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tables/table22.xml" ContentType="application/vnd.openxmlformats-officedocument.spreadsheetml.table+xml"/>
  <Override PartName="/xl/tables/table23.xml" ContentType="application/vnd.openxmlformats-officedocument.spreadsheetml.table+xml"/>
  <Override PartName="/xl/tables/table24.xml" ContentType="application/vnd.openxmlformats-officedocument.spreadsheetml.table+xml"/>
  <Override PartName="/xl/tables/table25.xml" ContentType="application/vnd.openxmlformats-officedocument.spreadsheetml.table+xml"/>
  <Override PartName="/xl/tables/table26.xml" ContentType="application/vnd.openxmlformats-officedocument.spreadsheetml.table+xml"/>
  <Override PartName="/xl/tables/table27.xml" ContentType="application/vnd.openxmlformats-officedocument.spreadsheetml.table+xml"/>
  <Override PartName="/xl/tables/table28.xml" ContentType="application/vnd.openxmlformats-officedocument.spreadsheetml.table+xml"/>
  <Override PartName="/xl/tables/table29.xml" ContentType="application/vnd.openxmlformats-officedocument.spreadsheetml.table+xml"/>
  <Override PartName="/xl/tables/table30.xml" ContentType="application/vnd.openxmlformats-officedocument.spreadsheetml.table+xml"/>
  <Override PartName="/xl/tables/table31.xml" ContentType="application/vnd.openxmlformats-officedocument.spreadsheetml.table+xml"/>
  <Override PartName="/xl/tables/table32.xml" ContentType="application/vnd.openxmlformats-officedocument.spreadsheetml.table+xml"/>
  <Override PartName="/xl/tables/table33.xml" ContentType="application/vnd.openxmlformats-officedocument.spreadsheetml.table+xml"/>
  <Override PartName="/xl/tables/table34.xml" ContentType="application/vnd.openxmlformats-officedocument.spreadsheetml.table+xml"/>
  <Override PartName="/xl/tables/table35.xml" ContentType="application/vnd.openxmlformats-officedocument.spreadsheetml.table+xml"/>
  <Override PartName="/xl/tables/table36.xml" ContentType="application/vnd.openxmlformats-officedocument.spreadsheetml.table+xml"/>
  <Override PartName="/xl/tables/table37.xml" ContentType="application/vnd.openxmlformats-officedocument.spreadsheetml.table+xml"/>
  <Override PartName="/xl/tables/table38.xml" ContentType="application/vnd.openxmlformats-officedocument.spreadsheetml.table+xml"/>
  <Override PartName="/xl/tables/table39.xml" ContentType="application/vnd.openxmlformats-officedocument.spreadsheetml.table+xml"/>
  <Override PartName="/xl/tables/table40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PCMAX\Downloads\"/>
    </mc:Choice>
  </mc:AlternateContent>
  <xr:revisionPtr revIDLastSave="0" documentId="13_ncr:1_{9C3BA047-101F-4D16-8375-D12D27196E19}" xr6:coauthVersionLast="47" xr6:coauthVersionMax="47" xr10:uidLastSave="{00000000-0000-0000-0000-000000000000}"/>
  <bookViews>
    <workbookView minimized="1" xWindow="1815" yWindow="1815" windowWidth="15375" windowHeight="7875" firstSheet="3" activeTab="8" xr2:uid="{00000000-000D-0000-FFFF-FFFF00000000}"/>
  </bookViews>
  <sheets>
    <sheet name="-enero" sheetId="2" r:id="rId1"/>
    <sheet name="febrero" sheetId="7" r:id="rId2"/>
    <sheet name="marzo" sheetId="8" r:id="rId3"/>
    <sheet name="abril" sheetId="9" r:id="rId4"/>
    <sheet name="mayo" sheetId="10" r:id="rId5"/>
    <sheet name="junio" sheetId="11" r:id="rId6"/>
    <sheet name="julio" sheetId="12" r:id="rId7"/>
    <sheet name="agosto" sheetId="13" r:id="rId8"/>
    <sheet name="septiembre" sheetId="14" r:id="rId9"/>
    <sheet name="octubre" sheetId="15" r:id="rId10"/>
    <sheet name="noviembre" sheetId="16" r:id="rId11"/>
    <sheet name="DICIEMBRE" sheetId="17" r:id="rId12"/>
    <sheet name="Compras 2021" sheetId="4" r:id="rId13"/>
    <sheet name="Hoja4" sheetId="6" r:id="rId14"/>
    <sheet name="Hoja1" sheetId="3" r:id="rId15"/>
  </sheets>
  <calcPr calcId="191029"/>
  <fileRecoveryPr autoRecover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E5" i="15" l="1"/>
  <c r="E6" i="15"/>
  <c r="E7" i="15"/>
  <c r="E8" i="15"/>
  <c r="E9" i="15"/>
  <c r="E10" i="15"/>
  <c r="E11" i="15"/>
  <c r="E12" i="15"/>
  <c r="E13" i="15"/>
  <c r="E14" i="15"/>
  <c r="E15" i="15"/>
  <c r="E16" i="15"/>
  <c r="E17" i="15"/>
  <c r="E18" i="15"/>
  <c r="E19" i="15"/>
  <c r="E20" i="15"/>
  <c r="E21" i="15"/>
  <c r="E22" i="15"/>
  <c r="E23" i="15"/>
  <c r="E24" i="15"/>
  <c r="E25" i="15"/>
  <c r="E26" i="15"/>
  <c r="E27" i="15"/>
  <c r="E28" i="15"/>
  <c r="E29" i="15"/>
  <c r="E30" i="15"/>
  <c r="E31" i="15"/>
  <c r="E32" i="15"/>
  <c r="E33" i="15"/>
  <c r="E34" i="15"/>
  <c r="E35" i="15"/>
  <c r="E36" i="15"/>
  <c r="E37" i="15"/>
  <c r="E38" i="15"/>
  <c r="E39" i="15"/>
  <c r="E40" i="15"/>
  <c r="E41" i="15"/>
  <c r="E42" i="15"/>
  <c r="E43" i="15"/>
  <c r="E44" i="15"/>
  <c r="E45" i="15"/>
  <c r="E46" i="15"/>
  <c r="E47" i="15"/>
  <c r="E48" i="15"/>
  <c r="E49" i="15"/>
  <c r="E50" i="15"/>
  <c r="E51" i="15"/>
  <c r="E52" i="15"/>
  <c r="E53" i="15"/>
  <c r="E54" i="15"/>
  <c r="E55" i="15"/>
  <c r="E56" i="15"/>
  <c r="E57" i="15"/>
  <c r="E58" i="15"/>
  <c r="E59" i="15"/>
  <c r="E60" i="15"/>
  <c r="E61" i="15"/>
  <c r="E62" i="15"/>
  <c r="E63" i="15"/>
  <c r="E64" i="15"/>
  <c r="E65" i="15"/>
  <c r="E66" i="15"/>
  <c r="E67" i="15"/>
  <c r="E68" i="15"/>
  <c r="E69" i="15"/>
  <c r="E70" i="15"/>
  <c r="E71" i="15"/>
  <c r="E72" i="15"/>
  <c r="E73" i="15"/>
  <c r="E74" i="15"/>
  <c r="E75" i="15"/>
  <c r="E76" i="15"/>
  <c r="E77" i="15"/>
  <c r="E78" i="15"/>
  <c r="E79" i="15"/>
  <c r="E80" i="15"/>
  <c r="E81" i="15"/>
  <c r="E82" i="15"/>
  <c r="E83" i="15"/>
  <c r="E84" i="15"/>
  <c r="E85" i="15"/>
  <c r="E86" i="15"/>
  <c r="E87" i="15"/>
  <c r="E88" i="15"/>
  <c r="E89" i="15"/>
  <c r="E90" i="15"/>
  <c r="E91" i="15"/>
  <c r="E92" i="15"/>
  <c r="E93" i="15"/>
  <c r="E94" i="15"/>
  <c r="E95" i="15"/>
  <c r="E96" i="15"/>
  <c r="E97" i="15"/>
  <c r="E98" i="15"/>
  <c r="E99" i="15"/>
  <c r="E100" i="15"/>
  <c r="E101" i="15"/>
  <c r="E102" i="15"/>
  <c r="E103" i="15"/>
  <c r="E104" i="15"/>
  <c r="E105" i="15"/>
  <c r="E106" i="15"/>
  <c r="E107" i="15"/>
  <c r="E108" i="15"/>
  <c r="E109" i="15"/>
  <c r="E110" i="15"/>
  <c r="E111" i="15"/>
  <c r="E112" i="15"/>
  <c r="E113" i="15"/>
  <c r="E114" i="15"/>
  <c r="E115" i="15"/>
  <c r="E116" i="15"/>
  <c r="E117" i="15"/>
  <c r="E118" i="15"/>
  <c r="E119" i="15"/>
  <c r="E120" i="15"/>
  <c r="E121" i="15"/>
  <c r="E122" i="15"/>
  <c r="E123" i="15"/>
  <c r="E124" i="15"/>
  <c r="E125" i="15"/>
  <c r="E126" i="15"/>
  <c r="E127" i="15"/>
  <c r="E128" i="15"/>
  <c r="E129" i="15"/>
  <c r="E130" i="15"/>
  <c r="E131" i="15"/>
  <c r="E132" i="15"/>
  <c r="E133" i="15"/>
  <c r="E134" i="15"/>
  <c r="E135" i="15"/>
  <c r="E136" i="15"/>
  <c r="E137" i="15"/>
  <c r="E138" i="15"/>
  <c r="E139" i="15"/>
  <c r="E140" i="15"/>
  <c r="E141" i="15"/>
  <c r="E142" i="15"/>
  <c r="E143" i="15"/>
  <c r="E144" i="15"/>
  <c r="E145" i="15"/>
  <c r="E146" i="15"/>
  <c r="E147" i="15"/>
  <c r="E148" i="15"/>
  <c r="E149" i="15"/>
  <c r="E150" i="15"/>
  <c r="E151" i="15"/>
  <c r="E152" i="15"/>
  <c r="E153" i="15"/>
  <c r="E154" i="15"/>
  <c r="E155" i="15"/>
  <c r="E156" i="15"/>
  <c r="E157" i="15"/>
  <c r="E158" i="15"/>
  <c r="E159" i="15"/>
  <c r="E160" i="15"/>
  <c r="E161" i="15"/>
  <c r="E162" i="15"/>
  <c r="E163" i="15"/>
  <c r="E164" i="15"/>
  <c r="E165" i="15"/>
  <c r="E166" i="15"/>
  <c r="E167" i="15"/>
  <c r="E168" i="15"/>
  <c r="E169" i="15"/>
  <c r="E170" i="15"/>
  <c r="E171" i="15"/>
  <c r="E172" i="15"/>
  <c r="E173" i="15"/>
  <c r="E174" i="15"/>
  <c r="E175" i="15"/>
  <c r="E176" i="15"/>
  <c r="E177" i="15"/>
  <c r="E178" i="15"/>
  <c r="E179" i="15"/>
  <c r="E180" i="15"/>
  <c r="E181" i="15"/>
  <c r="E182" i="15"/>
  <c r="E183" i="15"/>
  <c r="E184" i="15"/>
  <c r="E185" i="15"/>
  <c r="E186" i="15"/>
  <c r="E187" i="15"/>
  <c r="E188" i="15"/>
  <c r="E189" i="15"/>
  <c r="E190" i="15"/>
  <c r="E191" i="15"/>
  <c r="E192" i="15"/>
  <c r="E193" i="15"/>
  <c r="E194" i="15"/>
  <c r="E195" i="15"/>
  <c r="C6" i="17"/>
  <c r="C7" i="17"/>
  <c r="C8" i="17"/>
  <c r="C9" i="17"/>
  <c r="C10" i="17"/>
  <c r="C11" i="17"/>
  <c r="C12" i="17"/>
  <c r="C13" i="17"/>
  <c r="C14" i="17"/>
  <c r="C15" i="17"/>
  <c r="C16" i="17"/>
  <c r="C17" i="17"/>
  <c r="C18" i="17"/>
  <c r="C19" i="17"/>
  <c r="C20" i="17"/>
  <c r="C21" i="17"/>
  <c r="C22" i="17"/>
  <c r="C23" i="17"/>
  <c r="C24" i="17"/>
  <c r="C25" i="17"/>
  <c r="C26" i="17"/>
  <c r="C27" i="17"/>
  <c r="C28" i="17"/>
  <c r="C29" i="17"/>
  <c r="C30" i="17"/>
  <c r="C31" i="17"/>
  <c r="C32" i="17"/>
  <c r="C33" i="17"/>
  <c r="C34" i="17"/>
  <c r="C35" i="17"/>
  <c r="C36" i="17"/>
  <c r="C37" i="17"/>
  <c r="C38" i="17"/>
  <c r="C39" i="17"/>
  <c r="C40" i="17"/>
  <c r="C41" i="17"/>
  <c r="C42" i="17"/>
  <c r="C43" i="17"/>
  <c r="C44" i="17"/>
  <c r="C45" i="17"/>
  <c r="C46" i="17"/>
  <c r="C47" i="17"/>
  <c r="C48" i="17"/>
  <c r="C49" i="17"/>
  <c r="C50" i="17"/>
  <c r="C51" i="17"/>
  <c r="C52" i="17"/>
  <c r="C53" i="17"/>
  <c r="C54" i="17"/>
  <c r="C55" i="17"/>
  <c r="C56" i="17"/>
  <c r="C57" i="17"/>
  <c r="C58" i="17"/>
  <c r="C59" i="17"/>
  <c r="C60" i="17"/>
  <c r="C61" i="17"/>
  <c r="C62" i="17"/>
  <c r="C63" i="17"/>
  <c r="C64" i="17"/>
  <c r="C65" i="17"/>
  <c r="C66" i="17"/>
  <c r="C67" i="17"/>
  <c r="C68" i="17"/>
  <c r="C69" i="17"/>
  <c r="C70" i="17"/>
  <c r="C71" i="17"/>
  <c r="C72" i="17"/>
  <c r="C73" i="17"/>
  <c r="C74" i="17"/>
  <c r="C75" i="17"/>
  <c r="C76" i="17"/>
  <c r="C77" i="17"/>
  <c r="C78" i="17"/>
  <c r="C79" i="17"/>
  <c r="C80" i="17"/>
  <c r="C81" i="17"/>
  <c r="C82" i="17"/>
  <c r="C83" i="17"/>
  <c r="C84" i="17"/>
  <c r="C85" i="17"/>
  <c r="C86" i="17"/>
  <c r="C87" i="17"/>
  <c r="C88" i="17"/>
  <c r="C89" i="17"/>
  <c r="C90" i="17"/>
  <c r="C91" i="17"/>
  <c r="C92" i="17"/>
  <c r="C93" i="17"/>
  <c r="C94" i="17"/>
  <c r="C95" i="17"/>
  <c r="C96" i="17"/>
  <c r="C97" i="17"/>
  <c r="C98" i="17"/>
  <c r="C99" i="17"/>
  <c r="C100" i="17"/>
  <c r="C101" i="17"/>
  <c r="C102" i="17"/>
  <c r="C103" i="17"/>
  <c r="C104" i="17"/>
  <c r="C105" i="17"/>
  <c r="C106" i="17"/>
  <c r="C107" i="17"/>
  <c r="C108" i="17"/>
  <c r="C109" i="17"/>
  <c r="C110" i="17"/>
  <c r="C111" i="17"/>
  <c r="C112" i="17"/>
  <c r="C113" i="17"/>
  <c r="C114" i="17"/>
  <c r="C115" i="17"/>
  <c r="C116" i="17"/>
  <c r="C117" i="17"/>
  <c r="C118" i="17"/>
  <c r="C119" i="17"/>
  <c r="C120" i="17"/>
  <c r="C121" i="17"/>
  <c r="C122" i="17"/>
  <c r="C123" i="17"/>
  <c r="C124" i="17"/>
  <c r="C125" i="17"/>
  <c r="C126" i="17"/>
  <c r="C127" i="17"/>
  <c r="C128" i="17"/>
  <c r="C129" i="17"/>
  <c r="C130" i="17"/>
  <c r="C131" i="17"/>
  <c r="C132" i="17"/>
  <c r="C133" i="17"/>
  <c r="C134" i="17"/>
  <c r="C135" i="17"/>
  <c r="C136" i="17"/>
  <c r="C137" i="17"/>
  <c r="C138" i="17"/>
  <c r="C139" i="17"/>
  <c r="C140" i="17"/>
  <c r="C141" i="17"/>
  <c r="C142" i="17"/>
  <c r="C143" i="17"/>
  <c r="C144" i="17"/>
  <c r="C145" i="17"/>
  <c r="C146" i="17"/>
  <c r="C147" i="17"/>
  <c r="C148" i="17"/>
  <c r="C149" i="17"/>
  <c r="C150" i="17"/>
  <c r="C151" i="17"/>
  <c r="C152" i="17"/>
  <c r="C153" i="17"/>
  <c r="C154" i="17"/>
  <c r="C155" i="17"/>
  <c r="C156" i="17"/>
  <c r="C157" i="17"/>
  <c r="C158" i="17"/>
  <c r="C159" i="17"/>
  <c r="C160" i="17"/>
  <c r="C161" i="17"/>
  <c r="C162" i="17"/>
  <c r="C163" i="17"/>
  <c r="C164" i="17"/>
  <c r="C165" i="17"/>
  <c r="C166" i="17"/>
  <c r="C167" i="17"/>
  <c r="C168" i="17"/>
  <c r="C169" i="17"/>
  <c r="C170" i="17"/>
  <c r="C171" i="17"/>
  <c r="C172" i="17"/>
  <c r="C173" i="17"/>
  <c r="C174" i="17"/>
  <c r="C175" i="17"/>
  <c r="C176" i="17"/>
  <c r="C177" i="17"/>
  <c r="C178" i="17"/>
  <c r="C179" i="17"/>
  <c r="C180" i="17"/>
  <c r="C181" i="17"/>
  <c r="C182" i="17"/>
  <c r="C183" i="17"/>
  <c r="C184" i="17"/>
  <c r="C185" i="17"/>
  <c r="C186" i="17"/>
  <c r="C187" i="17"/>
  <c r="C188" i="17"/>
  <c r="C189" i="17"/>
  <c r="C190" i="17"/>
  <c r="C191" i="17"/>
  <c r="C192" i="17"/>
  <c r="C193" i="17"/>
  <c r="C194" i="17"/>
  <c r="C195" i="17"/>
  <c r="C5" i="17"/>
  <c r="C6" i="16"/>
  <c r="C7" i="16"/>
  <c r="C8" i="16"/>
  <c r="C9" i="16"/>
  <c r="C10" i="16"/>
  <c r="C11" i="16"/>
  <c r="C12" i="16"/>
  <c r="C13" i="16"/>
  <c r="C14" i="16"/>
  <c r="C15" i="16"/>
  <c r="C16" i="16"/>
  <c r="C17" i="16"/>
  <c r="C18" i="16"/>
  <c r="C19" i="16"/>
  <c r="C20" i="16"/>
  <c r="C21" i="16"/>
  <c r="C22" i="16"/>
  <c r="C23" i="16"/>
  <c r="C24" i="16"/>
  <c r="C25" i="16"/>
  <c r="C26" i="16"/>
  <c r="C27" i="16"/>
  <c r="C28" i="16"/>
  <c r="C29" i="16"/>
  <c r="C30" i="16"/>
  <c r="C31" i="16"/>
  <c r="C32" i="16"/>
  <c r="C33" i="16"/>
  <c r="C34" i="16"/>
  <c r="C35" i="16"/>
  <c r="C36" i="16"/>
  <c r="C37" i="16"/>
  <c r="C38" i="16"/>
  <c r="C39" i="16"/>
  <c r="C40" i="16"/>
  <c r="C41" i="16"/>
  <c r="C42" i="16"/>
  <c r="C43" i="16"/>
  <c r="C44" i="16"/>
  <c r="C45" i="16"/>
  <c r="C46" i="16"/>
  <c r="C47" i="16"/>
  <c r="C48" i="16"/>
  <c r="C49" i="16"/>
  <c r="C50" i="16"/>
  <c r="C51" i="16"/>
  <c r="C52" i="16"/>
  <c r="C53" i="16"/>
  <c r="C54" i="16"/>
  <c r="C55" i="16"/>
  <c r="C56" i="16"/>
  <c r="C57" i="16"/>
  <c r="C58" i="16"/>
  <c r="C59" i="16"/>
  <c r="C60" i="16"/>
  <c r="C61" i="16"/>
  <c r="C62" i="16"/>
  <c r="C63" i="16"/>
  <c r="C64" i="16"/>
  <c r="C65" i="16"/>
  <c r="C66" i="16"/>
  <c r="C67" i="16"/>
  <c r="C68" i="16"/>
  <c r="C69" i="16"/>
  <c r="C70" i="16"/>
  <c r="C71" i="16"/>
  <c r="C72" i="16"/>
  <c r="C73" i="16"/>
  <c r="C74" i="16"/>
  <c r="C75" i="16"/>
  <c r="C76" i="16"/>
  <c r="C77" i="16"/>
  <c r="C78" i="16"/>
  <c r="C79" i="16"/>
  <c r="C80" i="16"/>
  <c r="C81" i="16"/>
  <c r="C82" i="16"/>
  <c r="C83" i="16"/>
  <c r="C84" i="16"/>
  <c r="C85" i="16"/>
  <c r="C86" i="16"/>
  <c r="C87" i="16"/>
  <c r="C88" i="16"/>
  <c r="C89" i="16"/>
  <c r="C90" i="16"/>
  <c r="C91" i="16"/>
  <c r="C92" i="16"/>
  <c r="C93" i="16"/>
  <c r="C94" i="16"/>
  <c r="C95" i="16"/>
  <c r="C96" i="16"/>
  <c r="C97" i="16"/>
  <c r="C98" i="16"/>
  <c r="C99" i="16"/>
  <c r="C100" i="16"/>
  <c r="C101" i="16"/>
  <c r="C102" i="16"/>
  <c r="C103" i="16"/>
  <c r="C104" i="16"/>
  <c r="C105" i="16"/>
  <c r="C106" i="16"/>
  <c r="C107" i="16"/>
  <c r="C108" i="16"/>
  <c r="C109" i="16"/>
  <c r="C110" i="16"/>
  <c r="C111" i="16"/>
  <c r="C112" i="16"/>
  <c r="C113" i="16"/>
  <c r="C114" i="16"/>
  <c r="C115" i="16"/>
  <c r="C116" i="16"/>
  <c r="C117" i="16"/>
  <c r="C118" i="16"/>
  <c r="C119" i="16"/>
  <c r="C120" i="16"/>
  <c r="C121" i="16"/>
  <c r="C122" i="16"/>
  <c r="C123" i="16"/>
  <c r="C124" i="16"/>
  <c r="C125" i="16"/>
  <c r="C126" i="16"/>
  <c r="C127" i="16"/>
  <c r="C128" i="16"/>
  <c r="C129" i="16"/>
  <c r="C130" i="16"/>
  <c r="C131" i="16"/>
  <c r="C132" i="16"/>
  <c r="C133" i="16"/>
  <c r="C134" i="16"/>
  <c r="C135" i="16"/>
  <c r="C136" i="16"/>
  <c r="C137" i="16"/>
  <c r="C138" i="16"/>
  <c r="C139" i="16"/>
  <c r="C140" i="16"/>
  <c r="C141" i="16"/>
  <c r="C142" i="16"/>
  <c r="C143" i="16"/>
  <c r="C144" i="16"/>
  <c r="C145" i="16"/>
  <c r="C146" i="16"/>
  <c r="C147" i="16"/>
  <c r="C148" i="16"/>
  <c r="C149" i="16"/>
  <c r="C150" i="16"/>
  <c r="C151" i="16"/>
  <c r="C152" i="16"/>
  <c r="C153" i="16"/>
  <c r="C154" i="16"/>
  <c r="C155" i="16"/>
  <c r="C156" i="16"/>
  <c r="C157" i="16"/>
  <c r="C158" i="16"/>
  <c r="C159" i="16"/>
  <c r="C160" i="16"/>
  <c r="C161" i="16"/>
  <c r="C162" i="16"/>
  <c r="C163" i="16"/>
  <c r="C164" i="16"/>
  <c r="C165" i="16"/>
  <c r="C166" i="16"/>
  <c r="C167" i="16"/>
  <c r="C168" i="16"/>
  <c r="C169" i="16"/>
  <c r="C170" i="16"/>
  <c r="C171" i="16"/>
  <c r="C172" i="16"/>
  <c r="C173" i="16"/>
  <c r="C174" i="16"/>
  <c r="C175" i="16"/>
  <c r="C176" i="16"/>
  <c r="C177" i="16"/>
  <c r="C178" i="16"/>
  <c r="C179" i="16"/>
  <c r="C180" i="16"/>
  <c r="C181" i="16"/>
  <c r="C182" i="16"/>
  <c r="C183" i="16"/>
  <c r="C184" i="16"/>
  <c r="C185" i="16"/>
  <c r="C186" i="16"/>
  <c r="C187" i="16"/>
  <c r="C188" i="16"/>
  <c r="C189" i="16"/>
  <c r="C190" i="16"/>
  <c r="C191" i="16"/>
  <c r="C192" i="16"/>
  <c r="C193" i="16"/>
  <c r="C194" i="16"/>
  <c r="C195" i="16"/>
  <c r="C5" i="16"/>
  <c r="C6" i="15"/>
  <c r="C7" i="15"/>
  <c r="C8" i="15"/>
  <c r="C9" i="15"/>
  <c r="C10" i="15"/>
  <c r="C11" i="15"/>
  <c r="C12" i="15"/>
  <c r="C13" i="15"/>
  <c r="C14" i="15"/>
  <c r="C15" i="15"/>
  <c r="C16" i="15"/>
  <c r="C17" i="15"/>
  <c r="C18" i="15"/>
  <c r="C19" i="15"/>
  <c r="C20" i="15"/>
  <c r="C21" i="15"/>
  <c r="C22" i="15"/>
  <c r="C23" i="15"/>
  <c r="C24" i="15"/>
  <c r="C25" i="15"/>
  <c r="C26" i="15"/>
  <c r="C27" i="15"/>
  <c r="C28" i="15"/>
  <c r="C29" i="15"/>
  <c r="C30" i="15"/>
  <c r="C31" i="15"/>
  <c r="C32" i="15"/>
  <c r="C33" i="15"/>
  <c r="C34" i="15"/>
  <c r="C35" i="15"/>
  <c r="C36" i="15"/>
  <c r="C37" i="15"/>
  <c r="C38" i="15"/>
  <c r="C39" i="15"/>
  <c r="C40" i="15"/>
  <c r="C41" i="15"/>
  <c r="C42" i="15"/>
  <c r="C43" i="15"/>
  <c r="C44" i="15"/>
  <c r="C45" i="15"/>
  <c r="C46" i="15"/>
  <c r="C47" i="15"/>
  <c r="C48" i="15"/>
  <c r="C49" i="15"/>
  <c r="C50" i="15"/>
  <c r="C51" i="15"/>
  <c r="C52" i="15"/>
  <c r="C53" i="15"/>
  <c r="C54" i="15"/>
  <c r="C55" i="15"/>
  <c r="C56" i="15"/>
  <c r="C57" i="15"/>
  <c r="C58" i="15"/>
  <c r="C59" i="15"/>
  <c r="C60" i="15"/>
  <c r="C61" i="15"/>
  <c r="C62" i="15"/>
  <c r="C63" i="15"/>
  <c r="C64" i="15"/>
  <c r="C65" i="15"/>
  <c r="C66" i="15"/>
  <c r="C67" i="15"/>
  <c r="C68" i="15"/>
  <c r="C69" i="15"/>
  <c r="C70" i="15"/>
  <c r="C71" i="15"/>
  <c r="C72" i="15"/>
  <c r="C73" i="15"/>
  <c r="C74" i="15"/>
  <c r="C75" i="15"/>
  <c r="C76" i="15"/>
  <c r="C77" i="15"/>
  <c r="C78" i="15"/>
  <c r="C79" i="15"/>
  <c r="C80" i="15"/>
  <c r="C81" i="15"/>
  <c r="C82" i="15"/>
  <c r="C83" i="15"/>
  <c r="C84" i="15"/>
  <c r="C85" i="15"/>
  <c r="C86" i="15"/>
  <c r="C87" i="15"/>
  <c r="C88" i="15"/>
  <c r="C89" i="15"/>
  <c r="C90" i="15"/>
  <c r="C91" i="15"/>
  <c r="C92" i="15"/>
  <c r="C93" i="15"/>
  <c r="C94" i="15"/>
  <c r="C95" i="15"/>
  <c r="C96" i="15"/>
  <c r="C97" i="15"/>
  <c r="C98" i="15"/>
  <c r="C99" i="15"/>
  <c r="C100" i="15"/>
  <c r="C101" i="15"/>
  <c r="C102" i="15"/>
  <c r="C103" i="15"/>
  <c r="C104" i="15"/>
  <c r="C105" i="15"/>
  <c r="C106" i="15"/>
  <c r="C107" i="15"/>
  <c r="C108" i="15"/>
  <c r="C109" i="15"/>
  <c r="C110" i="15"/>
  <c r="C111" i="15"/>
  <c r="C112" i="15"/>
  <c r="C113" i="15"/>
  <c r="C114" i="15"/>
  <c r="C115" i="15"/>
  <c r="C116" i="15"/>
  <c r="C117" i="15"/>
  <c r="C118" i="15"/>
  <c r="C119" i="15"/>
  <c r="C120" i="15"/>
  <c r="C121" i="15"/>
  <c r="C122" i="15"/>
  <c r="C123" i="15"/>
  <c r="C124" i="15"/>
  <c r="C125" i="15"/>
  <c r="C126" i="15"/>
  <c r="C127" i="15"/>
  <c r="C128" i="15"/>
  <c r="C129" i="15"/>
  <c r="C130" i="15"/>
  <c r="C131" i="15"/>
  <c r="C132" i="15"/>
  <c r="C133" i="15"/>
  <c r="C134" i="15"/>
  <c r="C135" i="15"/>
  <c r="C136" i="15"/>
  <c r="C137" i="15"/>
  <c r="C138" i="15"/>
  <c r="C139" i="15"/>
  <c r="C140" i="15"/>
  <c r="C141" i="15"/>
  <c r="C142" i="15"/>
  <c r="C143" i="15"/>
  <c r="C144" i="15"/>
  <c r="C145" i="15"/>
  <c r="C146" i="15"/>
  <c r="C147" i="15"/>
  <c r="C148" i="15"/>
  <c r="C149" i="15"/>
  <c r="C150" i="15"/>
  <c r="C151" i="15"/>
  <c r="C152" i="15"/>
  <c r="C153" i="15"/>
  <c r="C154" i="15"/>
  <c r="C155" i="15"/>
  <c r="C156" i="15"/>
  <c r="C157" i="15"/>
  <c r="C158" i="15"/>
  <c r="C159" i="15"/>
  <c r="C160" i="15"/>
  <c r="C161" i="15"/>
  <c r="C162" i="15"/>
  <c r="C163" i="15"/>
  <c r="C164" i="15"/>
  <c r="C165" i="15"/>
  <c r="C166" i="15"/>
  <c r="C167" i="15"/>
  <c r="C168" i="15"/>
  <c r="C169" i="15"/>
  <c r="C170" i="15"/>
  <c r="C171" i="15"/>
  <c r="C172" i="15"/>
  <c r="C173" i="15"/>
  <c r="C174" i="15"/>
  <c r="C175" i="15"/>
  <c r="C176" i="15"/>
  <c r="C177" i="15"/>
  <c r="C178" i="15"/>
  <c r="C179" i="15"/>
  <c r="C180" i="15"/>
  <c r="C181" i="15"/>
  <c r="C182" i="15"/>
  <c r="C183" i="15"/>
  <c r="C184" i="15"/>
  <c r="C185" i="15"/>
  <c r="C186" i="15"/>
  <c r="C187" i="15"/>
  <c r="C188" i="15"/>
  <c r="C189" i="15"/>
  <c r="C190" i="15"/>
  <c r="C191" i="15"/>
  <c r="C192" i="15"/>
  <c r="C193" i="15"/>
  <c r="C194" i="15"/>
  <c r="C195" i="15"/>
  <c r="C5" i="15"/>
  <c r="C6" i="14"/>
  <c r="C7" i="14"/>
  <c r="C8" i="14"/>
  <c r="C9" i="14"/>
  <c r="C10" i="14"/>
  <c r="C11" i="14"/>
  <c r="C12" i="14"/>
  <c r="C13" i="14"/>
  <c r="C14" i="14"/>
  <c r="C15" i="14"/>
  <c r="C16" i="14"/>
  <c r="C17" i="14"/>
  <c r="C18" i="14"/>
  <c r="C19" i="14"/>
  <c r="C20" i="14"/>
  <c r="C21" i="14"/>
  <c r="C22" i="14"/>
  <c r="C23" i="14"/>
  <c r="C24" i="14"/>
  <c r="C25" i="14"/>
  <c r="C26" i="14"/>
  <c r="C27" i="14"/>
  <c r="C28" i="14"/>
  <c r="C29" i="14"/>
  <c r="C30" i="14"/>
  <c r="C31" i="14"/>
  <c r="C32" i="14"/>
  <c r="C33" i="14"/>
  <c r="C34" i="14"/>
  <c r="C35" i="14"/>
  <c r="C36" i="14"/>
  <c r="C37" i="14"/>
  <c r="C38" i="14"/>
  <c r="C39" i="14"/>
  <c r="C40" i="14"/>
  <c r="C41" i="14"/>
  <c r="C42" i="14"/>
  <c r="C43" i="14"/>
  <c r="C44" i="14"/>
  <c r="C45" i="14"/>
  <c r="C46" i="14"/>
  <c r="C47" i="14"/>
  <c r="C48" i="14"/>
  <c r="C49" i="14"/>
  <c r="C50" i="14"/>
  <c r="C51" i="14"/>
  <c r="C52" i="14"/>
  <c r="C53" i="14"/>
  <c r="C54" i="14"/>
  <c r="C55" i="14"/>
  <c r="C56" i="14"/>
  <c r="C57" i="14"/>
  <c r="C58" i="14"/>
  <c r="C59" i="14"/>
  <c r="C60" i="14"/>
  <c r="C61" i="14"/>
  <c r="C62" i="14"/>
  <c r="C63" i="14"/>
  <c r="C64" i="14"/>
  <c r="C65" i="14"/>
  <c r="C66" i="14"/>
  <c r="C67" i="14"/>
  <c r="C68" i="14"/>
  <c r="C69" i="14"/>
  <c r="C70" i="14"/>
  <c r="C71" i="14"/>
  <c r="C72" i="14"/>
  <c r="C73" i="14"/>
  <c r="C74" i="14"/>
  <c r="C75" i="14"/>
  <c r="C76" i="14"/>
  <c r="C77" i="14"/>
  <c r="C78" i="14"/>
  <c r="C79" i="14"/>
  <c r="C80" i="14"/>
  <c r="C81" i="14"/>
  <c r="C82" i="14"/>
  <c r="C83" i="14"/>
  <c r="C84" i="14"/>
  <c r="C85" i="14"/>
  <c r="C86" i="14"/>
  <c r="C87" i="14"/>
  <c r="C88" i="14"/>
  <c r="C89" i="14"/>
  <c r="C90" i="14"/>
  <c r="C91" i="14"/>
  <c r="C92" i="14"/>
  <c r="C93" i="14"/>
  <c r="C94" i="14"/>
  <c r="C95" i="14"/>
  <c r="C96" i="14"/>
  <c r="C97" i="14"/>
  <c r="C98" i="14"/>
  <c r="C99" i="14"/>
  <c r="C100" i="14"/>
  <c r="C101" i="14"/>
  <c r="C102" i="14"/>
  <c r="C103" i="14"/>
  <c r="C104" i="14"/>
  <c r="C105" i="14"/>
  <c r="C106" i="14"/>
  <c r="C107" i="14"/>
  <c r="C108" i="14"/>
  <c r="C109" i="14"/>
  <c r="C110" i="14"/>
  <c r="C111" i="14"/>
  <c r="C112" i="14"/>
  <c r="C113" i="14"/>
  <c r="C114" i="14"/>
  <c r="C115" i="14"/>
  <c r="C116" i="14"/>
  <c r="C117" i="14"/>
  <c r="C118" i="14"/>
  <c r="C119" i="14"/>
  <c r="C120" i="14"/>
  <c r="C121" i="14"/>
  <c r="C122" i="14"/>
  <c r="C123" i="14"/>
  <c r="C124" i="14"/>
  <c r="C125" i="14"/>
  <c r="C126" i="14"/>
  <c r="C127" i="14"/>
  <c r="C128" i="14"/>
  <c r="C129" i="14"/>
  <c r="C130" i="14"/>
  <c r="C131" i="14"/>
  <c r="C132" i="14"/>
  <c r="C133" i="14"/>
  <c r="C134" i="14"/>
  <c r="C135" i="14"/>
  <c r="C136" i="14"/>
  <c r="C137" i="14"/>
  <c r="C138" i="14"/>
  <c r="C139" i="14"/>
  <c r="C140" i="14"/>
  <c r="C141" i="14"/>
  <c r="C142" i="14"/>
  <c r="C143" i="14"/>
  <c r="C144" i="14"/>
  <c r="C145" i="14"/>
  <c r="C146" i="14"/>
  <c r="C147" i="14"/>
  <c r="C148" i="14"/>
  <c r="C149" i="14"/>
  <c r="C150" i="14"/>
  <c r="C151" i="14"/>
  <c r="C152" i="14"/>
  <c r="C153" i="14"/>
  <c r="C154" i="14"/>
  <c r="C155" i="14"/>
  <c r="C156" i="14"/>
  <c r="C157" i="14"/>
  <c r="C158" i="14"/>
  <c r="C159" i="14"/>
  <c r="C160" i="14"/>
  <c r="C161" i="14"/>
  <c r="C162" i="14"/>
  <c r="C163" i="14"/>
  <c r="C164" i="14"/>
  <c r="C165" i="14"/>
  <c r="C166" i="14"/>
  <c r="C167" i="14"/>
  <c r="C168" i="14"/>
  <c r="C169" i="14"/>
  <c r="C170" i="14"/>
  <c r="C171" i="14"/>
  <c r="C172" i="14"/>
  <c r="C173" i="14"/>
  <c r="C174" i="14"/>
  <c r="C175" i="14"/>
  <c r="C176" i="14"/>
  <c r="C177" i="14"/>
  <c r="C178" i="14"/>
  <c r="C179" i="14"/>
  <c r="C180" i="14"/>
  <c r="C181" i="14"/>
  <c r="C182" i="14"/>
  <c r="C183" i="14"/>
  <c r="C184" i="14"/>
  <c r="C185" i="14"/>
  <c r="C186" i="14"/>
  <c r="C187" i="14"/>
  <c r="C188" i="14"/>
  <c r="C189" i="14"/>
  <c r="C190" i="14"/>
  <c r="C191" i="14"/>
  <c r="C192" i="14"/>
  <c r="C193" i="14"/>
  <c r="C194" i="14"/>
  <c r="C195" i="14"/>
  <c r="C5" i="14"/>
  <c r="C6" i="13"/>
  <c r="C7" i="13"/>
  <c r="C8" i="13"/>
  <c r="C9" i="13"/>
  <c r="C10" i="13"/>
  <c r="C11" i="13"/>
  <c r="C12" i="13"/>
  <c r="C13" i="13"/>
  <c r="C14" i="13"/>
  <c r="C15" i="13"/>
  <c r="C16" i="13"/>
  <c r="C17" i="13"/>
  <c r="C18" i="13"/>
  <c r="C19" i="13"/>
  <c r="C20" i="13"/>
  <c r="C21" i="13"/>
  <c r="C22" i="13"/>
  <c r="C23" i="13"/>
  <c r="C24" i="13"/>
  <c r="C25" i="13"/>
  <c r="C26" i="13"/>
  <c r="C27" i="13"/>
  <c r="C28" i="13"/>
  <c r="C29" i="13"/>
  <c r="C30" i="13"/>
  <c r="C31" i="13"/>
  <c r="C32" i="13"/>
  <c r="C33" i="13"/>
  <c r="C34" i="13"/>
  <c r="C35" i="13"/>
  <c r="C36" i="13"/>
  <c r="C37" i="13"/>
  <c r="C38" i="13"/>
  <c r="C39" i="13"/>
  <c r="C40" i="13"/>
  <c r="C41" i="13"/>
  <c r="C42" i="13"/>
  <c r="C43" i="13"/>
  <c r="C44" i="13"/>
  <c r="C45" i="13"/>
  <c r="C46" i="13"/>
  <c r="C47" i="13"/>
  <c r="C48" i="13"/>
  <c r="C49" i="13"/>
  <c r="C50" i="13"/>
  <c r="C51" i="13"/>
  <c r="C52" i="13"/>
  <c r="C53" i="13"/>
  <c r="C54" i="13"/>
  <c r="C55" i="13"/>
  <c r="C56" i="13"/>
  <c r="C57" i="13"/>
  <c r="C58" i="13"/>
  <c r="C59" i="13"/>
  <c r="C60" i="13"/>
  <c r="C61" i="13"/>
  <c r="C62" i="13"/>
  <c r="C63" i="13"/>
  <c r="C64" i="13"/>
  <c r="C65" i="13"/>
  <c r="C66" i="13"/>
  <c r="C67" i="13"/>
  <c r="C68" i="13"/>
  <c r="C69" i="13"/>
  <c r="C70" i="13"/>
  <c r="C71" i="13"/>
  <c r="C72" i="13"/>
  <c r="C73" i="13"/>
  <c r="C74" i="13"/>
  <c r="C75" i="13"/>
  <c r="C76" i="13"/>
  <c r="C77" i="13"/>
  <c r="C78" i="13"/>
  <c r="C79" i="13"/>
  <c r="C80" i="13"/>
  <c r="C81" i="13"/>
  <c r="C82" i="13"/>
  <c r="C83" i="13"/>
  <c r="C84" i="13"/>
  <c r="C85" i="13"/>
  <c r="C86" i="13"/>
  <c r="C87" i="13"/>
  <c r="C88" i="13"/>
  <c r="C89" i="13"/>
  <c r="C90" i="13"/>
  <c r="C91" i="13"/>
  <c r="C92" i="13"/>
  <c r="C93" i="13"/>
  <c r="C94" i="13"/>
  <c r="C95" i="13"/>
  <c r="C96" i="13"/>
  <c r="C97" i="13"/>
  <c r="C98" i="13"/>
  <c r="C99" i="13"/>
  <c r="C100" i="13"/>
  <c r="C101" i="13"/>
  <c r="C102" i="13"/>
  <c r="C103" i="13"/>
  <c r="C104" i="13"/>
  <c r="C105" i="13"/>
  <c r="C106" i="13"/>
  <c r="C107" i="13"/>
  <c r="C108" i="13"/>
  <c r="C109" i="13"/>
  <c r="C110" i="13"/>
  <c r="C111" i="13"/>
  <c r="C112" i="13"/>
  <c r="C113" i="13"/>
  <c r="C114" i="13"/>
  <c r="C115" i="13"/>
  <c r="C116" i="13"/>
  <c r="C117" i="13"/>
  <c r="C118" i="13"/>
  <c r="C119" i="13"/>
  <c r="C120" i="13"/>
  <c r="C121" i="13"/>
  <c r="C122" i="13"/>
  <c r="C123" i="13"/>
  <c r="C124" i="13"/>
  <c r="C125" i="13"/>
  <c r="C126" i="13"/>
  <c r="C127" i="13"/>
  <c r="C128" i="13"/>
  <c r="C129" i="13"/>
  <c r="C130" i="13"/>
  <c r="C131" i="13"/>
  <c r="C132" i="13"/>
  <c r="C133" i="13"/>
  <c r="C134" i="13"/>
  <c r="C135" i="13"/>
  <c r="C136" i="13"/>
  <c r="C137" i="13"/>
  <c r="C138" i="13"/>
  <c r="C139" i="13"/>
  <c r="C140" i="13"/>
  <c r="C141" i="13"/>
  <c r="C142" i="13"/>
  <c r="C143" i="13"/>
  <c r="C144" i="13"/>
  <c r="C145" i="13"/>
  <c r="C146" i="13"/>
  <c r="C147" i="13"/>
  <c r="C148" i="13"/>
  <c r="C149" i="13"/>
  <c r="C150" i="13"/>
  <c r="C151" i="13"/>
  <c r="C152" i="13"/>
  <c r="C153" i="13"/>
  <c r="C154" i="13"/>
  <c r="C155" i="13"/>
  <c r="C156" i="13"/>
  <c r="C157" i="13"/>
  <c r="C158" i="13"/>
  <c r="C159" i="13"/>
  <c r="C160" i="13"/>
  <c r="C161" i="13"/>
  <c r="C162" i="13"/>
  <c r="C163" i="13"/>
  <c r="C164" i="13"/>
  <c r="C165" i="13"/>
  <c r="C166" i="13"/>
  <c r="C167" i="13"/>
  <c r="C168" i="13"/>
  <c r="C169" i="13"/>
  <c r="C170" i="13"/>
  <c r="C171" i="13"/>
  <c r="C172" i="13"/>
  <c r="C173" i="13"/>
  <c r="C174" i="13"/>
  <c r="C175" i="13"/>
  <c r="C176" i="13"/>
  <c r="C177" i="13"/>
  <c r="C178" i="13"/>
  <c r="C179" i="13"/>
  <c r="C180" i="13"/>
  <c r="C181" i="13"/>
  <c r="C182" i="13"/>
  <c r="C183" i="13"/>
  <c r="C184" i="13"/>
  <c r="C185" i="13"/>
  <c r="C186" i="13"/>
  <c r="C187" i="13"/>
  <c r="C188" i="13"/>
  <c r="C189" i="13"/>
  <c r="C190" i="13"/>
  <c r="C191" i="13"/>
  <c r="C192" i="13"/>
  <c r="C193" i="13"/>
  <c r="C194" i="13"/>
  <c r="C195" i="13"/>
  <c r="C5" i="13"/>
  <c r="C6" i="12"/>
  <c r="C7" i="12"/>
  <c r="C8" i="12"/>
  <c r="C9" i="12"/>
  <c r="C10" i="12"/>
  <c r="C11" i="12"/>
  <c r="C12" i="12"/>
  <c r="C13" i="12"/>
  <c r="C14" i="12"/>
  <c r="C15" i="12"/>
  <c r="C16" i="12"/>
  <c r="C17" i="12"/>
  <c r="C18" i="12"/>
  <c r="C19" i="12"/>
  <c r="C20" i="12"/>
  <c r="C21" i="12"/>
  <c r="C22" i="12"/>
  <c r="C23" i="12"/>
  <c r="C24" i="12"/>
  <c r="C25" i="12"/>
  <c r="C26" i="12"/>
  <c r="C27" i="12"/>
  <c r="C28" i="12"/>
  <c r="C29" i="12"/>
  <c r="C30" i="12"/>
  <c r="C31" i="12"/>
  <c r="C32" i="12"/>
  <c r="C33" i="12"/>
  <c r="C34" i="12"/>
  <c r="C35" i="12"/>
  <c r="C36" i="12"/>
  <c r="C37" i="12"/>
  <c r="C38" i="12"/>
  <c r="C39" i="12"/>
  <c r="C40" i="12"/>
  <c r="C41" i="12"/>
  <c r="C42" i="12"/>
  <c r="C43" i="12"/>
  <c r="C44" i="12"/>
  <c r="C45" i="12"/>
  <c r="C46" i="12"/>
  <c r="C47" i="12"/>
  <c r="C48" i="12"/>
  <c r="C49" i="12"/>
  <c r="C50" i="12"/>
  <c r="C51" i="12"/>
  <c r="C52" i="12"/>
  <c r="C53" i="12"/>
  <c r="C54" i="12"/>
  <c r="C55" i="12"/>
  <c r="C56" i="12"/>
  <c r="C57" i="12"/>
  <c r="C58" i="12"/>
  <c r="C59" i="12"/>
  <c r="C60" i="12"/>
  <c r="C61" i="12"/>
  <c r="C62" i="12"/>
  <c r="C63" i="12"/>
  <c r="C64" i="12"/>
  <c r="C65" i="12"/>
  <c r="C66" i="12"/>
  <c r="C67" i="12"/>
  <c r="C68" i="12"/>
  <c r="C69" i="12"/>
  <c r="C70" i="12"/>
  <c r="C71" i="12"/>
  <c r="C72" i="12"/>
  <c r="C73" i="12"/>
  <c r="C74" i="12"/>
  <c r="C75" i="12"/>
  <c r="C76" i="12"/>
  <c r="C77" i="12"/>
  <c r="C78" i="12"/>
  <c r="C79" i="12"/>
  <c r="C80" i="12"/>
  <c r="C81" i="12"/>
  <c r="C82" i="12"/>
  <c r="C83" i="12"/>
  <c r="C84" i="12"/>
  <c r="C85" i="12"/>
  <c r="C86" i="12"/>
  <c r="C87" i="12"/>
  <c r="C88" i="12"/>
  <c r="C89" i="12"/>
  <c r="C90" i="12"/>
  <c r="C91" i="12"/>
  <c r="C92" i="12"/>
  <c r="C93" i="12"/>
  <c r="C94" i="12"/>
  <c r="C95" i="12"/>
  <c r="C96" i="12"/>
  <c r="C97" i="12"/>
  <c r="C98" i="12"/>
  <c r="C99" i="12"/>
  <c r="C100" i="12"/>
  <c r="C101" i="12"/>
  <c r="C102" i="12"/>
  <c r="C103" i="12"/>
  <c r="C104" i="12"/>
  <c r="C105" i="12"/>
  <c r="C106" i="12"/>
  <c r="C107" i="12"/>
  <c r="C108" i="12"/>
  <c r="C109" i="12"/>
  <c r="C110" i="12"/>
  <c r="C111" i="12"/>
  <c r="C112" i="12"/>
  <c r="C113" i="12"/>
  <c r="C114" i="12"/>
  <c r="C115" i="12"/>
  <c r="C116" i="12"/>
  <c r="C117" i="12"/>
  <c r="C118" i="12"/>
  <c r="C119" i="12"/>
  <c r="C120" i="12"/>
  <c r="C121" i="12"/>
  <c r="C122" i="12"/>
  <c r="C123" i="12"/>
  <c r="C124" i="12"/>
  <c r="C125" i="12"/>
  <c r="C126" i="12"/>
  <c r="C127" i="12"/>
  <c r="C128" i="12"/>
  <c r="C129" i="12"/>
  <c r="C130" i="12"/>
  <c r="C131" i="12"/>
  <c r="C132" i="12"/>
  <c r="C133" i="12"/>
  <c r="C134" i="12"/>
  <c r="C135" i="12"/>
  <c r="C136" i="12"/>
  <c r="C137" i="12"/>
  <c r="C138" i="12"/>
  <c r="C139" i="12"/>
  <c r="C140" i="12"/>
  <c r="C141" i="12"/>
  <c r="C142" i="12"/>
  <c r="C143" i="12"/>
  <c r="C144" i="12"/>
  <c r="C145" i="12"/>
  <c r="C146" i="12"/>
  <c r="C147" i="12"/>
  <c r="C148" i="12"/>
  <c r="C149" i="12"/>
  <c r="C150" i="12"/>
  <c r="C151" i="12"/>
  <c r="C152" i="12"/>
  <c r="C153" i="12"/>
  <c r="C154" i="12"/>
  <c r="C155" i="12"/>
  <c r="C156" i="12"/>
  <c r="C157" i="12"/>
  <c r="C158" i="12"/>
  <c r="C159" i="12"/>
  <c r="C160" i="12"/>
  <c r="C161" i="12"/>
  <c r="C162" i="12"/>
  <c r="C163" i="12"/>
  <c r="C164" i="12"/>
  <c r="C165" i="12"/>
  <c r="C166" i="12"/>
  <c r="C167" i="12"/>
  <c r="C168" i="12"/>
  <c r="C169" i="12"/>
  <c r="C170" i="12"/>
  <c r="C171" i="12"/>
  <c r="C172" i="12"/>
  <c r="C173" i="12"/>
  <c r="C174" i="12"/>
  <c r="C175" i="12"/>
  <c r="C176" i="12"/>
  <c r="C177" i="12"/>
  <c r="C178" i="12"/>
  <c r="C179" i="12"/>
  <c r="C180" i="12"/>
  <c r="C181" i="12"/>
  <c r="C182" i="12"/>
  <c r="C183" i="12"/>
  <c r="C184" i="12"/>
  <c r="C185" i="12"/>
  <c r="C186" i="12"/>
  <c r="C187" i="12"/>
  <c r="C188" i="12"/>
  <c r="C189" i="12"/>
  <c r="C190" i="12"/>
  <c r="C191" i="12"/>
  <c r="C192" i="12"/>
  <c r="C193" i="12"/>
  <c r="C194" i="12"/>
  <c r="C195" i="12"/>
  <c r="C5" i="12"/>
  <c r="C6" i="11"/>
  <c r="C7" i="11"/>
  <c r="C8" i="11"/>
  <c r="C9" i="11"/>
  <c r="C10" i="11"/>
  <c r="C11" i="11"/>
  <c r="C12" i="11"/>
  <c r="C13" i="11"/>
  <c r="C14" i="11"/>
  <c r="C15" i="11"/>
  <c r="C16" i="11"/>
  <c r="C17" i="11"/>
  <c r="C18" i="11"/>
  <c r="C19" i="11"/>
  <c r="C20" i="11"/>
  <c r="C21" i="11"/>
  <c r="C22" i="11"/>
  <c r="C23" i="11"/>
  <c r="C24" i="11"/>
  <c r="C25" i="11"/>
  <c r="C26" i="11"/>
  <c r="C27" i="11"/>
  <c r="C28" i="11"/>
  <c r="C29" i="11"/>
  <c r="C30" i="11"/>
  <c r="C31" i="11"/>
  <c r="C32" i="11"/>
  <c r="C33" i="11"/>
  <c r="C34" i="11"/>
  <c r="C35" i="11"/>
  <c r="C36" i="11"/>
  <c r="C37" i="11"/>
  <c r="C38" i="11"/>
  <c r="C39" i="11"/>
  <c r="C40" i="11"/>
  <c r="C41" i="11"/>
  <c r="C42" i="11"/>
  <c r="C43" i="11"/>
  <c r="C44" i="11"/>
  <c r="C45" i="11"/>
  <c r="C46" i="11"/>
  <c r="C47" i="11"/>
  <c r="C48" i="11"/>
  <c r="C49" i="11"/>
  <c r="C50" i="11"/>
  <c r="C51" i="11"/>
  <c r="C52" i="11"/>
  <c r="C53" i="11"/>
  <c r="C54" i="11"/>
  <c r="C55" i="11"/>
  <c r="C56" i="11"/>
  <c r="C57" i="11"/>
  <c r="C58" i="11"/>
  <c r="C59" i="11"/>
  <c r="C60" i="11"/>
  <c r="C61" i="11"/>
  <c r="C62" i="11"/>
  <c r="C63" i="11"/>
  <c r="C64" i="11"/>
  <c r="C65" i="11"/>
  <c r="C66" i="11"/>
  <c r="C67" i="11"/>
  <c r="C68" i="11"/>
  <c r="C69" i="11"/>
  <c r="C70" i="11"/>
  <c r="C71" i="11"/>
  <c r="C72" i="11"/>
  <c r="C73" i="11"/>
  <c r="C74" i="11"/>
  <c r="C75" i="11"/>
  <c r="C76" i="11"/>
  <c r="C77" i="11"/>
  <c r="C78" i="11"/>
  <c r="C79" i="11"/>
  <c r="C80" i="11"/>
  <c r="C81" i="11"/>
  <c r="C82" i="11"/>
  <c r="C83" i="11"/>
  <c r="C84" i="11"/>
  <c r="C85" i="11"/>
  <c r="C86" i="11"/>
  <c r="C87" i="11"/>
  <c r="C88" i="11"/>
  <c r="C89" i="11"/>
  <c r="C90" i="11"/>
  <c r="C91" i="11"/>
  <c r="C92" i="11"/>
  <c r="C93" i="11"/>
  <c r="C94" i="11"/>
  <c r="C95" i="11"/>
  <c r="C96" i="11"/>
  <c r="C97" i="11"/>
  <c r="C98" i="11"/>
  <c r="C99" i="11"/>
  <c r="C100" i="11"/>
  <c r="C101" i="11"/>
  <c r="C102" i="11"/>
  <c r="C103" i="11"/>
  <c r="C104" i="11"/>
  <c r="C105" i="11"/>
  <c r="C106" i="11"/>
  <c r="C107" i="11"/>
  <c r="C108" i="11"/>
  <c r="C109" i="11"/>
  <c r="C110" i="11"/>
  <c r="C111" i="11"/>
  <c r="C112" i="11"/>
  <c r="C113" i="11"/>
  <c r="C114" i="11"/>
  <c r="C115" i="11"/>
  <c r="C116" i="11"/>
  <c r="C117" i="11"/>
  <c r="C118" i="11"/>
  <c r="C119" i="11"/>
  <c r="C120" i="11"/>
  <c r="C121" i="11"/>
  <c r="C122" i="11"/>
  <c r="C123" i="11"/>
  <c r="C124" i="11"/>
  <c r="C125" i="11"/>
  <c r="C126" i="11"/>
  <c r="C127" i="11"/>
  <c r="C128" i="11"/>
  <c r="C129" i="11"/>
  <c r="C130" i="11"/>
  <c r="C131" i="11"/>
  <c r="C132" i="11"/>
  <c r="C133" i="11"/>
  <c r="C134" i="11"/>
  <c r="C135" i="11"/>
  <c r="C136" i="11"/>
  <c r="C137" i="11"/>
  <c r="C138" i="11"/>
  <c r="C139" i="11"/>
  <c r="C140" i="11"/>
  <c r="C141" i="11"/>
  <c r="C142" i="11"/>
  <c r="C143" i="11"/>
  <c r="C144" i="11"/>
  <c r="C145" i="11"/>
  <c r="C146" i="11"/>
  <c r="C147" i="11"/>
  <c r="C148" i="11"/>
  <c r="C149" i="11"/>
  <c r="C150" i="11"/>
  <c r="C151" i="11"/>
  <c r="C152" i="11"/>
  <c r="C153" i="11"/>
  <c r="C154" i="11"/>
  <c r="C155" i="11"/>
  <c r="C156" i="11"/>
  <c r="C157" i="11"/>
  <c r="C158" i="11"/>
  <c r="C159" i="11"/>
  <c r="C160" i="11"/>
  <c r="C161" i="11"/>
  <c r="C162" i="11"/>
  <c r="C163" i="11"/>
  <c r="C164" i="11"/>
  <c r="C165" i="11"/>
  <c r="C166" i="11"/>
  <c r="C167" i="11"/>
  <c r="C168" i="11"/>
  <c r="C169" i="11"/>
  <c r="C170" i="11"/>
  <c r="C171" i="11"/>
  <c r="C172" i="11"/>
  <c r="C173" i="11"/>
  <c r="C174" i="11"/>
  <c r="C175" i="11"/>
  <c r="C176" i="11"/>
  <c r="C177" i="11"/>
  <c r="C178" i="11"/>
  <c r="C179" i="11"/>
  <c r="C180" i="11"/>
  <c r="C181" i="11"/>
  <c r="C182" i="11"/>
  <c r="C183" i="11"/>
  <c r="C184" i="11"/>
  <c r="C185" i="11"/>
  <c r="C186" i="11"/>
  <c r="C187" i="11"/>
  <c r="C188" i="11"/>
  <c r="C189" i="11"/>
  <c r="C190" i="11"/>
  <c r="C191" i="11"/>
  <c r="C192" i="11"/>
  <c r="C193" i="11"/>
  <c r="C194" i="11"/>
  <c r="C195" i="11"/>
  <c r="C5" i="11"/>
  <c r="C6" i="10"/>
  <c r="C7" i="10"/>
  <c r="C8" i="10"/>
  <c r="C9" i="10"/>
  <c r="C10" i="10"/>
  <c r="C11" i="10"/>
  <c r="C12" i="10"/>
  <c r="C13" i="10"/>
  <c r="C14" i="10"/>
  <c r="C15" i="10"/>
  <c r="C16" i="10"/>
  <c r="C17" i="10"/>
  <c r="C18" i="10"/>
  <c r="C19" i="10"/>
  <c r="C20" i="10"/>
  <c r="C21" i="10"/>
  <c r="C22" i="10"/>
  <c r="C23" i="10"/>
  <c r="C24" i="10"/>
  <c r="C25" i="10"/>
  <c r="C26" i="10"/>
  <c r="C27" i="10"/>
  <c r="C28" i="10"/>
  <c r="C29" i="10"/>
  <c r="C30" i="10"/>
  <c r="C31" i="10"/>
  <c r="C32" i="10"/>
  <c r="C33" i="10"/>
  <c r="C34" i="10"/>
  <c r="C35" i="10"/>
  <c r="C36" i="10"/>
  <c r="C37" i="10"/>
  <c r="C38" i="10"/>
  <c r="C39" i="10"/>
  <c r="C40" i="10"/>
  <c r="C41" i="10"/>
  <c r="C42" i="10"/>
  <c r="C43" i="10"/>
  <c r="C44" i="10"/>
  <c r="C45" i="10"/>
  <c r="C46" i="10"/>
  <c r="C47" i="10"/>
  <c r="C48" i="10"/>
  <c r="C49" i="10"/>
  <c r="C50" i="10"/>
  <c r="C51" i="10"/>
  <c r="C52" i="10"/>
  <c r="C53" i="10"/>
  <c r="C54" i="10"/>
  <c r="C55" i="10"/>
  <c r="C56" i="10"/>
  <c r="C57" i="10"/>
  <c r="C58" i="10"/>
  <c r="C59" i="10"/>
  <c r="C60" i="10"/>
  <c r="C61" i="10"/>
  <c r="C62" i="10"/>
  <c r="C63" i="10"/>
  <c r="C64" i="10"/>
  <c r="C65" i="10"/>
  <c r="C66" i="10"/>
  <c r="C67" i="10"/>
  <c r="C68" i="10"/>
  <c r="C69" i="10"/>
  <c r="C70" i="10"/>
  <c r="C71" i="10"/>
  <c r="C72" i="10"/>
  <c r="C73" i="10"/>
  <c r="C74" i="10"/>
  <c r="C75" i="10"/>
  <c r="C76" i="10"/>
  <c r="C77" i="10"/>
  <c r="C78" i="10"/>
  <c r="C79" i="10"/>
  <c r="C80" i="10"/>
  <c r="C81" i="10"/>
  <c r="C82" i="10"/>
  <c r="C83" i="10"/>
  <c r="C84" i="10"/>
  <c r="C85" i="10"/>
  <c r="C86" i="10"/>
  <c r="C87" i="10"/>
  <c r="C88" i="10"/>
  <c r="C89" i="10"/>
  <c r="C90" i="10"/>
  <c r="C91" i="10"/>
  <c r="C92" i="10"/>
  <c r="C93" i="10"/>
  <c r="C94" i="10"/>
  <c r="C95" i="10"/>
  <c r="C96" i="10"/>
  <c r="C97" i="10"/>
  <c r="C98" i="10"/>
  <c r="C99" i="10"/>
  <c r="C100" i="10"/>
  <c r="C101" i="10"/>
  <c r="C102" i="10"/>
  <c r="C103" i="10"/>
  <c r="C104" i="10"/>
  <c r="C105" i="10"/>
  <c r="C106" i="10"/>
  <c r="C107" i="10"/>
  <c r="C108" i="10"/>
  <c r="C109" i="10"/>
  <c r="C110" i="10"/>
  <c r="C111" i="10"/>
  <c r="C112" i="10"/>
  <c r="C113" i="10"/>
  <c r="C114" i="10"/>
  <c r="C115" i="10"/>
  <c r="C116" i="10"/>
  <c r="C117" i="10"/>
  <c r="C118" i="10"/>
  <c r="C119" i="10"/>
  <c r="C120" i="10"/>
  <c r="C121" i="10"/>
  <c r="C122" i="10"/>
  <c r="C123" i="10"/>
  <c r="C124" i="10"/>
  <c r="C125" i="10"/>
  <c r="C126" i="10"/>
  <c r="C127" i="10"/>
  <c r="C128" i="10"/>
  <c r="C129" i="10"/>
  <c r="C130" i="10"/>
  <c r="C131" i="10"/>
  <c r="C132" i="10"/>
  <c r="C133" i="10"/>
  <c r="C134" i="10"/>
  <c r="C135" i="10"/>
  <c r="C136" i="10"/>
  <c r="C137" i="10"/>
  <c r="C138" i="10"/>
  <c r="C139" i="10"/>
  <c r="C140" i="10"/>
  <c r="C141" i="10"/>
  <c r="C142" i="10"/>
  <c r="C143" i="10"/>
  <c r="C144" i="10"/>
  <c r="C145" i="10"/>
  <c r="C146" i="10"/>
  <c r="C147" i="10"/>
  <c r="C148" i="10"/>
  <c r="C149" i="10"/>
  <c r="C150" i="10"/>
  <c r="C151" i="10"/>
  <c r="C152" i="10"/>
  <c r="C153" i="10"/>
  <c r="C154" i="10"/>
  <c r="C155" i="10"/>
  <c r="C156" i="10"/>
  <c r="C157" i="10"/>
  <c r="C158" i="10"/>
  <c r="C159" i="10"/>
  <c r="C160" i="10"/>
  <c r="C161" i="10"/>
  <c r="C162" i="10"/>
  <c r="C163" i="10"/>
  <c r="C164" i="10"/>
  <c r="C165" i="10"/>
  <c r="C166" i="10"/>
  <c r="C167" i="10"/>
  <c r="C168" i="10"/>
  <c r="C169" i="10"/>
  <c r="C170" i="10"/>
  <c r="C171" i="10"/>
  <c r="C172" i="10"/>
  <c r="C173" i="10"/>
  <c r="C174" i="10"/>
  <c r="C175" i="10"/>
  <c r="C176" i="10"/>
  <c r="C177" i="10"/>
  <c r="C178" i="10"/>
  <c r="C179" i="10"/>
  <c r="C180" i="10"/>
  <c r="C181" i="10"/>
  <c r="C182" i="10"/>
  <c r="C183" i="10"/>
  <c r="C184" i="10"/>
  <c r="C185" i="10"/>
  <c r="C186" i="10"/>
  <c r="C187" i="10"/>
  <c r="C188" i="10"/>
  <c r="C189" i="10"/>
  <c r="C190" i="10"/>
  <c r="C191" i="10"/>
  <c r="C192" i="10"/>
  <c r="C193" i="10"/>
  <c r="C194" i="10"/>
  <c r="C195" i="10"/>
  <c r="C5" i="10"/>
  <c r="K248" i="17" a="1"/>
  <c r="K248" i="17" s="1"/>
  <c r="K247" i="17" a="1"/>
  <c r="K247" i="17" s="1"/>
  <c r="K246" i="17" a="1"/>
  <c r="K246" i="17" s="1"/>
  <c r="K245" i="17" a="1"/>
  <c r="K245" i="17" s="1"/>
  <c r="K244" i="17" a="1"/>
  <c r="K244" i="17" s="1"/>
  <c r="K243" i="17" a="1"/>
  <c r="K243" i="17" s="1"/>
  <c r="K242" i="17" a="1"/>
  <c r="K242" i="17" s="1"/>
  <c r="K241" i="17" a="1"/>
  <c r="K241" i="17" s="1"/>
  <c r="K240" i="17" a="1"/>
  <c r="K240" i="17" s="1"/>
  <c r="K239" i="17" a="1"/>
  <c r="K239" i="17" s="1"/>
  <c r="K238" i="17" a="1"/>
  <c r="K238" i="17" s="1"/>
  <c r="K237" i="17" a="1"/>
  <c r="K237" i="17" s="1"/>
  <c r="K236" i="17" a="1"/>
  <c r="K236" i="17" s="1"/>
  <c r="K235" i="17" a="1"/>
  <c r="K235" i="17" s="1"/>
  <c r="K234" i="17" a="1"/>
  <c r="K234" i="17" s="1"/>
  <c r="K233" i="17" a="1"/>
  <c r="K233" i="17" s="1"/>
  <c r="K232" i="17" a="1"/>
  <c r="K232" i="17" s="1"/>
  <c r="K231" i="17" a="1"/>
  <c r="K231" i="17" s="1"/>
  <c r="K230" i="17" a="1"/>
  <c r="K230" i="17" s="1"/>
  <c r="K229" i="17" a="1"/>
  <c r="K229" i="17" s="1"/>
  <c r="K228" i="17" a="1"/>
  <c r="K228" i="17" s="1"/>
  <c r="K227" i="17" a="1"/>
  <c r="K227" i="17" s="1"/>
  <c r="K226" i="17" a="1"/>
  <c r="K226" i="17" s="1"/>
  <c r="K225" i="17" a="1"/>
  <c r="K225" i="17" s="1"/>
  <c r="K224" i="17" a="1"/>
  <c r="K224" i="17" s="1"/>
  <c r="K223" i="17" a="1"/>
  <c r="K223" i="17" s="1"/>
  <c r="K222" i="17" a="1"/>
  <c r="K222" i="17" s="1"/>
  <c r="K221" i="17" a="1"/>
  <c r="K221" i="17" s="1"/>
  <c r="K220" i="17" a="1"/>
  <c r="K220" i="17" s="1"/>
  <c r="K219" i="17" a="1"/>
  <c r="K219" i="17" s="1"/>
  <c r="K218" i="17" a="1"/>
  <c r="K218" i="17" s="1"/>
  <c r="K217" i="17" a="1"/>
  <c r="K217" i="17" s="1"/>
  <c r="K216" i="17" a="1"/>
  <c r="K216" i="17" s="1"/>
  <c r="K215" i="17" a="1"/>
  <c r="K215" i="17" s="1"/>
  <c r="K214" i="17" a="1"/>
  <c r="K214" i="17" s="1"/>
  <c r="K213" i="17" a="1"/>
  <c r="K213" i="17" s="1"/>
  <c r="K212" i="17" a="1"/>
  <c r="K212" i="17" s="1"/>
  <c r="K211" i="17" a="1"/>
  <c r="K211" i="17" s="1"/>
  <c r="K210" i="17" a="1"/>
  <c r="K210" i="17" s="1"/>
  <c r="K209" i="17" a="1"/>
  <c r="K209" i="17" s="1"/>
  <c r="K208" i="17" a="1"/>
  <c r="K208" i="17" s="1"/>
  <c r="K207" i="17" a="1"/>
  <c r="K207" i="17" s="1"/>
  <c r="K206" i="17" a="1"/>
  <c r="K206" i="17" s="1"/>
  <c r="K205" i="17" a="1"/>
  <c r="K205" i="17" s="1"/>
  <c r="K204" i="17" a="1"/>
  <c r="K204" i="17" s="1"/>
  <c r="K203" i="17" a="1"/>
  <c r="K203" i="17" s="1"/>
  <c r="K202" i="17" a="1"/>
  <c r="K202" i="17" s="1"/>
  <c r="K201" i="17" a="1"/>
  <c r="K201" i="17" s="1"/>
  <c r="K200" i="17" a="1"/>
  <c r="K200" i="17" s="1"/>
  <c r="K199" i="17" a="1"/>
  <c r="K199" i="17" s="1"/>
  <c r="K198" i="17" a="1"/>
  <c r="K198" i="17" s="1"/>
  <c r="K197" i="17" a="1"/>
  <c r="K197" i="17" s="1"/>
  <c r="K196" i="17" a="1"/>
  <c r="K196" i="17" s="1"/>
  <c r="Q195" i="17" a="1"/>
  <c r="Q195" i="17" s="1"/>
  <c r="K195" i="17" a="1"/>
  <c r="K195" i="17" s="1"/>
  <c r="E195" i="17"/>
  <c r="F195" i="17" s="1"/>
  <c r="D195" i="17"/>
  <c r="Q194" i="17" a="1"/>
  <c r="Q194" i="17" s="1"/>
  <c r="K194" i="17" a="1"/>
  <c r="K194" i="17" s="1"/>
  <c r="E194" i="17"/>
  <c r="F194" i="17" s="1"/>
  <c r="D194" i="17"/>
  <c r="Q193" i="17" a="1"/>
  <c r="Q193" i="17" s="1"/>
  <c r="K193" i="17" a="1"/>
  <c r="K193" i="17" s="1"/>
  <c r="E193" i="17"/>
  <c r="F193" i="17" s="1"/>
  <c r="D193" i="17"/>
  <c r="Q192" i="17" a="1"/>
  <c r="Q192" i="17" s="1"/>
  <c r="K192" i="17" a="1"/>
  <c r="K192" i="17" s="1"/>
  <c r="E192" i="17"/>
  <c r="F192" i="17" s="1"/>
  <c r="D192" i="17"/>
  <c r="Q191" i="17" a="1"/>
  <c r="Q191" i="17" s="1"/>
  <c r="K191" i="17" a="1"/>
  <c r="K191" i="17" s="1"/>
  <c r="E191" i="17"/>
  <c r="F191" i="17" s="1"/>
  <c r="D191" i="17"/>
  <c r="Q190" i="17" a="1"/>
  <c r="Q190" i="17" s="1"/>
  <c r="K190" i="17" a="1"/>
  <c r="K190" i="17" s="1"/>
  <c r="E190" i="17"/>
  <c r="F190" i="17" s="1"/>
  <c r="D190" i="17"/>
  <c r="Q189" i="17" a="1"/>
  <c r="Q189" i="17" s="1"/>
  <c r="K189" i="17" a="1"/>
  <c r="K189" i="17" s="1"/>
  <c r="E189" i="17"/>
  <c r="F189" i="17" s="1"/>
  <c r="D189" i="17"/>
  <c r="Q188" i="17" a="1"/>
  <c r="Q188" i="17" s="1"/>
  <c r="K188" i="17" a="1"/>
  <c r="K188" i="17" s="1"/>
  <c r="E188" i="17"/>
  <c r="F188" i="17" s="1"/>
  <c r="D188" i="17"/>
  <c r="Q187" i="17" a="1"/>
  <c r="Q187" i="17" s="1"/>
  <c r="K187" i="17" a="1"/>
  <c r="K187" i="17" s="1"/>
  <c r="E187" i="17"/>
  <c r="F187" i="17" s="1"/>
  <c r="D187" i="17"/>
  <c r="Q186" i="17" a="1"/>
  <c r="Q186" i="17" s="1"/>
  <c r="K186" i="17" a="1"/>
  <c r="K186" i="17" s="1"/>
  <c r="E186" i="17"/>
  <c r="F186" i="17" s="1"/>
  <c r="D186" i="17"/>
  <c r="Q185" i="17" a="1"/>
  <c r="Q185" i="17" s="1"/>
  <c r="K185" i="17" a="1"/>
  <c r="K185" i="17" s="1"/>
  <c r="E185" i="17"/>
  <c r="F185" i="17" s="1"/>
  <c r="D185" i="17"/>
  <c r="Q184" i="17" a="1"/>
  <c r="Q184" i="17" s="1"/>
  <c r="K184" i="17" a="1"/>
  <c r="K184" i="17" s="1"/>
  <c r="E184" i="17"/>
  <c r="F184" i="17" s="1"/>
  <c r="D184" i="17"/>
  <c r="Q183" i="17" a="1"/>
  <c r="Q183" i="17" s="1"/>
  <c r="K183" i="17"/>
  <c r="K183" i="17" a="1"/>
  <c r="E183" i="17"/>
  <c r="F183" i="17" s="1"/>
  <c r="D183" i="17"/>
  <c r="Q182" i="17" a="1"/>
  <c r="Q182" i="17" s="1"/>
  <c r="K182" i="17"/>
  <c r="K182" i="17" a="1"/>
  <c r="E182" i="17"/>
  <c r="F182" i="17" s="1"/>
  <c r="D182" i="17"/>
  <c r="Q181" i="17" a="1"/>
  <c r="Q181" i="17" s="1"/>
  <c r="K181" i="17"/>
  <c r="K181" i="17" a="1"/>
  <c r="E181" i="17"/>
  <c r="F181" i="17" s="1"/>
  <c r="D181" i="17"/>
  <c r="Q180" i="17" a="1"/>
  <c r="Q180" i="17" s="1"/>
  <c r="K180" i="17"/>
  <c r="K180" i="17" a="1"/>
  <c r="E180" i="17"/>
  <c r="F180" i="17" s="1"/>
  <c r="D180" i="17"/>
  <c r="Q179" i="17" a="1"/>
  <c r="Q179" i="17" s="1"/>
  <c r="K179" i="17"/>
  <c r="K179" i="17" a="1"/>
  <c r="E179" i="17"/>
  <c r="F179" i="17" s="1"/>
  <c r="D179" i="17"/>
  <c r="Q178" i="17" a="1"/>
  <c r="Q178" i="17" s="1"/>
  <c r="K178" i="17"/>
  <c r="K178" i="17" a="1"/>
  <c r="E178" i="17"/>
  <c r="F178" i="17" s="1"/>
  <c r="D178" i="17"/>
  <c r="Q177" i="17" a="1"/>
  <c r="Q177" i="17" s="1"/>
  <c r="K177" i="17"/>
  <c r="K177" i="17" a="1"/>
  <c r="E177" i="17"/>
  <c r="F177" i="17" s="1"/>
  <c r="D177" i="17"/>
  <c r="Q176" i="17" a="1"/>
  <c r="Q176" i="17" s="1"/>
  <c r="K176" i="17"/>
  <c r="K176" i="17" a="1"/>
  <c r="E176" i="17"/>
  <c r="F176" i="17" s="1"/>
  <c r="D176" i="17"/>
  <c r="Q175" i="17" a="1"/>
  <c r="Q175" i="17" s="1"/>
  <c r="K175" i="17"/>
  <c r="K175" i="17" a="1"/>
  <c r="E175" i="17"/>
  <c r="F175" i="17" s="1"/>
  <c r="D175" i="17"/>
  <c r="Q174" i="17" a="1"/>
  <c r="Q174" i="17" s="1"/>
  <c r="K174" i="17"/>
  <c r="K174" i="17" a="1"/>
  <c r="E174" i="17"/>
  <c r="F174" i="17" s="1"/>
  <c r="D174" i="17"/>
  <c r="Q173" i="17" a="1"/>
  <c r="Q173" i="17" s="1"/>
  <c r="K173" i="17"/>
  <c r="K173" i="17" a="1"/>
  <c r="E173" i="17"/>
  <c r="F173" i="17" s="1"/>
  <c r="D173" i="17"/>
  <c r="Q172" i="17" a="1"/>
  <c r="Q172" i="17" s="1"/>
  <c r="K172" i="17"/>
  <c r="K172" i="17" a="1"/>
  <c r="E172" i="17"/>
  <c r="F172" i="17" s="1"/>
  <c r="D172" i="17"/>
  <c r="Q171" i="17" a="1"/>
  <c r="Q171" i="17" s="1"/>
  <c r="K171" i="17"/>
  <c r="K171" i="17" a="1"/>
  <c r="E171" i="17"/>
  <c r="F171" i="17" s="1"/>
  <c r="D171" i="17"/>
  <c r="Q170" i="17" a="1"/>
  <c r="Q170" i="17" s="1"/>
  <c r="K170" i="17"/>
  <c r="K170" i="17" a="1"/>
  <c r="E170" i="17"/>
  <c r="F170" i="17" s="1"/>
  <c r="D170" i="17"/>
  <c r="Q169" i="17" a="1"/>
  <c r="Q169" i="17" s="1"/>
  <c r="K169" i="17"/>
  <c r="K169" i="17" a="1"/>
  <c r="E169" i="17"/>
  <c r="F169" i="17" s="1"/>
  <c r="D169" i="17"/>
  <c r="Q168" i="17" a="1"/>
  <c r="Q168" i="17" s="1"/>
  <c r="K168" i="17"/>
  <c r="K168" i="17" a="1"/>
  <c r="E168" i="17"/>
  <c r="F168" i="17" s="1"/>
  <c r="D168" i="17"/>
  <c r="Q167" i="17" a="1"/>
  <c r="Q167" i="17" s="1"/>
  <c r="K167" i="17"/>
  <c r="K167" i="17" a="1"/>
  <c r="E167" i="17"/>
  <c r="F167" i="17" s="1"/>
  <c r="D167" i="17"/>
  <c r="Q166" i="17" a="1"/>
  <c r="Q166" i="17" s="1"/>
  <c r="K166" i="17"/>
  <c r="K166" i="17" a="1"/>
  <c r="E166" i="17"/>
  <c r="F166" i="17" s="1"/>
  <c r="D166" i="17"/>
  <c r="Q165" i="17" a="1"/>
  <c r="Q165" i="17" s="1"/>
  <c r="K165" i="17"/>
  <c r="K165" i="17" a="1"/>
  <c r="E165" i="17"/>
  <c r="F165" i="17" s="1"/>
  <c r="D165" i="17"/>
  <c r="Q164" i="17" a="1"/>
  <c r="Q164" i="17" s="1"/>
  <c r="K164" i="17"/>
  <c r="K164" i="17" a="1"/>
  <c r="E164" i="17"/>
  <c r="F164" i="17" s="1"/>
  <c r="D164" i="17"/>
  <c r="Q163" i="17" a="1"/>
  <c r="Q163" i="17" s="1"/>
  <c r="K163" i="17"/>
  <c r="K163" i="17" a="1"/>
  <c r="E163" i="17"/>
  <c r="F163" i="17" s="1"/>
  <c r="D163" i="17"/>
  <c r="Q162" i="17" a="1"/>
  <c r="Q162" i="17" s="1"/>
  <c r="K162" i="17"/>
  <c r="K162" i="17" a="1"/>
  <c r="E162" i="17"/>
  <c r="F162" i="17" s="1"/>
  <c r="D162" i="17"/>
  <c r="Q161" i="17" a="1"/>
  <c r="Q161" i="17" s="1"/>
  <c r="K161" i="17"/>
  <c r="K161" i="17" a="1"/>
  <c r="E161" i="17"/>
  <c r="F161" i="17" s="1"/>
  <c r="D161" i="17"/>
  <c r="Q160" i="17" a="1"/>
  <c r="Q160" i="17" s="1"/>
  <c r="K160" i="17"/>
  <c r="K160" i="17" a="1"/>
  <c r="E160" i="17"/>
  <c r="F160" i="17" s="1"/>
  <c r="D160" i="17"/>
  <c r="Q159" i="17" a="1"/>
  <c r="Q159" i="17" s="1"/>
  <c r="K159" i="17"/>
  <c r="K159" i="17" a="1"/>
  <c r="E159" i="17"/>
  <c r="F159" i="17" s="1"/>
  <c r="D159" i="17"/>
  <c r="Q158" i="17" a="1"/>
  <c r="Q158" i="17" s="1"/>
  <c r="K158" i="17"/>
  <c r="K158" i="17" a="1"/>
  <c r="E158" i="17"/>
  <c r="F158" i="17" s="1"/>
  <c r="D158" i="17"/>
  <c r="Q157" i="17" a="1"/>
  <c r="Q157" i="17" s="1"/>
  <c r="K157" i="17"/>
  <c r="K157" i="17" a="1"/>
  <c r="E157" i="17"/>
  <c r="F157" i="17" s="1"/>
  <c r="D157" i="17"/>
  <c r="Q156" i="17" a="1"/>
  <c r="Q156" i="17" s="1"/>
  <c r="K156" i="17"/>
  <c r="K156" i="17" a="1"/>
  <c r="E156" i="17"/>
  <c r="F156" i="17" s="1"/>
  <c r="D156" i="17"/>
  <c r="Q155" i="17" a="1"/>
  <c r="Q155" i="17" s="1"/>
  <c r="K155" i="17"/>
  <c r="K155" i="17" a="1"/>
  <c r="E155" i="17"/>
  <c r="F155" i="17" s="1"/>
  <c r="D155" i="17"/>
  <c r="Q154" i="17" a="1"/>
  <c r="Q154" i="17" s="1"/>
  <c r="K154" i="17"/>
  <c r="K154" i="17" a="1"/>
  <c r="E154" i="17"/>
  <c r="F154" i="17" s="1"/>
  <c r="D154" i="17"/>
  <c r="Q153" i="17" a="1"/>
  <c r="Q153" i="17" s="1"/>
  <c r="K153" i="17"/>
  <c r="K153" i="17" a="1"/>
  <c r="E153" i="17"/>
  <c r="F153" i="17" s="1"/>
  <c r="D153" i="17"/>
  <c r="Q152" i="17" a="1"/>
  <c r="Q152" i="17" s="1"/>
  <c r="K152" i="17"/>
  <c r="K152" i="17" a="1"/>
  <c r="E152" i="17"/>
  <c r="F152" i="17" s="1"/>
  <c r="D152" i="17"/>
  <c r="Q151" i="17" a="1"/>
  <c r="Q151" i="17" s="1"/>
  <c r="K151" i="17"/>
  <c r="K151" i="17" a="1"/>
  <c r="E151" i="17"/>
  <c r="F151" i="17" s="1"/>
  <c r="D151" i="17"/>
  <c r="Q150" i="17" a="1"/>
  <c r="Q150" i="17" s="1"/>
  <c r="K150" i="17"/>
  <c r="K150" i="17" a="1"/>
  <c r="E150" i="17"/>
  <c r="F150" i="17" s="1"/>
  <c r="D150" i="17"/>
  <c r="Q149" i="17" a="1"/>
  <c r="Q149" i="17" s="1"/>
  <c r="K149" i="17"/>
  <c r="K149" i="17" a="1"/>
  <c r="E149" i="17"/>
  <c r="F149" i="17" s="1"/>
  <c r="D149" i="17"/>
  <c r="Q148" i="17" a="1"/>
  <c r="Q148" i="17" s="1"/>
  <c r="K148" i="17"/>
  <c r="K148" i="17" a="1"/>
  <c r="E148" i="17"/>
  <c r="F148" i="17" s="1"/>
  <c r="D148" i="17"/>
  <c r="Q147" i="17" a="1"/>
  <c r="Q147" i="17" s="1"/>
  <c r="K147" i="17"/>
  <c r="K147" i="17" a="1"/>
  <c r="E147" i="17"/>
  <c r="F147" i="17" s="1"/>
  <c r="D147" i="17"/>
  <c r="Q146" i="17" a="1"/>
  <c r="Q146" i="17" s="1"/>
  <c r="K146" i="17"/>
  <c r="K146" i="17" a="1"/>
  <c r="E146" i="17"/>
  <c r="F146" i="17" s="1"/>
  <c r="D146" i="17"/>
  <c r="Q145" i="17" a="1"/>
  <c r="Q145" i="17" s="1"/>
  <c r="K145" i="17"/>
  <c r="K145" i="17" a="1"/>
  <c r="E145" i="17"/>
  <c r="F145" i="17" s="1"/>
  <c r="D145" i="17"/>
  <c r="Q144" i="17" a="1"/>
  <c r="Q144" i="17" s="1"/>
  <c r="K144" i="17"/>
  <c r="K144" i="17" a="1"/>
  <c r="E144" i="17"/>
  <c r="F144" i="17" s="1"/>
  <c r="D144" i="17"/>
  <c r="Q143" i="17" a="1"/>
  <c r="Q143" i="17" s="1"/>
  <c r="K143" i="17"/>
  <c r="K143" i="17" a="1"/>
  <c r="E143" i="17"/>
  <c r="F143" i="17" s="1"/>
  <c r="D143" i="17"/>
  <c r="Q142" i="17" a="1"/>
  <c r="Q142" i="17" s="1"/>
  <c r="K142" i="17"/>
  <c r="K142" i="17" a="1"/>
  <c r="E142" i="17"/>
  <c r="F142" i="17" s="1"/>
  <c r="D142" i="17"/>
  <c r="Q141" i="17" a="1"/>
  <c r="Q141" i="17" s="1"/>
  <c r="K141" i="17"/>
  <c r="K141" i="17" a="1"/>
  <c r="E141" i="17"/>
  <c r="F141" i="17" s="1"/>
  <c r="D141" i="17"/>
  <c r="Q140" i="17" a="1"/>
  <c r="Q140" i="17" s="1"/>
  <c r="K140" i="17"/>
  <c r="K140" i="17" a="1"/>
  <c r="E140" i="17"/>
  <c r="F140" i="17" s="1"/>
  <c r="D140" i="17"/>
  <c r="Q139" i="17" a="1"/>
  <c r="Q139" i="17" s="1"/>
  <c r="K139" i="17"/>
  <c r="K139" i="17" a="1"/>
  <c r="E139" i="17"/>
  <c r="F139" i="17" s="1"/>
  <c r="D139" i="17"/>
  <c r="Q138" i="17" a="1"/>
  <c r="Q138" i="17" s="1"/>
  <c r="K138" i="17"/>
  <c r="K138" i="17" a="1"/>
  <c r="E138" i="17"/>
  <c r="F138" i="17" s="1"/>
  <c r="D138" i="17"/>
  <c r="Q137" i="17" a="1"/>
  <c r="Q137" i="17" s="1"/>
  <c r="K137" i="17"/>
  <c r="K137" i="17" a="1"/>
  <c r="E137" i="17"/>
  <c r="F137" i="17" s="1"/>
  <c r="D137" i="17"/>
  <c r="Q136" i="17" a="1"/>
  <c r="Q136" i="17" s="1"/>
  <c r="K136" i="17"/>
  <c r="K136" i="17" a="1"/>
  <c r="E136" i="17"/>
  <c r="F136" i="17" s="1"/>
  <c r="D136" i="17"/>
  <c r="Q135" i="17" a="1"/>
  <c r="Q135" i="17" s="1"/>
  <c r="K135" i="17"/>
  <c r="K135" i="17" a="1"/>
  <c r="E135" i="17"/>
  <c r="F135" i="17" s="1"/>
  <c r="D135" i="17"/>
  <c r="Q134" i="17" a="1"/>
  <c r="Q134" i="17" s="1"/>
  <c r="K134" i="17"/>
  <c r="K134" i="17" a="1"/>
  <c r="E134" i="17"/>
  <c r="F134" i="17" s="1"/>
  <c r="D134" i="17"/>
  <c r="Q133" i="17" a="1"/>
  <c r="Q133" i="17" s="1"/>
  <c r="K133" i="17"/>
  <c r="K133" i="17" a="1"/>
  <c r="E133" i="17"/>
  <c r="F133" i="17" s="1"/>
  <c r="D133" i="17"/>
  <c r="Q132" i="17" a="1"/>
  <c r="Q132" i="17" s="1"/>
  <c r="K132" i="17"/>
  <c r="K132" i="17" a="1"/>
  <c r="E132" i="17"/>
  <c r="F132" i="17" s="1"/>
  <c r="D132" i="17"/>
  <c r="Q131" i="17" a="1"/>
  <c r="Q131" i="17" s="1"/>
  <c r="K131" i="17"/>
  <c r="K131" i="17" a="1"/>
  <c r="E131" i="17"/>
  <c r="F131" i="17" s="1"/>
  <c r="D131" i="17"/>
  <c r="Q130" i="17" a="1"/>
  <c r="Q130" i="17" s="1"/>
  <c r="K130" i="17"/>
  <c r="K130" i="17" a="1"/>
  <c r="E130" i="17"/>
  <c r="F130" i="17" s="1"/>
  <c r="D130" i="17"/>
  <c r="Q129" i="17" a="1"/>
  <c r="Q129" i="17" s="1"/>
  <c r="K129" i="17"/>
  <c r="K129" i="17" a="1"/>
  <c r="E129" i="17"/>
  <c r="F129" i="17" s="1"/>
  <c r="D129" i="17"/>
  <c r="Q128" i="17" a="1"/>
  <c r="Q128" i="17" s="1"/>
  <c r="K128" i="17"/>
  <c r="K128" i="17" a="1"/>
  <c r="E128" i="17"/>
  <c r="F128" i="17" s="1"/>
  <c r="D128" i="17"/>
  <c r="Q127" i="17" a="1"/>
  <c r="Q127" i="17" s="1"/>
  <c r="K127" i="17"/>
  <c r="K127" i="17" a="1"/>
  <c r="E127" i="17"/>
  <c r="F127" i="17" s="1"/>
  <c r="D127" i="17"/>
  <c r="Q126" i="17" a="1"/>
  <c r="Q126" i="17" s="1"/>
  <c r="K126" i="17"/>
  <c r="K126" i="17" a="1"/>
  <c r="E126" i="17"/>
  <c r="F126" i="17" s="1"/>
  <c r="D126" i="17"/>
  <c r="Q125" i="17" a="1"/>
  <c r="Q125" i="17" s="1"/>
  <c r="K125" i="17"/>
  <c r="K125" i="17" a="1"/>
  <c r="E125" i="17"/>
  <c r="F125" i="17" s="1"/>
  <c r="D125" i="17"/>
  <c r="Q124" i="17" a="1"/>
  <c r="Q124" i="17" s="1"/>
  <c r="K124" i="17"/>
  <c r="K124" i="17" a="1"/>
  <c r="E124" i="17"/>
  <c r="F124" i="17" s="1"/>
  <c r="D124" i="17"/>
  <c r="Q123" i="17" a="1"/>
  <c r="Q123" i="17" s="1"/>
  <c r="K123" i="17"/>
  <c r="K123" i="17" a="1"/>
  <c r="E123" i="17"/>
  <c r="F123" i="17" s="1"/>
  <c r="D123" i="17"/>
  <c r="Q122" i="17" a="1"/>
  <c r="Q122" i="17" s="1"/>
  <c r="K122" i="17"/>
  <c r="K122" i="17" a="1"/>
  <c r="E122" i="17"/>
  <c r="F122" i="17" s="1"/>
  <c r="D122" i="17"/>
  <c r="Q121" i="17" a="1"/>
  <c r="Q121" i="17" s="1"/>
  <c r="K121" i="17"/>
  <c r="K121" i="17" a="1"/>
  <c r="E121" i="17"/>
  <c r="F121" i="17" s="1"/>
  <c r="D121" i="17"/>
  <c r="Q120" i="17" a="1"/>
  <c r="Q120" i="17" s="1"/>
  <c r="K120" i="17"/>
  <c r="K120" i="17" a="1"/>
  <c r="E120" i="17"/>
  <c r="F120" i="17" s="1"/>
  <c r="D120" i="17"/>
  <c r="Q119" i="17" a="1"/>
  <c r="Q119" i="17" s="1"/>
  <c r="K119" i="17"/>
  <c r="K119" i="17" a="1"/>
  <c r="E119" i="17"/>
  <c r="F119" i="17" s="1"/>
  <c r="D119" i="17"/>
  <c r="Q118" i="17" a="1"/>
  <c r="Q118" i="17" s="1"/>
  <c r="K118" i="17"/>
  <c r="K118" i="17" a="1"/>
  <c r="E118" i="17"/>
  <c r="F118" i="17" s="1"/>
  <c r="D118" i="17"/>
  <c r="Q117" i="17" a="1"/>
  <c r="Q117" i="17" s="1"/>
  <c r="K117" i="17"/>
  <c r="K117" i="17" a="1"/>
  <c r="E117" i="17"/>
  <c r="F117" i="17" s="1"/>
  <c r="D117" i="17"/>
  <c r="Q116" i="17" a="1"/>
  <c r="Q116" i="17" s="1"/>
  <c r="K116" i="17"/>
  <c r="K116" i="17" a="1"/>
  <c r="E116" i="17"/>
  <c r="F116" i="17" s="1"/>
  <c r="D116" i="17"/>
  <c r="Q115" i="17" a="1"/>
  <c r="Q115" i="17" s="1"/>
  <c r="K115" i="17"/>
  <c r="K115" i="17" a="1"/>
  <c r="E115" i="17"/>
  <c r="F115" i="17" s="1"/>
  <c r="D115" i="17"/>
  <c r="Q114" i="17" a="1"/>
  <c r="Q114" i="17" s="1"/>
  <c r="K114" i="17"/>
  <c r="K114" i="17" a="1"/>
  <c r="E114" i="17"/>
  <c r="F114" i="17" s="1"/>
  <c r="D114" i="17"/>
  <c r="Q113" i="17" a="1"/>
  <c r="Q113" i="17" s="1"/>
  <c r="K113" i="17"/>
  <c r="K113" i="17" a="1"/>
  <c r="E113" i="17"/>
  <c r="F113" i="17" s="1"/>
  <c r="D113" i="17"/>
  <c r="Q112" i="17" a="1"/>
  <c r="Q112" i="17" s="1"/>
  <c r="K112" i="17"/>
  <c r="K112" i="17" a="1"/>
  <c r="E112" i="17"/>
  <c r="F112" i="17" s="1"/>
  <c r="D112" i="17"/>
  <c r="Q111" i="17" a="1"/>
  <c r="Q111" i="17" s="1"/>
  <c r="K111" i="17"/>
  <c r="K111" i="17" a="1"/>
  <c r="E111" i="17"/>
  <c r="F111" i="17" s="1"/>
  <c r="D111" i="17"/>
  <c r="Q110" i="17" a="1"/>
  <c r="Q110" i="17" s="1"/>
  <c r="K110" i="17"/>
  <c r="K110" i="17" a="1"/>
  <c r="E110" i="17"/>
  <c r="F110" i="17" s="1"/>
  <c r="D110" i="17"/>
  <c r="Q109" i="17" a="1"/>
  <c r="Q109" i="17" s="1"/>
  <c r="K109" i="17"/>
  <c r="K109" i="17" a="1"/>
  <c r="E109" i="17"/>
  <c r="F109" i="17" s="1"/>
  <c r="D109" i="17"/>
  <c r="Q108" i="17" a="1"/>
  <c r="Q108" i="17" s="1"/>
  <c r="K108" i="17"/>
  <c r="K108" i="17" a="1"/>
  <c r="E108" i="17"/>
  <c r="F108" i="17" s="1"/>
  <c r="D108" i="17"/>
  <c r="Q107" i="17" a="1"/>
  <c r="Q107" i="17" s="1"/>
  <c r="K107" i="17"/>
  <c r="K107" i="17" a="1"/>
  <c r="E107" i="17"/>
  <c r="F107" i="17" s="1"/>
  <c r="D107" i="17"/>
  <c r="Q106" i="17" a="1"/>
  <c r="Q106" i="17" s="1"/>
  <c r="K106" i="17"/>
  <c r="K106" i="17" a="1"/>
  <c r="E106" i="17"/>
  <c r="F106" i="17" s="1"/>
  <c r="D106" i="17"/>
  <c r="Q105" i="17" a="1"/>
  <c r="Q105" i="17" s="1"/>
  <c r="K105" i="17"/>
  <c r="K105" i="17" a="1"/>
  <c r="E105" i="17"/>
  <c r="F105" i="17" s="1"/>
  <c r="D105" i="17"/>
  <c r="Q104" i="17" a="1"/>
  <c r="Q104" i="17" s="1"/>
  <c r="K104" i="17"/>
  <c r="K104" i="17" a="1"/>
  <c r="E104" i="17"/>
  <c r="F104" i="17" s="1"/>
  <c r="D104" i="17"/>
  <c r="Q103" i="17" a="1"/>
  <c r="Q103" i="17" s="1"/>
  <c r="K103" i="17"/>
  <c r="K103" i="17" a="1"/>
  <c r="E103" i="17"/>
  <c r="F103" i="17" s="1"/>
  <c r="D103" i="17"/>
  <c r="Q102" i="17" a="1"/>
  <c r="Q102" i="17" s="1"/>
  <c r="K102" i="17"/>
  <c r="K102" i="17" a="1"/>
  <c r="E102" i="17"/>
  <c r="F102" i="17" s="1"/>
  <c r="D102" i="17"/>
  <c r="Q101" i="17" a="1"/>
  <c r="Q101" i="17" s="1"/>
  <c r="K101" i="17"/>
  <c r="K101" i="17" a="1"/>
  <c r="E101" i="17"/>
  <c r="F101" i="17" s="1"/>
  <c r="D101" i="17"/>
  <c r="Q100" i="17" a="1"/>
  <c r="Q100" i="17" s="1"/>
  <c r="K100" i="17"/>
  <c r="K100" i="17" a="1"/>
  <c r="E100" i="17"/>
  <c r="F100" i="17" s="1"/>
  <c r="D100" i="17"/>
  <c r="Q99" i="17" a="1"/>
  <c r="Q99" i="17" s="1"/>
  <c r="K99" i="17"/>
  <c r="K99" i="17" a="1"/>
  <c r="E99" i="17"/>
  <c r="F99" i="17" s="1"/>
  <c r="D99" i="17"/>
  <c r="Q98" i="17" a="1"/>
  <c r="Q98" i="17" s="1"/>
  <c r="K98" i="17"/>
  <c r="K98" i="17" a="1"/>
  <c r="E98" i="17"/>
  <c r="F98" i="17" s="1"/>
  <c r="D98" i="17"/>
  <c r="Q97" i="17" a="1"/>
  <c r="Q97" i="17" s="1"/>
  <c r="K97" i="17"/>
  <c r="K97" i="17" a="1"/>
  <c r="E97" i="17"/>
  <c r="F97" i="17" s="1"/>
  <c r="D97" i="17"/>
  <c r="Q96" i="17" a="1"/>
  <c r="Q96" i="17" s="1"/>
  <c r="K96" i="17"/>
  <c r="K96" i="17" a="1"/>
  <c r="E96" i="17"/>
  <c r="F96" i="17" s="1"/>
  <c r="D96" i="17"/>
  <c r="Q95" i="17" a="1"/>
  <c r="Q95" i="17" s="1"/>
  <c r="K95" i="17"/>
  <c r="K95" i="17" a="1"/>
  <c r="E95" i="17"/>
  <c r="F95" i="17" s="1"/>
  <c r="D95" i="17"/>
  <c r="Q94" i="17" a="1"/>
  <c r="Q94" i="17" s="1"/>
  <c r="K94" i="17"/>
  <c r="K94" i="17" a="1"/>
  <c r="E94" i="17"/>
  <c r="F94" i="17" s="1"/>
  <c r="D94" i="17"/>
  <c r="Q93" i="17" a="1"/>
  <c r="Q93" i="17" s="1"/>
  <c r="K93" i="17"/>
  <c r="K93" i="17" a="1"/>
  <c r="E93" i="17"/>
  <c r="F93" i="17" s="1"/>
  <c r="D93" i="17"/>
  <c r="Q92" i="17" a="1"/>
  <c r="Q92" i="17" s="1"/>
  <c r="K92" i="17"/>
  <c r="K92" i="17" a="1"/>
  <c r="E92" i="17"/>
  <c r="F92" i="17" s="1"/>
  <c r="D92" i="17"/>
  <c r="Q91" i="17" a="1"/>
  <c r="Q91" i="17" s="1"/>
  <c r="K91" i="17"/>
  <c r="K91" i="17" a="1"/>
  <c r="E91" i="17"/>
  <c r="F91" i="17" s="1"/>
  <c r="D91" i="17"/>
  <c r="Q90" i="17" a="1"/>
  <c r="Q90" i="17" s="1"/>
  <c r="K90" i="17"/>
  <c r="K90" i="17" a="1"/>
  <c r="E90" i="17"/>
  <c r="F90" i="17" s="1"/>
  <c r="D90" i="17"/>
  <c r="Q89" i="17" a="1"/>
  <c r="Q89" i="17" s="1"/>
  <c r="K89" i="17"/>
  <c r="K89" i="17" a="1"/>
  <c r="E89" i="17"/>
  <c r="F89" i="17" s="1"/>
  <c r="D89" i="17"/>
  <c r="Q88" i="17" a="1"/>
  <c r="Q88" i="17" s="1"/>
  <c r="K88" i="17"/>
  <c r="K88" i="17" a="1"/>
  <c r="E88" i="17"/>
  <c r="F88" i="17" s="1"/>
  <c r="D88" i="17"/>
  <c r="Q87" i="17" a="1"/>
  <c r="Q87" i="17" s="1"/>
  <c r="K87" i="17"/>
  <c r="K87" i="17" a="1"/>
  <c r="E87" i="17"/>
  <c r="F87" i="17" s="1"/>
  <c r="D87" i="17"/>
  <c r="Q86" i="17" a="1"/>
  <c r="Q86" i="17" s="1"/>
  <c r="K86" i="17"/>
  <c r="K86" i="17" a="1"/>
  <c r="E86" i="17"/>
  <c r="F86" i="17" s="1"/>
  <c r="D86" i="17"/>
  <c r="Q85" i="17" a="1"/>
  <c r="Q85" i="17" s="1"/>
  <c r="K85" i="17"/>
  <c r="K85" i="17" a="1"/>
  <c r="E85" i="17"/>
  <c r="F85" i="17" s="1"/>
  <c r="D85" i="17"/>
  <c r="Q84" i="17" a="1"/>
  <c r="Q84" i="17" s="1"/>
  <c r="K84" i="17"/>
  <c r="K84" i="17" a="1"/>
  <c r="E84" i="17"/>
  <c r="F84" i="17" s="1"/>
  <c r="D84" i="17"/>
  <c r="Q83" i="17" a="1"/>
  <c r="Q83" i="17" s="1"/>
  <c r="K83" i="17"/>
  <c r="K83" i="17" a="1"/>
  <c r="E83" i="17"/>
  <c r="F83" i="17" s="1"/>
  <c r="D83" i="17"/>
  <c r="Q82" i="17" a="1"/>
  <c r="Q82" i="17" s="1"/>
  <c r="K82" i="17"/>
  <c r="K82" i="17" a="1"/>
  <c r="E82" i="17"/>
  <c r="F82" i="17" s="1"/>
  <c r="D82" i="17"/>
  <c r="Q81" i="17" a="1"/>
  <c r="Q81" i="17" s="1"/>
  <c r="K81" i="17"/>
  <c r="K81" i="17" a="1"/>
  <c r="F81" i="17"/>
  <c r="E81" i="17"/>
  <c r="D81" i="17"/>
  <c r="Q80" i="17" a="1"/>
  <c r="Q80" i="17" s="1"/>
  <c r="K80" i="17"/>
  <c r="K80" i="17" a="1"/>
  <c r="F80" i="17"/>
  <c r="E80" i="17"/>
  <c r="D80" i="17"/>
  <c r="Q79" i="17" a="1"/>
  <c r="Q79" i="17" s="1"/>
  <c r="K79" i="17"/>
  <c r="K79" i="17" a="1"/>
  <c r="F79" i="17"/>
  <c r="E79" i="17"/>
  <c r="D79" i="17"/>
  <c r="Q78" i="17" a="1"/>
  <c r="Q78" i="17" s="1"/>
  <c r="K78" i="17"/>
  <c r="K78" i="17" a="1"/>
  <c r="F78" i="17"/>
  <c r="E78" i="17"/>
  <c r="D78" i="17"/>
  <c r="Q77" i="17" a="1"/>
  <c r="Q77" i="17" s="1"/>
  <c r="K77" i="17"/>
  <c r="K77" i="17" a="1"/>
  <c r="F77" i="17"/>
  <c r="E77" i="17"/>
  <c r="D77" i="17"/>
  <c r="Q76" i="17" a="1"/>
  <c r="Q76" i="17" s="1"/>
  <c r="K76" i="17"/>
  <c r="K76" i="17" a="1"/>
  <c r="F76" i="17"/>
  <c r="E76" i="17"/>
  <c r="D76" i="17"/>
  <c r="Q75" i="17" a="1"/>
  <c r="Q75" i="17" s="1"/>
  <c r="K75" i="17"/>
  <c r="K75" i="17" a="1"/>
  <c r="F75" i="17"/>
  <c r="E75" i="17"/>
  <c r="D75" i="17"/>
  <c r="Q74" i="17" a="1"/>
  <c r="Q74" i="17" s="1"/>
  <c r="K74" i="17"/>
  <c r="K74" i="17" a="1"/>
  <c r="F74" i="17"/>
  <c r="E74" i="17"/>
  <c r="D74" i="17"/>
  <c r="Q73" i="17" a="1"/>
  <c r="Q73" i="17" s="1"/>
  <c r="K73" i="17"/>
  <c r="K73" i="17" a="1"/>
  <c r="F73" i="17"/>
  <c r="E73" i="17"/>
  <c r="D73" i="17"/>
  <c r="Q72" i="17" a="1"/>
  <c r="Q72" i="17" s="1"/>
  <c r="K72" i="17"/>
  <c r="K72" i="17" a="1"/>
  <c r="F72" i="17"/>
  <c r="E72" i="17"/>
  <c r="D72" i="17"/>
  <c r="Q71" i="17" a="1"/>
  <c r="Q71" i="17" s="1"/>
  <c r="K71" i="17"/>
  <c r="K71" i="17" a="1"/>
  <c r="F71" i="17"/>
  <c r="E71" i="17"/>
  <c r="D71" i="17"/>
  <c r="Q70" i="17" a="1"/>
  <c r="Q70" i="17" s="1"/>
  <c r="K70" i="17"/>
  <c r="K70" i="17" a="1"/>
  <c r="F70" i="17"/>
  <c r="E70" i="17"/>
  <c r="D70" i="17"/>
  <c r="Q69" i="17" a="1"/>
  <c r="Q69" i="17" s="1"/>
  <c r="K69" i="17"/>
  <c r="K69" i="17" a="1"/>
  <c r="F69" i="17"/>
  <c r="E69" i="17"/>
  <c r="D69" i="17"/>
  <c r="Q68" i="17" a="1"/>
  <c r="Q68" i="17" s="1"/>
  <c r="K68" i="17"/>
  <c r="K68" i="17" a="1"/>
  <c r="F68" i="17"/>
  <c r="E68" i="17"/>
  <c r="D68" i="17"/>
  <c r="Q67" i="17" a="1"/>
  <c r="Q67" i="17" s="1"/>
  <c r="K67" i="17"/>
  <c r="K67" i="17" a="1"/>
  <c r="F67" i="17"/>
  <c r="E67" i="17"/>
  <c r="D67" i="17"/>
  <c r="Q66" i="17" a="1"/>
  <c r="Q66" i="17" s="1"/>
  <c r="K66" i="17"/>
  <c r="K66" i="17" a="1"/>
  <c r="F66" i="17"/>
  <c r="E66" i="17"/>
  <c r="D66" i="17"/>
  <c r="Q65" i="17" a="1"/>
  <c r="Q65" i="17" s="1"/>
  <c r="K65" i="17"/>
  <c r="K65" i="17" a="1"/>
  <c r="F65" i="17"/>
  <c r="E65" i="17"/>
  <c r="D65" i="17"/>
  <c r="Q64" i="17" a="1"/>
  <c r="Q64" i="17" s="1"/>
  <c r="K64" i="17"/>
  <c r="K64" i="17" a="1"/>
  <c r="F64" i="17"/>
  <c r="E64" i="17"/>
  <c r="D64" i="17"/>
  <c r="Q63" i="17" a="1"/>
  <c r="Q63" i="17" s="1"/>
  <c r="K63" i="17"/>
  <c r="K63" i="17" a="1"/>
  <c r="E63" i="17"/>
  <c r="F63" i="17" s="1"/>
  <c r="D63" i="17"/>
  <c r="Q62" i="17" a="1"/>
  <c r="Q62" i="17" s="1"/>
  <c r="K62" i="17"/>
  <c r="K62" i="17" a="1"/>
  <c r="E62" i="17"/>
  <c r="F62" i="17" s="1"/>
  <c r="D62" i="17"/>
  <c r="Q61" i="17" a="1"/>
  <c r="Q61" i="17" s="1"/>
  <c r="K61" i="17"/>
  <c r="K61" i="17" a="1"/>
  <c r="F61" i="17"/>
  <c r="E61" i="17"/>
  <c r="D61" i="17"/>
  <c r="Q60" i="17" a="1"/>
  <c r="Q60" i="17" s="1"/>
  <c r="K60" i="17"/>
  <c r="K60" i="17" a="1"/>
  <c r="F60" i="17"/>
  <c r="E60" i="17"/>
  <c r="D60" i="17"/>
  <c r="Q59" i="17" a="1"/>
  <c r="Q59" i="17" s="1"/>
  <c r="K59" i="17"/>
  <c r="K59" i="17" a="1"/>
  <c r="E59" i="17"/>
  <c r="D59" i="17"/>
  <c r="F59" i="17" s="1"/>
  <c r="Q58" i="17" a="1"/>
  <c r="Q58" i="17" s="1"/>
  <c r="K58" i="17"/>
  <c r="K58" i="17" a="1"/>
  <c r="E58" i="17"/>
  <c r="D58" i="17"/>
  <c r="F58" i="17" s="1"/>
  <c r="Q57" i="17" a="1"/>
  <c r="Q57" i="17" s="1"/>
  <c r="K57" i="17"/>
  <c r="K57" i="17" a="1"/>
  <c r="E57" i="17"/>
  <c r="D57" i="17"/>
  <c r="F57" i="17" s="1"/>
  <c r="Q56" i="17" a="1"/>
  <c r="Q56" i="17" s="1"/>
  <c r="K56" i="17"/>
  <c r="K56" i="17" a="1"/>
  <c r="E56" i="17"/>
  <c r="D56" i="17"/>
  <c r="F56" i="17" s="1"/>
  <c r="Q55" i="17" a="1"/>
  <c r="Q55" i="17" s="1"/>
  <c r="K55" i="17"/>
  <c r="K55" i="17" a="1"/>
  <c r="E55" i="17"/>
  <c r="D55" i="17"/>
  <c r="F55" i="17" s="1"/>
  <c r="Q54" i="17" a="1"/>
  <c r="Q54" i="17" s="1"/>
  <c r="K54" i="17"/>
  <c r="K54" i="17" a="1"/>
  <c r="E54" i="17"/>
  <c r="D54" i="17"/>
  <c r="F54" i="17" s="1"/>
  <c r="Q53" i="17" a="1"/>
  <c r="Q53" i="17" s="1"/>
  <c r="K53" i="17"/>
  <c r="K53" i="17" a="1"/>
  <c r="E53" i="17"/>
  <c r="D53" i="17"/>
  <c r="F53" i="17" s="1"/>
  <c r="Q52" i="17" a="1"/>
  <c r="Q52" i="17" s="1"/>
  <c r="K52" i="17"/>
  <c r="K52" i="17" a="1"/>
  <c r="E52" i="17"/>
  <c r="D52" i="17"/>
  <c r="F52" i="17" s="1"/>
  <c r="Q51" i="17" a="1"/>
  <c r="Q51" i="17" s="1"/>
  <c r="K51" i="17"/>
  <c r="K51" i="17" a="1"/>
  <c r="E51" i="17"/>
  <c r="D51" i="17"/>
  <c r="F51" i="17" s="1"/>
  <c r="Q50" i="17" a="1"/>
  <c r="Q50" i="17" s="1"/>
  <c r="K50" i="17"/>
  <c r="K50" i="17" a="1"/>
  <c r="E50" i="17"/>
  <c r="D50" i="17"/>
  <c r="F50" i="17" s="1"/>
  <c r="Q49" i="17" a="1"/>
  <c r="Q49" i="17" s="1"/>
  <c r="K49" i="17"/>
  <c r="K49" i="17" a="1"/>
  <c r="E49" i="17"/>
  <c r="D49" i="17"/>
  <c r="F49" i="17" s="1"/>
  <c r="Q48" i="17" a="1"/>
  <c r="Q48" i="17" s="1"/>
  <c r="K48" i="17"/>
  <c r="K48" i="17" a="1"/>
  <c r="E48" i="17"/>
  <c r="D48" i="17"/>
  <c r="F48" i="17" s="1"/>
  <c r="Q47" i="17" a="1"/>
  <c r="Q47" i="17" s="1"/>
  <c r="K47" i="17"/>
  <c r="K47" i="17" a="1"/>
  <c r="E47" i="17"/>
  <c r="D47" i="17"/>
  <c r="F47" i="17" s="1"/>
  <c r="Q46" i="17" a="1"/>
  <c r="Q46" i="17" s="1"/>
  <c r="K46" i="17"/>
  <c r="K46" i="17" a="1"/>
  <c r="E46" i="17"/>
  <c r="D46" i="17"/>
  <c r="F46" i="17" s="1"/>
  <c r="Q45" i="17" a="1"/>
  <c r="Q45" i="17" s="1"/>
  <c r="K45" i="17"/>
  <c r="K45" i="17" a="1"/>
  <c r="E45" i="17"/>
  <c r="D45" i="17"/>
  <c r="F45" i="17" s="1"/>
  <c r="Q44" i="17" a="1"/>
  <c r="Q44" i="17" s="1"/>
  <c r="K44" i="17"/>
  <c r="K44" i="17" a="1"/>
  <c r="E44" i="17"/>
  <c r="D44" i="17"/>
  <c r="F44" i="17" s="1"/>
  <c r="Q43" i="17" a="1"/>
  <c r="Q43" i="17" s="1"/>
  <c r="K43" i="17"/>
  <c r="K43" i="17" a="1"/>
  <c r="E43" i="17"/>
  <c r="D43" i="17"/>
  <c r="F43" i="17" s="1"/>
  <c r="Q42" i="17" a="1"/>
  <c r="Q42" i="17" s="1"/>
  <c r="K42" i="17"/>
  <c r="K42" i="17" a="1"/>
  <c r="E42" i="17"/>
  <c r="D42" i="17"/>
  <c r="F42" i="17" s="1"/>
  <c r="Q41" i="17" a="1"/>
  <c r="Q41" i="17" s="1"/>
  <c r="K41" i="17"/>
  <c r="K41" i="17" a="1"/>
  <c r="E41" i="17"/>
  <c r="D41" i="17"/>
  <c r="F41" i="17" s="1"/>
  <c r="Q40" i="17" a="1"/>
  <c r="Q40" i="17" s="1"/>
  <c r="K40" i="17"/>
  <c r="K40" i="17" a="1"/>
  <c r="E40" i="17"/>
  <c r="D40" i="17"/>
  <c r="F40" i="17" s="1"/>
  <c r="Q39" i="17" a="1"/>
  <c r="Q39" i="17" s="1"/>
  <c r="K39" i="17"/>
  <c r="K39" i="17" a="1"/>
  <c r="E39" i="17"/>
  <c r="D39" i="17"/>
  <c r="F39" i="17" s="1"/>
  <c r="Q38" i="17" a="1"/>
  <c r="Q38" i="17" s="1"/>
  <c r="K38" i="17"/>
  <c r="K38" i="17" a="1"/>
  <c r="E38" i="17"/>
  <c r="D38" i="17"/>
  <c r="F38" i="17" s="1"/>
  <c r="Q37" i="17" a="1"/>
  <c r="Q37" i="17" s="1"/>
  <c r="K37" i="17"/>
  <c r="K37" i="17" a="1"/>
  <c r="E37" i="17"/>
  <c r="D37" i="17"/>
  <c r="F37" i="17" s="1"/>
  <c r="Q36" i="17" a="1"/>
  <c r="Q36" i="17" s="1"/>
  <c r="K36" i="17"/>
  <c r="K36" i="17" a="1"/>
  <c r="E36" i="17"/>
  <c r="D36" i="17"/>
  <c r="F36" i="17" s="1"/>
  <c r="Q35" i="17" a="1"/>
  <c r="Q35" i="17" s="1"/>
  <c r="K35" i="17"/>
  <c r="K35" i="17" a="1"/>
  <c r="E35" i="17"/>
  <c r="D35" i="17"/>
  <c r="F35" i="17" s="1"/>
  <c r="Q34" i="17" a="1"/>
  <c r="Q34" i="17" s="1"/>
  <c r="K34" i="17"/>
  <c r="K34" i="17" a="1"/>
  <c r="E34" i="17"/>
  <c r="D34" i="17"/>
  <c r="F34" i="17" s="1"/>
  <c r="Q33" i="17" a="1"/>
  <c r="Q33" i="17" s="1"/>
  <c r="K33" i="17"/>
  <c r="K33" i="17" a="1"/>
  <c r="E33" i="17"/>
  <c r="D33" i="17"/>
  <c r="F33" i="17" s="1"/>
  <c r="Q32" i="17" a="1"/>
  <c r="Q32" i="17" s="1"/>
  <c r="K32" i="17"/>
  <c r="K32" i="17" a="1"/>
  <c r="E32" i="17"/>
  <c r="D32" i="17"/>
  <c r="F32" i="17" s="1"/>
  <c r="Q31" i="17" a="1"/>
  <c r="Q31" i="17" s="1"/>
  <c r="K31" i="17"/>
  <c r="K31" i="17" a="1"/>
  <c r="E31" i="17"/>
  <c r="D31" i="17"/>
  <c r="F31" i="17" s="1"/>
  <c r="Q30" i="17" a="1"/>
  <c r="Q30" i="17" s="1"/>
  <c r="K30" i="17"/>
  <c r="K30" i="17" a="1"/>
  <c r="E30" i="17"/>
  <c r="D30" i="17"/>
  <c r="F30" i="17" s="1"/>
  <c r="Q29" i="17" a="1"/>
  <c r="Q29" i="17" s="1"/>
  <c r="K29" i="17"/>
  <c r="K29" i="17" a="1"/>
  <c r="E29" i="17"/>
  <c r="D29" i="17"/>
  <c r="F29" i="17" s="1"/>
  <c r="Q28" i="17" a="1"/>
  <c r="Q28" i="17" s="1"/>
  <c r="K28" i="17"/>
  <c r="K28" i="17" a="1"/>
  <c r="E28" i="17"/>
  <c r="D28" i="17"/>
  <c r="F28" i="17" s="1"/>
  <c r="Q27" i="17" a="1"/>
  <c r="Q27" i="17" s="1"/>
  <c r="K27" i="17"/>
  <c r="K27" i="17" a="1"/>
  <c r="E27" i="17"/>
  <c r="D27" i="17"/>
  <c r="F27" i="17" s="1"/>
  <c r="Q26" i="17" a="1"/>
  <c r="Q26" i="17" s="1"/>
  <c r="K26" i="17"/>
  <c r="K26" i="17" a="1"/>
  <c r="E26" i="17"/>
  <c r="D26" i="17"/>
  <c r="F26" i="17" s="1"/>
  <c r="Q25" i="17" a="1"/>
  <c r="Q25" i="17" s="1"/>
  <c r="K25" i="17"/>
  <c r="K25" i="17" a="1"/>
  <c r="E25" i="17"/>
  <c r="D25" i="17"/>
  <c r="F25" i="17" s="1"/>
  <c r="Q24" i="17" a="1"/>
  <c r="Q24" i="17" s="1"/>
  <c r="K24" i="17"/>
  <c r="K24" i="17" a="1"/>
  <c r="E24" i="17"/>
  <c r="D24" i="17"/>
  <c r="F24" i="17" s="1"/>
  <c r="Q23" i="17" a="1"/>
  <c r="Q23" i="17" s="1"/>
  <c r="K23" i="17"/>
  <c r="K23" i="17" a="1"/>
  <c r="E23" i="17"/>
  <c r="D23" i="17"/>
  <c r="F23" i="17" s="1"/>
  <c r="Q22" i="17" a="1"/>
  <c r="Q22" i="17" s="1"/>
  <c r="K22" i="17"/>
  <c r="K22" i="17" a="1"/>
  <c r="E22" i="17"/>
  <c r="D22" i="17"/>
  <c r="F22" i="17" s="1"/>
  <c r="Q21" i="17" a="1"/>
  <c r="Q21" i="17" s="1"/>
  <c r="K21" i="17"/>
  <c r="K21" i="17" a="1"/>
  <c r="E21" i="17"/>
  <c r="D21" i="17"/>
  <c r="F21" i="17" s="1"/>
  <c r="Q20" i="17" a="1"/>
  <c r="Q20" i="17" s="1"/>
  <c r="K20" i="17"/>
  <c r="K20" i="17" a="1"/>
  <c r="E20" i="17"/>
  <c r="D20" i="17"/>
  <c r="F20" i="17" s="1"/>
  <c r="Q19" i="17" a="1"/>
  <c r="Q19" i="17" s="1"/>
  <c r="K19" i="17"/>
  <c r="K19" i="17" a="1"/>
  <c r="E19" i="17"/>
  <c r="D19" i="17"/>
  <c r="F19" i="17" s="1"/>
  <c r="Q18" i="17" a="1"/>
  <c r="Q18" i="17" s="1"/>
  <c r="K18" i="17"/>
  <c r="K18" i="17" a="1"/>
  <c r="E18" i="17"/>
  <c r="D18" i="17"/>
  <c r="F18" i="17" s="1"/>
  <c r="Q17" i="17" a="1"/>
  <c r="Q17" i="17" s="1"/>
  <c r="K17" i="17"/>
  <c r="K17" i="17" a="1"/>
  <c r="E17" i="17"/>
  <c r="D17" i="17"/>
  <c r="F17" i="17" s="1"/>
  <c r="Q16" i="17" a="1"/>
  <c r="Q16" i="17" s="1"/>
  <c r="K16" i="17"/>
  <c r="K16" i="17" a="1"/>
  <c r="E16" i="17"/>
  <c r="D16" i="17"/>
  <c r="F16" i="17" s="1"/>
  <c r="Q15" i="17" a="1"/>
  <c r="Q15" i="17" s="1"/>
  <c r="K15" i="17"/>
  <c r="K15" i="17" a="1"/>
  <c r="E15" i="17"/>
  <c r="D15" i="17"/>
  <c r="F15" i="17" s="1"/>
  <c r="Q14" i="17" a="1"/>
  <c r="Q14" i="17" s="1"/>
  <c r="K14" i="17"/>
  <c r="K14" i="17" a="1"/>
  <c r="E14" i="17"/>
  <c r="D14" i="17"/>
  <c r="F14" i="17" s="1"/>
  <c r="Q13" i="17" a="1"/>
  <c r="Q13" i="17" s="1"/>
  <c r="K13" i="17"/>
  <c r="K13" i="17" a="1"/>
  <c r="E13" i="17"/>
  <c r="D13" i="17"/>
  <c r="F13" i="17" s="1"/>
  <c r="Q12" i="17" a="1"/>
  <c r="Q12" i="17" s="1"/>
  <c r="K12" i="17"/>
  <c r="K12" i="17" a="1"/>
  <c r="E12" i="17"/>
  <c r="D12" i="17"/>
  <c r="F12" i="17" s="1"/>
  <c r="Q11" i="17" a="1"/>
  <c r="Q11" i="17" s="1"/>
  <c r="K11" i="17"/>
  <c r="K11" i="17" a="1"/>
  <c r="E11" i="17"/>
  <c r="D11" i="17"/>
  <c r="F11" i="17" s="1"/>
  <c r="Q10" i="17" a="1"/>
  <c r="Q10" i="17" s="1"/>
  <c r="K10" i="17"/>
  <c r="K10" i="17" a="1"/>
  <c r="E10" i="17"/>
  <c r="D10" i="17"/>
  <c r="F10" i="17" s="1"/>
  <c r="Q9" i="17" a="1"/>
  <c r="Q9" i="17" s="1"/>
  <c r="K9" i="17"/>
  <c r="K9" i="17" a="1"/>
  <c r="E9" i="17"/>
  <c r="D9" i="17"/>
  <c r="F9" i="17" s="1"/>
  <c r="Q8" i="17" a="1"/>
  <c r="Q8" i="17" s="1"/>
  <c r="K8" i="17"/>
  <c r="K8" i="17" a="1"/>
  <c r="E8" i="17"/>
  <c r="D8" i="17"/>
  <c r="F8" i="17" s="1"/>
  <c r="Q7" i="17" a="1"/>
  <c r="Q7" i="17" s="1"/>
  <c r="K7" i="17"/>
  <c r="K7" i="17" a="1"/>
  <c r="E7" i="17"/>
  <c r="D7" i="17"/>
  <c r="F7" i="17" s="1"/>
  <c r="Q6" i="17" a="1"/>
  <c r="Q6" i="17" s="1"/>
  <c r="K6" i="17" a="1"/>
  <c r="K6" i="17" s="1"/>
  <c r="E6" i="17"/>
  <c r="D6" i="17"/>
  <c r="F6" i="17" s="1"/>
  <c r="Q5" i="17" a="1"/>
  <c r="Q5" i="17" s="1"/>
  <c r="E5" i="17"/>
  <c r="D5" i="17"/>
  <c r="F5" i="17"/>
  <c r="K248" i="16"/>
  <c r="K248" i="16" a="1"/>
  <c r="K247" i="16" a="1"/>
  <c r="K247" i="16" s="1"/>
  <c r="K246" i="16"/>
  <c r="K246" i="16" a="1"/>
  <c r="K245" i="16" a="1"/>
  <c r="K245" i="16" s="1"/>
  <c r="K244" i="16"/>
  <c r="K244" i="16" a="1"/>
  <c r="K243" i="16" a="1"/>
  <c r="K243" i="16" s="1"/>
  <c r="K242" i="16" a="1"/>
  <c r="K242" i="16" s="1"/>
  <c r="K241" i="16" a="1"/>
  <c r="K241" i="16" s="1"/>
  <c r="K240" i="16" a="1"/>
  <c r="K240" i="16" s="1"/>
  <c r="K239" i="16" a="1"/>
  <c r="K239" i="16" s="1"/>
  <c r="K238" i="16" a="1"/>
  <c r="K238" i="16" s="1"/>
  <c r="K237" i="16" a="1"/>
  <c r="K237" i="16" s="1"/>
  <c r="K236" i="16" a="1"/>
  <c r="K236" i="16" s="1"/>
  <c r="K235" i="16" a="1"/>
  <c r="K235" i="16" s="1"/>
  <c r="K234" i="16" a="1"/>
  <c r="K234" i="16" s="1"/>
  <c r="K233" i="16" a="1"/>
  <c r="K233" i="16" s="1"/>
  <c r="K232" i="16" a="1"/>
  <c r="K232" i="16" s="1"/>
  <c r="K231" i="16" a="1"/>
  <c r="K231" i="16" s="1"/>
  <c r="K230" i="16" a="1"/>
  <c r="K230" i="16" s="1"/>
  <c r="K229" i="16" a="1"/>
  <c r="K229" i="16" s="1"/>
  <c r="K228" i="16" a="1"/>
  <c r="K228" i="16" s="1"/>
  <c r="K227" i="16" a="1"/>
  <c r="K227" i="16" s="1"/>
  <c r="K226" i="16" a="1"/>
  <c r="K226" i="16" s="1"/>
  <c r="K225" i="16" a="1"/>
  <c r="K225" i="16" s="1"/>
  <c r="K224" i="16" a="1"/>
  <c r="K224" i="16" s="1"/>
  <c r="K223" i="16" a="1"/>
  <c r="K223" i="16" s="1"/>
  <c r="K222" i="16" a="1"/>
  <c r="K222" i="16" s="1"/>
  <c r="K221" i="16" a="1"/>
  <c r="K221" i="16" s="1"/>
  <c r="K220" i="16" a="1"/>
  <c r="K220" i="16" s="1"/>
  <c r="K219" i="16" a="1"/>
  <c r="K219" i="16" s="1"/>
  <c r="K218" i="16" a="1"/>
  <c r="K218" i="16" s="1"/>
  <c r="K217" i="16" a="1"/>
  <c r="K217" i="16" s="1"/>
  <c r="K216" i="16" a="1"/>
  <c r="K216" i="16" s="1"/>
  <c r="K215" i="16" a="1"/>
  <c r="K215" i="16" s="1"/>
  <c r="K214" i="16" a="1"/>
  <c r="K214" i="16" s="1"/>
  <c r="K213" i="16" a="1"/>
  <c r="K213" i="16" s="1"/>
  <c r="K212" i="16" a="1"/>
  <c r="K212" i="16" s="1"/>
  <c r="K211" i="16" a="1"/>
  <c r="K211" i="16" s="1"/>
  <c r="K210" i="16" a="1"/>
  <c r="K210" i="16" s="1"/>
  <c r="K209" i="16" a="1"/>
  <c r="K209" i="16" s="1"/>
  <c r="K208" i="16" a="1"/>
  <c r="K208" i="16" s="1"/>
  <c r="K207" i="16" a="1"/>
  <c r="K207" i="16" s="1"/>
  <c r="K206" i="16" a="1"/>
  <c r="K206" i="16" s="1"/>
  <c r="K205" i="16" a="1"/>
  <c r="K205" i="16" s="1"/>
  <c r="K204" i="16" a="1"/>
  <c r="K204" i="16" s="1"/>
  <c r="K203" i="16" a="1"/>
  <c r="K203" i="16" s="1"/>
  <c r="K202" i="16" a="1"/>
  <c r="K202" i="16" s="1"/>
  <c r="K201" i="16" a="1"/>
  <c r="K201" i="16" s="1"/>
  <c r="K200" i="16" a="1"/>
  <c r="K200" i="16" s="1"/>
  <c r="K199" i="16" a="1"/>
  <c r="K199" i="16" s="1"/>
  <c r="K198" i="16" a="1"/>
  <c r="K198" i="16" s="1"/>
  <c r="K197" i="16" a="1"/>
  <c r="K197" i="16" s="1"/>
  <c r="K196" i="16" a="1"/>
  <c r="K196" i="16" s="1"/>
  <c r="Q195" i="16" a="1"/>
  <c r="Q195" i="16" s="1"/>
  <c r="K195" i="16" a="1"/>
  <c r="K195" i="16" s="1"/>
  <c r="E195" i="16"/>
  <c r="D195" i="16"/>
  <c r="Q194" i="16" a="1"/>
  <c r="Q194" i="16" s="1"/>
  <c r="K194" i="16"/>
  <c r="K194" i="16" a="1"/>
  <c r="E194" i="16"/>
  <c r="F194" i="16" s="1"/>
  <c r="D194" i="16"/>
  <c r="Q193" i="16" a="1"/>
  <c r="Q193" i="16" s="1"/>
  <c r="K193" i="16"/>
  <c r="K193" i="16" a="1"/>
  <c r="E193" i="16"/>
  <c r="D193" i="16"/>
  <c r="Q192" i="16" a="1"/>
  <c r="Q192" i="16" s="1"/>
  <c r="K192" i="16"/>
  <c r="K192" i="16" a="1"/>
  <c r="E192" i="16"/>
  <c r="F192" i="16" s="1"/>
  <c r="D192" i="16"/>
  <c r="Q191" i="16" a="1"/>
  <c r="Q191" i="16" s="1"/>
  <c r="K191" i="16"/>
  <c r="K191" i="16" a="1"/>
  <c r="E191" i="16"/>
  <c r="D191" i="16"/>
  <c r="Q190" i="16" a="1"/>
  <c r="Q190" i="16" s="1"/>
  <c r="K190" i="16"/>
  <c r="K190" i="16" a="1"/>
  <c r="E190" i="16"/>
  <c r="F190" i="16" s="1"/>
  <c r="D190" i="16"/>
  <c r="Q189" i="16" a="1"/>
  <c r="Q189" i="16" s="1"/>
  <c r="K189" i="16"/>
  <c r="K189" i="16" a="1"/>
  <c r="E189" i="16"/>
  <c r="D189" i="16"/>
  <c r="Q188" i="16" a="1"/>
  <c r="Q188" i="16" s="1"/>
  <c r="K188" i="16"/>
  <c r="K188" i="16" a="1"/>
  <c r="E188" i="16"/>
  <c r="F188" i="16" s="1"/>
  <c r="D188" i="16"/>
  <c r="Q187" i="16" a="1"/>
  <c r="Q187" i="16" s="1"/>
  <c r="K187" i="16"/>
  <c r="K187" i="16" a="1"/>
  <c r="E187" i="16"/>
  <c r="D187" i="16"/>
  <c r="Q186" i="16" a="1"/>
  <c r="Q186" i="16" s="1"/>
  <c r="K186" i="16"/>
  <c r="K186" i="16" a="1"/>
  <c r="E186" i="16"/>
  <c r="F186" i="16" s="1"/>
  <c r="D186" i="16"/>
  <c r="Q185" i="16" a="1"/>
  <c r="Q185" i="16" s="1"/>
  <c r="K185" i="16"/>
  <c r="K185" i="16" a="1"/>
  <c r="E185" i="16"/>
  <c r="D185" i="16"/>
  <c r="Q184" i="16" a="1"/>
  <c r="Q184" i="16" s="1"/>
  <c r="K184" i="16"/>
  <c r="K184" i="16" a="1"/>
  <c r="E184" i="16"/>
  <c r="F184" i="16" s="1"/>
  <c r="D184" i="16"/>
  <c r="Q183" i="16" a="1"/>
  <c r="Q183" i="16" s="1"/>
  <c r="K183" i="16"/>
  <c r="K183" i="16" a="1"/>
  <c r="E183" i="16"/>
  <c r="D183" i="16"/>
  <c r="Q182" i="16" a="1"/>
  <c r="Q182" i="16" s="1"/>
  <c r="K182" i="16"/>
  <c r="K182" i="16" a="1"/>
  <c r="E182" i="16"/>
  <c r="F182" i="16" s="1"/>
  <c r="D182" i="16"/>
  <c r="Q181" i="16" a="1"/>
  <c r="Q181" i="16" s="1"/>
  <c r="K181" i="16"/>
  <c r="K181" i="16" a="1"/>
  <c r="E181" i="16"/>
  <c r="D181" i="16"/>
  <c r="Q180" i="16" a="1"/>
  <c r="Q180" i="16" s="1"/>
  <c r="K180" i="16"/>
  <c r="K180" i="16" a="1"/>
  <c r="E180" i="16"/>
  <c r="F180" i="16" s="1"/>
  <c r="D180" i="16"/>
  <c r="Q179" i="16" a="1"/>
  <c r="Q179" i="16" s="1"/>
  <c r="K179" i="16"/>
  <c r="K179" i="16" a="1"/>
  <c r="E179" i="16"/>
  <c r="D179" i="16"/>
  <c r="Q178" i="16" a="1"/>
  <c r="Q178" i="16" s="1"/>
  <c r="K178" i="16"/>
  <c r="K178" i="16" a="1"/>
  <c r="E178" i="16"/>
  <c r="F178" i="16" s="1"/>
  <c r="D178" i="16"/>
  <c r="Q177" i="16" a="1"/>
  <c r="Q177" i="16" s="1"/>
  <c r="K177" i="16"/>
  <c r="K177" i="16" a="1"/>
  <c r="E177" i="16"/>
  <c r="D177" i="16"/>
  <c r="Q176" i="16" a="1"/>
  <c r="Q176" i="16" s="1"/>
  <c r="K176" i="16"/>
  <c r="K176" i="16" a="1"/>
  <c r="E176" i="16"/>
  <c r="F176" i="16" s="1"/>
  <c r="D176" i="16"/>
  <c r="Q175" i="16" a="1"/>
  <c r="Q175" i="16" s="1"/>
  <c r="K175" i="16"/>
  <c r="K175" i="16" a="1"/>
  <c r="E175" i="16"/>
  <c r="D175" i="16"/>
  <c r="Q174" i="16" a="1"/>
  <c r="Q174" i="16" s="1"/>
  <c r="K174" i="16"/>
  <c r="K174" i="16" a="1"/>
  <c r="E174" i="16"/>
  <c r="F174" i="16" s="1"/>
  <c r="D174" i="16"/>
  <c r="Q173" i="16" a="1"/>
  <c r="Q173" i="16" s="1"/>
  <c r="K173" i="16"/>
  <c r="K173" i="16" a="1"/>
  <c r="E173" i="16"/>
  <c r="D173" i="16"/>
  <c r="Q172" i="16" a="1"/>
  <c r="Q172" i="16" s="1"/>
  <c r="K172" i="16"/>
  <c r="K172" i="16" a="1"/>
  <c r="E172" i="16"/>
  <c r="F172" i="16" s="1"/>
  <c r="D172" i="16"/>
  <c r="Q171" i="16" a="1"/>
  <c r="Q171" i="16" s="1"/>
  <c r="K171" i="16"/>
  <c r="K171" i="16" a="1"/>
  <c r="E171" i="16"/>
  <c r="D171" i="16"/>
  <c r="Q170" i="16" a="1"/>
  <c r="Q170" i="16" s="1"/>
  <c r="K170" i="16"/>
  <c r="K170" i="16" a="1"/>
  <c r="E170" i="16"/>
  <c r="F170" i="16" s="1"/>
  <c r="D170" i="16"/>
  <c r="Q169" i="16" a="1"/>
  <c r="Q169" i="16" s="1"/>
  <c r="K169" i="16"/>
  <c r="K169" i="16" a="1"/>
  <c r="E169" i="16"/>
  <c r="D169" i="16"/>
  <c r="Q168" i="16" a="1"/>
  <c r="Q168" i="16" s="1"/>
  <c r="K168" i="16"/>
  <c r="K168" i="16" a="1"/>
  <c r="E168" i="16"/>
  <c r="F168" i="16" s="1"/>
  <c r="D168" i="16"/>
  <c r="Q167" i="16" a="1"/>
  <c r="Q167" i="16" s="1"/>
  <c r="K167" i="16"/>
  <c r="K167" i="16" a="1"/>
  <c r="E167" i="16"/>
  <c r="D167" i="16"/>
  <c r="Q166" i="16" a="1"/>
  <c r="Q166" i="16" s="1"/>
  <c r="K166" i="16"/>
  <c r="K166" i="16" a="1"/>
  <c r="E166" i="16"/>
  <c r="F166" i="16" s="1"/>
  <c r="D166" i="16"/>
  <c r="Q165" i="16" a="1"/>
  <c r="Q165" i="16" s="1"/>
  <c r="K165" i="16"/>
  <c r="K165" i="16" a="1"/>
  <c r="E165" i="16"/>
  <c r="D165" i="16"/>
  <c r="Q164" i="16" a="1"/>
  <c r="Q164" i="16" s="1"/>
  <c r="K164" i="16"/>
  <c r="K164" i="16" a="1"/>
  <c r="E164" i="16"/>
  <c r="F164" i="16" s="1"/>
  <c r="D164" i="16"/>
  <c r="Q163" i="16" a="1"/>
  <c r="Q163" i="16" s="1"/>
  <c r="K163" i="16"/>
  <c r="K163" i="16" a="1"/>
  <c r="E163" i="16"/>
  <c r="D163" i="16"/>
  <c r="Q162" i="16" a="1"/>
  <c r="Q162" i="16" s="1"/>
  <c r="K162" i="16"/>
  <c r="K162" i="16" a="1"/>
  <c r="E162" i="16"/>
  <c r="F162" i="16" s="1"/>
  <c r="D162" i="16"/>
  <c r="Q161" i="16" a="1"/>
  <c r="Q161" i="16" s="1"/>
  <c r="K161" i="16"/>
  <c r="K161" i="16" a="1"/>
  <c r="E161" i="16"/>
  <c r="D161" i="16"/>
  <c r="Q160" i="16" a="1"/>
  <c r="Q160" i="16" s="1"/>
  <c r="K160" i="16"/>
  <c r="K160" i="16" a="1"/>
  <c r="E160" i="16"/>
  <c r="F160" i="16" s="1"/>
  <c r="D160" i="16"/>
  <c r="Q159" i="16" a="1"/>
  <c r="Q159" i="16" s="1"/>
  <c r="K159" i="16"/>
  <c r="K159" i="16" a="1"/>
  <c r="E159" i="16"/>
  <c r="D159" i="16"/>
  <c r="Q158" i="16" a="1"/>
  <c r="Q158" i="16" s="1"/>
  <c r="K158" i="16"/>
  <c r="K158" i="16" a="1"/>
  <c r="E158" i="16"/>
  <c r="F158" i="16" s="1"/>
  <c r="D158" i="16"/>
  <c r="Q157" i="16" a="1"/>
  <c r="Q157" i="16" s="1"/>
  <c r="K157" i="16"/>
  <c r="K157" i="16" a="1"/>
  <c r="E157" i="16"/>
  <c r="D157" i="16"/>
  <c r="Q156" i="16" a="1"/>
  <c r="Q156" i="16" s="1"/>
  <c r="K156" i="16"/>
  <c r="K156" i="16" a="1"/>
  <c r="E156" i="16"/>
  <c r="F156" i="16" s="1"/>
  <c r="D156" i="16"/>
  <c r="Q155" i="16" a="1"/>
  <c r="Q155" i="16" s="1"/>
  <c r="K155" i="16"/>
  <c r="K155" i="16" a="1"/>
  <c r="E155" i="16"/>
  <c r="D155" i="16"/>
  <c r="Q154" i="16" a="1"/>
  <c r="Q154" i="16" s="1"/>
  <c r="K154" i="16"/>
  <c r="K154" i="16" a="1"/>
  <c r="E154" i="16"/>
  <c r="F154" i="16" s="1"/>
  <c r="D154" i="16"/>
  <c r="Q153" i="16" a="1"/>
  <c r="Q153" i="16" s="1"/>
  <c r="K153" i="16"/>
  <c r="K153" i="16" a="1"/>
  <c r="E153" i="16"/>
  <c r="D153" i="16"/>
  <c r="Q152" i="16" a="1"/>
  <c r="Q152" i="16" s="1"/>
  <c r="K152" i="16"/>
  <c r="K152" i="16" a="1"/>
  <c r="E152" i="16"/>
  <c r="F152" i="16" s="1"/>
  <c r="D152" i="16"/>
  <c r="Q151" i="16" a="1"/>
  <c r="Q151" i="16" s="1"/>
  <c r="K151" i="16"/>
  <c r="K151" i="16" a="1"/>
  <c r="E151" i="16"/>
  <c r="D151" i="16"/>
  <c r="Q150" i="16" a="1"/>
  <c r="Q150" i="16" s="1"/>
  <c r="K150" i="16"/>
  <c r="K150" i="16" a="1"/>
  <c r="E150" i="16"/>
  <c r="F150" i="16" s="1"/>
  <c r="D150" i="16"/>
  <c r="Q149" i="16" a="1"/>
  <c r="Q149" i="16" s="1"/>
  <c r="K149" i="16"/>
  <c r="K149" i="16" a="1"/>
  <c r="E149" i="16"/>
  <c r="D149" i="16"/>
  <c r="Q148" i="16" a="1"/>
  <c r="Q148" i="16" s="1"/>
  <c r="K148" i="16"/>
  <c r="K148" i="16" a="1"/>
  <c r="E148" i="16"/>
  <c r="F148" i="16" s="1"/>
  <c r="D148" i="16"/>
  <c r="Q147" i="16" a="1"/>
  <c r="Q147" i="16" s="1"/>
  <c r="K147" i="16"/>
  <c r="K147" i="16" a="1"/>
  <c r="E147" i="16"/>
  <c r="D147" i="16"/>
  <c r="Q146" i="16" a="1"/>
  <c r="Q146" i="16" s="1"/>
  <c r="K146" i="16"/>
  <c r="K146" i="16" a="1"/>
  <c r="E146" i="16"/>
  <c r="F146" i="16" s="1"/>
  <c r="D146" i="16"/>
  <c r="Q145" i="16" a="1"/>
  <c r="Q145" i="16" s="1"/>
  <c r="K145" i="16"/>
  <c r="K145" i="16" a="1"/>
  <c r="E145" i="16"/>
  <c r="D145" i="16"/>
  <c r="Q144" i="16" a="1"/>
  <c r="Q144" i="16" s="1"/>
  <c r="K144" i="16"/>
  <c r="K144" i="16" a="1"/>
  <c r="E144" i="16"/>
  <c r="F144" i="16" s="1"/>
  <c r="D144" i="16"/>
  <c r="Q143" i="16" a="1"/>
  <c r="Q143" i="16" s="1"/>
  <c r="K143" i="16"/>
  <c r="K143" i="16" a="1"/>
  <c r="E143" i="16"/>
  <c r="D143" i="16"/>
  <c r="Q142" i="16" a="1"/>
  <c r="Q142" i="16" s="1"/>
  <c r="K142" i="16"/>
  <c r="K142" i="16" a="1"/>
  <c r="E142" i="16"/>
  <c r="F142" i="16" s="1"/>
  <c r="D142" i="16"/>
  <c r="Q141" i="16" a="1"/>
  <c r="Q141" i="16" s="1"/>
  <c r="K141" i="16"/>
  <c r="K141" i="16" a="1"/>
  <c r="E141" i="16"/>
  <c r="D141" i="16"/>
  <c r="Q140" i="16" a="1"/>
  <c r="Q140" i="16" s="1"/>
  <c r="K140" i="16"/>
  <c r="K140" i="16" a="1"/>
  <c r="E140" i="16"/>
  <c r="F140" i="16" s="1"/>
  <c r="D140" i="16"/>
  <c r="Q139" i="16" a="1"/>
  <c r="Q139" i="16" s="1"/>
  <c r="K139" i="16"/>
  <c r="K139" i="16" a="1"/>
  <c r="E139" i="16"/>
  <c r="F139" i="16" s="1"/>
  <c r="D139" i="16"/>
  <c r="Q138" i="16" a="1"/>
  <c r="Q138" i="16" s="1"/>
  <c r="K138" i="16"/>
  <c r="K138" i="16" a="1"/>
  <c r="E138" i="16"/>
  <c r="F138" i="16" s="1"/>
  <c r="D138" i="16"/>
  <c r="Q137" i="16" a="1"/>
  <c r="Q137" i="16" s="1"/>
  <c r="K137" i="16"/>
  <c r="K137" i="16" a="1"/>
  <c r="E137" i="16"/>
  <c r="F137" i="16" s="1"/>
  <c r="D137" i="16"/>
  <c r="Q136" i="16" a="1"/>
  <c r="Q136" i="16" s="1"/>
  <c r="K136" i="16"/>
  <c r="K136" i="16" a="1"/>
  <c r="E136" i="16"/>
  <c r="F136" i="16" s="1"/>
  <c r="D136" i="16"/>
  <c r="Q135" i="16" a="1"/>
  <c r="Q135" i="16" s="1"/>
  <c r="K135" i="16"/>
  <c r="K135" i="16" a="1"/>
  <c r="E135" i="16"/>
  <c r="F135" i="16" s="1"/>
  <c r="D135" i="16"/>
  <c r="Q134" i="16" a="1"/>
  <c r="Q134" i="16" s="1"/>
  <c r="K134" i="16"/>
  <c r="K134" i="16" a="1"/>
  <c r="E134" i="16"/>
  <c r="F134" i="16" s="1"/>
  <c r="D134" i="16"/>
  <c r="Q133" i="16" a="1"/>
  <c r="Q133" i="16" s="1"/>
  <c r="K133" i="16"/>
  <c r="K133" i="16" a="1"/>
  <c r="E133" i="16"/>
  <c r="F133" i="16" s="1"/>
  <c r="D133" i="16"/>
  <c r="Q132" i="16" a="1"/>
  <c r="Q132" i="16" s="1"/>
  <c r="K132" i="16"/>
  <c r="K132" i="16" a="1"/>
  <c r="E132" i="16"/>
  <c r="F132" i="16" s="1"/>
  <c r="D132" i="16"/>
  <c r="Q131" i="16" a="1"/>
  <c r="Q131" i="16" s="1"/>
  <c r="K131" i="16"/>
  <c r="K131" i="16" a="1"/>
  <c r="E131" i="16"/>
  <c r="F131" i="16" s="1"/>
  <c r="D131" i="16"/>
  <c r="Q130" i="16" a="1"/>
  <c r="Q130" i="16" s="1"/>
  <c r="K130" i="16"/>
  <c r="K130" i="16" a="1"/>
  <c r="E130" i="16"/>
  <c r="F130" i="16" s="1"/>
  <c r="D130" i="16"/>
  <c r="Q129" i="16" a="1"/>
  <c r="Q129" i="16" s="1"/>
  <c r="K129" i="16"/>
  <c r="K129" i="16" a="1"/>
  <c r="E129" i="16"/>
  <c r="F129" i="16" s="1"/>
  <c r="D129" i="16"/>
  <c r="Q128" i="16" a="1"/>
  <c r="Q128" i="16" s="1"/>
  <c r="K128" i="16"/>
  <c r="K128" i="16" a="1"/>
  <c r="E128" i="16"/>
  <c r="F128" i="16" s="1"/>
  <c r="D128" i="16"/>
  <c r="Q127" i="16" a="1"/>
  <c r="Q127" i="16" s="1"/>
  <c r="K127" i="16"/>
  <c r="K127" i="16" a="1"/>
  <c r="E127" i="16"/>
  <c r="F127" i="16" s="1"/>
  <c r="D127" i="16"/>
  <c r="Q126" i="16" a="1"/>
  <c r="Q126" i="16" s="1"/>
  <c r="K126" i="16"/>
  <c r="K126" i="16" a="1"/>
  <c r="E126" i="16"/>
  <c r="F126" i="16" s="1"/>
  <c r="D126" i="16"/>
  <c r="Q125" i="16" a="1"/>
  <c r="Q125" i="16" s="1"/>
  <c r="K125" i="16"/>
  <c r="K125" i="16" a="1"/>
  <c r="E125" i="16"/>
  <c r="F125" i="16" s="1"/>
  <c r="D125" i="16"/>
  <c r="Q124" i="16" a="1"/>
  <c r="Q124" i="16" s="1"/>
  <c r="K124" i="16"/>
  <c r="K124" i="16" a="1"/>
  <c r="E124" i="16"/>
  <c r="F124" i="16" s="1"/>
  <c r="D124" i="16"/>
  <c r="Q123" i="16" a="1"/>
  <c r="Q123" i="16" s="1"/>
  <c r="K123" i="16"/>
  <c r="K123" i="16" a="1"/>
  <c r="F123" i="16"/>
  <c r="E123" i="16"/>
  <c r="D123" i="16"/>
  <c r="Q122" i="16" a="1"/>
  <c r="Q122" i="16" s="1"/>
  <c r="K122" i="16"/>
  <c r="K122" i="16" a="1"/>
  <c r="F122" i="16"/>
  <c r="E122" i="16"/>
  <c r="D122" i="16"/>
  <c r="Q121" i="16" a="1"/>
  <c r="Q121" i="16" s="1"/>
  <c r="K121" i="16"/>
  <c r="K121" i="16" a="1"/>
  <c r="F121" i="16"/>
  <c r="E121" i="16"/>
  <c r="D121" i="16"/>
  <c r="Q120" i="16" a="1"/>
  <c r="Q120" i="16" s="1"/>
  <c r="K120" i="16"/>
  <c r="K120" i="16" a="1"/>
  <c r="F120" i="16"/>
  <c r="E120" i="16"/>
  <c r="D120" i="16"/>
  <c r="Q119" i="16" a="1"/>
  <c r="Q119" i="16" s="1"/>
  <c r="K119" i="16"/>
  <c r="K119" i="16" a="1"/>
  <c r="F119" i="16"/>
  <c r="E119" i="16"/>
  <c r="D119" i="16"/>
  <c r="Q118" i="16" a="1"/>
  <c r="Q118" i="16" s="1"/>
  <c r="K118" i="16"/>
  <c r="K118" i="16" a="1"/>
  <c r="F118" i="16"/>
  <c r="E118" i="16"/>
  <c r="D118" i="16"/>
  <c r="Q117" i="16" a="1"/>
  <c r="Q117" i="16" s="1"/>
  <c r="K117" i="16"/>
  <c r="K117" i="16" a="1"/>
  <c r="F117" i="16"/>
  <c r="E117" i="16"/>
  <c r="D117" i="16"/>
  <c r="Q116" i="16" a="1"/>
  <c r="Q116" i="16" s="1"/>
  <c r="K116" i="16"/>
  <c r="K116" i="16" a="1"/>
  <c r="F116" i="16"/>
  <c r="E116" i="16"/>
  <c r="D116" i="16"/>
  <c r="Q115" i="16" a="1"/>
  <c r="Q115" i="16" s="1"/>
  <c r="K115" i="16"/>
  <c r="K115" i="16" a="1"/>
  <c r="F115" i="16"/>
  <c r="E115" i="16"/>
  <c r="D115" i="16"/>
  <c r="Q114" i="16" a="1"/>
  <c r="Q114" i="16" s="1"/>
  <c r="K114" i="16"/>
  <c r="K114" i="16" a="1"/>
  <c r="F114" i="16"/>
  <c r="E114" i="16"/>
  <c r="D114" i="16"/>
  <c r="Q113" i="16" a="1"/>
  <c r="Q113" i="16" s="1"/>
  <c r="K113" i="16"/>
  <c r="K113" i="16" a="1"/>
  <c r="F113" i="16"/>
  <c r="E113" i="16"/>
  <c r="D113" i="16"/>
  <c r="Q112" i="16" a="1"/>
  <c r="Q112" i="16" s="1"/>
  <c r="K112" i="16"/>
  <c r="K112" i="16" a="1"/>
  <c r="F112" i="16"/>
  <c r="E112" i="16"/>
  <c r="D112" i="16"/>
  <c r="Q111" i="16" a="1"/>
  <c r="Q111" i="16" s="1"/>
  <c r="K111" i="16"/>
  <c r="K111" i="16" a="1"/>
  <c r="F111" i="16"/>
  <c r="E111" i="16"/>
  <c r="D111" i="16"/>
  <c r="Q110" i="16" a="1"/>
  <c r="Q110" i="16" s="1"/>
  <c r="K110" i="16"/>
  <c r="K110" i="16" a="1"/>
  <c r="F110" i="16"/>
  <c r="E110" i="16"/>
  <c r="D110" i="16"/>
  <c r="Q109" i="16" a="1"/>
  <c r="Q109" i="16" s="1"/>
  <c r="K109" i="16"/>
  <c r="K109" i="16" a="1"/>
  <c r="F109" i="16"/>
  <c r="E109" i="16"/>
  <c r="D109" i="16"/>
  <c r="Q108" i="16" a="1"/>
  <c r="Q108" i="16" s="1"/>
  <c r="K108" i="16"/>
  <c r="K108" i="16" a="1"/>
  <c r="F108" i="16"/>
  <c r="E108" i="16"/>
  <c r="D108" i="16"/>
  <c r="Q107" i="16" a="1"/>
  <c r="Q107" i="16" s="1"/>
  <c r="K107" i="16"/>
  <c r="K107" i="16" a="1"/>
  <c r="F107" i="16"/>
  <c r="E107" i="16"/>
  <c r="D107" i="16"/>
  <c r="Q106" i="16" a="1"/>
  <c r="Q106" i="16" s="1"/>
  <c r="K106" i="16"/>
  <c r="K106" i="16" a="1"/>
  <c r="F106" i="16"/>
  <c r="E106" i="16"/>
  <c r="D106" i="16"/>
  <c r="Q105" i="16" a="1"/>
  <c r="Q105" i="16" s="1"/>
  <c r="K105" i="16"/>
  <c r="K105" i="16" a="1"/>
  <c r="F105" i="16"/>
  <c r="E105" i="16"/>
  <c r="D105" i="16"/>
  <c r="Q104" i="16" a="1"/>
  <c r="Q104" i="16" s="1"/>
  <c r="K104" i="16"/>
  <c r="K104" i="16" a="1"/>
  <c r="F104" i="16"/>
  <c r="E104" i="16"/>
  <c r="D104" i="16"/>
  <c r="Q103" i="16" a="1"/>
  <c r="Q103" i="16" s="1"/>
  <c r="K103" i="16"/>
  <c r="K103" i="16" a="1"/>
  <c r="F103" i="16"/>
  <c r="E103" i="16"/>
  <c r="D103" i="16"/>
  <c r="Q102" i="16" a="1"/>
  <c r="Q102" i="16" s="1"/>
  <c r="K102" i="16"/>
  <c r="K102" i="16" a="1"/>
  <c r="F102" i="16"/>
  <c r="E102" i="16"/>
  <c r="D102" i="16"/>
  <c r="Q101" i="16" a="1"/>
  <c r="Q101" i="16" s="1"/>
  <c r="K101" i="16"/>
  <c r="K101" i="16" a="1"/>
  <c r="F101" i="16"/>
  <c r="E101" i="16"/>
  <c r="D101" i="16"/>
  <c r="Q100" i="16" a="1"/>
  <c r="Q100" i="16" s="1"/>
  <c r="K100" i="16"/>
  <c r="K100" i="16" a="1"/>
  <c r="F100" i="16"/>
  <c r="E100" i="16"/>
  <c r="D100" i="16"/>
  <c r="Q99" i="16" a="1"/>
  <c r="Q99" i="16" s="1"/>
  <c r="K99" i="16"/>
  <c r="K99" i="16" a="1"/>
  <c r="F99" i="16"/>
  <c r="E99" i="16"/>
  <c r="D99" i="16"/>
  <c r="Q98" i="16" a="1"/>
  <c r="Q98" i="16" s="1"/>
  <c r="K98" i="16"/>
  <c r="K98" i="16" a="1"/>
  <c r="F98" i="16"/>
  <c r="E98" i="16"/>
  <c r="D98" i="16"/>
  <c r="Q97" i="16" a="1"/>
  <c r="Q97" i="16" s="1"/>
  <c r="K97" i="16"/>
  <c r="K97" i="16" a="1"/>
  <c r="F97" i="16"/>
  <c r="E97" i="16"/>
  <c r="D97" i="16"/>
  <c r="Q96" i="16" a="1"/>
  <c r="Q96" i="16" s="1"/>
  <c r="K96" i="16"/>
  <c r="K96" i="16" a="1"/>
  <c r="E96" i="16"/>
  <c r="F96" i="16" s="1"/>
  <c r="D96" i="16"/>
  <c r="Q95" i="16" a="1"/>
  <c r="Q95" i="16" s="1"/>
  <c r="K95" i="16"/>
  <c r="K95" i="16" a="1"/>
  <c r="E95" i="16"/>
  <c r="F95" i="16" s="1"/>
  <c r="D95" i="16"/>
  <c r="Q94" i="16" a="1"/>
  <c r="Q94" i="16" s="1"/>
  <c r="K94" i="16"/>
  <c r="K94" i="16" a="1"/>
  <c r="E94" i="16"/>
  <c r="F94" i="16" s="1"/>
  <c r="D94" i="16"/>
  <c r="Q93" i="16" a="1"/>
  <c r="Q93" i="16" s="1"/>
  <c r="K93" i="16"/>
  <c r="K93" i="16" a="1"/>
  <c r="E93" i="16"/>
  <c r="F93" i="16" s="1"/>
  <c r="D93" i="16"/>
  <c r="Q92" i="16" a="1"/>
  <c r="Q92" i="16" s="1"/>
  <c r="K92" i="16"/>
  <c r="K92" i="16" a="1"/>
  <c r="E92" i="16"/>
  <c r="F92" i="16" s="1"/>
  <c r="D92" i="16"/>
  <c r="Q91" i="16" a="1"/>
  <c r="Q91" i="16" s="1"/>
  <c r="K91" i="16"/>
  <c r="K91" i="16" a="1"/>
  <c r="E91" i="16"/>
  <c r="F91" i="16" s="1"/>
  <c r="D91" i="16"/>
  <c r="Q90" i="16" a="1"/>
  <c r="Q90" i="16" s="1"/>
  <c r="K90" i="16"/>
  <c r="K90" i="16" a="1"/>
  <c r="E90" i="16"/>
  <c r="F90" i="16" s="1"/>
  <c r="D90" i="16"/>
  <c r="Q89" i="16" a="1"/>
  <c r="Q89" i="16" s="1"/>
  <c r="K89" i="16"/>
  <c r="K89" i="16" a="1"/>
  <c r="E89" i="16"/>
  <c r="F89" i="16" s="1"/>
  <c r="D89" i="16"/>
  <c r="Q88" i="16" a="1"/>
  <c r="Q88" i="16" s="1"/>
  <c r="K88" i="16"/>
  <c r="K88" i="16" a="1"/>
  <c r="E88" i="16"/>
  <c r="F88" i="16" s="1"/>
  <c r="D88" i="16"/>
  <c r="Q87" i="16" a="1"/>
  <c r="Q87" i="16" s="1"/>
  <c r="K87" i="16"/>
  <c r="K87" i="16" a="1"/>
  <c r="E87" i="16"/>
  <c r="F87" i="16" s="1"/>
  <c r="D87" i="16"/>
  <c r="Q86" i="16" a="1"/>
  <c r="Q86" i="16" s="1"/>
  <c r="K86" i="16"/>
  <c r="K86" i="16" a="1"/>
  <c r="E86" i="16"/>
  <c r="F86" i="16" s="1"/>
  <c r="D86" i="16"/>
  <c r="Q85" i="16" a="1"/>
  <c r="Q85" i="16" s="1"/>
  <c r="K85" i="16"/>
  <c r="K85" i="16" a="1"/>
  <c r="E85" i="16"/>
  <c r="F85" i="16" s="1"/>
  <c r="D85" i="16"/>
  <c r="Q84" i="16" a="1"/>
  <c r="Q84" i="16" s="1"/>
  <c r="K84" i="16"/>
  <c r="K84" i="16" a="1"/>
  <c r="E84" i="16"/>
  <c r="F84" i="16" s="1"/>
  <c r="D84" i="16"/>
  <c r="Q83" i="16" a="1"/>
  <c r="Q83" i="16" s="1"/>
  <c r="K83" i="16"/>
  <c r="K83" i="16" a="1"/>
  <c r="E83" i="16"/>
  <c r="F83" i="16" s="1"/>
  <c r="D83" i="16"/>
  <c r="Q82" i="16" a="1"/>
  <c r="Q82" i="16" s="1"/>
  <c r="K82" i="16"/>
  <c r="K82" i="16" a="1"/>
  <c r="E82" i="16"/>
  <c r="F82" i="16" s="1"/>
  <c r="D82" i="16"/>
  <c r="Q81" i="16" a="1"/>
  <c r="Q81" i="16" s="1"/>
  <c r="K81" i="16"/>
  <c r="K81" i="16" a="1"/>
  <c r="E81" i="16"/>
  <c r="F81" i="16" s="1"/>
  <c r="D81" i="16"/>
  <c r="Q80" i="16" a="1"/>
  <c r="Q80" i="16" s="1"/>
  <c r="K80" i="16"/>
  <c r="K80" i="16" a="1"/>
  <c r="E80" i="16"/>
  <c r="F80" i="16" s="1"/>
  <c r="D80" i="16"/>
  <c r="Q79" i="16" a="1"/>
  <c r="Q79" i="16" s="1"/>
  <c r="K79" i="16"/>
  <c r="K79" i="16" a="1"/>
  <c r="E79" i="16"/>
  <c r="F79" i="16" s="1"/>
  <c r="D79" i="16"/>
  <c r="Q78" i="16" a="1"/>
  <c r="Q78" i="16" s="1"/>
  <c r="K78" i="16"/>
  <c r="K78" i="16" a="1"/>
  <c r="E78" i="16"/>
  <c r="F78" i="16" s="1"/>
  <c r="D78" i="16"/>
  <c r="Q77" i="16" a="1"/>
  <c r="Q77" i="16" s="1"/>
  <c r="K77" i="16"/>
  <c r="K77" i="16" a="1"/>
  <c r="E77" i="16"/>
  <c r="F77" i="16" s="1"/>
  <c r="D77" i="16"/>
  <c r="Q76" i="16" a="1"/>
  <c r="Q76" i="16" s="1"/>
  <c r="K76" i="16"/>
  <c r="K76" i="16" a="1"/>
  <c r="E76" i="16"/>
  <c r="F76" i="16" s="1"/>
  <c r="D76" i="16"/>
  <c r="Q75" i="16" a="1"/>
  <c r="Q75" i="16" s="1"/>
  <c r="K75" i="16"/>
  <c r="K75" i="16" a="1"/>
  <c r="E75" i="16"/>
  <c r="F75" i="16" s="1"/>
  <c r="D75" i="16"/>
  <c r="Q74" i="16" a="1"/>
  <c r="Q74" i="16" s="1"/>
  <c r="K74" i="16"/>
  <c r="K74" i="16" a="1"/>
  <c r="E74" i="16"/>
  <c r="F74" i="16" s="1"/>
  <c r="D74" i="16"/>
  <c r="Q73" i="16" a="1"/>
  <c r="Q73" i="16" s="1"/>
  <c r="K73" i="16"/>
  <c r="K73" i="16" a="1"/>
  <c r="E73" i="16"/>
  <c r="F73" i="16" s="1"/>
  <c r="D73" i="16"/>
  <c r="Q72" i="16" a="1"/>
  <c r="Q72" i="16" s="1"/>
  <c r="K72" i="16"/>
  <c r="K72" i="16" a="1"/>
  <c r="E72" i="16"/>
  <c r="F72" i="16" s="1"/>
  <c r="D72" i="16"/>
  <c r="Q71" i="16" a="1"/>
  <c r="Q71" i="16" s="1"/>
  <c r="K71" i="16"/>
  <c r="K71" i="16" a="1"/>
  <c r="E71" i="16"/>
  <c r="F71" i="16" s="1"/>
  <c r="D71" i="16"/>
  <c r="Q70" i="16" a="1"/>
  <c r="Q70" i="16" s="1"/>
  <c r="K70" i="16"/>
  <c r="K70" i="16" a="1"/>
  <c r="F70" i="16"/>
  <c r="E70" i="16"/>
  <c r="D70" i="16"/>
  <c r="Q69" i="16" a="1"/>
  <c r="Q69" i="16" s="1"/>
  <c r="K69" i="16"/>
  <c r="K69" i="16" a="1"/>
  <c r="F69" i="16"/>
  <c r="E69" i="16"/>
  <c r="D69" i="16"/>
  <c r="Q68" i="16" a="1"/>
  <c r="Q68" i="16" s="1"/>
  <c r="K68" i="16"/>
  <c r="K68" i="16" a="1"/>
  <c r="F68" i="16"/>
  <c r="E68" i="16"/>
  <c r="D68" i="16"/>
  <c r="Q67" i="16" a="1"/>
  <c r="Q67" i="16" s="1"/>
  <c r="K67" i="16"/>
  <c r="K67" i="16" a="1"/>
  <c r="F67" i="16"/>
  <c r="E67" i="16"/>
  <c r="D67" i="16"/>
  <c r="Q66" i="16" a="1"/>
  <c r="Q66" i="16" s="1"/>
  <c r="K66" i="16"/>
  <c r="K66" i="16" a="1"/>
  <c r="F66" i="16"/>
  <c r="E66" i="16"/>
  <c r="D66" i="16"/>
  <c r="Q65" i="16" a="1"/>
  <c r="Q65" i="16" s="1"/>
  <c r="K65" i="16"/>
  <c r="K65" i="16" a="1"/>
  <c r="F65" i="16"/>
  <c r="E65" i="16"/>
  <c r="D65" i="16"/>
  <c r="Q64" i="16" a="1"/>
  <c r="Q64" i="16" s="1"/>
  <c r="K64" i="16"/>
  <c r="K64" i="16" a="1"/>
  <c r="F64" i="16"/>
  <c r="E64" i="16"/>
  <c r="D64" i="16"/>
  <c r="Q63" i="16" a="1"/>
  <c r="Q63" i="16" s="1"/>
  <c r="K63" i="16"/>
  <c r="K63" i="16" a="1"/>
  <c r="F63" i="16"/>
  <c r="E63" i="16"/>
  <c r="D63" i="16"/>
  <c r="Q62" i="16" a="1"/>
  <c r="Q62" i="16" s="1"/>
  <c r="K62" i="16"/>
  <c r="K62" i="16" a="1"/>
  <c r="F62" i="16"/>
  <c r="E62" i="16"/>
  <c r="D62" i="16"/>
  <c r="Q61" i="16" a="1"/>
  <c r="Q61" i="16" s="1"/>
  <c r="K61" i="16"/>
  <c r="K61" i="16" a="1"/>
  <c r="F61" i="16"/>
  <c r="E61" i="16"/>
  <c r="D61" i="16"/>
  <c r="Q60" i="16" a="1"/>
  <c r="Q60" i="16" s="1"/>
  <c r="K60" i="16"/>
  <c r="K60" i="16" a="1"/>
  <c r="E60" i="16"/>
  <c r="F60" i="16" s="1"/>
  <c r="D60" i="16"/>
  <c r="Q59" i="16" a="1"/>
  <c r="Q59" i="16" s="1"/>
  <c r="K59" i="16"/>
  <c r="K59" i="16" a="1"/>
  <c r="E59" i="16"/>
  <c r="F59" i="16" s="1"/>
  <c r="D59" i="16"/>
  <c r="Q58" i="16" a="1"/>
  <c r="Q58" i="16" s="1"/>
  <c r="K58" i="16"/>
  <c r="K58" i="16" a="1"/>
  <c r="E58" i="16"/>
  <c r="F58" i="16" s="1"/>
  <c r="D58" i="16"/>
  <c r="Q57" i="16" a="1"/>
  <c r="Q57" i="16" s="1"/>
  <c r="K57" i="16"/>
  <c r="K57" i="16" a="1"/>
  <c r="E57" i="16"/>
  <c r="F57" i="16" s="1"/>
  <c r="D57" i="16"/>
  <c r="Q56" i="16" a="1"/>
  <c r="Q56" i="16" s="1"/>
  <c r="K56" i="16"/>
  <c r="K56" i="16" a="1"/>
  <c r="E56" i="16"/>
  <c r="F56" i="16" s="1"/>
  <c r="D56" i="16"/>
  <c r="Q55" i="16" a="1"/>
  <c r="Q55" i="16" s="1"/>
  <c r="K55" i="16"/>
  <c r="K55" i="16" a="1"/>
  <c r="E55" i="16"/>
  <c r="F55" i="16" s="1"/>
  <c r="D55" i="16"/>
  <c r="Q54" i="16" a="1"/>
  <c r="Q54" i="16" s="1"/>
  <c r="K54" i="16"/>
  <c r="K54" i="16" a="1"/>
  <c r="E54" i="16"/>
  <c r="F54" i="16" s="1"/>
  <c r="D54" i="16"/>
  <c r="Q53" i="16" a="1"/>
  <c r="Q53" i="16" s="1"/>
  <c r="K53" i="16"/>
  <c r="K53" i="16" a="1"/>
  <c r="E53" i="16"/>
  <c r="F53" i="16" s="1"/>
  <c r="D53" i="16"/>
  <c r="Q52" i="16" a="1"/>
  <c r="Q52" i="16" s="1"/>
  <c r="K52" i="16"/>
  <c r="K52" i="16" a="1"/>
  <c r="E52" i="16"/>
  <c r="F52" i="16" s="1"/>
  <c r="D52" i="16"/>
  <c r="Q51" i="16" a="1"/>
  <c r="Q51" i="16" s="1"/>
  <c r="K51" i="16"/>
  <c r="K51" i="16" a="1"/>
  <c r="E51" i="16"/>
  <c r="F51" i="16" s="1"/>
  <c r="D51" i="16"/>
  <c r="Q50" i="16" a="1"/>
  <c r="Q50" i="16" s="1"/>
  <c r="K50" i="16"/>
  <c r="K50" i="16" a="1"/>
  <c r="E50" i="16"/>
  <c r="F50" i="16" s="1"/>
  <c r="D50" i="16"/>
  <c r="Q49" i="16" a="1"/>
  <c r="Q49" i="16" s="1"/>
  <c r="K49" i="16"/>
  <c r="K49" i="16" a="1"/>
  <c r="E49" i="16"/>
  <c r="F49" i="16" s="1"/>
  <c r="D49" i="16"/>
  <c r="Q48" i="16" a="1"/>
  <c r="Q48" i="16" s="1"/>
  <c r="K48" i="16"/>
  <c r="K48" i="16" a="1"/>
  <c r="E48" i="16"/>
  <c r="F48" i="16" s="1"/>
  <c r="D48" i="16"/>
  <c r="Q47" i="16" a="1"/>
  <c r="Q47" i="16" s="1"/>
  <c r="K47" i="16"/>
  <c r="K47" i="16" a="1"/>
  <c r="E47" i="16"/>
  <c r="F47" i="16" s="1"/>
  <c r="D47" i="16"/>
  <c r="Q46" i="16" a="1"/>
  <c r="Q46" i="16" s="1"/>
  <c r="K46" i="16"/>
  <c r="K46" i="16" a="1"/>
  <c r="E46" i="16"/>
  <c r="F46" i="16" s="1"/>
  <c r="D46" i="16"/>
  <c r="Q45" i="16" a="1"/>
  <c r="Q45" i="16" s="1"/>
  <c r="K45" i="16"/>
  <c r="K45" i="16" a="1"/>
  <c r="E45" i="16"/>
  <c r="F45" i="16" s="1"/>
  <c r="D45" i="16"/>
  <c r="Q44" i="16" a="1"/>
  <c r="Q44" i="16" s="1"/>
  <c r="K44" i="16"/>
  <c r="K44" i="16" a="1"/>
  <c r="E44" i="16"/>
  <c r="F44" i="16" s="1"/>
  <c r="D44" i="16"/>
  <c r="Q43" i="16" a="1"/>
  <c r="Q43" i="16" s="1"/>
  <c r="K43" i="16"/>
  <c r="K43" i="16" a="1"/>
  <c r="E43" i="16"/>
  <c r="F43" i="16" s="1"/>
  <c r="D43" i="16"/>
  <c r="Q42" i="16" a="1"/>
  <c r="Q42" i="16" s="1"/>
  <c r="K42" i="16"/>
  <c r="K42" i="16" a="1"/>
  <c r="E42" i="16"/>
  <c r="F42" i="16" s="1"/>
  <c r="D42" i="16"/>
  <c r="Q41" i="16" a="1"/>
  <c r="Q41" i="16" s="1"/>
  <c r="K41" i="16"/>
  <c r="K41" i="16" a="1"/>
  <c r="E41" i="16"/>
  <c r="F41" i="16" s="1"/>
  <c r="D41" i="16"/>
  <c r="Q40" i="16" a="1"/>
  <c r="Q40" i="16" s="1"/>
  <c r="K40" i="16"/>
  <c r="K40" i="16" a="1"/>
  <c r="E40" i="16"/>
  <c r="F40" i="16" s="1"/>
  <c r="D40" i="16"/>
  <c r="Q39" i="16" a="1"/>
  <c r="Q39" i="16" s="1"/>
  <c r="K39" i="16"/>
  <c r="K39" i="16" a="1"/>
  <c r="E39" i="16"/>
  <c r="F39" i="16" s="1"/>
  <c r="D39" i="16"/>
  <c r="Q38" i="16" a="1"/>
  <c r="Q38" i="16" s="1"/>
  <c r="K38" i="16"/>
  <c r="K38" i="16" a="1"/>
  <c r="E38" i="16"/>
  <c r="F38" i="16" s="1"/>
  <c r="D38" i="16"/>
  <c r="Q37" i="16" a="1"/>
  <c r="Q37" i="16" s="1"/>
  <c r="K37" i="16"/>
  <c r="K37" i="16" a="1"/>
  <c r="E37" i="16"/>
  <c r="F37" i="16" s="1"/>
  <c r="D37" i="16"/>
  <c r="Q36" i="16" a="1"/>
  <c r="Q36" i="16" s="1"/>
  <c r="K36" i="16"/>
  <c r="K36" i="16" a="1"/>
  <c r="E36" i="16"/>
  <c r="F36" i="16" s="1"/>
  <c r="D36" i="16"/>
  <c r="Q35" i="16" a="1"/>
  <c r="Q35" i="16" s="1"/>
  <c r="K35" i="16"/>
  <c r="K35" i="16" a="1"/>
  <c r="E35" i="16"/>
  <c r="F35" i="16" s="1"/>
  <c r="D35" i="16"/>
  <c r="Q34" i="16" a="1"/>
  <c r="Q34" i="16" s="1"/>
  <c r="K34" i="16"/>
  <c r="K34" i="16" a="1"/>
  <c r="E34" i="16"/>
  <c r="F34" i="16" s="1"/>
  <c r="D34" i="16"/>
  <c r="Q33" i="16" a="1"/>
  <c r="Q33" i="16" s="1"/>
  <c r="K33" i="16"/>
  <c r="K33" i="16" a="1"/>
  <c r="E33" i="16"/>
  <c r="F33" i="16" s="1"/>
  <c r="D33" i="16"/>
  <c r="Q32" i="16" a="1"/>
  <c r="Q32" i="16" s="1"/>
  <c r="K32" i="16"/>
  <c r="K32" i="16" a="1"/>
  <c r="E32" i="16"/>
  <c r="F32" i="16" s="1"/>
  <c r="D32" i="16"/>
  <c r="Q31" i="16" a="1"/>
  <c r="Q31" i="16" s="1"/>
  <c r="K31" i="16"/>
  <c r="K31" i="16" a="1"/>
  <c r="E31" i="16"/>
  <c r="F31" i="16" s="1"/>
  <c r="D31" i="16"/>
  <c r="Q30" i="16" a="1"/>
  <c r="Q30" i="16" s="1"/>
  <c r="K30" i="16"/>
  <c r="K30" i="16" a="1"/>
  <c r="E30" i="16"/>
  <c r="F30" i="16" s="1"/>
  <c r="D30" i="16"/>
  <c r="Q29" i="16" a="1"/>
  <c r="Q29" i="16" s="1"/>
  <c r="K29" i="16"/>
  <c r="K29" i="16" a="1"/>
  <c r="E29" i="16"/>
  <c r="F29" i="16" s="1"/>
  <c r="D29" i="16"/>
  <c r="Q28" i="16" a="1"/>
  <c r="Q28" i="16" s="1"/>
  <c r="K28" i="16"/>
  <c r="K28" i="16" a="1"/>
  <c r="E28" i="16"/>
  <c r="F28" i="16" s="1"/>
  <c r="D28" i="16"/>
  <c r="Q27" i="16" a="1"/>
  <c r="Q27" i="16" s="1"/>
  <c r="K27" i="16"/>
  <c r="K27" i="16" a="1"/>
  <c r="E27" i="16"/>
  <c r="F27" i="16" s="1"/>
  <c r="D27" i="16"/>
  <c r="Q26" i="16" a="1"/>
  <c r="Q26" i="16" s="1"/>
  <c r="K26" i="16"/>
  <c r="K26" i="16" a="1"/>
  <c r="E26" i="16"/>
  <c r="F26" i="16" s="1"/>
  <c r="D26" i="16"/>
  <c r="Q25" i="16" a="1"/>
  <c r="Q25" i="16" s="1"/>
  <c r="K25" i="16"/>
  <c r="K25" i="16" a="1"/>
  <c r="E25" i="16"/>
  <c r="F25" i="16" s="1"/>
  <c r="D25" i="16"/>
  <c r="Q24" i="16" a="1"/>
  <c r="Q24" i="16" s="1"/>
  <c r="K24" i="16"/>
  <c r="K24" i="16" a="1"/>
  <c r="E24" i="16"/>
  <c r="F24" i="16" s="1"/>
  <c r="D24" i="16"/>
  <c r="Q23" i="16" a="1"/>
  <c r="Q23" i="16" s="1"/>
  <c r="K23" i="16"/>
  <c r="K23" i="16" a="1"/>
  <c r="E23" i="16"/>
  <c r="F23" i="16" s="1"/>
  <c r="D23" i="16"/>
  <c r="Q22" i="16" a="1"/>
  <c r="Q22" i="16" s="1"/>
  <c r="K22" i="16"/>
  <c r="K22" i="16" a="1"/>
  <c r="E22" i="16"/>
  <c r="F22" i="16" s="1"/>
  <c r="D22" i="16"/>
  <c r="Q21" i="16" a="1"/>
  <c r="Q21" i="16" s="1"/>
  <c r="K21" i="16"/>
  <c r="K21" i="16" a="1"/>
  <c r="E21" i="16"/>
  <c r="F21" i="16" s="1"/>
  <c r="D21" i="16"/>
  <c r="Q20" i="16" a="1"/>
  <c r="Q20" i="16" s="1"/>
  <c r="K20" i="16"/>
  <c r="K20" i="16" a="1"/>
  <c r="E20" i="16"/>
  <c r="F20" i="16" s="1"/>
  <c r="D20" i="16"/>
  <c r="Q19" i="16" a="1"/>
  <c r="Q19" i="16" s="1"/>
  <c r="K19" i="16"/>
  <c r="K19" i="16" a="1"/>
  <c r="E19" i="16"/>
  <c r="F19" i="16" s="1"/>
  <c r="D19" i="16"/>
  <c r="Q18" i="16" a="1"/>
  <c r="Q18" i="16" s="1"/>
  <c r="K18" i="16"/>
  <c r="K18" i="16" a="1"/>
  <c r="E18" i="16"/>
  <c r="F18" i="16" s="1"/>
  <c r="D18" i="16"/>
  <c r="Q17" i="16" a="1"/>
  <c r="Q17" i="16" s="1"/>
  <c r="K17" i="16"/>
  <c r="K17" i="16" a="1"/>
  <c r="E17" i="16"/>
  <c r="F17" i="16" s="1"/>
  <c r="D17" i="16"/>
  <c r="Q16" i="16" a="1"/>
  <c r="Q16" i="16" s="1"/>
  <c r="K16" i="16"/>
  <c r="K16" i="16" a="1"/>
  <c r="E16" i="16"/>
  <c r="F16" i="16" s="1"/>
  <c r="D16" i="16"/>
  <c r="Q15" i="16" a="1"/>
  <c r="Q15" i="16" s="1"/>
  <c r="K15" i="16"/>
  <c r="K15" i="16" a="1"/>
  <c r="E15" i="16"/>
  <c r="F15" i="16" s="1"/>
  <c r="D15" i="16"/>
  <c r="Q14" i="16" a="1"/>
  <c r="Q14" i="16" s="1"/>
  <c r="K14" i="16"/>
  <c r="K14" i="16" a="1"/>
  <c r="E14" i="16"/>
  <c r="F14" i="16" s="1"/>
  <c r="D14" i="16"/>
  <c r="Q13" i="16" a="1"/>
  <c r="Q13" i="16" s="1"/>
  <c r="K13" i="16"/>
  <c r="K13" i="16" a="1"/>
  <c r="E13" i="16"/>
  <c r="F13" i="16" s="1"/>
  <c r="D13" i="16"/>
  <c r="Q12" i="16" a="1"/>
  <c r="Q12" i="16" s="1"/>
  <c r="K12" i="16"/>
  <c r="K12" i="16" a="1"/>
  <c r="E12" i="16"/>
  <c r="F12" i="16" s="1"/>
  <c r="D12" i="16"/>
  <c r="Q11" i="16" a="1"/>
  <c r="Q11" i="16" s="1"/>
  <c r="K11" i="16"/>
  <c r="K11" i="16" a="1"/>
  <c r="E11" i="16"/>
  <c r="F11" i="16" s="1"/>
  <c r="D11" i="16"/>
  <c r="Q10" i="16" a="1"/>
  <c r="Q10" i="16" s="1"/>
  <c r="K10" i="16"/>
  <c r="K10" i="16" a="1"/>
  <c r="E10" i="16"/>
  <c r="F10" i="16" s="1"/>
  <c r="D10" i="16"/>
  <c r="Q9" i="16" a="1"/>
  <c r="Q9" i="16" s="1"/>
  <c r="K9" i="16"/>
  <c r="K9" i="16" a="1"/>
  <c r="E9" i="16"/>
  <c r="F9" i="16" s="1"/>
  <c r="D9" i="16"/>
  <c r="Q8" i="16" a="1"/>
  <c r="Q8" i="16" s="1"/>
  <c r="K8" i="16"/>
  <c r="K8" i="16" a="1"/>
  <c r="E8" i="16"/>
  <c r="F8" i="16" s="1"/>
  <c r="D8" i="16"/>
  <c r="Q7" i="16" a="1"/>
  <c r="Q7" i="16" s="1"/>
  <c r="K7" i="16"/>
  <c r="K7" i="16" a="1"/>
  <c r="E7" i="16"/>
  <c r="F7" i="16" s="1"/>
  <c r="D7" i="16"/>
  <c r="Q6" i="16" a="1"/>
  <c r="Q6" i="16" s="1"/>
  <c r="K6" i="16" a="1"/>
  <c r="K6" i="16" s="1"/>
  <c r="E6" i="16"/>
  <c r="F6" i="16" s="1"/>
  <c r="D6" i="16"/>
  <c r="Q5" i="16" a="1"/>
  <c r="Q5" i="16" s="1"/>
  <c r="E5" i="16"/>
  <c r="D5" i="16"/>
  <c r="K248" i="15" a="1"/>
  <c r="K248" i="15" s="1"/>
  <c r="K247" i="15" a="1"/>
  <c r="K247" i="15" s="1"/>
  <c r="K246" i="15" a="1"/>
  <c r="K246" i="15" s="1"/>
  <c r="K245" i="15" a="1"/>
  <c r="K245" i="15" s="1"/>
  <c r="K244" i="15" a="1"/>
  <c r="K244" i="15" s="1"/>
  <c r="K243" i="15" a="1"/>
  <c r="K243" i="15" s="1"/>
  <c r="K242" i="15" a="1"/>
  <c r="K242" i="15" s="1"/>
  <c r="K241" i="15" a="1"/>
  <c r="K241" i="15" s="1"/>
  <c r="K240" i="15" a="1"/>
  <c r="K240" i="15" s="1"/>
  <c r="K239" i="15" a="1"/>
  <c r="K239" i="15" s="1"/>
  <c r="K238" i="15" a="1"/>
  <c r="K238" i="15" s="1"/>
  <c r="K237" i="15" a="1"/>
  <c r="K237" i="15" s="1"/>
  <c r="K236" i="15" a="1"/>
  <c r="K236" i="15" s="1"/>
  <c r="K235" i="15" a="1"/>
  <c r="K235" i="15" s="1"/>
  <c r="K234" i="15" a="1"/>
  <c r="K234" i="15" s="1"/>
  <c r="K233" i="15" a="1"/>
  <c r="K233" i="15" s="1"/>
  <c r="K232" i="15" a="1"/>
  <c r="K232" i="15" s="1"/>
  <c r="K231" i="15" a="1"/>
  <c r="K231" i="15" s="1"/>
  <c r="K230" i="15" a="1"/>
  <c r="K230" i="15" s="1"/>
  <c r="K229" i="15" a="1"/>
  <c r="K229" i="15" s="1"/>
  <c r="K228" i="15" a="1"/>
  <c r="K228" i="15" s="1"/>
  <c r="K227" i="15" a="1"/>
  <c r="K227" i="15" s="1"/>
  <c r="K226" i="15" a="1"/>
  <c r="K226" i="15" s="1"/>
  <c r="K225" i="15" a="1"/>
  <c r="K225" i="15" s="1"/>
  <c r="K224" i="15" a="1"/>
  <c r="K224" i="15" s="1"/>
  <c r="K223" i="15" a="1"/>
  <c r="K223" i="15" s="1"/>
  <c r="K222" i="15" a="1"/>
  <c r="K222" i="15" s="1"/>
  <c r="K221" i="15" a="1"/>
  <c r="K221" i="15" s="1"/>
  <c r="K220" i="15" a="1"/>
  <c r="K220" i="15" s="1"/>
  <c r="K219" i="15" a="1"/>
  <c r="K219" i="15" s="1"/>
  <c r="K218" i="15" a="1"/>
  <c r="K218" i="15" s="1"/>
  <c r="K217" i="15" a="1"/>
  <c r="K217" i="15" s="1"/>
  <c r="K216" i="15" a="1"/>
  <c r="K216" i="15" s="1"/>
  <c r="K215" i="15" a="1"/>
  <c r="K215" i="15" s="1"/>
  <c r="K214" i="15" a="1"/>
  <c r="K214" i="15" s="1"/>
  <c r="K213" i="15" a="1"/>
  <c r="K213" i="15" s="1"/>
  <c r="K212" i="15" a="1"/>
  <c r="K212" i="15" s="1"/>
  <c r="K211" i="15" a="1"/>
  <c r="K211" i="15" s="1"/>
  <c r="K210" i="15" a="1"/>
  <c r="K210" i="15" s="1"/>
  <c r="K209" i="15" a="1"/>
  <c r="K209" i="15" s="1"/>
  <c r="K208" i="15" a="1"/>
  <c r="K208" i="15" s="1"/>
  <c r="K207" i="15" a="1"/>
  <c r="K207" i="15" s="1"/>
  <c r="K206" i="15" a="1"/>
  <c r="K206" i="15" s="1"/>
  <c r="K205" i="15" a="1"/>
  <c r="K205" i="15" s="1"/>
  <c r="K204" i="15" a="1"/>
  <c r="K204" i="15" s="1"/>
  <c r="K203" i="15" a="1"/>
  <c r="K203" i="15" s="1"/>
  <c r="K202" i="15" a="1"/>
  <c r="K202" i="15" s="1"/>
  <c r="K201" i="15" a="1"/>
  <c r="K201" i="15" s="1"/>
  <c r="K200" i="15" a="1"/>
  <c r="K200" i="15" s="1"/>
  <c r="K199" i="15" a="1"/>
  <c r="K199" i="15" s="1"/>
  <c r="K198" i="15" a="1"/>
  <c r="K198" i="15" s="1"/>
  <c r="K197" i="15" a="1"/>
  <c r="K197" i="15" s="1"/>
  <c r="K196" i="15" a="1"/>
  <c r="K196" i="15" s="1"/>
  <c r="Q195" i="15" a="1"/>
  <c r="Q195" i="15" s="1"/>
  <c r="K195" i="15" a="1"/>
  <c r="K195" i="15" s="1"/>
  <c r="D195" i="15"/>
  <c r="F195" i="15"/>
  <c r="Q194" i="15" a="1"/>
  <c r="Q194" i="15" s="1"/>
  <c r="K194" i="15"/>
  <c r="K194" i="15" a="1"/>
  <c r="D194" i="15"/>
  <c r="Q193" i="15" a="1"/>
  <c r="Q193" i="15" s="1"/>
  <c r="K193" i="15" a="1"/>
  <c r="K193" i="15" s="1"/>
  <c r="D193" i="15"/>
  <c r="F193" i="15"/>
  <c r="Q192" i="15" a="1"/>
  <c r="Q192" i="15" s="1"/>
  <c r="K192" i="15" a="1"/>
  <c r="K192" i="15" s="1"/>
  <c r="D192" i="15"/>
  <c r="Q191" i="15" a="1"/>
  <c r="Q191" i="15" s="1"/>
  <c r="K191" i="15" a="1"/>
  <c r="K191" i="15" s="1"/>
  <c r="D191" i="15"/>
  <c r="Q190" i="15" a="1"/>
  <c r="Q190" i="15" s="1"/>
  <c r="K190" i="15" a="1"/>
  <c r="K190" i="15" s="1"/>
  <c r="D190" i="15"/>
  <c r="Q189" i="15" a="1"/>
  <c r="Q189" i="15" s="1"/>
  <c r="K189" i="15"/>
  <c r="K189" i="15" a="1"/>
  <c r="D189" i="15"/>
  <c r="Q188" i="15" a="1"/>
  <c r="Q188" i="15" s="1"/>
  <c r="K188" i="15" a="1"/>
  <c r="K188" i="15" s="1"/>
  <c r="D188" i="15"/>
  <c r="Q187" i="15" a="1"/>
  <c r="Q187" i="15" s="1"/>
  <c r="K187" i="15"/>
  <c r="K187" i="15" a="1"/>
  <c r="D187" i="15"/>
  <c r="Q186" i="15" a="1"/>
  <c r="Q186" i="15" s="1"/>
  <c r="K186" i="15" a="1"/>
  <c r="K186" i="15" s="1"/>
  <c r="D186" i="15"/>
  <c r="Q185" i="15" a="1"/>
  <c r="Q185" i="15" s="1"/>
  <c r="K185" i="15"/>
  <c r="K185" i="15" a="1"/>
  <c r="D185" i="15"/>
  <c r="F185" i="15"/>
  <c r="Q184" i="15" a="1"/>
  <c r="Q184" i="15" s="1"/>
  <c r="K184" i="15" a="1"/>
  <c r="K184" i="15" s="1"/>
  <c r="D184" i="15"/>
  <c r="Q183" i="15" a="1"/>
  <c r="Q183" i="15" s="1"/>
  <c r="K183" i="15" a="1"/>
  <c r="K183" i="15" s="1"/>
  <c r="D183" i="15"/>
  <c r="Q182" i="15" a="1"/>
  <c r="Q182" i="15" s="1"/>
  <c r="K182" i="15" a="1"/>
  <c r="K182" i="15" s="1"/>
  <c r="D182" i="15"/>
  <c r="Q181" i="15" a="1"/>
  <c r="Q181" i="15" s="1"/>
  <c r="K181" i="15"/>
  <c r="K181" i="15" a="1"/>
  <c r="D181" i="15"/>
  <c r="Q180" i="15" a="1"/>
  <c r="Q180" i="15" s="1"/>
  <c r="K180" i="15" a="1"/>
  <c r="K180" i="15" s="1"/>
  <c r="D180" i="15"/>
  <c r="Q179" i="15" a="1"/>
  <c r="Q179" i="15" s="1"/>
  <c r="K179" i="15"/>
  <c r="K179" i="15" a="1"/>
  <c r="D179" i="15"/>
  <c r="Q178" i="15" a="1"/>
  <c r="Q178" i="15" s="1"/>
  <c r="K178" i="15" a="1"/>
  <c r="K178" i="15" s="1"/>
  <c r="D178" i="15"/>
  <c r="Q177" i="15" a="1"/>
  <c r="Q177" i="15" s="1"/>
  <c r="K177" i="15"/>
  <c r="K177" i="15" a="1"/>
  <c r="D177" i="15"/>
  <c r="F177" i="15"/>
  <c r="Q176" i="15" a="1"/>
  <c r="Q176" i="15" s="1"/>
  <c r="K176" i="15" a="1"/>
  <c r="K176" i="15" s="1"/>
  <c r="D176" i="15"/>
  <c r="Q175" i="15" a="1"/>
  <c r="Q175" i="15" s="1"/>
  <c r="K175" i="15" a="1"/>
  <c r="K175" i="15" s="1"/>
  <c r="D175" i="15"/>
  <c r="Q174" i="15" a="1"/>
  <c r="Q174" i="15" s="1"/>
  <c r="K174" i="15" a="1"/>
  <c r="K174" i="15" s="1"/>
  <c r="D174" i="15"/>
  <c r="Q173" i="15" a="1"/>
  <c r="Q173" i="15" s="1"/>
  <c r="K173" i="15"/>
  <c r="K173" i="15" a="1"/>
  <c r="D173" i="15"/>
  <c r="Q172" i="15" a="1"/>
  <c r="Q172" i="15" s="1"/>
  <c r="K172" i="15" a="1"/>
  <c r="K172" i="15" s="1"/>
  <c r="D172" i="15"/>
  <c r="Q171" i="15" a="1"/>
  <c r="Q171" i="15" s="1"/>
  <c r="K171" i="15"/>
  <c r="K171" i="15" a="1"/>
  <c r="D171" i="15"/>
  <c r="Q170" i="15" a="1"/>
  <c r="Q170" i="15" s="1"/>
  <c r="K170" i="15" a="1"/>
  <c r="K170" i="15" s="1"/>
  <c r="D170" i="15"/>
  <c r="Q169" i="15" a="1"/>
  <c r="Q169" i="15" s="1"/>
  <c r="K169" i="15"/>
  <c r="K169" i="15" a="1"/>
  <c r="D169" i="15"/>
  <c r="F169" i="15"/>
  <c r="Q168" i="15" a="1"/>
  <c r="Q168" i="15" s="1"/>
  <c r="K168" i="15" a="1"/>
  <c r="K168" i="15" s="1"/>
  <c r="D168" i="15"/>
  <c r="Q167" i="15" a="1"/>
  <c r="Q167" i="15" s="1"/>
  <c r="K167" i="15" a="1"/>
  <c r="K167" i="15" s="1"/>
  <c r="D167" i="15"/>
  <c r="Q166" i="15" a="1"/>
  <c r="Q166" i="15" s="1"/>
  <c r="K166" i="15" a="1"/>
  <c r="K166" i="15" s="1"/>
  <c r="D166" i="15"/>
  <c r="F166" i="15"/>
  <c r="Q165" i="15" a="1"/>
  <c r="Q165" i="15" s="1"/>
  <c r="K165" i="15" a="1"/>
  <c r="K165" i="15" s="1"/>
  <c r="D165" i="15"/>
  <c r="F165" i="15"/>
  <c r="Q164" i="15" a="1"/>
  <c r="Q164" i="15" s="1"/>
  <c r="K164" i="15" a="1"/>
  <c r="K164" i="15" s="1"/>
  <c r="F164" i="15"/>
  <c r="D164" i="15"/>
  <c r="Q163" i="15" a="1"/>
  <c r="Q163" i="15" s="1"/>
  <c r="K163" i="15" a="1"/>
  <c r="K163" i="15" s="1"/>
  <c r="D163" i="15"/>
  <c r="F163" i="15"/>
  <c r="Q162" i="15" a="1"/>
  <c r="Q162" i="15" s="1"/>
  <c r="K162" i="15" a="1"/>
  <c r="K162" i="15" s="1"/>
  <c r="D162" i="15"/>
  <c r="F162" i="15"/>
  <c r="Q161" i="15" a="1"/>
  <c r="Q161" i="15" s="1"/>
  <c r="K161" i="15" a="1"/>
  <c r="K161" i="15" s="1"/>
  <c r="D161" i="15"/>
  <c r="F161" i="15"/>
  <c r="Q160" i="15" a="1"/>
  <c r="Q160" i="15" s="1"/>
  <c r="K160" i="15" a="1"/>
  <c r="K160" i="15" s="1"/>
  <c r="F160" i="15"/>
  <c r="D160" i="15"/>
  <c r="Q159" i="15" a="1"/>
  <c r="Q159" i="15" s="1"/>
  <c r="K159" i="15" a="1"/>
  <c r="K159" i="15" s="1"/>
  <c r="D159" i="15"/>
  <c r="F159" i="15"/>
  <c r="Q158" i="15" a="1"/>
  <c r="Q158" i="15" s="1"/>
  <c r="K158" i="15" a="1"/>
  <c r="K158" i="15" s="1"/>
  <c r="D158" i="15"/>
  <c r="F158" i="15"/>
  <c r="Q157" i="15" a="1"/>
  <c r="Q157" i="15" s="1"/>
  <c r="K157" i="15" a="1"/>
  <c r="K157" i="15" s="1"/>
  <c r="D157" i="15"/>
  <c r="F157" i="15"/>
  <c r="Q156" i="15" a="1"/>
  <c r="Q156" i="15" s="1"/>
  <c r="K156" i="15" a="1"/>
  <c r="K156" i="15" s="1"/>
  <c r="F156" i="15"/>
  <c r="D156" i="15"/>
  <c r="Q155" i="15" a="1"/>
  <c r="Q155" i="15" s="1"/>
  <c r="K155" i="15" a="1"/>
  <c r="K155" i="15" s="1"/>
  <c r="D155" i="15"/>
  <c r="F155" i="15"/>
  <c r="Q154" i="15" a="1"/>
  <c r="Q154" i="15" s="1"/>
  <c r="K154" i="15" a="1"/>
  <c r="K154" i="15" s="1"/>
  <c r="D154" i="15"/>
  <c r="F154" i="15"/>
  <c r="Q153" i="15" a="1"/>
  <c r="Q153" i="15" s="1"/>
  <c r="K153" i="15" a="1"/>
  <c r="K153" i="15" s="1"/>
  <c r="D153" i="15"/>
  <c r="F153" i="15"/>
  <c r="Q152" i="15" a="1"/>
  <c r="Q152" i="15" s="1"/>
  <c r="K152" i="15" a="1"/>
  <c r="K152" i="15" s="1"/>
  <c r="F152" i="15"/>
  <c r="D152" i="15"/>
  <c r="Q151" i="15" a="1"/>
  <c r="Q151" i="15" s="1"/>
  <c r="K151" i="15" a="1"/>
  <c r="K151" i="15" s="1"/>
  <c r="D151" i="15"/>
  <c r="F151" i="15"/>
  <c r="Q150" i="15" a="1"/>
  <c r="Q150" i="15" s="1"/>
  <c r="K150" i="15" a="1"/>
  <c r="K150" i="15" s="1"/>
  <c r="D150" i="15"/>
  <c r="F150" i="15"/>
  <c r="Q149" i="15" a="1"/>
  <c r="Q149" i="15" s="1"/>
  <c r="K149" i="15" a="1"/>
  <c r="K149" i="15" s="1"/>
  <c r="D149" i="15"/>
  <c r="F149" i="15"/>
  <c r="Q148" i="15" a="1"/>
  <c r="Q148" i="15" s="1"/>
  <c r="K148" i="15" a="1"/>
  <c r="K148" i="15" s="1"/>
  <c r="F148" i="15"/>
  <c r="D148" i="15"/>
  <c r="Q147" i="15" a="1"/>
  <c r="Q147" i="15" s="1"/>
  <c r="K147" i="15" a="1"/>
  <c r="K147" i="15" s="1"/>
  <c r="D147" i="15"/>
  <c r="F147" i="15"/>
  <c r="Q146" i="15" a="1"/>
  <c r="Q146" i="15" s="1"/>
  <c r="K146" i="15" a="1"/>
  <c r="K146" i="15" s="1"/>
  <c r="D146" i="15"/>
  <c r="F146" i="15"/>
  <c r="Q145" i="15" a="1"/>
  <c r="Q145" i="15" s="1"/>
  <c r="K145" i="15" a="1"/>
  <c r="K145" i="15" s="1"/>
  <c r="D145" i="15"/>
  <c r="F145" i="15"/>
  <c r="Q144" i="15" a="1"/>
  <c r="Q144" i="15" s="1"/>
  <c r="K144" i="15" a="1"/>
  <c r="K144" i="15" s="1"/>
  <c r="F144" i="15"/>
  <c r="D144" i="15"/>
  <c r="Q143" i="15" a="1"/>
  <c r="Q143" i="15" s="1"/>
  <c r="K143" i="15" a="1"/>
  <c r="K143" i="15" s="1"/>
  <c r="D143" i="15"/>
  <c r="F143" i="15"/>
  <c r="Q142" i="15" a="1"/>
  <c r="Q142" i="15" s="1"/>
  <c r="K142" i="15" a="1"/>
  <c r="K142" i="15" s="1"/>
  <c r="D142" i="15"/>
  <c r="F142" i="15"/>
  <c r="Q141" i="15" a="1"/>
  <c r="Q141" i="15" s="1"/>
  <c r="K141" i="15" a="1"/>
  <c r="K141" i="15" s="1"/>
  <c r="D141" i="15"/>
  <c r="F141" i="15"/>
  <c r="Q140" i="15" a="1"/>
  <c r="Q140" i="15" s="1"/>
  <c r="K140" i="15" a="1"/>
  <c r="K140" i="15" s="1"/>
  <c r="F140" i="15"/>
  <c r="D140" i="15"/>
  <c r="Q139" i="15" a="1"/>
  <c r="Q139" i="15" s="1"/>
  <c r="K139" i="15" a="1"/>
  <c r="K139" i="15" s="1"/>
  <c r="D139" i="15"/>
  <c r="F139" i="15"/>
  <c r="Q138" i="15" a="1"/>
  <c r="Q138" i="15" s="1"/>
  <c r="K138" i="15" a="1"/>
  <c r="K138" i="15" s="1"/>
  <c r="D138" i="15"/>
  <c r="F138" i="15"/>
  <c r="Q137" i="15" a="1"/>
  <c r="Q137" i="15" s="1"/>
  <c r="K137" i="15" a="1"/>
  <c r="K137" i="15" s="1"/>
  <c r="D137" i="15"/>
  <c r="F137" i="15"/>
  <c r="Q136" i="15" a="1"/>
  <c r="Q136" i="15" s="1"/>
  <c r="K136" i="15" a="1"/>
  <c r="K136" i="15" s="1"/>
  <c r="F136" i="15"/>
  <c r="D136" i="15"/>
  <c r="Q135" i="15" a="1"/>
  <c r="Q135" i="15" s="1"/>
  <c r="K135" i="15" a="1"/>
  <c r="K135" i="15" s="1"/>
  <c r="D135" i="15"/>
  <c r="F135" i="15"/>
  <c r="Q134" i="15" a="1"/>
  <c r="Q134" i="15" s="1"/>
  <c r="K134" i="15" a="1"/>
  <c r="K134" i="15" s="1"/>
  <c r="D134" i="15"/>
  <c r="F134" i="15"/>
  <c r="Q133" i="15" a="1"/>
  <c r="Q133" i="15" s="1"/>
  <c r="K133" i="15" a="1"/>
  <c r="K133" i="15" s="1"/>
  <c r="D133" i="15"/>
  <c r="F133" i="15"/>
  <c r="Q132" i="15" a="1"/>
  <c r="Q132" i="15" s="1"/>
  <c r="K132" i="15" a="1"/>
  <c r="K132" i="15" s="1"/>
  <c r="F132" i="15"/>
  <c r="D132" i="15"/>
  <c r="Q131" i="15" a="1"/>
  <c r="Q131" i="15" s="1"/>
  <c r="K131" i="15" a="1"/>
  <c r="K131" i="15" s="1"/>
  <c r="D131" i="15"/>
  <c r="F131" i="15"/>
  <c r="Q130" i="15" a="1"/>
  <c r="Q130" i="15" s="1"/>
  <c r="K130" i="15" a="1"/>
  <c r="K130" i="15" s="1"/>
  <c r="D130" i="15"/>
  <c r="F130" i="15"/>
  <c r="Q129" i="15" a="1"/>
  <c r="Q129" i="15" s="1"/>
  <c r="K129" i="15" a="1"/>
  <c r="K129" i="15" s="1"/>
  <c r="D129" i="15"/>
  <c r="F129" i="15"/>
  <c r="Q128" i="15" a="1"/>
  <c r="Q128" i="15" s="1"/>
  <c r="K128" i="15" a="1"/>
  <c r="K128" i="15" s="1"/>
  <c r="F128" i="15"/>
  <c r="D128" i="15"/>
  <c r="Q127" i="15" a="1"/>
  <c r="Q127" i="15" s="1"/>
  <c r="K127" i="15" a="1"/>
  <c r="K127" i="15" s="1"/>
  <c r="D127" i="15"/>
  <c r="F127" i="15"/>
  <c r="Q126" i="15" a="1"/>
  <c r="Q126" i="15" s="1"/>
  <c r="K126" i="15" a="1"/>
  <c r="K126" i="15" s="1"/>
  <c r="D126" i="15"/>
  <c r="F126" i="15"/>
  <c r="Q125" i="15" a="1"/>
  <c r="Q125" i="15" s="1"/>
  <c r="K125" i="15" a="1"/>
  <c r="K125" i="15" s="1"/>
  <c r="D125" i="15"/>
  <c r="F125" i="15"/>
  <c r="Q124" i="15" a="1"/>
  <c r="Q124" i="15" s="1"/>
  <c r="K124" i="15" a="1"/>
  <c r="K124" i="15" s="1"/>
  <c r="F124" i="15"/>
  <c r="D124" i="15"/>
  <c r="Q123" i="15" a="1"/>
  <c r="Q123" i="15" s="1"/>
  <c r="K123" i="15" a="1"/>
  <c r="K123" i="15" s="1"/>
  <c r="D123" i="15"/>
  <c r="F123" i="15"/>
  <c r="Q122" i="15" a="1"/>
  <c r="Q122" i="15" s="1"/>
  <c r="K122" i="15" a="1"/>
  <c r="K122" i="15" s="1"/>
  <c r="D122" i="15"/>
  <c r="F122" i="15"/>
  <c r="Q121" i="15" a="1"/>
  <c r="Q121" i="15" s="1"/>
  <c r="K121" i="15" a="1"/>
  <c r="K121" i="15" s="1"/>
  <c r="D121" i="15"/>
  <c r="F121" i="15"/>
  <c r="Q120" i="15" a="1"/>
  <c r="Q120" i="15" s="1"/>
  <c r="K120" i="15" a="1"/>
  <c r="K120" i="15" s="1"/>
  <c r="F120" i="15"/>
  <c r="D120" i="15"/>
  <c r="Q119" i="15" a="1"/>
  <c r="Q119" i="15" s="1"/>
  <c r="K119" i="15" a="1"/>
  <c r="K119" i="15" s="1"/>
  <c r="D119" i="15"/>
  <c r="F119" i="15"/>
  <c r="Q118" i="15" a="1"/>
  <c r="Q118" i="15" s="1"/>
  <c r="K118" i="15" a="1"/>
  <c r="K118" i="15" s="1"/>
  <c r="D118" i="15"/>
  <c r="F118" i="15"/>
  <c r="Q117" i="15" a="1"/>
  <c r="Q117" i="15" s="1"/>
  <c r="K117" i="15" a="1"/>
  <c r="K117" i="15" s="1"/>
  <c r="D117" i="15"/>
  <c r="F117" i="15"/>
  <c r="Q116" i="15" a="1"/>
  <c r="Q116" i="15" s="1"/>
  <c r="K116" i="15" a="1"/>
  <c r="K116" i="15" s="1"/>
  <c r="F116" i="15"/>
  <c r="D116" i="15"/>
  <c r="Q115" i="15" a="1"/>
  <c r="Q115" i="15" s="1"/>
  <c r="K115" i="15" a="1"/>
  <c r="K115" i="15" s="1"/>
  <c r="D115" i="15"/>
  <c r="F115" i="15"/>
  <c r="Q114" i="15" a="1"/>
  <c r="Q114" i="15" s="1"/>
  <c r="K114" i="15" a="1"/>
  <c r="K114" i="15" s="1"/>
  <c r="D114" i="15"/>
  <c r="F114" i="15"/>
  <c r="Q113" i="15" a="1"/>
  <c r="Q113" i="15" s="1"/>
  <c r="K113" i="15" a="1"/>
  <c r="K113" i="15" s="1"/>
  <c r="D113" i="15"/>
  <c r="F113" i="15"/>
  <c r="Q112" i="15" a="1"/>
  <c r="Q112" i="15" s="1"/>
  <c r="K112" i="15" a="1"/>
  <c r="K112" i="15" s="1"/>
  <c r="F112" i="15"/>
  <c r="D112" i="15"/>
  <c r="Q111" i="15" a="1"/>
  <c r="Q111" i="15" s="1"/>
  <c r="K111" i="15" a="1"/>
  <c r="K111" i="15" s="1"/>
  <c r="D111" i="15"/>
  <c r="F111" i="15"/>
  <c r="Q110" i="15" a="1"/>
  <c r="Q110" i="15" s="1"/>
  <c r="K110" i="15" a="1"/>
  <c r="K110" i="15" s="1"/>
  <c r="D110" i="15"/>
  <c r="F110" i="15"/>
  <c r="Q109" i="15" a="1"/>
  <c r="Q109" i="15" s="1"/>
  <c r="K109" i="15" a="1"/>
  <c r="K109" i="15" s="1"/>
  <c r="D109" i="15"/>
  <c r="F109" i="15"/>
  <c r="Q108" i="15" a="1"/>
  <c r="Q108" i="15" s="1"/>
  <c r="K108" i="15" a="1"/>
  <c r="K108" i="15" s="1"/>
  <c r="F108" i="15"/>
  <c r="D108" i="15"/>
  <c r="Q107" i="15" a="1"/>
  <c r="Q107" i="15" s="1"/>
  <c r="K107" i="15" a="1"/>
  <c r="K107" i="15" s="1"/>
  <c r="D107" i="15"/>
  <c r="F107" i="15"/>
  <c r="Q106" i="15" a="1"/>
  <c r="Q106" i="15" s="1"/>
  <c r="K106" i="15" a="1"/>
  <c r="K106" i="15" s="1"/>
  <c r="D106" i="15"/>
  <c r="F106" i="15"/>
  <c r="Q105" i="15" a="1"/>
  <c r="Q105" i="15" s="1"/>
  <c r="K105" i="15" a="1"/>
  <c r="K105" i="15" s="1"/>
  <c r="D105" i="15"/>
  <c r="F105" i="15"/>
  <c r="Q104" i="15" a="1"/>
  <c r="Q104" i="15" s="1"/>
  <c r="K104" i="15" a="1"/>
  <c r="K104" i="15" s="1"/>
  <c r="D104" i="15"/>
  <c r="F104" i="15"/>
  <c r="Q103" i="15" a="1"/>
  <c r="Q103" i="15" s="1"/>
  <c r="K103" i="15" a="1"/>
  <c r="K103" i="15" s="1"/>
  <c r="D103" i="15"/>
  <c r="F103" i="15"/>
  <c r="Q102" i="15" a="1"/>
  <c r="Q102" i="15" s="1"/>
  <c r="K102" i="15" a="1"/>
  <c r="K102" i="15" s="1"/>
  <c r="D102" i="15"/>
  <c r="F102" i="15"/>
  <c r="Q101" i="15" a="1"/>
  <c r="Q101" i="15" s="1"/>
  <c r="K101" i="15" a="1"/>
  <c r="K101" i="15" s="1"/>
  <c r="D101" i="15"/>
  <c r="F101" i="15"/>
  <c r="Q100" i="15" a="1"/>
  <c r="Q100" i="15" s="1"/>
  <c r="K100" i="15" a="1"/>
  <c r="K100" i="15" s="1"/>
  <c r="D100" i="15"/>
  <c r="F100" i="15"/>
  <c r="Q99" i="15" a="1"/>
  <c r="Q99" i="15" s="1"/>
  <c r="K99" i="15" a="1"/>
  <c r="K99" i="15" s="1"/>
  <c r="D99" i="15"/>
  <c r="F99" i="15"/>
  <c r="Q98" i="15" a="1"/>
  <c r="Q98" i="15" s="1"/>
  <c r="K98" i="15" a="1"/>
  <c r="K98" i="15" s="1"/>
  <c r="D98" i="15"/>
  <c r="F98" i="15"/>
  <c r="Q97" i="15" a="1"/>
  <c r="Q97" i="15" s="1"/>
  <c r="K97" i="15" a="1"/>
  <c r="K97" i="15" s="1"/>
  <c r="D97" i="15"/>
  <c r="F97" i="15"/>
  <c r="Q96" i="15" a="1"/>
  <c r="Q96" i="15" s="1"/>
  <c r="K96" i="15" a="1"/>
  <c r="K96" i="15" s="1"/>
  <c r="D96" i="15"/>
  <c r="F96" i="15"/>
  <c r="Q95" i="15" a="1"/>
  <c r="Q95" i="15" s="1"/>
  <c r="K95" i="15" a="1"/>
  <c r="K95" i="15" s="1"/>
  <c r="D95" i="15"/>
  <c r="F95" i="15"/>
  <c r="Q94" i="15" a="1"/>
  <c r="Q94" i="15" s="1"/>
  <c r="K94" i="15" a="1"/>
  <c r="K94" i="15" s="1"/>
  <c r="D94" i="15"/>
  <c r="F94" i="15"/>
  <c r="Q93" i="15" a="1"/>
  <c r="Q93" i="15" s="1"/>
  <c r="K93" i="15" a="1"/>
  <c r="K93" i="15" s="1"/>
  <c r="D93" i="15"/>
  <c r="F93" i="15"/>
  <c r="Q92" i="15" a="1"/>
  <c r="Q92" i="15" s="1"/>
  <c r="K92" i="15" a="1"/>
  <c r="K92" i="15" s="1"/>
  <c r="D92" i="15"/>
  <c r="F92" i="15"/>
  <c r="Q91" i="15" a="1"/>
  <c r="Q91" i="15" s="1"/>
  <c r="K91" i="15" a="1"/>
  <c r="K91" i="15" s="1"/>
  <c r="D91" i="15"/>
  <c r="F91" i="15"/>
  <c r="Q90" i="15" a="1"/>
  <c r="Q90" i="15" s="1"/>
  <c r="K90" i="15" a="1"/>
  <c r="K90" i="15" s="1"/>
  <c r="D90" i="15"/>
  <c r="F90" i="15"/>
  <c r="Q89" i="15" a="1"/>
  <c r="Q89" i="15" s="1"/>
  <c r="K89" i="15" a="1"/>
  <c r="K89" i="15" s="1"/>
  <c r="F89" i="15"/>
  <c r="D89" i="15"/>
  <c r="Q88" i="15" a="1"/>
  <c r="Q88" i="15" s="1"/>
  <c r="K88" i="15" a="1"/>
  <c r="K88" i="15" s="1"/>
  <c r="D88" i="15"/>
  <c r="F88" i="15"/>
  <c r="Q87" i="15" a="1"/>
  <c r="Q87" i="15" s="1"/>
  <c r="K87" i="15" a="1"/>
  <c r="K87" i="15" s="1"/>
  <c r="F87" i="15"/>
  <c r="D87" i="15"/>
  <c r="Q86" i="15" a="1"/>
  <c r="Q86" i="15" s="1"/>
  <c r="K86" i="15" a="1"/>
  <c r="K86" i="15" s="1"/>
  <c r="D86" i="15"/>
  <c r="F86" i="15"/>
  <c r="Q85" i="15" a="1"/>
  <c r="Q85" i="15" s="1"/>
  <c r="K85" i="15" a="1"/>
  <c r="K85" i="15" s="1"/>
  <c r="F85" i="15"/>
  <c r="D85" i="15"/>
  <c r="Q84" i="15" a="1"/>
  <c r="Q84" i="15" s="1"/>
  <c r="K84" i="15" a="1"/>
  <c r="K84" i="15" s="1"/>
  <c r="D84" i="15"/>
  <c r="F84" i="15"/>
  <c r="Q83" i="15" a="1"/>
  <c r="Q83" i="15" s="1"/>
  <c r="K83" i="15" a="1"/>
  <c r="K83" i="15" s="1"/>
  <c r="F83" i="15"/>
  <c r="D83" i="15"/>
  <c r="Q82" i="15" a="1"/>
  <c r="Q82" i="15" s="1"/>
  <c r="K82" i="15" a="1"/>
  <c r="K82" i="15" s="1"/>
  <c r="D82" i="15"/>
  <c r="F82" i="15"/>
  <c r="Q81" i="15" a="1"/>
  <c r="Q81" i="15" s="1"/>
  <c r="K81" i="15" a="1"/>
  <c r="K81" i="15" s="1"/>
  <c r="F81" i="15"/>
  <c r="D81" i="15"/>
  <c r="Q80" i="15" a="1"/>
  <c r="Q80" i="15" s="1"/>
  <c r="K80" i="15" a="1"/>
  <c r="K80" i="15" s="1"/>
  <c r="D80" i="15"/>
  <c r="F80" i="15"/>
  <c r="Q79" i="15" a="1"/>
  <c r="Q79" i="15" s="1"/>
  <c r="K79" i="15" a="1"/>
  <c r="K79" i="15" s="1"/>
  <c r="F79" i="15"/>
  <c r="D79" i="15"/>
  <c r="Q78" i="15" a="1"/>
  <c r="Q78" i="15" s="1"/>
  <c r="K78" i="15" a="1"/>
  <c r="K78" i="15" s="1"/>
  <c r="D78" i="15"/>
  <c r="F78" i="15"/>
  <c r="Q77" i="15" a="1"/>
  <c r="Q77" i="15" s="1"/>
  <c r="K77" i="15" a="1"/>
  <c r="K77" i="15" s="1"/>
  <c r="F77" i="15"/>
  <c r="D77" i="15"/>
  <c r="Q76" i="15" a="1"/>
  <c r="Q76" i="15" s="1"/>
  <c r="K76" i="15" a="1"/>
  <c r="K76" i="15" s="1"/>
  <c r="D76" i="15"/>
  <c r="F76" i="15"/>
  <c r="Q75" i="15" a="1"/>
  <c r="Q75" i="15" s="1"/>
  <c r="K75" i="15" a="1"/>
  <c r="K75" i="15" s="1"/>
  <c r="F75" i="15"/>
  <c r="D75" i="15"/>
  <c r="Q74" i="15" a="1"/>
  <c r="Q74" i="15" s="1"/>
  <c r="K74" i="15" a="1"/>
  <c r="K74" i="15" s="1"/>
  <c r="D74" i="15"/>
  <c r="F74" i="15"/>
  <c r="Q73" i="15" a="1"/>
  <c r="Q73" i="15" s="1"/>
  <c r="K73" i="15" a="1"/>
  <c r="K73" i="15" s="1"/>
  <c r="F73" i="15"/>
  <c r="D73" i="15"/>
  <c r="Q72" i="15" a="1"/>
  <c r="Q72" i="15" s="1"/>
  <c r="K72" i="15" a="1"/>
  <c r="K72" i="15" s="1"/>
  <c r="D72" i="15"/>
  <c r="F72" i="15"/>
  <c r="Q71" i="15" a="1"/>
  <c r="Q71" i="15" s="1"/>
  <c r="K71" i="15" a="1"/>
  <c r="K71" i="15" s="1"/>
  <c r="F71" i="15"/>
  <c r="D71" i="15"/>
  <c r="Q70" i="15" a="1"/>
  <c r="Q70" i="15" s="1"/>
  <c r="K70" i="15" a="1"/>
  <c r="K70" i="15" s="1"/>
  <c r="D70" i="15"/>
  <c r="F70" i="15"/>
  <c r="Q69" i="15" a="1"/>
  <c r="Q69" i="15" s="1"/>
  <c r="K69" i="15" a="1"/>
  <c r="K69" i="15" s="1"/>
  <c r="F69" i="15"/>
  <c r="D69" i="15"/>
  <c r="Q68" i="15" a="1"/>
  <c r="Q68" i="15" s="1"/>
  <c r="K68" i="15" a="1"/>
  <c r="K68" i="15" s="1"/>
  <c r="D68" i="15"/>
  <c r="F68" i="15"/>
  <c r="Q67" i="15" a="1"/>
  <c r="Q67" i="15" s="1"/>
  <c r="K67" i="15" a="1"/>
  <c r="K67" i="15" s="1"/>
  <c r="D67" i="15"/>
  <c r="F67" i="15" s="1"/>
  <c r="Q66" i="15" a="1"/>
  <c r="Q66" i="15" s="1"/>
  <c r="K66" i="15"/>
  <c r="K66" i="15" a="1"/>
  <c r="D66" i="15"/>
  <c r="F66" i="15" s="1"/>
  <c r="Q65" i="15" a="1"/>
  <c r="Q65" i="15" s="1"/>
  <c r="K65" i="15"/>
  <c r="K65" i="15" a="1"/>
  <c r="D65" i="15"/>
  <c r="F65" i="15" s="1"/>
  <c r="Q64" i="15" a="1"/>
  <c r="Q64" i="15" s="1"/>
  <c r="K64" i="15"/>
  <c r="K64" i="15" a="1"/>
  <c r="D64" i="15"/>
  <c r="F64" i="15" s="1"/>
  <c r="Q63" i="15" a="1"/>
  <c r="Q63" i="15" s="1"/>
  <c r="K63" i="15"/>
  <c r="K63" i="15" a="1"/>
  <c r="D63" i="15"/>
  <c r="F63" i="15" s="1"/>
  <c r="Q62" i="15" a="1"/>
  <c r="Q62" i="15" s="1"/>
  <c r="K62" i="15"/>
  <c r="K62" i="15" a="1"/>
  <c r="D62" i="15"/>
  <c r="F62" i="15" s="1"/>
  <c r="Q61" i="15" a="1"/>
  <c r="Q61" i="15" s="1"/>
  <c r="K61" i="15"/>
  <c r="K61" i="15" a="1"/>
  <c r="D61" i="15"/>
  <c r="F61" i="15" s="1"/>
  <c r="Q60" i="15" a="1"/>
  <c r="Q60" i="15" s="1"/>
  <c r="K60" i="15"/>
  <c r="K60" i="15" a="1"/>
  <c r="D60" i="15"/>
  <c r="F60" i="15" s="1"/>
  <c r="Q59" i="15" a="1"/>
  <c r="Q59" i="15" s="1"/>
  <c r="K59" i="15"/>
  <c r="K59" i="15" a="1"/>
  <c r="D59" i="15"/>
  <c r="F59" i="15" s="1"/>
  <c r="Q58" i="15" a="1"/>
  <c r="Q58" i="15" s="1"/>
  <c r="K58" i="15"/>
  <c r="K58" i="15" a="1"/>
  <c r="D58" i="15"/>
  <c r="F58" i="15" s="1"/>
  <c r="Q57" i="15" a="1"/>
  <c r="Q57" i="15" s="1"/>
  <c r="K57" i="15"/>
  <c r="K57" i="15" a="1"/>
  <c r="D57" i="15"/>
  <c r="F57" i="15" s="1"/>
  <c r="Q56" i="15" a="1"/>
  <c r="Q56" i="15" s="1"/>
  <c r="K56" i="15"/>
  <c r="K56" i="15" a="1"/>
  <c r="D56" i="15"/>
  <c r="F56" i="15" s="1"/>
  <c r="Q55" i="15" a="1"/>
  <c r="Q55" i="15" s="1"/>
  <c r="K55" i="15"/>
  <c r="K55" i="15" a="1"/>
  <c r="D55" i="15"/>
  <c r="F55" i="15" s="1"/>
  <c r="Q54" i="15" a="1"/>
  <c r="Q54" i="15" s="1"/>
  <c r="K54" i="15"/>
  <c r="K54" i="15" a="1"/>
  <c r="D54" i="15"/>
  <c r="F54" i="15" s="1"/>
  <c r="Q53" i="15" a="1"/>
  <c r="Q53" i="15" s="1"/>
  <c r="K53" i="15"/>
  <c r="K53" i="15" a="1"/>
  <c r="D53" i="15"/>
  <c r="F53" i="15" s="1"/>
  <c r="Q52" i="15" a="1"/>
  <c r="Q52" i="15" s="1"/>
  <c r="K52" i="15"/>
  <c r="K52" i="15" a="1"/>
  <c r="D52" i="15"/>
  <c r="F52" i="15" s="1"/>
  <c r="Q51" i="15" a="1"/>
  <c r="Q51" i="15" s="1"/>
  <c r="K51" i="15"/>
  <c r="K51" i="15" a="1"/>
  <c r="D51" i="15"/>
  <c r="F51" i="15" s="1"/>
  <c r="Q50" i="15" a="1"/>
  <c r="Q50" i="15" s="1"/>
  <c r="K50" i="15"/>
  <c r="K50" i="15" a="1"/>
  <c r="D50" i="15"/>
  <c r="F50" i="15" s="1"/>
  <c r="Q49" i="15" a="1"/>
  <c r="Q49" i="15" s="1"/>
  <c r="K49" i="15"/>
  <c r="K49" i="15" a="1"/>
  <c r="D49" i="15"/>
  <c r="F49" i="15" s="1"/>
  <c r="Q48" i="15" a="1"/>
  <c r="Q48" i="15" s="1"/>
  <c r="K48" i="15"/>
  <c r="K48" i="15" a="1"/>
  <c r="D48" i="15"/>
  <c r="F48" i="15"/>
  <c r="Q47" i="15" a="1"/>
  <c r="Q47" i="15" s="1"/>
  <c r="K47" i="15"/>
  <c r="K47" i="15" a="1"/>
  <c r="F47" i="15"/>
  <c r="D47" i="15"/>
  <c r="Q46" i="15" a="1"/>
  <c r="Q46" i="15" s="1"/>
  <c r="K46" i="15"/>
  <c r="K46" i="15" a="1"/>
  <c r="D46" i="15"/>
  <c r="F46" i="15"/>
  <c r="Q45" i="15" a="1"/>
  <c r="Q45" i="15" s="1"/>
  <c r="K45" i="15"/>
  <c r="K45" i="15" a="1"/>
  <c r="D45" i="15"/>
  <c r="F45" i="15"/>
  <c r="Q44" i="15" a="1"/>
  <c r="Q44" i="15" s="1"/>
  <c r="K44" i="15"/>
  <c r="K44" i="15" a="1"/>
  <c r="D44" i="15"/>
  <c r="F44" i="15"/>
  <c r="Q43" i="15" a="1"/>
  <c r="Q43" i="15" s="1"/>
  <c r="K43" i="15"/>
  <c r="K43" i="15" a="1"/>
  <c r="D43" i="15"/>
  <c r="F43" i="15"/>
  <c r="Q42" i="15" a="1"/>
  <c r="Q42" i="15" s="1"/>
  <c r="K42" i="15"/>
  <c r="K42" i="15" a="1"/>
  <c r="D42" i="15"/>
  <c r="F42" i="15"/>
  <c r="Q41" i="15" a="1"/>
  <c r="Q41" i="15" s="1"/>
  <c r="K41" i="15"/>
  <c r="K41" i="15" a="1"/>
  <c r="D41" i="15"/>
  <c r="F41" i="15"/>
  <c r="Q40" i="15" a="1"/>
  <c r="Q40" i="15" s="1"/>
  <c r="K40" i="15"/>
  <c r="K40" i="15" a="1"/>
  <c r="D40" i="15"/>
  <c r="F40" i="15"/>
  <c r="Q39" i="15" a="1"/>
  <c r="Q39" i="15" s="1"/>
  <c r="K39" i="15"/>
  <c r="K39" i="15" a="1"/>
  <c r="F39" i="15"/>
  <c r="D39" i="15"/>
  <c r="Q38" i="15" a="1"/>
  <c r="Q38" i="15" s="1"/>
  <c r="K38" i="15"/>
  <c r="K38" i="15" a="1"/>
  <c r="D38" i="15"/>
  <c r="F38" i="15"/>
  <c r="Q37" i="15" a="1"/>
  <c r="Q37" i="15" s="1"/>
  <c r="K37" i="15"/>
  <c r="K37" i="15" a="1"/>
  <c r="D37" i="15"/>
  <c r="F37" i="15"/>
  <c r="Q36" i="15" a="1"/>
  <c r="Q36" i="15" s="1"/>
  <c r="K36" i="15"/>
  <c r="K36" i="15" a="1"/>
  <c r="D36" i="15"/>
  <c r="F36" i="15"/>
  <c r="Q35" i="15" a="1"/>
  <c r="Q35" i="15" s="1"/>
  <c r="K35" i="15"/>
  <c r="K35" i="15" a="1"/>
  <c r="D35" i="15"/>
  <c r="F35" i="15"/>
  <c r="Q34" i="15" a="1"/>
  <c r="Q34" i="15" s="1"/>
  <c r="K34" i="15"/>
  <c r="K34" i="15" a="1"/>
  <c r="D34" i="15"/>
  <c r="F34" i="15"/>
  <c r="Q33" i="15" a="1"/>
  <c r="Q33" i="15" s="1"/>
  <c r="K33" i="15"/>
  <c r="K33" i="15" a="1"/>
  <c r="D33" i="15"/>
  <c r="F33" i="15"/>
  <c r="Q32" i="15" a="1"/>
  <c r="Q32" i="15" s="1"/>
  <c r="K32" i="15"/>
  <c r="K32" i="15" a="1"/>
  <c r="D32" i="15"/>
  <c r="F32" i="15"/>
  <c r="Q31" i="15" a="1"/>
  <c r="Q31" i="15" s="1"/>
  <c r="K31" i="15"/>
  <c r="K31" i="15" a="1"/>
  <c r="D31" i="15"/>
  <c r="F31" i="15"/>
  <c r="Q30" i="15" a="1"/>
  <c r="Q30" i="15" s="1"/>
  <c r="K30" i="15"/>
  <c r="K30" i="15" a="1"/>
  <c r="D30" i="15"/>
  <c r="F30" i="15"/>
  <c r="Q29" i="15" a="1"/>
  <c r="Q29" i="15" s="1"/>
  <c r="K29" i="15"/>
  <c r="K29" i="15" a="1"/>
  <c r="D29" i="15"/>
  <c r="F29" i="15"/>
  <c r="Q28" i="15" a="1"/>
  <c r="Q28" i="15" s="1"/>
  <c r="K28" i="15"/>
  <c r="K28" i="15" a="1"/>
  <c r="D28" i="15"/>
  <c r="F28" i="15"/>
  <c r="Q27" i="15" a="1"/>
  <c r="Q27" i="15" s="1"/>
  <c r="K27" i="15"/>
  <c r="K27" i="15" a="1"/>
  <c r="D27" i="15"/>
  <c r="F27" i="15"/>
  <c r="Q26" i="15" a="1"/>
  <c r="Q26" i="15" s="1"/>
  <c r="K26" i="15"/>
  <c r="K26" i="15" a="1"/>
  <c r="D26" i="15"/>
  <c r="F26" i="15"/>
  <c r="Q25" i="15" a="1"/>
  <c r="Q25" i="15" s="1"/>
  <c r="K25" i="15"/>
  <c r="K25" i="15" a="1"/>
  <c r="D25" i="15"/>
  <c r="F25" i="15"/>
  <c r="Q24" i="15" a="1"/>
  <c r="Q24" i="15" s="1"/>
  <c r="K24" i="15"/>
  <c r="K24" i="15" a="1"/>
  <c r="D24" i="15"/>
  <c r="F24" i="15"/>
  <c r="Q23" i="15" a="1"/>
  <c r="Q23" i="15" s="1"/>
  <c r="K23" i="15"/>
  <c r="K23" i="15" a="1"/>
  <c r="D23" i="15"/>
  <c r="F23" i="15"/>
  <c r="Q22" i="15" a="1"/>
  <c r="Q22" i="15" s="1"/>
  <c r="K22" i="15"/>
  <c r="K22" i="15" a="1"/>
  <c r="D22" i="15"/>
  <c r="F22" i="15"/>
  <c r="Q21" i="15" a="1"/>
  <c r="Q21" i="15" s="1"/>
  <c r="K21" i="15"/>
  <c r="K21" i="15" a="1"/>
  <c r="F21" i="15"/>
  <c r="D21" i="15"/>
  <c r="Q20" i="15" a="1"/>
  <c r="Q20" i="15" s="1"/>
  <c r="K20" i="15"/>
  <c r="K20" i="15" a="1"/>
  <c r="D20" i="15"/>
  <c r="F20" i="15"/>
  <c r="Q19" i="15" a="1"/>
  <c r="Q19" i="15" s="1"/>
  <c r="K19" i="15"/>
  <c r="K19" i="15" a="1"/>
  <c r="D19" i="15"/>
  <c r="F19" i="15"/>
  <c r="Q18" i="15" a="1"/>
  <c r="Q18" i="15" s="1"/>
  <c r="K18" i="15"/>
  <c r="K18" i="15" a="1"/>
  <c r="D18" i="15"/>
  <c r="F18" i="15"/>
  <c r="Q17" i="15" a="1"/>
  <c r="Q17" i="15" s="1"/>
  <c r="K17" i="15"/>
  <c r="K17" i="15" a="1"/>
  <c r="D17" i="15"/>
  <c r="F17" i="15"/>
  <c r="Q16" i="15" a="1"/>
  <c r="Q16" i="15" s="1"/>
  <c r="K16" i="15"/>
  <c r="K16" i="15" a="1"/>
  <c r="D16" i="15"/>
  <c r="F16" i="15"/>
  <c r="Q15" i="15" a="1"/>
  <c r="Q15" i="15" s="1"/>
  <c r="K15" i="15"/>
  <c r="K15" i="15" a="1"/>
  <c r="D15" i="15"/>
  <c r="F15" i="15"/>
  <c r="Q14" i="15" a="1"/>
  <c r="Q14" i="15" s="1"/>
  <c r="K14" i="15"/>
  <c r="K14" i="15" a="1"/>
  <c r="D14" i="15"/>
  <c r="F14" i="15"/>
  <c r="Q13" i="15" a="1"/>
  <c r="Q13" i="15" s="1"/>
  <c r="K13" i="15"/>
  <c r="K13" i="15" a="1"/>
  <c r="D13" i="15"/>
  <c r="F13" i="15"/>
  <c r="Q12" i="15" a="1"/>
  <c r="Q12" i="15" s="1"/>
  <c r="K12" i="15"/>
  <c r="K12" i="15" a="1"/>
  <c r="D12" i="15"/>
  <c r="F12" i="15"/>
  <c r="Q11" i="15" a="1"/>
  <c r="Q11" i="15" s="1"/>
  <c r="K11" i="15"/>
  <c r="K11" i="15" a="1"/>
  <c r="D11" i="15"/>
  <c r="F11" i="15"/>
  <c r="Q10" i="15" a="1"/>
  <c r="Q10" i="15" s="1"/>
  <c r="K10" i="15"/>
  <c r="K10" i="15" a="1"/>
  <c r="D10" i="15"/>
  <c r="F10" i="15"/>
  <c r="Q9" i="15" a="1"/>
  <c r="Q9" i="15" s="1"/>
  <c r="K9" i="15"/>
  <c r="K9" i="15" a="1"/>
  <c r="D9" i="15"/>
  <c r="F9" i="15"/>
  <c r="Q8" i="15" a="1"/>
  <c r="Q8" i="15" s="1"/>
  <c r="K8" i="15"/>
  <c r="K8" i="15" a="1"/>
  <c r="D8" i="15"/>
  <c r="F8" i="15"/>
  <c r="Q7" i="15" a="1"/>
  <c r="Q7" i="15" s="1"/>
  <c r="K7" i="15"/>
  <c r="K7" i="15" a="1"/>
  <c r="D7" i="15"/>
  <c r="F7" i="15"/>
  <c r="Q6" i="15" a="1"/>
  <c r="Q6" i="15" s="1"/>
  <c r="K6" i="15" a="1"/>
  <c r="K6" i="15" s="1"/>
  <c r="D6" i="15"/>
  <c r="F6" i="15"/>
  <c r="Q5" i="15" a="1"/>
  <c r="Q5" i="15" s="1"/>
  <c r="D5" i="15"/>
  <c r="F5" i="15"/>
  <c r="K248" i="14" a="1"/>
  <c r="K248" i="14" s="1"/>
  <c r="K247" i="14" a="1"/>
  <c r="K247" i="14" s="1"/>
  <c r="K246" i="14" a="1"/>
  <c r="K246" i="14" s="1"/>
  <c r="K245" i="14" a="1"/>
  <c r="K245" i="14" s="1"/>
  <c r="K244" i="14" a="1"/>
  <c r="K244" i="14" s="1"/>
  <c r="K243" i="14" a="1"/>
  <c r="K243" i="14" s="1"/>
  <c r="K242" i="14" a="1"/>
  <c r="K242" i="14" s="1"/>
  <c r="K241" i="14" a="1"/>
  <c r="K241" i="14" s="1"/>
  <c r="K240" i="14" a="1"/>
  <c r="K240" i="14" s="1"/>
  <c r="K239" i="14" a="1"/>
  <c r="K239" i="14" s="1"/>
  <c r="K238" i="14" a="1"/>
  <c r="K238" i="14" s="1"/>
  <c r="K237" i="14" a="1"/>
  <c r="K237" i="14" s="1"/>
  <c r="K236" i="14" a="1"/>
  <c r="K236" i="14" s="1"/>
  <c r="K235" i="14" a="1"/>
  <c r="K235" i="14" s="1"/>
  <c r="K234" i="14" a="1"/>
  <c r="K234" i="14" s="1"/>
  <c r="K233" i="14" a="1"/>
  <c r="K233" i="14" s="1"/>
  <c r="K232" i="14" a="1"/>
  <c r="K232" i="14" s="1"/>
  <c r="K231" i="14" a="1"/>
  <c r="K231" i="14" s="1"/>
  <c r="K230" i="14" a="1"/>
  <c r="K230" i="14" s="1"/>
  <c r="K229" i="14" a="1"/>
  <c r="K229" i="14" s="1"/>
  <c r="K228" i="14" a="1"/>
  <c r="K228" i="14" s="1"/>
  <c r="K227" i="14" a="1"/>
  <c r="K227" i="14" s="1"/>
  <c r="K226" i="14" a="1"/>
  <c r="K226" i="14" s="1"/>
  <c r="K225" i="14" a="1"/>
  <c r="K225" i="14" s="1"/>
  <c r="K224" i="14" a="1"/>
  <c r="K224" i="14" s="1"/>
  <c r="K223" i="14" a="1"/>
  <c r="K223" i="14" s="1"/>
  <c r="K222" i="14" a="1"/>
  <c r="K222" i="14" s="1"/>
  <c r="K221" i="14" a="1"/>
  <c r="K221" i="14" s="1"/>
  <c r="K220" i="14" a="1"/>
  <c r="K220" i="14" s="1"/>
  <c r="K219" i="14" a="1"/>
  <c r="K219" i="14" s="1"/>
  <c r="K218" i="14" a="1"/>
  <c r="K218" i="14" s="1"/>
  <c r="K217" i="14" a="1"/>
  <c r="K217" i="14" s="1"/>
  <c r="K216" i="14" a="1"/>
  <c r="K216" i="14" s="1"/>
  <c r="K215" i="14" a="1"/>
  <c r="K215" i="14" s="1"/>
  <c r="K214" i="14" a="1"/>
  <c r="K214" i="14" s="1"/>
  <c r="K213" i="14" a="1"/>
  <c r="K213" i="14" s="1"/>
  <c r="K212" i="14" a="1"/>
  <c r="K212" i="14" s="1"/>
  <c r="K211" i="14" a="1"/>
  <c r="K211" i="14" s="1"/>
  <c r="K210" i="14" a="1"/>
  <c r="K210" i="14" s="1"/>
  <c r="K209" i="14" a="1"/>
  <c r="K209" i="14" s="1"/>
  <c r="K208" i="14" a="1"/>
  <c r="K208" i="14" s="1"/>
  <c r="K207" i="14" a="1"/>
  <c r="K207" i="14" s="1"/>
  <c r="K206" i="14" a="1"/>
  <c r="K206" i="14" s="1"/>
  <c r="K205" i="14" a="1"/>
  <c r="K205" i="14" s="1"/>
  <c r="K204" i="14" a="1"/>
  <c r="K204" i="14" s="1"/>
  <c r="K203" i="14" a="1"/>
  <c r="K203" i="14" s="1"/>
  <c r="K202" i="14" a="1"/>
  <c r="K202" i="14" s="1"/>
  <c r="K201" i="14" a="1"/>
  <c r="K201" i="14" s="1"/>
  <c r="K200" i="14" a="1"/>
  <c r="K200" i="14" s="1"/>
  <c r="K199" i="14" a="1"/>
  <c r="K199" i="14" s="1"/>
  <c r="K198" i="14" a="1"/>
  <c r="K198" i="14" s="1"/>
  <c r="K197" i="14" a="1"/>
  <c r="K197" i="14" s="1"/>
  <c r="K196" i="14" a="1"/>
  <c r="K196" i="14" s="1"/>
  <c r="Q195" i="14" a="1"/>
  <c r="Q195" i="14" s="1"/>
  <c r="K195" i="14" a="1"/>
  <c r="K195" i="14" s="1"/>
  <c r="E195" i="14"/>
  <c r="F195" i="14" s="1"/>
  <c r="D195" i="14"/>
  <c r="Q194" i="14" a="1"/>
  <c r="Q194" i="14" s="1"/>
  <c r="K194" i="14"/>
  <c r="K194" i="14" a="1"/>
  <c r="E194" i="14"/>
  <c r="D194" i="14"/>
  <c r="Q193" i="14" a="1"/>
  <c r="Q193" i="14" s="1"/>
  <c r="K193" i="14" a="1"/>
  <c r="K193" i="14" s="1"/>
  <c r="E193" i="14"/>
  <c r="D193" i="14"/>
  <c r="Q192" i="14" a="1"/>
  <c r="Q192" i="14" s="1"/>
  <c r="K192" i="14" a="1"/>
  <c r="K192" i="14" s="1"/>
  <c r="E192" i="14"/>
  <c r="D192" i="14"/>
  <c r="Q191" i="14" a="1"/>
  <c r="Q191" i="14" s="1"/>
  <c r="K191" i="14"/>
  <c r="K191" i="14" a="1"/>
  <c r="E191" i="14"/>
  <c r="D191" i="14"/>
  <c r="Q190" i="14" a="1"/>
  <c r="Q190" i="14" s="1"/>
  <c r="K190" i="14" a="1"/>
  <c r="K190" i="14" s="1"/>
  <c r="E190" i="14"/>
  <c r="D190" i="14"/>
  <c r="Q189" i="14" a="1"/>
  <c r="Q189" i="14" s="1"/>
  <c r="K189" i="14"/>
  <c r="K189" i="14" a="1"/>
  <c r="E189" i="14"/>
  <c r="D189" i="14"/>
  <c r="Q188" i="14" a="1"/>
  <c r="Q188" i="14" s="1"/>
  <c r="K188" i="14" a="1"/>
  <c r="K188" i="14" s="1"/>
  <c r="E188" i="14"/>
  <c r="D188" i="14"/>
  <c r="Q187" i="14" a="1"/>
  <c r="Q187" i="14" s="1"/>
  <c r="K187" i="14"/>
  <c r="K187" i="14" a="1"/>
  <c r="E187" i="14"/>
  <c r="D187" i="14"/>
  <c r="Q186" i="14" a="1"/>
  <c r="Q186" i="14" s="1"/>
  <c r="K186" i="14" a="1"/>
  <c r="K186" i="14" s="1"/>
  <c r="E186" i="14"/>
  <c r="D186" i="14"/>
  <c r="Q185" i="14" a="1"/>
  <c r="Q185" i="14" s="1"/>
  <c r="K185" i="14"/>
  <c r="K185" i="14" a="1"/>
  <c r="E185" i="14"/>
  <c r="D185" i="14"/>
  <c r="F185" i="14" s="1"/>
  <c r="Q184" i="14" a="1"/>
  <c r="Q184" i="14" s="1"/>
  <c r="K184" i="14" a="1"/>
  <c r="K184" i="14" s="1"/>
  <c r="E184" i="14"/>
  <c r="D184" i="14"/>
  <c r="Q183" i="14" a="1"/>
  <c r="Q183" i="14" s="1"/>
  <c r="K183" i="14" a="1"/>
  <c r="K183" i="14" s="1"/>
  <c r="E183" i="14"/>
  <c r="D183" i="14"/>
  <c r="Q182" i="14" a="1"/>
  <c r="Q182" i="14" s="1"/>
  <c r="K182" i="14" a="1"/>
  <c r="K182" i="14" s="1"/>
  <c r="E182" i="14"/>
  <c r="D182" i="14"/>
  <c r="Q181" i="14" a="1"/>
  <c r="Q181" i="14" s="1"/>
  <c r="K181" i="14"/>
  <c r="K181" i="14" a="1"/>
  <c r="E181" i="14"/>
  <c r="D181" i="14"/>
  <c r="Q180" i="14" a="1"/>
  <c r="Q180" i="14" s="1"/>
  <c r="K180" i="14" a="1"/>
  <c r="K180" i="14" s="1"/>
  <c r="E180" i="14"/>
  <c r="D180" i="14"/>
  <c r="Q179" i="14" a="1"/>
  <c r="Q179" i="14" s="1"/>
  <c r="K179" i="14"/>
  <c r="K179" i="14" a="1"/>
  <c r="E179" i="14"/>
  <c r="D179" i="14"/>
  <c r="Q178" i="14" a="1"/>
  <c r="Q178" i="14" s="1"/>
  <c r="K178" i="14" a="1"/>
  <c r="K178" i="14" s="1"/>
  <c r="E178" i="14"/>
  <c r="D178" i="14"/>
  <c r="Q177" i="14" a="1"/>
  <c r="Q177" i="14" s="1"/>
  <c r="K177" i="14"/>
  <c r="K177" i="14" a="1"/>
  <c r="E177" i="14"/>
  <c r="D177" i="14"/>
  <c r="Q176" i="14" a="1"/>
  <c r="Q176" i="14" s="1"/>
  <c r="K176" i="14" a="1"/>
  <c r="K176" i="14" s="1"/>
  <c r="E176" i="14"/>
  <c r="D176" i="14"/>
  <c r="Q175" i="14" a="1"/>
  <c r="Q175" i="14" s="1"/>
  <c r="K175" i="14" a="1"/>
  <c r="K175" i="14" s="1"/>
  <c r="E175" i="14"/>
  <c r="D175" i="14"/>
  <c r="Q174" i="14" a="1"/>
  <c r="Q174" i="14" s="1"/>
  <c r="K174" i="14" a="1"/>
  <c r="K174" i="14" s="1"/>
  <c r="E174" i="14"/>
  <c r="D174" i="14"/>
  <c r="Q173" i="14" a="1"/>
  <c r="Q173" i="14" s="1"/>
  <c r="K173" i="14"/>
  <c r="K173" i="14" a="1"/>
  <c r="E173" i="14"/>
  <c r="D173" i="14"/>
  <c r="Q172" i="14" a="1"/>
  <c r="Q172" i="14" s="1"/>
  <c r="K172" i="14" a="1"/>
  <c r="K172" i="14" s="1"/>
  <c r="E172" i="14"/>
  <c r="D172" i="14"/>
  <c r="Q171" i="14" a="1"/>
  <c r="Q171" i="14" s="1"/>
  <c r="K171" i="14"/>
  <c r="K171" i="14" a="1"/>
  <c r="E171" i="14"/>
  <c r="D171" i="14"/>
  <c r="Q170" i="14" a="1"/>
  <c r="Q170" i="14" s="1"/>
  <c r="K170" i="14" a="1"/>
  <c r="K170" i="14" s="1"/>
  <c r="E170" i="14"/>
  <c r="D170" i="14"/>
  <c r="Q169" i="14" a="1"/>
  <c r="Q169" i="14" s="1"/>
  <c r="K169" i="14"/>
  <c r="K169" i="14" a="1"/>
  <c r="E169" i="14"/>
  <c r="D169" i="14"/>
  <c r="F169" i="14" s="1"/>
  <c r="Q168" i="14" a="1"/>
  <c r="Q168" i="14" s="1"/>
  <c r="K168" i="14" a="1"/>
  <c r="K168" i="14" s="1"/>
  <c r="E168" i="14"/>
  <c r="D168" i="14"/>
  <c r="Q167" i="14" a="1"/>
  <c r="Q167" i="14" s="1"/>
  <c r="K167" i="14" a="1"/>
  <c r="K167" i="14" s="1"/>
  <c r="E167" i="14"/>
  <c r="D167" i="14"/>
  <c r="Q166" i="14" a="1"/>
  <c r="Q166" i="14" s="1"/>
  <c r="K166" i="14" a="1"/>
  <c r="K166" i="14" s="1"/>
  <c r="E166" i="14"/>
  <c r="D166" i="14"/>
  <c r="Q165" i="14" a="1"/>
  <c r="Q165" i="14" s="1"/>
  <c r="K165" i="14" a="1"/>
  <c r="K165" i="14" s="1"/>
  <c r="E165" i="14"/>
  <c r="D165" i="14"/>
  <c r="F165" i="14" s="1"/>
  <c r="Q164" i="14" a="1"/>
  <c r="Q164" i="14" s="1"/>
  <c r="K164" i="14" a="1"/>
  <c r="K164" i="14" s="1"/>
  <c r="E164" i="14"/>
  <c r="D164" i="14"/>
  <c r="Q163" i="14" a="1"/>
  <c r="Q163" i="14" s="1"/>
  <c r="K163" i="14" a="1"/>
  <c r="K163" i="14" s="1"/>
  <c r="E163" i="14"/>
  <c r="D163" i="14"/>
  <c r="F163" i="14" s="1"/>
  <c r="Q162" i="14" a="1"/>
  <c r="Q162" i="14" s="1"/>
  <c r="K162" i="14" a="1"/>
  <c r="K162" i="14" s="1"/>
  <c r="E162" i="14"/>
  <c r="D162" i="14"/>
  <c r="Q161" i="14" a="1"/>
  <c r="Q161" i="14" s="1"/>
  <c r="K161" i="14" a="1"/>
  <c r="K161" i="14" s="1"/>
  <c r="E161" i="14"/>
  <c r="D161" i="14"/>
  <c r="Q160" i="14" a="1"/>
  <c r="Q160" i="14" s="1"/>
  <c r="K160" i="14" a="1"/>
  <c r="K160" i="14" s="1"/>
  <c r="E160" i="14"/>
  <c r="D160" i="14"/>
  <c r="Q159" i="14" a="1"/>
  <c r="Q159" i="14" s="1"/>
  <c r="K159" i="14" a="1"/>
  <c r="K159" i="14" s="1"/>
  <c r="E159" i="14"/>
  <c r="D159" i="14"/>
  <c r="F159" i="14" s="1"/>
  <c r="Q158" i="14" a="1"/>
  <c r="Q158" i="14" s="1"/>
  <c r="K158" i="14" a="1"/>
  <c r="K158" i="14" s="1"/>
  <c r="E158" i="14"/>
  <c r="D158" i="14"/>
  <c r="Q157" i="14" a="1"/>
  <c r="Q157" i="14" s="1"/>
  <c r="K157" i="14" a="1"/>
  <c r="K157" i="14" s="1"/>
  <c r="E157" i="14"/>
  <c r="D157" i="14"/>
  <c r="F157" i="14" s="1"/>
  <c r="Q156" i="14" a="1"/>
  <c r="Q156" i="14" s="1"/>
  <c r="K156" i="14" a="1"/>
  <c r="K156" i="14" s="1"/>
  <c r="E156" i="14"/>
  <c r="D156" i="14"/>
  <c r="Q155" i="14" a="1"/>
  <c r="Q155" i="14" s="1"/>
  <c r="K155" i="14" a="1"/>
  <c r="K155" i="14" s="1"/>
  <c r="E155" i="14"/>
  <c r="D155" i="14"/>
  <c r="F155" i="14" s="1"/>
  <c r="Q154" i="14" a="1"/>
  <c r="Q154" i="14" s="1"/>
  <c r="K154" i="14" a="1"/>
  <c r="K154" i="14" s="1"/>
  <c r="E154" i="14"/>
  <c r="D154" i="14"/>
  <c r="Q153" i="14" a="1"/>
  <c r="Q153" i="14" s="1"/>
  <c r="K153" i="14" a="1"/>
  <c r="K153" i="14" s="1"/>
  <c r="E153" i="14"/>
  <c r="D153" i="14"/>
  <c r="F153" i="14" s="1"/>
  <c r="Q152" i="14" a="1"/>
  <c r="Q152" i="14" s="1"/>
  <c r="K152" i="14" a="1"/>
  <c r="K152" i="14" s="1"/>
  <c r="E152" i="14"/>
  <c r="D152" i="14"/>
  <c r="Q151" i="14" a="1"/>
  <c r="Q151" i="14" s="1"/>
  <c r="K151" i="14" a="1"/>
  <c r="K151" i="14" s="1"/>
  <c r="E151" i="14"/>
  <c r="D151" i="14"/>
  <c r="F151" i="14" s="1"/>
  <c r="Q150" i="14" a="1"/>
  <c r="Q150" i="14" s="1"/>
  <c r="K150" i="14" a="1"/>
  <c r="K150" i="14" s="1"/>
  <c r="E150" i="14"/>
  <c r="D150" i="14"/>
  <c r="Q149" i="14" a="1"/>
  <c r="Q149" i="14" s="1"/>
  <c r="K149" i="14" a="1"/>
  <c r="K149" i="14" s="1"/>
  <c r="E149" i="14"/>
  <c r="D149" i="14"/>
  <c r="Q148" i="14" a="1"/>
  <c r="Q148" i="14" s="1"/>
  <c r="K148" i="14" a="1"/>
  <c r="K148" i="14" s="1"/>
  <c r="E148" i="14"/>
  <c r="D148" i="14"/>
  <c r="Q147" i="14" a="1"/>
  <c r="Q147" i="14" s="1"/>
  <c r="K147" i="14" a="1"/>
  <c r="K147" i="14" s="1"/>
  <c r="E147" i="14"/>
  <c r="D147" i="14"/>
  <c r="F147" i="14" s="1"/>
  <c r="Q146" i="14" a="1"/>
  <c r="Q146" i="14" s="1"/>
  <c r="K146" i="14" a="1"/>
  <c r="K146" i="14" s="1"/>
  <c r="E146" i="14"/>
  <c r="D146" i="14"/>
  <c r="Q145" i="14" a="1"/>
  <c r="Q145" i="14" s="1"/>
  <c r="K145" i="14" a="1"/>
  <c r="K145" i="14" s="1"/>
  <c r="E145" i="14"/>
  <c r="D145" i="14"/>
  <c r="Q144" i="14" a="1"/>
  <c r="Q144" i="14" s="1"/>
  <c r="K144" i="14" a="1"/>
  <c r="K144" i="14" s="1"/>
  <c r="E144" i="14"/>
  <c r="D144" i="14"/>
  <c r="Q143" i="14" a="1"/>
  <c r="Q143" i="14" s="1"/>
  <c r="K143" i="14" a="1"/>
  <c r="K143" i="14" s="1"/>
  <c r="E143" i="14"/>
  <c r="D143" i="14"/>
  <c r="F143" i="14" s="1"/>
  <c r="Q142" i="14" a="1"/>
  <c r="Q142" i="14" s="1"/>
  <c r="K142" i="14" a="1"/>
  <c r="K142" i="14" s="1"/>
  <c r="E142" i="14"/>
  <c r="D142" i="14"/>
  <c r="Q141" i="14" a="1"/>
  <c r="Q141" i="14" s="1"/>
  <c r="K141" i="14" a="1"/>
  <c r="K141" i="14" s="1"/>
  <c r="E141" i="14"/>
  <c r="D141" i="14"/>
  <c r="Q140" i="14" a="1"/>
  <c r="Q140" i="14" s="1"/>
  <c r="K140" i="14" a="1"/>
  <c r="K140" i="14" s="1"/>
  <c r="E140" i="14"/>
  <c r="D140" i="14"/>
  <c r="Q139" i="14" a="1"/>
  <c r="Q139" i="14" s="1"/>
  <c r="K139" i="14" a="1"/>
  <c r="K139" i="14" s="1"/>
  <c r="E139" i="14"/>
  <c r="D139" i="14"/>
  <c r="F139" i="14" s="1"/>
  <c r="Q138" i="14" a="1"/>
  <c r="Q138" i="14" s="1"/>
  <c r="K138" i="14" a="1"/>
  <c r="K138" i="14" s="1"/>
  <c r="E138" i="14"/>
  <c r="D138" i="14"/>
  <c r="Q137" i="14" a="1"/>
  <c r="Q137" i="14" s="1"/>
  <c r="K137" i="14" a="1"/>
  <c r="K137" i="14" s="1"/>
  <c r="E137" i="14"/>
  <c r="D137" i="14"/>
  <c r="Q136" i="14" a="1"/>
  <c r="Q136" i="14" s="1"/>
  <c r="K136" i="14" a="1"/>
  <c r="K136" i="14" s="1"/>
  <c r="E136" i="14"/>
  <c r="D136" i="14"/>
  <c r="Q135" i="14" a="1"/>
  <c r="Q135" i="14" s="1"/>
  <c r="K135" i="14" a="1"/>
  <c r="K135" i="14" s="1"/>
  <c r="E135" i="14"/>
  <c r="D135" i="14"/>
  <c r="F135" i="14" s="1"/>
  <c r="Q134" i="14" a="1"/>
  <c r="Q134" i="14" s="1"/>
  <c r="K134" i="14" a="1"/>
  <c r="K134" i="14" s="1"/>
  <c r="E134" i="14"/>
  <c r="D134" i="14"/>
  <c r="F134" i="14" s="1"/>
  <c r="Q133" i="14" a="1"/>
  <c r="Q133" i="14" s="1"/>
  <c r="K133" i="14" a="1"/>
  <c r="K133" i="14" s="1"/>
  <c r="E133" i="14"/>
  <c r="D133" i="14"/>
  <c r="Q132" i="14" a="1"/>
  <c r="Q132" i="14" s="1"/>
  <c r="K132" i="14" a="1"/>
  <c r="K132" i="14" s="1"/>
  <c r="E132" i="14"/>
  <c r="D132" i="14"/>
  <c r="Q131" i="14" a="1"/>
  <c r="Q131" i="14" s="1"/>
  <c r="K131" i="14" a="1"/>
  <c r="K131" i="14" s="1"/>
  <c r="E131" i="14"/>
  <c r="D131" i="14"/>
  <c r="F131" i="14" s="1"/>
  <c r="Q130" i="14" a="1"/>
  <c r="Q130" i="14" s="1"/>
  <c r="K130" i="14" a="1"/>
  <c r="K130" i="14" s="1"/>
  <c r="E130" i="14"/>
  <c r="D130" i="14"/>
  <c r="Q129" i="14" a="1"/>
  <c r="Q129" i="14" s="1"/>
  <c r="K129" i="14" a="1"/>
  <c r="K129" i="14" s="1"/>
  <c r="E129" i="14"/>
  <c r="D129" i="14"/>
  <c r="Q128" i="14" a="1"/>
  <c r="Q128" i="14" s="1"/>
  <c r="K128" i="14" a="1"/>
  <c r="K128" i="14" s="1"/>
  <c r="E128" i="14"/>
  <c r="D128" i="14"/>
  <c r="Q127" i="14" a="1"/>
  <c r="Q127" i="14" s="1"/>
  <c r="K127" i="14" a="1"/>
  <c r="K127" i="14" s="1"/>
  <c r="E127" i="14"/>
  <c r="D127" i="14"/>
  <c r="Q126" i="14" a="1"/>
  <c r="Q126" i="14" s="1"/>
  <c r="K126" i="14" a="1"/>
  <c r="K126" i="14" s="1"/>
  <c r="E126" i="14"/>
  <c r="D126" i="14"/>
  <c r="F126" i="14" s="1"/>
  <c r="Q125" i="14" a="1"/>
  <c r="Q125" i="14" s="1"/>
  <c r="K125" i="14" a="1"/>
  <c r="K125" i="14" s="1"/>
  <c r="E125" i="14"/>
  <c r="D125" i="14"/>
  <c r="Q124" i="14" a="1"/>
  <c r="Q124" i="14" s="1"/>
  <c r="K124" i="14" a="1"/>
  <c r="K124" i="14" s="1"/>
  <c r="E124" i="14"/>
  <c r="D124" i="14"/>
  <c r="F124" i="14" s="1"/>
  <c r="Q123" i="14" a="1"/>
  <c r="Q123" i="14" s="1"/>
  <c r="K123" i="14" a="1"/>
  <c r="K123" i="14" s="1"/>
  <c r="E123" i="14"/>
  <c r="D123" i="14"/>
  <c r="F123" i="14" s="1"/>
  <c r="Q122" i="14" a="1"/>
  <c r="Q122" i="14" s="1"/>
  <c r="K122" i="14" a="1"/>
  <c r="K122" i="14" s="1"/>
  <c r="E122" i="14"/>
  <c r="D122" i="14"/>
  <c r="Q121" i="14" a="1"/>
  <c r="Q121" i="14" s="1"/>
  <c r="K121" i="14" a="1"/>
  <c r="K121" i="14" s="1"/>
  <c r="E121" i="14"/>
  <c r="D121" i="14"/>
  <c r="Q120" i="14" a="1"/>
  <c r="Q120" i="14" s="1"/>
  <c r="K120" i="14" a="1"/>
  <c r="K120" i="14" s="1"/>
  <c r="E120" i="14"/>
  <c r="D120" i="14"/>
  <c r="F120" i="14" s="1"/>
  <c r="Q119" i="14" a="1"/>
  <c r="Q119" i="14" s="1"/>
  <c r="K119" i="14" a="1"/>
  <c r="K119" i="14" s="1"/>
  <c r="E119" i="14"/>
  <c r="D119" i="14"/>
  <c r="F119" i="14" s="1"/>
  <c r="Q118" i="14" a="1"/>
  <c r="Q118" i="14" s="1"/>
  <c r="K118" i="14" a="1"/>
  <c r="K118" i="14" s="1"/>
  <c r="E118" i="14"/>
  <c r="D118" i="14"/>
  <c r="F118" i="14" s="1"/>
  <c r="Q117" i="14" a="1"/>
  <c r="Q117" i="14" s="1"/>
  <c r="K117" i="14" a="1"/>
  <c r="K117" i="14" s="1"/>
  <c r="E117" i="14"/>
  <c r="D117" i="14"/>
  <c r="Q116" i="14" a="1"/>
  <c r="Q116" i="14" s="1"/>
  <c r="K116" i="14" a="1"/>
  <c r="K116" i="14" s="1"/>
  <c r="E116" i="14"/>
  <c r="D116" i="14"/>
  <c r="Q115" i="14" a="1"/>
  <c r="Q115" i="14" s="1"/>
  <c r="K115" i="14" a="1"/>
  <c r="K115" i="14" s="1"/>
  <c r="E115" i="14"/>
  <c r="D115" i="14"/>
  <c r="F115" i="14" s="1"/>
  <c r="Q114" i="14" a="1"/>
  <c r="Q114" i="14" s="1"/>
  <c r="K114" i="14" a="1"/>
  <c r="K114" i="14" s="1"/>
  <c r="E114" i="14"/>
  <c r="D114" i="14"/>
  <c r="Q113" i="14" a="1"/>
  <c r="Q113" i="14" s="1"/>
  <c r="K113" i="14" a="1"/>
  <c r="K113" i="14" s="1"/>
  <c r="E113" i="14"/>
  <c r="D113" i="14"/>
  <c r="Q112" i="14" a="1"/>
  <c r="Q112" i="14" s="1"/>
  <c r="K112" i="14" a="1"/>
  <c r="K112" i="14" s="1"/>
  <c r="E112" i="14"/>
  <c r="D112" i="14"/>
  <c r="F112" i="14" s="1"/>
  <c r="Q111" i="14" a="1"/>
  <c r="Q111" i="14" s="1"/>
  <c r="K111" i="14" a="1"/>
  <c r="K111" i="14" s="1"/>
  <c r="E111" i="14"/>
  <c r="D111" i="14"/>
  <c r="Q110" i="14" a="1"/>
  <c r="Q110" i="14" s="1"/>
  <c r="K110" i="14" a="1"/>
  <c r="K110" i="14" s="1"/>
  <c r="E110" i="14"/>
  <c r="D110" i="14"/>
  <c r="F110" i="14" s="1"/>
  <c r="Q109" i="14" a="1"/>
  <c r="Q109" i="14" s="1"/>
  <c r="K109" i="14" a="1"/>
  <c r="K109" i="14" s="1"/>
  <c r="E109" i="14"/>
  <c r="D109" i="14"/>
  <c r="F109" i="14" s="1"/>
  <c r="Q108" i="14" a="1"/>
  <c r="Q108" i="14" s="1"/>
  <c r="K108" i="14"/>
  <c r="K108" i="14" a="1"/>
  <c r="E108" i="14"/>
  <c r="D108" i="14"/>
  <c r="Q107" i="14" a="1"/>
  <c r="Q107" i="14" s="1"/>
  <c r="K107" i="14"/>
  <c r="K107" i="14" a="1"/>
  <c r="E107" i="14"/>
  <c r="D107" i="14"/>
  <c r="F107" i="14" s="1"/>
  <c r="Q106" i="14" a="1"/>
  <c r="Q106" i="14" s="1"/>
  <c r="K106" i="14"/>
  <c r="K106" i="14" a="1"/>
  <c r="E106" i="14"/>
  <c r="D106" i="14"/>
  <c r="Q105" i="14" a="1"/>
  <c r="Q105" i="14" s="1"/>
  <c r="K105" i="14"/>
  <c r="K105" i="14" a="1"/>
  <c r="E105" i="14"/>
  <c r="D105" i="14"/>
  <c r="F105" i="14" s="1"/>
  <c r="Q104" i="14" a="1"/>
  <c r="Q104" i="14" s="1"/>
  <c r="K104" i="14"/>
  <c r="K104" i="14" a="1"/>
  <c r="E104" i="14"/>
  <c r="D104" i="14"/>
  <c r="Q103" i="14" a="1"/>
  <c r="Q103" i="14" s="1"/>
  <c r="K103" i="14"/>
  <c r="K103" i="14" a="1"/>
  <c r="E103" i="14"/>
  <c r="D103" i="14"/>
  <c r="F103" i="14" s="1"/>
  <c r="Q102" i="14" a="1"/>
  <c r="Q102" i="14" s="1"/>
  <c r="K102" i="14"/>
  <c r="K102" i="14" a="1"/>
  <c r="E102" i="14"/>
  <c r="D102" i="14"/>
  <c r="Q101" i="14" a="1"/>
  <c r="Q101" i="14" s="1"/>
  <c r="K101" i="14"/>
  <c r="K101" i="14" a="1"/>
  <c r="E101" i="14"/>
  <c r="D101" i="14"/>
  <c r="F101" i="14" s="1"/>
  <c r="Q100" i="14" a="1"/>
  <c r="Q100" i="14" s="1"/>
  <c r="K100" i="14"/>
  <c r="K100" i="14" a="1"/>
  <c r="E100" i="14"/>
  <c r="D100" i="14"/>
  <c r="Q99" i="14" a="1"/>
  <c r="Q99" i="14" s="1"/>
  <c r="K99" i="14"/>
  <c r="K99" i="14" a="1"/>
  <c r="E99" i="14"/>
  <c r="D99" i="14"/>
  <c r="F99" i="14" s="1"/>
  <c r="Q98" i="14" a="1"/>
  <c r="Q98" i="14" s="1"/>
  <c r="K98" i="14"/>
  <c r="K98" i="14" a="1"/>
  <c r="E98" i="14"/>
  <c r="D98" i="14"/>
  <c r="Q97" i="14" a="1"/>
  <c r="Q97" i="14" s="1"/>
  <c r="K97" i="14"/>
  <c r="K97" i="14" a="1"/>
  <c r="E97" i="14"/>
  <c r="D97" i="14"/>
  <c r="F97" i="14" s="1"/>
  <c r="Q96" i="14" a="1"/>
  <c r="Q96" i="14" s="1"/>
  <c r="K96" i="14"/>
  <c r="K96" i="14" a="1"/>
  <c r="E96" i="14"/>
  <c r="D96" i="14"/>
  <c r="Q95" i="14" a="1"/>
  <c r="Q95" i="14" s="1"/>
  <c r="K95" i="14"/>
  <c r="K95" i="14" a="1"/>
  <c r="E95" i="14"/>
  <c r="D95" i="14"/>
  <c r="F95" i="14" s="1"/>
  <c r="Q94" i="14" a="1"/>
  <c r="Q94" i="14" s="1"/>
  <c r="K94" i="14"/>
  <c r="K94" i="14" a="1"/>
  <c r="E94" i="14"/>
  <c r="D94" i="14"/>
  <c r="Q93" i="14" a="1"/>
  <c r="Q93" i="14" s="1"/>
  <c r="K93" i="14"/>
  <c r="K93" i="14" a="1"/>
  <c r="E93" i="14"/>
  <c r="D93" i="14"/>
  <c r="F93" i="14" s="1"/>
  <c r="Q92" i="14" a="1"/>
  <c r="Q92" i="14" s="1"/>
  <c r="K92" i="14"/>
  <c r="K92" i="14" a="1"/>
  <c r="E92" i="14"/>
  <c r="D92" i="14"/>
  <c r="Q91" i="14" a="1"/>
  <c r="Q91" i="14" s="1"/>
  <c r="K91" i="14"/>
  <c r="K91" i="14" a="1"/>
  <c r="E91" i="14"/>
  <c r="D91" i="14"/>
  <c r="F91" i="14" s="1"/>
  <c r="Q90" i="14" a="1"/>
  <c r="Q90" i="14" s="1"/>
  <c r="K90" i="14"/>
  <c r="K90" i="14" a="1"/>
  <c r="E90" i="14"/>
  <c r="D90" i="14"/>
  <c r="Q89" i="14" a="1"/>
  <c r="Q89" i="14" s="1"/>
  <c r="K89" i="14"/>
  <c r="K89" i="14" a="1"/>
  <c r="E89" i="14"/>
  <c r="D89" i="14"/>
  <c r="F89" i="14" s="1"/>
  <c r="Q88" i="14" a="1"/>
  <c r="Q88" i="14" s="1"/>
  <c r="K88" i="14"/>
  <c r="K88" i="14" a="1"/>
  <c r="E88" i="14"/>
  <c r="D88" i="14"/>
  <c r="Q87" i="14" a="1"/>
  <c r="Q87" i="14" s="1"/>
  <c r="K87" i="14"/>
  <c r="K87" i="14" a="1"/>
  <c r="E87" i="14"/>
  <c r="D87" i="14"/>
  <c r="F87" i="14" s="1"/>
  <c r="Q86" i="14" a="1"/>
  <c r="Q86" i="14" s="1"/>
  <c r="K86" i="14"/>
  <c r="K86" i="14" a="1"/>
  <c r="E86" i="14"/>
  <c r="D86" i="14"/>
  <c r="Q85" i="14" a="1"/>
  <c r="Q85" i="14" s="1"/>
  <c r="K85" i="14"/>
  <c r="K85" i="14" a="1"/>
  <c r="E85" i="14"/>
  <c r="D85" i="14"/>
  <c r="F85" i="14" s="1"/>
  <c r="Q84" i="14" a="1"/>
  <c r="Q84" i="14" s="1"/>
  <c r="K84" i="14"/>
  <c r="K84" i="14" a="1"/>
  <c r="E84" i="14"/>
  <c r="D84" i="14"/>
  <c r="Q83" i="14" a="1"/>
  <c r="Q83" i="14" s="1"/>
  <c r="K83" i="14"/>
  <c r="K83" i="14" a="1"/>
  <c r="E83" i="14"/>
  <c r="D83" i="14"/>
  <c r="F83" i="14" s="1"/>
  <c r="Q82" i="14" a="1"/>
  <c r="Q82" i="14" s="1"/>
  <c r="K82" i="14"/>
  <c r="K82" i="14" a="1"/>
  <c r="E82" i="14"/>
  <c r="D82" i="14"/>
  <c r="Q81" i="14" a="1"/>
  <c r="Q81" i="14" s="1"/>
  <c r="K81" i="14"/>
  <c r="K81" i="14" a="1"/>
  <c r="E81" i="14"/>
  <c r="D81" i="14"/>
  <c r="F81" i="14" s="1"/>
  <c r="Q80" i="14" a="1"/>
  <c r="Q80" i="14" s="1"/>
  <c r="K80" i="14"/>
  <c r="K80" i="14" a="1"/>
  <c r="E80" i="14"/>
  <c r="D80" i="14"/>
  <c r="Q79" i="14" a="1"/>
  <c r="Q79" i="14" s="1"/>
  <c r="K79" i="14"/>
  <c r="K79" i="14" a="1"/>
  <c r="E79" i="14"/>
  <c r="D79" i="14"/>
  <c r="F79" i="14" s="1"/>
  <c r="Q78" i="14" a="1"/>
  <c r="Q78" i="14" s="1"/>
  <c r="K78" i="14"/>
  <c r="K78" i="14" a="1"/>
  <c r="E78" i="14"/>
  <c r="D78" i="14"/>
  <c r="Q77" i="14" a="1"/>
  <c r="Q77" i="14" s="1"/>
  <c r="K77" i="14"/>
  <c r="K77" i="14" a="1"/>
  <c r="E77" i="14"/>
  <c r="D77" i="14"/>
  <c r="F77" i="14" s="1"/>
  <c r="Q76" i="14" a="1"/>
  <c r="Q76" i="14" s="1"/>
  <c r="K76" i="14"/>
  <c r="K76" i="14" a="1"/>
  <c r="E76" i="14"/>
  <c r="D76" i="14"/>
  <c r="Q75" i="14" a="1"/>
  <c r="Q75" i="14" s="1"/>
  <c r="K75" i="14"/>
  <c r="K75" i="14" a="1"/>
  <c r="E75" i="14"/>
  <c r="D75" i="14"/>
  <c r="F75" i="14" s="1"/>
  <c r="Q74" i="14" a="1"/>
  <c r="Q74" i="14" s="1"/>
  <c r="K74" i="14"/>
  <c r="K74" i="14" a="1"/>
  <c r="E74" i="14"/>
  <c r="D74" i="14"/>
  <c r="Q73" i="14" a="1"/>
  <c r="Q73" i="14" s="1"/>
  <c r="K73" i="14"/>
  <c r="K73" i="14" a="1"/>
  <c r="E73" i="14"/>
  <c r="D73" i="14"/>
  <c r="F73" i="14" s="1"/>
  <c r="Q72" i="14" a="1"/>
  <c r="Q72" i="14" s="1"/>
  <c r="K72" i="14"/>
  <c r="K72" i="14" a="1"/>
  <c r="E72" i="14"/>
  <c r="D72" i="14"/>
  <c r="Q71" i="14" a="1"/>
  <c r="Q71" i="14" s="1"/>
  <c r="K71" i="14"/>
  <c r="K71" i="14" a="1"/>
  <c r="E71" i="14"/>
  <c r="D71" i="14"/>
  <c r="F71" i="14" s="1"/>
  <c r="Q70" i="14" a="1"/>
  <c r="Q70" i="14" s="1"/>
  <c r="K70" i="14"/>
  <c r="K70" i="14" a="1"/>
  <c r="E70" i="14"/>
  <c r="D70" i="14"/>
  <c r="Q69" i="14" a="1"/>
  <c r="Q69" i="14" s="1"/>
  <c r="K69" i="14"/>
  <c r="K69" i="14" a="1"/>
  <c r="E69" i="14"/>
  <c r="D69" i="14"/>
  <c r="F69" i="14" s="1"/>
  <c r="Q68" i="14" a="1"/>
  <c r="Q68" i="14" s="1"/>
  <c r="K68" i="14"/>
  <c r="K68" i="14" a="1"/>
  <c r="E68" i="14"/>
  <c r="D68" i="14"/>
  <c r="Q67" i="14" a="1"/>
  <c r="Q67" i="14" s="1"/>
  <c r="K67" i="14"/>
  <c r="K67" i="14" a="1"/>
  <c r="E67" i="14"/>
  <c r="D67" i="14"/>
  <c r="F67" i="14" s="1"/>
  <c r="Q66" i="14" a="1"/>
  <c r="Q66" i="14" s="1"/>
  <c r="K66" i="14"/>
  <c r="K66" i="14" a="1"/>
  <c r="E66" i="14"/>
  <c r="D66" i="14"/>
  <c r="Q65" i="14" a="1"/>
  <c r="Q65" i="14" s="1"/>
  <c r="K65" i="14"/>
  <c r="K65" i="14" a="1"/>
  <c r="E65" i="14"/>
  <c r="D65" i="14"/>
  <c r="F65" i="14" s="1"/>
  <c r="Q64" i="14" a="1"/>
  <c r="Q64" i="14" s="1"/>
  <c r="K64" i="14"/>
  <c r="K64" i="14" a="1"/>
  <c r="E64" i="14"/>
  <c r="D64" i="14"/>
  <c r="Q63" i="14" a="1"/>
  <c r="Q63" i="14" s="1"/>
  <c r="K63" i="14"/>
  <c r="K63" i="14" a="1"/>
  <c r="E63" i="14"/>
  <c r="D63" i="14"/>
  <c r="F63" i="14" s="1"/>
  <c r="Q62" i="14" a="1"/>
  <c r="Q62" i="14" s="1"/>
  <c r="K62" i="14"/>
  <c r="K62" i="14" a="1"/>
  <c r="E62" i="14"/>
  <c r="D62" i="14"/>
  <c r="Q61" i="14" a="1"/>
  <c r="Q61" i="14" s="1"/>
  <c r="K61" i="14"/>
  <c r="K61" i="14" a="1"/>
  <c r="E61" i="14"/>
  <c r="D61" i="14"/>
  <c r="F61" i="14" s="1"/>
  <c r="Q60" i="14" a="1"/>
  <c r="Q60" i="14" s="1"/>
  <c r="K60" i="14"/>
  <c r="K60" i="14" a="1"/>
  <c r="E60" i="14"/>
  <c r="D60" i="14"/>
  <c r="Q59" i="14" a="1"/>
  <c r="Q59" i="14" s="1"/>
  <c r="K59" i="14"/>
  <c r="K59" i="14" a="1"/>
  <c r="E59" i="14"/>
  <c r="D59" i="14"/>
  <c r="F59" i="14" s="1"/>
  <c r="Q58" i="14" a="1"/>
  <c r="Q58" i="14" s="1"/>
  <c r="K58" i="14"/>
  <c r="K58" i="14" a="1"/>
  <c r="E58" i="14"/>
  <c r="D58" i="14"/>
  <c r="Q57" i="14" a="1"/>
  <c r="Q57" i="14" s="1"/>
  <c r="K57" i="14"/>
  <c r="K57" i="14" a="1"/>
  <c r="E57" i="14"/>
  <c r="D57" i="14"/>
  <c r="F57" i="14" s="1"/>
  <c r="Q56" i="14" a="1"/>
  <c r="Q56" i="14" s="1"/>
  <c r="K56" i="14"/>
  <c r="K56" i="14" a="1"/>
  <c r="E56" i="14"/>
  <c r="D56" i="14"/>
  <c r="Q55" i="14" a="1"/>
  <c r="Q55" i="14" s="1"/>
  <c r="K55" i="14"/>
  <c r="K55" i="14" a="1"/>
  <c r="E55" i="14"/>
  <c r="D55" i="14"/>
  <c r="F55" i="14" s="1"/>
  <c r="Q54" i="14" a="1"/>
  <c r="Q54" i="14" s="1"/>
  <c r="K54" i="14"/>
  <c r="K54" i="14" a="1"/>
  <c r="E54" i="14"/>
  <c r="D54" i="14"/>
  <c r="Q53" i="14" a="1"/>
  <c r="Q53" i="14" s="1"/>
  <c r="K53" i="14"/>
  <c r="K53" i="14" a="1"/>
  <c r="E53" i="14"/>
  <c r="D53" i="14"/>
  <c r="F53" i="14" s="1"/>
  <c r="Q52" i="14" a="1"/>
  <c r="Q52" i="14" s="1"/>
  <c r="K52" i="14"/>
  <c r="K52" i="14" a="1"/>
  <c r="E52" i="14"/>
  <c r="D52" i="14"/>
  <c r="Q51" i="14" a="1"/>
  <c r="Q51" i="14" s="1"/>
  <c r="K51" i="14"/>
  <c r="K51" i="14" a="1"/>
  <c r="E51" i="14"/>
  <c r="D51" i="14"/>
  <c r="F51" i="14" s="1"/>
  <c r="Q50" i="14" a="1"/>
  <c r="Q50" i="14" s="1"/>
  <c r="K50" i="14"/>
  <c r="K50" i="14" a="1"/>
  <c r="E50" i="14"/>
  <c r="D50" i="14"/>
  <c r="Q49" i="14" a="1"/>
  <c r="Q49" i="14" s="1"/>
  <c r="K49" i="14"/>
  <c r="K49" i="14" a="1"/>
  <c r="E49" i="14"/>
  <c r="D49" i="14"/>
  <c r="F49" i="14" s="1"/>
  <c r="Q48" i="14" a="1"/>
  <c r="Q48" i="14" s="1"/>
  <c r="K48" i="14"/>
  <c r="K48" i="14" a="1"/>
  <c r="E48" i="14"/>
  <c r="D48" i="14"/>
  <c r="Q47" i="14" a="1"/>
  <c r="Q47" i="14" s="1"/>
  <c r="K47" i="14"/>
  <c r="K47" i="14" a="1"/>
  <c r="E47" i="14"/>
  <c r="D47" i="14"/>
  <c r="F47" i="14" s="1"/>
  <c r="Q46" i="14" a="1"/>
  <c r="Q46" i="14" s="1"/>
  <c r="K46" i="14"/>
  <c r="K46" i="14" a="1"/>
  <c r="E46" i="14"/>
  <c r="D46" i="14"/>
  <c r="Q45" i="14" a="1"/>
  <c r="Q45" i="14" s="1"/>
  <c r="K45" i="14"/>
  <c r="K45" i="14" a="1"/>
  <c r="E45" i="14"/>
  <c r="D45" i="14"/>
  <c r="F45" i="14" s="1"/>
  <c r="Q44" i="14" a="1"/>
  <c r="Q44" i="14" s="1"/>
  <c r="K44" i="14"/>
  <c r="K44" i="14" a="1"/>
  <c r="E44" i="14"/>
  <c r="D44" i="14"/>
  <c r="Q43" i="14" a="1"/>
  <c r="Q43" i="14" s="1"/>
  <c r="K43" i="14"/>
  <c r="K43" i="14" a="1"/>
  <c r="E43" i="14"/>
  <c r="D43" i="14"/>
  <c r="F43" i="14" s="1"/>
  <c r="Q42" i="14" a="1"/>
  <c r="Q42" i="14" s="1"/>
  <c r="K42" i="14"/>
  <c r="K42" i="14" a="1"/>
  <c r="E42" i="14"/>
  <c r="D42" i="14"/>
  <c r="Q41" i="14" a="1"/>
  <c r="Q41" i="14" s="1"/>
  <c r="K41" i="14"/>
  <c r="K41" i="14" a="1"/>
  <c r="E41" i="14"/>
  <c r="D41" i="14"/>
  <c r="F41" i="14" s="1"/>
  <c r="Q40" i="14" a="1"/>
  <c r="Q40" i="14" s="1"/>
  <c r="K40" i="14"/>
  <c r="K40" i="14" a="1"/>
  <c r="E40" i="14"/>
  <c r="D40" i="14"/>
  <c r="Q39" i="14" a="1"/>
  <c r="Q39" i="14" s="1"/>
  <c r="K39" i="14"/>
  <c r="K39" i="14" a="1"/>
  <c r="E39" i="14"/>
  <c r="D39" i="14"/>
  <c r="F39" i="14" s="1"/>
  <c r="Q38" i="14" a="1"/>
  <c r="Q38" i="14" s="1"/>
  <c r="K38" i="14"/>
  <c r="K38" i="14" a="1"/>
  <c r="E38" i="14"/>
  <c r="D38" i="14"/>
  <c r="Q37" i="14" a="1"/>
  <c r="Q37" i="14" s="1"/>
  <c r="K37" i="14"/>
  <c r="K37" i="14" a="1"/>
  <c r="E37" i="14"/>
  <c r="D37" i="14"/>
  <c r="F37" i="14" s="1"/>
  <c r="Q36" i="14" a="1"/>
  <c r="Q36" i="14" s="1"/>
  <c r="K36" i="14"/>
  <c r="K36" i="14" a="1"/>
  <c r="E36" i="14"/>
  <c r="D36" i="14"/>
  <c r="Q35" i="14" a="1"/>
  <c r="Q35" i="14" s="1"/>
  <c r="K35" i="14"/>
  <c r="K35" i="14" a="1"/>
  <c r="E35" i="14"/>
  <c r="D35" i="14"/>
  <c r="F35" i="14" s="1"/>
  <c r="Q34" i="14" a="1"/>
  <c r="Q34" i="14" s="1"/>
  <c r="K34" i="14"/>
  <c r="K34" i="14" a="1"/>
  <c r="E34" i="14"/>
  <c r="D34" i="14"/>
  <c r="Q33" i="14" a="1"/>
  <c r="Q33" i="14" s="1"/>
  <c r="K33" i="14"/>
  <c r="K33" i="14" a="1"/>
  <c r="E33" i="14"/>
  <c r="D33" i="14"/>
  <c r="F33" i="14" s="1"/>
  <c r="Q32" i="14" a="1"/>
  <c r="Q32" i="14" s="1"/>
  <c r="K32" i="14"/>
  <c r="K32" i="14" a="1"/>
  <c r="E32" i="14"/>
  <c r="D32" i="14"/>
  <c r="Q31" i="14" a="1"/>
  <c r="Q31" i="14" s="1"/>
  <c r="K31" i="14"/>
  <c r="K31" i="14" a="1"/>
  <c r="E31" i="14"/>
  <c r="D31" i="14"/>
  <c r="F31" i="14" s="1"/>
  <c r="Q30" i="14" a="1"/>
  <c r="Q30" i="14" s="1"/>
  <c r="K30" i="14"/>
  <c r="K30" i="14" a="1"/>
  <c r="E30" i="14"/>
  <c r="D30" i="14"/>
  <c r="Q29" i="14" a="1"/>
  <c r="Q29" i="14" s="1"/>
  <c r="K29" i="14"/>
  <c r="K29" i="14" a="1"/>
  <c r="E29" i="14"/>
  <c r="D29" i="14"/>
  <c r="F29" i="14" s="1"/>
  <c r="Q28" i="14" a="1"/>
  <c r="Q28" i="14" s="1"/>
  <c r="K28" i="14"/>
  <c r="K28" i="14" a="1"/>
  <c r="E28" i="14"/>
  <c r="D28" i="14"/>
  <c r="Q27" i="14" a="1"/>
  <c r="Q27" i="14" s="1"/>
  <c r="K27" i="14"/>
  <c r="K27" i="14" a="1"/>
  <c r="E27" i="14"/>
  <c r="D27" i="14"/>
  <c r="F27" i="14" s="1"/>
  <c r="Q26" i="14" a="1"/>
  <c r="Q26" i="14" s="1"/>
  <c r="K26" i="14"/>
  <c r="K26" i="14" a="1"/>
  <c r="E26" i="14"/>
  <c r="D26" i="14"/>
  <c r="Q25" i="14" a="1"/>
  <c r="Q25" i="14" s="1"/>
  <c r="K25" i="14"/>
  <c r="K25" i="14" a="1"/>
  <c r="E25" i="14"/>
  <c r="D25" i="14"/>
  <c r="F25" i="14" s="1"/>
  <c r="Q24" i="14" a="1"/>
  <c r="Q24" i="14" s="1"/>
  <c r="K24" i="14"/>
  <c r="K24" i="14" a="1"/>
  <c r="E24" i="14"/>
  <c r="D24" i="14"/>
  <c r="Q23" i="14" a="1"/>
  <c r="Q23" i="14" s="1"/>
  <c r="K23" i="14"/>
  <c r="K23" i="14" a="1"/>
  <c r="E23" i="14"/>
  <c r="D23" i="14"/>
  <c r="F23" i="14" s="1"/>
  <c r="Q22" i="14" a="1"/>
  <c r="Q22" i="14" s="1"/>
  <c r="K22" i="14"/>
  <c r="K22" i="14" a="1"/>
  <c r="E22" i="14"/>
  <c r="D22" i="14"/>
  <c r="Q21" i="14" a="1"/>
  <c r="Q21" i="14" s="1"/>
  <c r="K21" i="14"/>
  <c r="K21" i="14" a="1"/>
  <c r="E21" i="14"/>
  <c r="D21" i="14"/>
  <c r="F21" i="14" s="1"/>
  <c r="Q20" i="14" a="1"/>
  <c r="Q20" i="14" s="1"/>
  <c r="K20" i="14"/>
  <c r="K20" i="14" a="1"/>
  <c r="E20" i="14"/>
  <c r="D20" i="14"/>
  <c r="Q19" i="14" a="1"/>
  <c r="Q19" i="14" s="1"/>
  <c r="K19" i="14"/>
  <c r="K19" i="14" a="1"/>
  <c r="E19" i="14"/>
  <c r="D19" i="14"/>
  <c r="F19" i="14" s="1"/>
  <c r="Q18" i="14" a="1"/>
  <c r="Q18" i="14" s="1"/>
  <c r="K18" i="14"/>
  <c r="K18" i="14" a="1"/>
  <c r="E18" i="14"/>
  <c r="D18" i="14"/>
  <c r="Q17" i="14" a="1"/>
  <c r="Q17" i="14" s="1"/>
  <c r="K17" i="14"/>
  <c r="K17" i="14" a="1"/>
  <c r="E17" i="14"/>
  <c r="D17" i="14"/>
  <c r="F17" i="14" s="1"/>
  <c r="Q16" i="14" a="1"/>
  <c r="Q16" i="14" s="1"/>
  <c r="K16" i="14"/>
  <c r="K16" i="14" a="1"/>
  <c r="E16" i="14"/>
  <c r="D16" i="14"/>
  <c r="Q15" i="14" a="1"/>
  <c r="Q15" i="14" s="1"/>
  <c r="K15" i="14"/>
  <c r="K15" i="14" a="1"/>
  <c r="E15" i="14"/>
  <c r="D15" i="14"/>
  <c r="F15" i="14" s="1"/>
  <c r="Q14" i="14" a="1"/>
  <c r="Q14" i="14" s="1"/>
  <c r="K14" i="14"/>
  <c r="K14" i="14" a="1"/>
  <c r="E14" i="14"/>
  <c r="D14" i="14"/>
  <c r="Q13" i="14" a="1"/>
  <c r="Q13" i="14" s="1"/>
  <c r="K13" i="14"/>
  <c r="K13" i="14" a="1"/>
  <c r="E13" i="14"/>
  <c r="D13" i="14"/>
  <c r="F13" i="14" s="1"/>
  <c r="Q12" i="14" a="1"/>
  <c r="Q12" i="14" s="1"/>
  <c r="K12" i="14"/>
  <c r="K12" i="14" a="1"/>
  <c r="E12" i="14"/>
  <c r="D12" i="14"/>
  <c r="Q11" i="14" a="1"/>
  <c r="Q11" i="14" s="1"/>
  <c r="K11" i="14"/>
  <c r="K11" i="14" a="1"/>
  <c r="E11" i="14"/>
  <c r="D11" i="14"/>
  <c r="F11" i="14" s="1"/>
  <c r="Q10" i="14" a="1"/>
  <c r="Q10" i="14" s="1"/>
  <c r="K10" i="14"/>
  <c r="K10" i="14" a="1"/>
  <c r="E10" i="14"/>
  <c r="D10" i="14"/>
  <c r="Q9" i="14" a="1"/>
  <c r="Q9" i="14" s="1"/>
  <c r="K9" i="14"/>
  <c r="K9" i="14" a="1"/>
  <c r="E9" i="14"/>
  <c r="D9" i="14"/>
  <c r="F9" i="14" s="1"/>
  <c r="Q8" i="14" a="1"/>
  <c r="Q8" i="14" s="1"/>
  <c r="K8" i="14"/>
  <c r="K8" i="14" a="1"/>
  <c r="E8" i="14"/>
  <c r="D8" i="14"/>
  <c r="Q7" i="14" a="1"/>
  <c r="Q7" i="14" s="1"/>
  <c r="K7" i="14"/>
  <c r="K7" i="14" a="1"/>
  <c r="E7" i="14"/>
  <c r="D7" i="14"/>
  <c r="F7" i="14" s="1"/>
  <c r="Q6" i="14" a="1"/>
  <c r="Q6" i="14" s="1"/>
  <c r="K6" i="14" a="1"/>
  <c r="K6" i="14" s="1"/>
  <c r="E6" i="14"/>
  <c r="D6" i="14"/>
  <c r="Q5" i="14" a="1"/>
  <c r="Q5" i="14" s="1"/>
  <c r="E5" i="14"/>
  <c r="D5" i="14"/>
  <c r="K248" i="13" a="1"/>
  <c r="K248" i="13" s="1"/>
  <c r="K247" i="13" a="1"/>
  <c r="K247" i="13" s="1"/>
  <c r="K246" i="13" a="1"/>
  <c r="K246" i="13" s="1"/>
  <c r="K245" i="13" a="1"/>
  <c r="K245" i="13" s="1"/>
  <c r="K244" i="13" a="1"/>
  <c r="K244" i="13" s="1"/>
  <c r="K243" i="13" a="1"/>
  <c r="K243" i="13" s="1"/>
  <c r="K242" i="13" a="1"/>
  <c r="K242" i="13" s="1"/>
  <c r="K241" i="13" a="1"/>
  <c r="K241" i="13" s="1"/>
  <c r="K240" i="13" a="1"/>
  <c r="K240" i="13" s="1"/>
  <c r="K239" i="13" a="1"/>
  <c r="K239" i="13" s="1"/>
  <c r="K238" i="13" a="1"/>
  <c r="K238" i="13" s="1"/>
  <c r="K237" i="13" a="1"/>
  <c r="K237" i="13" s="1"/>
  <c r="K236" i="13" a="1"/>
  <c r="K236" i="13" s="1"/>
  <c r="K235" i="13" a="1"/>
  <c r="K235" i="13" s="1"/>
  <c r="K234" i="13" a="1"/>
  <c r="K234" i="13" s="1"/>
  <c r="K233" i="13" a="1"/>
  <c r="K233" i="13" s="1"/>
  <c r="K232" i="13" a="1"/>
  <c r="K232" i="13" s="1"/>
  <c r="K231" i="13" a="1"/>
  <c r="K231" i="13" s="1"/>
  <c r="K230" i="13" a="1"/>
  <c r="K230" i="13" s="1"/>
  <c r="K229" i="13" a="1"/>
  <c r="K229" i="13" s="1"/>
  <c r="K228" i="13" a="1"/>
  <c r="K228" i="13" s="1"/>
  <c r="K227" i="13" a="1"/>
  <c r="K227" i="13" s="1"/>
  <c r="K226" i="13" a="1"/>
  <c r="K226" i="13" s="1"/>
  <c r="K225" i="13" a="1"/>
  <c r="K225" i="13" s="1"/>
  <c r="K224" i="13" a="1"/>
  <c r="K224" i="13" s="1"/>
  <c r="K223" i="13" a="1"/>
  <c r="K223" i="13" s="1"/>
  <c r="K222" i="13" a="1"/>
  <c r="K222" i="13" s="1"/>
  <c r="K221" i="13" a="1"/>
  <c r="K221" i="13" s="1"/>
  <c r="K220" i="13" a="1"/>
  <c r="K220" i="13" s="1"/>
  <c r="K219" i="13" a="1"/>
  <c r="K219" i="13" s="1"/>
  <c r="K218" i="13" a="1"/>
  <c r="K218" i="13" s="1"/>
  <c r="K217" i="13" a="1"/>
  <c r="K217" i="13" s="1"/>
  <c r="K216" i="13" a="1"/>
  <c r="K216" i="13" s="1"/>
  <c r="K215" i="13" a="1"/>
  <c r="K215" i="13" s="1"/>
  <c r="K214" i="13" a="1"/>
  <c r="K214" i="13" s="1"/>
  <c r="K213" i="13" a="1"/>
  <c r="K213" i="13" s="1"/>
  <c r="K212" i="13" a="1"/>
  <c r="K212" i="13" s="1"/>
  <c r="K211" i="13" a="1"/>
  <c r="K211" i="13" s="1"/>
  <c r="K210" i="13" a="1"/>
  <c r="K210" i="13" s="1"/>
  <c r="K209" i="13" a="1"/>
  <c r="K209" i="13" s="1"/>
  <c r="K208" i="13" a="1"/>
  <c r="K208" i="13" s="1"/>
  <c r="K207" i="13" a="1"/>
  <c r="K207" i="13" s="1"/>
  <c r="K206" i="13" a="1"/>
  <c r="K206" i="13" s="1"/>
  <c r="K205" i="13" a="1"/>
  <c r="K205" i="13" s="1"/>
  <c r="K204" i="13" a="1"/>
  <c r="K204" i="13" s="1"/>
  <c r="K203" i="13" a="1"/>
  <c r="K203" i="13" s="1"/>
  <c r="K202" i="13" a="1"/>
  <c r="K202" i="13" s="1"/>
  <c r="K201" i="13" a="1"/>
  <c r="K201" i="13" s="1"/>
  <c r="K200" i="13" a="1"/>
  <c r="K200" i="13" s="1"/>
  <c r="K199" i="13" a="1"/>
  <c r="K199" i="13" s="1"/>
  <c r="K198" i="13" a="1"/>
  <c r="K198" i="13" s="1"/>
  <c r="K197" i="13" a="1"/>
  <c r="K197" i="13" s="1"/>
  <c r="K196" i="13" a="1"/>
  <c r="K196" i="13" s="1"/>
  <c r="Q195" i="13" a="1"/>
  <c r="Q195" i="13" s="1"/>
  <c r="K195" i="13" a="1"/>
  <c r="K195" i="13" s="1"/>
  <c r="E195" i="13"/>
  <c r="D195" i="13"/>
  <c r="F195" i="13" s="1"/>
  <c r="Q194" i="13" a="1"/>
  <c r="Q194" i="13" s="1"/>
  <c r="K194" i="13"/>
  <c r="K194" i="13" a="1"/>
  <c r="E194" i="13"/>
  <c r="D194" i="13"/>
  <c r="Q193" i="13" a="1"/>
  <c r="Q193" i="13" s="1"/>
  <c r="K193" i="13" a="1"/>
  <c r="K193" i="13" s="1"/>
  <c r="E193" i="13"/>
  <c r="D193" i="13"/>
  <c r="F193" i="13" s="1"/>
  <c r="Q192" i="13" a="1"/>
  <c r="Q192" i="13" s="1"/>
  <c r="K192" i="13" a="1"/>
  <c r="K192" i="13" s="1"/>
  <c r="E192" i="13"/>
  <c r="D192" i="13"/>
  <c r="Q191" i="13" a="1"/>
  <c r="Q191" i="13" s="1"/>
  <c r="K191" i="13" a="1"/>
  <c r="K191" i="13" s="1"/>
  <c r="E191" i="13"/>
  <c r="D191" i="13"/>
  <c r="Q190" i="13" a="1"/>
  <c r="Q190" i="13" s="1"/>
  <c r="K190" i="13" a="1"/>
  <c r="K190" i="13" s="1"/>
  <c r="E190" i="13"/>
  <c r="D190" i="13"/>
  <c r="Q189" i="13" a="1"/>
  <c r="Q189" i="13" s="1"/>
  <c r="K189" i="13"/>
  <c r="K189" i="13" a="1"/>
  <c r="E189" i="13"/>
  <c r="D189" i="13"/>
  <c r="Q188" i="13" a="1"/>
  <c r="Q188" i="13" s="1"/>
  <c r="K188" i="13" a="1"/>
  <c r="K188" i="13" s="1"/>
  <c r="E188" i="13"/>
  <c r="D188" i="13"/>
  <c r="Q187" i="13" a="1"/>
  <c r="Q187" i="13" s="1"/>
  <c r="K187" i="13"/>
  <c r="K187" i="13" a="1"/>
  <c r="E187" i="13"/>
  <c r="D187" i="13"/>
  <c r="Q186" i="13" a="1"/>
  <c r="Q186" i="13" s="1"/>
  <c r="K186" i="13" a="1"/>
  <c r="K186" i="13" s="1"/>
  <c r="E186" i="13"/>
  <c r="D186" i="13"/>
  <c r="Q185" i="13" a="1"/>
  <c r="Q185" i="13" s="1"/>
  <c r="K185" i="13"/>
  <c r="K185" i="13" a="1"/>
  <c r="E185" i="13"/>
  <c r="D185" i="13"/>
  <c r="F185" i="13" s="1"/>
  <c r="Q184" i="13" a="1"/>
  <c r="Q184" i="13" s="1"/>
  <c r="K184" i="13" a="1"/>
  <c r="K184" i="13" s="1"/>
  <c r="E184" i="13"/>
  <c r="D184" i="13"/>
  <c r="Q183" i="13" a="1"/>
  <c r="Q183" i="13" s="1"/>
  <c r="K183" i="13" a="1"/>
  <c r="K183" i="13" s="1"/>
  <c r="E183" i="13"/>
  <c r="D183" i="13"/>
  <c r="Q182" i="13" a="1"/>
  <c r="Q182" i="13" s="1"/>
  <c r="K182" i="13" a="1"/>
  <c r="K182" i="13" s="1"/>
  <c r="E182" i="13"/>
  <c r="D182" i="13"/>
  <c r="Q181" i="13" a="1"/>
  <c r="Q181" i="13" s="1"/>
  <c r="K181" i="13"/>
  <c r="K181" i="13" a="1"/>
  <c r="E181" i="13"/>
  <c r="D181" i="13"/>
  <c r="Q180" i="13" a="1"/>
  <c r="Q180" i="13" s="1"/>
  <c r="K180" i="13" a="1"/>
  <c r="K180" i="13" s="1"/>
  <c r="E180" i="13"/>
  <c r="D180" i="13"/>
  <c r="Q179" i="13" a="1"/>
  <c r="Q179" i="13" s="1"/>
  <c r="K179" i="13"/>
  <c r="K179" i="13" a="1"/>
  <c r="E179" i="13"/>
  <c r="D179" i="13"/>
  <c r="Q178" i="13" a="1"/>
  <c r="Q178" i="13" s="1"/>
  <c r="K178" i="13" a="1"/>
  <c r="K178" i="13" s="1"/>
  <c r="E178" i="13"/>
  <c r="D178" i="13"/>
  <c r="Q177" i="13" a="1"/>
  <c r="Q177" i="13" s="1"/>
  <c r="K177" i="13"/>
  <c r="K177" i="13" a="1"/>
  <c r="E177" i="13"/>
  <c r="D177" i="13"/>
  <c r="F177" i="13" s="1"/>
  <c r="Q176" i="13" a="1"/>
  <c r="Q176" i="13" s="1"/>
  <c r="K176" i="13" a="1"/>
  <c r="K176" i="13" s="1"/>
  <c r="E176" i="13"/>
  <c r="D176" i="13"/>
  <c r="Q175" i="13" a="1"/>
  <c r="Q175" i="13" s="1"/>
  <c r="K175" i="13" a="1"/>
  <c r="K175" i="13" s="1"/>
  <c r="E175" i="13"/>
  <c r="D175" i="13"/>
  <c r="Q174" i="13" a="1"/>
  <c r="Q174" i="13" s="1"/>
  <c r="K174" i="13" a="1"/>
  <c r="K174" i="13" s="1"/>
  <c r="E174" i="13"/>
  <c r="D174" i="13"/>
  <c r="Q173" i="13" a="1"/>
  <c r="Q173" i="13" s="1"/>
  <c r="K173" i="13"/>
  <c r="K173" i="13" a="1"/>
  <c r="E173" i="13"/>
  <c r="D173" i="13"/>
  <c r="Q172" i="13" a="1"/>
  <c r="Q172" i="13" s="1"/>
  <c r="K172" i="13" a="1"/>
  <c r="K172" i="13" s="1"/>
  <c r="E172" i="13"/>
  <c r="D172" i="13"/>
  <c r="Q171" i="13" a="1"/>
  <c r="Q171" i="13" s="1"/>
  <c r="K171" i="13"/>
  <c r="K171" i="13" a="1"/>
  <c r="E171" i="13"/>
  <c r="D171" i="13"/>
  <c r="Q170" i="13" a="1"/>
  <c r="Q170" i="13" s="1"/>
  <c r="K170" i="13" a="1"/>
  <c r="K170" i="13" s="1"/>
  <c r="E170" i="13"/>
  <c r="D170" i="13"/>
  <c r="Q169" i="13" a="1"/>
  <c r="Q169" i="13" s="1"/>
  <c r="K169" i="13"/>
  <c r="K169" i="13" a="1"/>
  <c r="E169" i="13"/>
  <c r="D169" i="13"/>
  <c r="F169" i="13" s="1"/>
  <c r="Q168" i="13" a="1"/>
  <c r="Q168" i="13" s="1"/>
  <c r="K168" i="13" a="1"/>
  <c r="K168" i="13" s="1"/>
  <c r="E168" i="13"/>
  <c r="D168" i="13"/>
  <c r="Q167" i="13" a="1"/>
  <c r="Q167" i="13" s="1"/>
  <c r="K167" i="13" a="1"/>
  <c r="K167" i="13" s="1"/>
  <c r="E167" i="13"/>
  <c r="D167" i="13"/>
  <c r="Q166" i="13" a="1"/>
  <c r="Q166" i="13" s="1"/>
  <c r="K166" i="13" a="1"/>
  <c r="K166" i="13" s="1"/>
  <c r="E166" i="13"/>
  <c r="D166" i="13"/>
  <c r="F166" i="13" s="1"/>
  <c r="Q165" i="13" a="1"/>
  <c r="Q165" i="13" s="1"/>
  <c r="K165" i="13" a="1"/>
  <c r="K165" i="13" s="1"/>
  <c r="E165" i="13"/>
  <c r="D165" i="13"/>
  <c r="F165" i="13" s="1"/>
  <c r="Q164" i="13" a="1"/>
  <c r="Q164" i="13" s="1"/>
  <c r="K164" i="13" a="1"/>
  <c r="K164" i="13" s="1"/>
  <c r="E164" i="13"/>
  <c r="D164" i="13"/>
  <c r="F164" i="13" s="1"/>
  <c r="Q163" i="13" a="1"/>
  <c r="Q163" i="13" s="1"/>
  <c r="K163" i="13" a="1"/>
  <c r="K163" i="13" s="1"/>
  <c r="E163" i="13"/>
  <c r="D163" i="13"/>
  <c r="F163" i="13" s="1"/>
  <c r="Q162" i="13" a="1"/>
  <c r="Q162" i="13" s="1"/>
  <c r="K162" i="13" a="1"/>
  <c r="K162" i="13" s="1"/>
  <c r="E162" i="13"/>
  <c r="D162" i="13"/>
  <c r="F162" i="13"/>
  <c r="Q161" i="13" a="1"/>
  <c r="Q161" i="13" s="1"/>
  <c r="K161" i="13" a="1"/>
  <c r="K161" i="13" s="1"/>
  <c r="E161" i="13"/>
  <c r="D161" i="13"/>
  <c r="F161" i="13" s="1"/>
  <c r="Q160" i="13" a="1"/>
  <c r="Q160" i="13" s="1"/>
  <c r="K160" i="13" a="1"/>
  <c r="K160" i="13" s="1"/>
  <c r="F160" i="13"/>
  <c r="E160" i="13"/>
  <c r="D160" i="13"/>
  <c r="Q159" i="13" a="1"/>
  <c r="Q159" i="13" s="1"/>
  <c r="K159" i="13" a="1"/>
  <c r="K159" i="13" s="1"/>
  <c r="E159" i="13"/>
  <c r="D159" i="13"/>
  <c r="F159" i="13" s="1"/>
  <c r="Q158" i="13" a="1"/>
  <c r="Q158" i="13" s="1"/>
  <c r="K158" i="13" a="1"/>
  <c r="K158" i="13" s="1"/>
  <c r="E158" i="13"/>
  <c r="D158" i="13"/>
  <c r="F158" i="13"/>
  <c r="Q157" i="13" a="1"/>
  <c r="Q157" i="13" s="1"/>
  <c r="K157" i="13" a="1"/>
  <c r="K157" i="13" s="1"/>
  <c r="E157" i="13"/>
  <c r="D157" i="13"/>
  <c r="F157" i="13" s="1"/>
  <c r="Q156" i="13" a="1"/>
  <c r="Q156" i="13" s="1"/>
  <c r="K156" i="13" a="1"/>
  <c r="K156" i="13" s="1"/>
  <c r="E156" i="13"/>
  <c r="D156" i="13"/>
  <c r="F156" i="13" s="1"/>
  <c r="Q155" i="13" a="1"/>
  <c r="Q155" i="13" s="1"/>
  <c r="K155" i="13" a="1"/>
  <c r="K155" i="13" s="1"/>
  <c r="E155" i="13"/>
  <c r="D155" i="13"/>
  <c r="F155" i="13" s="1"/>
  <c r="Q154" i="13" a="1"/>
  <c r="Q154" i="13" s="1"/>
  <c r="K154" i="13" a="1"/>
  <c r="K154" i="13" s="1"/>
  <c r="E154" i="13"/>
  <c r="D154" i="13"/>
  <c r="F154" i="13"/>
  <c r="Q153" i="13" a="1"/>
  <c r="Q153" i="13" s="1"/>
  <c r="K153" i="13" a="1"/>
  <c r="K153" i="13" s="1"/>
  <c r="E153" i="13"/>
  <c r="D153" i="13"/>
  <c r="F153" i="13" s="1"/>
  <c r="Q152" i="13" a="1"/>
  <c r="Q152" i="13" s="1"/>
  <c r="K152" i="13" a="1"/>
  <c r="K152" i="13" s="1"/>
  <c r="F152" i="13"/>
  <c r="E152" i="13"/>
  <c r="D152" i="13"/>
  <c r="Q151" i="13" a="1"/>
  <c r="Q151" i="13" s="1"/>
  <c r="K151" i="13" a="1"/>
  <c r="K151" i="13" s="1"/>
  <c r="E151" i="13"/>
  <c r="D151" i="13"/>
  <c r="F151" i="13" s="1"/>
  <c r="Q150" i="13" a="1"/>
  <c r="Q150" i="13" s="1"/>
  <c r="K150" i="13" a="1"/>
  <c r="K150" i="13" s="1"/>
  <c r="E150" i="13"/>
  <c r="D150" i="13"/>
  <c r="F150" i="13"/>
  <c r="Q149" i="13" a="1"/>
  <c r="Q149" i="13" s="1"/>
  <c r="K149" i="13" a="1"/>
  <c r="K149" i="13" s="1"/>
  <c r="E149" i="13"/>
  <c r="D149" i="13"/>
  <c r="F149" i="13" s="1"/>
  <c r="Q148" i="13" a="1"/>
  <c r="Q148" i="13" s="1"/>
  <c r="K148" i="13" a="1"/>
  <c r="K148" i="13" s="1"/>
  <c r="E148" i="13"/>
  <c r="D148" i="13"/>
  <c r="F148" i="13" s="1"/>
  <c r="Q147" i="13" a="1"/>
  <c r="Q147" i="13" s="1"/>
  <c r="K147" i="13" a="1"/>
  <c r="K147" i="13" s="1"/>
  <c r="E147" i="13"/>
  <c r="D147" i="13"/>
  <c r="F147" i="13" s="1"/>
  <c r="Q146" i="13" a="1"/>
  <c r="Q146" i="13" s="1"/>
  <c r="K146" i="13" a="1"/>
  <c r="K146" i="13" s="1"/>
  <c r="E146" i="13"/>
  <c r="D146" i="13"/>
  <c r="F146" i="13"/>
  <c r="Q145" i="13" a="1"/>
  <c r="Q145" i="13" s="1"/>
  <c r="K145" i="13" a="1"/>
  <c r="K145" i="13" s="1"/>
  <c r="E145" i="13"/>
  <c r="D145" i="13"/>
  <c r="F145" i="13" s="1"/>
  <c r="Q144" i="13" a="1"/>
  <c r="Q144" i="13" s="1"/>
  <c r="K144" i="13" a="1"/>
  <c r="K144" i="13" s="1"/>
  <c r="F144" i="13"/>
  <c r="E144" i="13"/>
  <c r="D144" i="13"/>
  <c r="Q143" i="13" a="1"/>
  <c r="Q143" i="13" s="1"/>
  <c r="K143" i="13" a="1"/>
  <c r="K143" i="13" s="1"/>
  <c r="E143" i="13"/>
  <c r="D143" i="13"/>
  <c r="F143" i="13" s="1"/>
  <c r="Q142" i="13" a="1"/>
  <c r="Q142" i="13" s="1"/>
  <c r="K142" i="13" a="1"/>
  <c r="K142" i="13" s="1"/>
  <c r="E142" i="13"/>
  <c r="D142" i="13"/>
  <c r="F142" i="13"/>
  <c r="Q141" i="13" a="1"/>
  <c r="Q141" i="13" s="1"/>
  <c r="K141" i="13" a="1"/>
  <c r="K141" i="13" s="1"/>
  <c r="E141" i="13"/>
  <c r="D141" i="13"/>
  <c r="F141" i="13" s="1"/>
  <c r="Q140" i="13" a="1"/>
  <c r="Q140" i="13" s="1"/>
  <c r="K140" i="13" a="1"/>
  <c r="K140" i="13" s="1"/>
  <c r="E140" i="13"/>
  <c r="D140" i="13"/>
  <c r="F140" i="13" s="1"/>
  <c r="Q139" i="13" a="1"/>
  <c r="Q139" i="13" s="1"/>
  <c r="K139" i="13" a="1"/>
  <c r="K139" i="13" s="1"/>
  <c r="E139" i="13"/>
  <c r="D139" i="13"/>
  <c r="F139" i="13" s="1"/>
  <c r="Q138" i="13" a="1"/>
  <c r="Q138" i="13" s="1"/>
  <c r="K138" i="13" a="1"/>
  <c r="K138" i="13" s="1"/>
  <c r="E138" i="13"/>
  <c r="D138" i="13"/>
  <c r="F138" i="13"/>
  <c r="Q137" i="13" a="1"/>
  <c r="Q137" i="13" s="1"/>
  <c r="K137" i="13" a="1"/>
  <c r="K137" i="13" s="1"/>
  <c r="E137" i="13"/>
  <c r="D137" i="13"/>
  <c r="F137" i="13" s="1"/>
  <c r="Q136" i="13" a="1"/>
  <c r="Q136" i="13" s="1"/>
  <c r="K136" i="13" a="1"/>
  <c r="K136" i="13" s="1"/>
  <c r="F136" i="13"/>
  <c r="E136" i="13"/>
  <c r="D136" i="13"/>
  <c r="Q135" i="13" a="1"/>
  <c r="Q135" i="13" s="1"/>
  <c r="K135" i="13" a="1"/>
  <c r="K135" i="13" s="1"/>
  <c r="E135" i="13"/>
  <c r="D135" i="13"/>
  <c r="F135" i="13" s="1"/>
  <c r="Q134" i="13" a="1"/>
  <c r="Q134" i="13" s="1"/>
  <c r="K134" i="13" a="1"/>
  <c r="K134" i="13" s="1"/>
  <c r="E134" i="13"/>
  <c r="D134" i="13"/>
  <c r="F134" i="13"/>
  <c r="Q133" i="13" a="1"/>
  <c r="Q133" i="13" s="1"/>
  <c r="K133" i="13" a="1"/>
  <c r="K133" i="13" s="1"/>
  <c r="E133" i="13"/>
  <c r="D133" i="13"/>
  <c r="F133" i="13" s="1"/>
  <c r="Q132" i="13" a="1"/>
  <c r="Q132" i="13" s="1"/>
  <c r="K132" i="13" a="1"/>
  <c r="K132" i="13" s="1"/>
  <c r="E132" i="13"/>
  <c r="D132" i="13"/>
  <c r="F132" i="13" s="1"/>
  <c r="Q131" i="13" a="1"/>
  <c r="Q131" i="13" s="1"/>
  <c r="K131" i="13" a="1"/>
  <c r="K131" i="13" s="1"/>
  <c r="E131" i="13"/>
  <c r="D131" i="13"/>
  <c r="F131" i="13" s="1"/>
  <c r="Q130" i="13" a="1"/>
  <c r="Q130" i="13" s="1"/>
  <c r="K130" i="13" a="1"/>
  <c r="K130" i="13" s="1"/>
  <c r="E130" i="13"/>
  <c r="D130" i="13"/>
  <c r="F130" i="13"/>
  <c r="Q129" i="13" a="1"/>
  <c r="Q129" i="13" s="1"/>
  <c r="K129" i="13" a="1"/>
  <c r="K129" i="13" s="1"/>
  <c r="E129" i="13"/>
  <c r="D129" i="13"/>
  <c r="F129" i="13" s="1"/>
  <c r="Q128" i="13" a="1"/>
  <c r="Q128" i="13" s="1"/>
  <c r="K128" i="13" a="1"/>
  <c r="K128" i="13" s="1"/>
  <c r="F128" i="13"/>
  <c r="E128" i="13"/>
  <c r="D128" i="13"/>
  <c r="Q127" i="13" a="1"/>
  <c r="Q127" i="13" s="1"/>
  <c r="K127" i="13" a="1"/>
  <c r="K127" i="13" s="1"/>
  <c r="E127" i="13"/>
  <c r="D127" i="13"/>
  <c r="F127" i="13" s="1"/>
  <c r="Q126" i="13" a="1"/>
  <c r="Q126" i="13" s="1"/>
  <c r="K126" i="13" a="1"/>
  <c r="K126" i="13" s="1"/>
  <c r="E126" i="13"/>
  <c r="D126" i="13"/>
  <c r="F126" i="13"/>
  <c r="Q125" i="13" a="1"/>
  <c r="Q125" i="13" s="1"/>
  <c r="K125" i="13" a="1"/>
  <c r="K125" i="13" s="1"/>
  <c r="E125" i="13"/>
  <c r="D125" i="13"/>
  <c r="F125" i="13" s="1"/>
  <c r="Q124" i="13" a="1"/>
  <c r="Q124" i="13" s="1"/>
  <c r="K124" i="13" a="1"/>
  <c r="K124" i="13" s="1"/>
  <c r="E124" i="13"/>
  <c r="D124" i="13"/>
  <c r="F124" i="13" s="1"/>
  <c r="Q123" i="13" a="1"/>
  <c r="Q123" i="13" s="1"/>
  <c r="K123" i="13" a="1"/>
  <c r="K123" i="13" s="1"/>
  <c r="E123" i="13"/>
  <c r="D123" i="13"/>
  <c r="F123" i="13" s="1"/>
  <c r="Q122" i="13" a="1"/>
  <c r="Q122" i="13" s="1"/>
  <c r="K122" i="13" a="1"/>
  <c r="K122" i="13" s="1"/>
  <c r="E122" i="13"/>
  <c r="D122" i="13"/>
  <c r="F122" i="13"/>
  <c r="Q121" i="13" a="1"/>
  <c r="Q121" i="13" s="1"/>
  <c r="K121" i="13" a="1"/>
  <c r="K121" i="13" s="1"/>
  <c r="E121" i="13"/>
  <c r="D121" i="13"/>
  <c r="F121" i="13" s="1"/>
  <c r="Q120" i="13" a="1"/>
  <c r="Q120" i="13" s="1"/>
  <c r="K120" i="13" a="1"/>
  <c r="K120" i="13" s="1"/>
  <c r="F120" i="13"/>
  <c r="E120" i="13"/>
  <c r="D120" i="13"/>
  <c r="Q119" i="13" a="1"/>
  <c r="Q119" i="13" s="1"/>
  <c r="K119" i="13" a="1"/>
  <c r="K119" i="13" s="1"/>
  <c r="E119" i="13"/>
  <c r="D119" i="13"/>
  <c r="F119" i="13" s="1"/>
  <c r="Q118" i="13" a="1"/>
  <c r="Q118" i="13" s="1"/>
  <c r="K118" i="13" a="1"/>
  <c r="K118" i="13" s="1"/>
  <c r="E118" i="13"/>
  <c r="D118" i="13"/>
  <c r="F118" i="13"/>
  <c r="Q117" i="13" a="1"/>
  <c r="Q117" i="13" s="1"/>
  <c r="K117" i="13" a="1"/>
  <c r="K117" i="13" s="1"/>
  <c r="E117" i="13"/>
  <c r="D117" i="13"/>
  <c r="F117" i="13" s="1"/>
  <c r="Q116" i="13" a="1"/>
  <c r="Q116" i="13" s="1"/>
  <c r="K116" i="13" a="1"/>
  <c r="K116" i="13" s="1"/>
  <c r="E116" i="13"/>
  <c r="D116" i="13"/>
  <c r="F116" i="13" s="1"/>
  <c r="Q115" i="13" a="1"/>
  <c r="Q115" i="13" s="1"/>
  <c r="K115" i="13" a="1"/>
  <c r="K115" i="13" s="1"/>
  <c r="E115" i="13"/>
  <c r="D115" i="13"/>
  <c r="F115" i="13" s="1"/>
  <c r="Q114" i="13" a="1"/>
  <c r="Q114" i="13" s="1"/>
  <c r="K114" i="13" a="1"/>
  <c r="K114" i="13" s="1"/>
  <c r="E114" i="13"/>
  <c r="D114" i="13"/>
  <c r="F114" i="13"/>
  <c r="Q113" i="13" a="1"/>
  <c r="Q113" i="13" s="1"/>
  <c r="K113" i="13" a="1"/>
  <c r="K113" i="13" s="1"/>
  <c r="E113" i="13"/>
  <c r="D113" i="13"/>
  <c r="F113" i="13" s="1"/>
  <c r="Q112" i="13" a="1"/>
  <c r="Q112" i="13" s="1"/>
  <c r="K112" i="13" a="1"/>
  <c r="K112" i="13" s="1"/>
  <c r="F112" i="13"/>
  <c r="E112" i="13"/>
  <c r="D112" i="13"/>
  <c r="Q111" i="13" a="1"/>
  <c r="Q111" i="13" s="1"/>
  <c r="K111" i="13" a="1"/>
  <c r="K111" i="13" s="1"/>
  <c r="E111" i="13"/>
  <c r="D111" i="13"/>
  <c r="F111" i="13" s="1"/>
  <c r="Q110" i="13" a="1"/>
  <c r="Q110" i="13" s="1"/>
  <c r="K110" i="13" a="1"/>
  <c r="K110" i="13" s="1"/>
  <c r="E110" i="13"/>
  <c r="D110" i="13"/>
  <c r="F110" i="13"/>
  <c r="Q109" i="13" a="1"/>
  <c r="Q109" i="13" s="1"/>
  <c r="K109" i="13" a="1"/>
  <c r="K109" i="13" s="1"/>
  <c r="E109" i="13"/>
  <c r="D109" i="13"/>
  <c r="F109" i="13" s="1"/>
  <c r="Q108" i="13" a="1"/>
  <c r="Q108" i="13" s="1"/>
  <c r="K108" i="13" a="1"/>
  <c r="K108" i="13" s="1"/>
  <c r="E108" i="13"/>
  <c r="D108" i="13"/>
  <c r="F108" i="13"/>
  <c r="Q107" i="13" a="1"/>
  <c r="Q107" i="13" s="1"/>
  <c r="K107" i="13" a="1"/>
  <c r="K107" i="13" s="1"/>
  <c r="E107" i="13"/>
  <c r="D107" i="13"/>
  <c r="F107" i="13" s="1"/>
  <c r="Q106" i="13" a="1"/>
  <c r="Q106" i="13" s="1"/>
  <c r="K106" i="13" a="1"/>
  <c r="K106" i="13" s="1"/>
  <c r="E106" i="13"/>
  <c r="D106" i="13"/>
  <c r="F106" i="13"/>
  <c r="Q105" i="13" a="1"/>
  <c r="Q105" i="13" s="1"/>
  <c r="K105" i="13" a="1"/>
  <c r="K105" i="13" s="1"/>
  <c r="E105" i="13"/>
  <c r="D105" i="13"/>
  <c r="F105" i="13" s="1"/>
  <c r="Q104" i="13" a="1"/>
  <c r="Q104" i="13" s="1"/>
  <c r="K104" i="13" a="1"/>
  <c r="K104" i="13" s="1"/>
  <c r="E104" i="13"/>
  <c r="D104" i="13"/>
  <c r="F104" i="13"/>
  <c r="Q103" i="13" a="1"/>
  <c r="Q103" i="13" s="1"/>
  <c r="K103" i="13" a="1"/>
  <c r="K103" i="13" s="1"/>
  <c r="E103" i="13"/>
  <c r="D103" i="13"/>
  <c r="F103" i="13" s="1"/>
  <c r="Q102" i="13" a="1"/>
  <c r="Q102" i="13" s="1"/>
  <c r="K102" i="13" a="1"/>
  <c r="K102" i="13" s="1"/>
  <c r="E102" i="13"/>
  <c r="D102" i="13"/>
  <c r="F102" i="13"/>
  <c r="Q101" i="13" a="1"/>
  <c r="Q101" i="13" s="1"/>
  <c r="K101" i="13" a="1"/>
  <c r="K101" i="13" s="1"/>
  <c r="E101" i="13"/>
  <c r="D101" i="13"/>
  <c r="F101" i="13" s="1"/>
  <c r="Q100" i="13" a="1"/>
  <c r="Q100" i="13" s="1"/>
  <c r="K100" i="13" a="1"/>
  <c r="K100" i="13" s="1"/>
  <c r="E100" i="13"/>
  <c r="D100" i="13"/>
  <c r="F100" i="13"/>
  <c r="Q99" i="13" a="1"/>
  <c r="Q99" i="13" s="1"/>
  <c r="K99" i="13" a="1"/>
  <c r="K99" i="13" s="1"/>
  <c r="E99" i="13"/>
  <c r="D99" i="13"/>
  <c r="F99" i="13" s="1"/>
  <c r="Q98" i="13" a="1"/>
  <c r="Q98" i="13" s="1"/>
  <c r="K98" i="13" a="1"/>
  <c r="K98" i="13" s="1"/>
  <c r="F98" i="13"/>
  <c r="E98" i="13"/>
  <c r="D98" i="13"/>
  <c r="Q97" i="13" a="1"/>
  <c r="Q97" i="13" s="1"/>
  <c r="K97" i="13" a="1"/>
  <c r="K97" i="13" s="1"/>
  <c r="E97" i="13"/>
  <c r="D97" i="13"/>
  <c r="Q96" i="13" a="1"/>
  <c r="Q96" i="13" s="1"/>
  <c r="K96" i="13" a="1"/>
  <c r="K96" i="13" s="1"/>
  <c r="E96" i="13"/>
  <c r="D96" i="13"/>
  <c r="F96" i="13" s="1"/>
  <c r="Q95" i="13" a="1"/>
  <c r="Q95" i="13" s="1"/>
  <c r="K95" i="13" a="1"/>
  <c r="K95" i="13" s="1"/>
  <c r="E95" i="13"/>
  <c r="D95" i="13"/>
  <c r="F95" i="13"/>
  <c r="Q94" i="13" a="1"/>
  <c r="Q94" i="13" s="1"/>
  <c r="K94" i="13" a="1"/>
  <c r="K94" i="13" s="1"/>
  <c r="F94" i="13"/>
  <c r="E94" i="13"/>
  <c r="D94" i="13"/>
  <c r="Q93" i="13" a="1"/>
  <c r="Q93" i="13" s="1"/>
  <c r="K93" i="13" a="1"/>
  <c r="K93" i="13" s="1"/>
  <c r="E93" i="13"/>
  <c r="F93" i="13" s="1"/>
  <c r="D93" i="13"/>
  <c r="Q92" i="13" a="1"/>
  <c r="Q92" i="13" s="1"/>
  <c r="K92" i="13" a="1"/>
  <c r="K92" i="13" s="1"/>
  <c r="E92" i="13"/>
  <c r="D92" i="13"/>
  <c r="F92" i="13"/>
  <c r="Q91" i="13" a="1"/>
  <c r="Q91" i="13" s="1"/>
  <c r="K91" i="13" a="1"/>
  <c r="K91" i="13" s="1"/>
  <c r="E91" i="13"/>
  <c r="D91" i="13"/>
  <c r="F91" i="13" s="1"/>
  <c r="Q90" i="13" a="1"/>
  <c r="Q90" i="13" s="1"/>
  <c r="K90" i="13" a="1"/>
  <c r="K90" i="13" s="1"/>
  <c r="F90" i="13"/>
  <c r="E90" i="13"/>
  <c r="D90" i="13"/>
  <c r="Q89" i="13" a="1"/>
  <c r="Q89" i="13" s="1"/>
  <c r="K89" i="13" a="1"/>
  <c r="K89" i="13" s="1"/>
  <c r="E89" i="13"/>
  <c r="D89" i="13"/>
  <c r="Q88" i="13" a="1"/>
  <c r="Q88" i="13" s="1"/>
  <c r="K88" i="13" a="1"/>
  <c r="K88" i="13" s="1"/>
  <c r="E88" i="13"/>
  <c r="D88" i="13"/>
  <c r="F88" i="13" s="1"/>
  <c r="Q87" i="13" a="1"/>
  <c r="Q87" i="13" s="1"/>
  <c r="K87" i="13" a="1"/>
  <c r="K87" i="13" s="1"/>
  <c r="E87" i="13"/>
  <c r="D87" i="13"/>
  <c r="F87" i="13"/>
  <c r="Q86" i="13" a="1"/>
  <c r="Q86" i="13" s="1"/>
  <c r="K86" i="13" a="1"/>
  <c r="K86" i="13" s="1"/>
  <c r="E86" i="13"/>
  <c r="D86" i="13"/>
  <c r="F86" i="13" s="1"/>
  <c r="Q85" i="13" a="1"/>
  <c r="Q85" i="13" s="1"/>
  <c r="K85" i="13" a="1"/>
  <c r="K85" i="13" s="1"/>
  <c r="E85" i="13"/>
  <c r="D85" i="13"/>
  <c r="F85" i="13"/>
  <c r="Q84" i="13" a="1"/>
  <c r="Q84" i="13" s="1"/>
  <c r="K84" i="13" a="1"/>
  <c r="K84" i="13" s="1"/>
  <c r="E84" i="13"/>
  <c r="D84" i="13"/>
  <c r="F84" i="13" s="1"/>
  <c r="Q83" i="13" a="1"/>
  <c r="Q83" i="13" s="1"/>
  <c r="K83" i="13" a="1"/>
  <c r="K83" i="13" s="1"/>
  <c r="E83" i="13"/>
  <c r="D83" i="13"/>
  <c r="F83" i="13"/>
  <c r="Q82" i="13" a="1"/>
  <c r="Q82" i="13" s="1"/>
  <c r="K82" i="13" a="1"/>
  <c r="K82" i="13" s="1"/>
  <c r="E82" i="13"/>
  <c r="D82" i="13"/>
  <c r="F82" i="13" s="1"/>
  <c r="Q81" i="13" a="1"/>
  <c r="Q81" i="13" s="1"/>
  <c r="K81" i="13" a="1"/>
  <c r="K81" i="13" s="1"/>
  <c r="E81" i="13"/>
  <c r="D81" i="13"/>
  <c r="F81" i="13"/>
  <c r="Q80" i="13" a="1"/>
  <c r="Q80" i="13" s="1"/>
  <c r="K80" i="13" a="1"/>
  <c r="K80" i="13" s="1"/>
  <c r="E80" i="13"/>
  <c r="D80" i="13"/>
  <c r="F80" i="13" s="1"/>
  <c r="Q79" i="13" a="1"/>
  <c r="Q79" i="13" s="1"/>
  <c r="K79" i="13" a="1"/>
  <c r="K79" i="13" s="1"/>
  <c r="E79" i="13"/>
  <c r="D79" i="13"/>
  <c r="F79" i="13"/>
  <c r="Q78" i="13" a="1"/>
  <c r="Q78" i="13" s="1"/>
  <c r="K78" i="13" a="1"/>
  <c r="K78" i="13" s="1"/>
  <c r="E78" i="13"/>
  <c r="D78" i="13"/>
  <c r="F78" i="13" s="1"/>
  <c r="Q77" i="13" a="1"/>
  <c r="Q77" i="13" s="1"/>
  <c r="K77" i="13" a="1"/>
  <c r="K77" i="13" s="1"/>
  <c r="E77" i="13"/>
  <c r="D77" i="13"/>
  <c r="F77" i="13"/>
  <c r="Q76" i="13" a="1"/>
  <c r="Q76" i="13" s="1"/>
  <c r="K76" i="13" a="1"/>
  <c r="K76" i="13" s="1"/>
  <c r="E76" i="13"/>
  <c r="D76" i="13"/>
  <c r="F76" i="13" s="1"/>
  <c r="Q75" i="13" a="1"/>
  <c r="Q75" i="13" s="1"/>
  <c r="K75" i="13" a="1"/>
  <c r="K75" i="13" s="1"/>
  <c r="E75" i="13"/>
  <c r="D75" i="13"/>
  <c r="F75" i="13"/>
  <c r="Q74" i="13" a="1"/>
  <c r="Q74" i="13" s="1"/>
  <c r="K74" i="13" a="1"/>
  <c r="K74" i="13" s="1"/>
  <c r="E74" i="13"/>
  <c r="D74" i="13"/>
  <c r="F74" i="13" s="1"/>
  <c r="Q73" i="13" a="1"/>
  <c r="Q73" i="13" s="1"/>
  <c r="K73" i="13" a="1"/>
  <c r="K73" i="13" s="1"/>
  <c r="E73" i="13"/>
  <c r="D73" i="13"/>
  <c r="F73" i="13"/>
  <c r="Q72" i="13" a="1"/>
  <c r="Q72" i="13" s="1"/>
  <c r="K72" i="13" a="1"/>
  <c r="K72" i="13" s="1"/>
  <c r="E72" i="13"/>
  <c r="D72" i="13"/>
  <c r="F72" i="13" s="1"/>
  <c r="Q71" i="13" a="1"/>
  <c r="Q71" i="13" s="1"/>
  <c r="K71" i="13" a="1"/>
  <c r="K71" i="13" s="1"/>
  <c r="E71" i="13"/>
  <c r="D71" i="13"/>
  <c r="F71" i="13"/>
  <c r="Q70" i="13" a="1"/>
  <c r="Q70" i="13" s="1"/>
  <c r="K70" i="13" a="1"/>
  <c r="K70" i="13" s="1"/>
  <c r="E70" i="13"/>
  <c r="D70" i="13"/>
  <c r="F70" i="13" s="1"/>
  <c r="Q69" i="13" a="1"/>
  <c r="Q69" i="13" s="1"/>
  <c r="K69" i="13" a="1"/>
  <c r="K69" i="13" s="1"/>
  <c r="E69" i="13"/>
  <c r="D69" i="13"/>
  <c r="F69" i="13" s="1"/>
  <c r="Q68" i="13" a="1"/>
  <c r="Q68" i="13" s="1"/>
  <c r="K68" i="13" a="1"/>
  <c r="K68" i="13" s="1"/>
  <c r="E68" i="13"/>
  <c r="D68" i="13"/>
  <c r="F68" i="13" s="1"/>
  <c r="Q67" i="13" a="1"/>
  <c r="Q67" i="13" s="1"/>
  <c r="K67" i="13" a="1"/>
  <c r="K67" i="13" s="1"/>
  <c r="E67" i="13"/>
  <c r="D67" i="13"/>
  <c r="F67" i="13"/>
  <c r="Q66" i="13" a="1"/>
  <c r="Q66" i="13" s="1"/>
  <c r="K66" i="13" a="1"/>
  <c r="K66" i="13" s="1"/>
  <c r="E66" i="13"/>
  <c r="D66" i="13"/>
  <c r="F66" i="13" s="1"/>
  <c r="Q65" i="13" a="1"/>
  <c r="Q65" i="13" s="1"/>
  <c r="K65" i="13" a="1"/>
  <c r="K65" i="13" s="1"/>
  <c r="E65" i="13"/>
  <c r="D65" i="13"/>
  <c r="F65" i="13"/>
  <c r="Q64" i="13" a="1"/>
  <c r="Q64" i="13" s="1"/>
  <c r="K64" i="13" a="1"/>
  <c r="K64" i="13" s="1"/>
  <c r="E64" i="13"/>
  <c r="D64" i="13"/>
  <c r="F64" i="13" s="1"/>
  <c r="Q63" i="13" a="1"/>
  <c r="Q63" i="13" s="1"/>
  <c r="K63" i="13" a="1"/>
  <c r="K63" i="13" s="1"/>
  <c r="E63" i="13"/>
  <c r="D63" i="13"/>
  <c r="F63" i="13"/>
  <c r="Q62" i="13" a="1"/>
  <c r="Q62" i="13" s="1"/>
  <c r="K62" i="13" a="1"/>
  <c r="K62" i="13" s="1"/>
  <c r="E62" i="13"/>
  <c r="D62" i="13"/>
  <c r="F62" i="13" s="1"/>
  <c r="Q61" i="13" a="1"/>
  <c r="Q61" i="13" s="1"/>
  <c r="K61" i="13" a="1"/>
  <c r="K61" i="13" s="1"/>
  <c r="E61" i="13"/>
  <c r="D61" i="13"/>
  <c r="F61" i="13"/>
  <c r="Q60" i="13" a="1"/>
  <c r="Q60" i="13" s="1"/>
  <c r="K60" i="13" a="1"/>
  <c r="K60" i="13" s="1"/>
  <c r="E60" i="13"/>
  <c r="D60" i="13"/>
  <c r="F60" i="13" s="1"/>
  <c r="Q59" i="13" a="1"/>
  <c r="Q59" i="13" s="1"/>
  <c r="K59" i="13" a="1"/>
  <c r="K59" i="13" s="1"/>
  <c r="E59" i="13"/>
  <c r="D59" i="13"/>
  <c r="F59" i="13"/>
  <c r="Q58" i="13" a="1"/>
  <c r="Q58" i="13" s="1"/>
  <c r="K58" i="13" a="1"/>
  <c r="K58" i="13" s="1"/>
  <c r="E58" i="13"/>
  <c r="D58" i="13"/>
  <c r="F58" i="13" s="1"/>
  <c r="Q57" i="13" a="1"/>
  <c r="Q57" i="13" s="1"/>
  <c r="K57" i="13" a="1"/>
  <c r="K57" i="13" s="1"/>
  <c r="E57" i="13"/>
  <c r="D57" i="13"/>
  <c r="F57" i="13"/>
  <c r="Q56" i="13" a="1"/>
  <c r="Q56" i="13" s="1"/>
  <c r="K56" i="13" a="1"/>
  <c r="K56" i="13" s="1"/>
  <c r="E56" i="13"/>
  <c r="D56" i="13"/>
  <c r="F56" i="13" s="1"/>
  <c r="Q55" i="13" a="1"/>
  <c r="Q55" i="13" s="1"/>
  <c r="K55" i="13" a="1"/>
  <c r="K55" i="13" s="1"/>
  <c r="E55" i="13"/>
  <c r="D55" i="13"/>
  <c r="F55" i="13"/>
  <c r="Q54" i="13" a="1"/>
  <c r="Q54" i="13" s="1"/>
  <c r="K54" i="13" a="1"/>
  <c r="K54" i="13" s="1"/>
  <c r="E54" i="13"/>
  <c r="D54" i="13"/>
  <c r="F54" i="13" s="1"/>
  <c r="Q53" i="13" a="1"/>
  <c r="Q53" i="13" s="1"/>
  <c r="K53" i="13" a="1"/>
  <c r="K53" i="13" s="1"/>
  <c r="E53" i="13"/>
  <c r="D53" i="13"/>
  <c r="F53" i="13"/>
  <c r="Q52" i="13" a="1"/>
  <c r="Q52" i="13" s="1"/>
  <c r="K52" i="13" a="1"/>
  <c r="K52" i="13" s="1"/>
  <c r="E52" i="13"/>
  <c r="D52" i="13"/>
  <c r="F52" i="13" s="1"/>
  <c r="Q51" i="13" a="1"/>
  <c r="Q51" i="13" s="1"/>
  <c r="K51" i="13" a="1"/>
  <c r="K51" i="13" s="1"/>
  <c r="E51" i="13"/>
  <c r="D51" i="13"/>
  <c r="F51" i="13"/>
  <c r="Q50" i="13" a="1"/>
  <c r="Q50" i="13" s="1"/>
  <c r="K50" i="13" a="1"/>
  <c r="K50" i="13" s="1"/>
  <c r="E50" i="13"/>
  <c r="D50" i="13"/>
  <c r="F50" i="13" s="1"/>
  <c r="Q49" i="13" a="1"/>
  <c r="Q49" i="13" s="1"/>
  <c r="K49" i="13" a="1"/>
  <c r="K49" i="13" s="1"/>
  <c r="E49" i="13"/>
  <c r="D49" i="13"/>
  <c r="F49" i="13"/>
  <c r="Q48" i="13" a="1"/>
  <c r="Q48" i="13" s="1"/>
  <c r="K48" i="13" a="1"/>
  <c r="K48" i="13" s="1"/>
  <c r="E48" i="13"/>
  <c r="D48" i="13"/>
  <c r="F48" i="13" s="1"/>
  <c r="Q47" i="13" a="1"/>
  <c r="Q47" i="13" s="1"/>
  <c r="K47" i="13" a="1"/>
  <c r="K47" i="13" s="1"/>
  <c r="E47" i="13"/>
  <c r="D47" i="13"/>
  <c r="F47" i="13"/>
  <c r="Q46" i="13" a="1"/>
  <c r="Q46" i="13" s="1"/>
  <c r="K46" i="13" a="1"/>
  <c r="K46" i="13" s="1"/>
  <c r="E46" i="13"/>
  <c r="D46" i="13"/>
  <c r="F46" i="13" s="1"/>
  <c r="Q45" i="13" a="1"/>
  <c r="Q45" i="13" s="1"/>
  <c r="K45" i="13" a="1"/>
  <c r="K45" i="13" s="1"/>
  <c r="E45" i="13"/>
  <c r="D45" i="13"/>
  <c r="F45" i="13"/>
  <c r="Q44" i="13" a="1"/>
  <c r="Q44" i="13" s="1"/>
  <c r="K44" i="13" a="1"/>
  <c r="K44" i="13" s="1"/>
  <c r="E44" i="13"/>
  <c r="D44" i="13"/>
  <c r="F44" i="13" s="1"/>
  <c r="Q43" i="13" a="1"/>
  <c r="Q43" i="13" s="1"/>
  <c r="K43" i="13" a="1"/>
  <c r="K43" i="13" s="1"/>
  <c r="E43" i="13"/>
  <c r="D43" i="13"/>
  <c r="F43" i="13"/>
  <c r="Q42" i="13" a="1"/>
  <c r="Q42" i="13" s="1"/>
  <c r="K42" i="13" a="1"/>
  <c r="K42" i="13" s="1"/>
  <c r="E42" i="13"/>
  <c r="D42" i="13"/>
  <c r="F42" i="13" s="1"/>
  <c r="Q41" i="13" a="1"/>
  <c r="Q41" i="13" s="1"/>
  <c r="K41" i="13" a="1"/>
  <c r="K41" i="13" s="1"/>
  <c r="E41" i="13"/>
  <c r="D41" i="13"/>
  <c r="F41" i="13"/>
  <c r="Q40" i="13" a="1"/>
  <c r="Q40" i="13" s="1"/>
  <c r="K40" i="13" a="1"/>
  <c r="K40" i="13" s="1"/>
  <c r="E40" i="13"/>
  <c r="D40" i="13"/>
  <c r="F40" i="13" s="1"/>
  <c r="Q39" i="13" a="1"/>
  <c r="Q39" i="13" s="1"/>
  <c r="K39" i="13" a="1"/>
  <c r="K39" i="13" s="1"/>
  <c r="E39" i="13"/>
  <c r="D39" i="13"/>
  <c r="F39" i="13"/>
  <c r="Q38" i="13" a="1"/>
  <c r="Q38" i="13" s="1"/>
  <c r="K38" i="13" a="1"/>
  <c r="K38" i="13" s="1"/>
  <c r="E38" i="13"/>
  <c r="D38" i="13"/>
  <c r="F38" i="13" s="1"/>
  <c r="Q37" i="13" a="1"/>
  <c r="Q37" i="13" s="1"/>
  <c r="K37" i="13" a="1"/>
  <c r="K37" i="13" s="1"/>
  <c r="E37" i="13"/>
  <c r="D37" i="13"/>
  <c r="F37" i="13"/>
  <c r="Q36" i="13" a="1"/>
  <c r="Q36" i="13" s="1"/>
  <c r="K36" i="13" a="1"/>
  <c r="K36" i="13" s="1"/>
  <c r="E36" i="13"/>
  <c r="D36" i="13"/>
  <c r="F36" i="13" s="1"/>
  <c r="Q35" i="13" a="1"/>
  <c r="Q35" i="13" s="1"/>
  <c r="K35" i="13" a="1"/>
  <c r="K35" i="13" s="1"/>
  <c r="E35" i="13"/>
  <c r="D35" i="13"/>
  <c r="F35" i="13"/>
  <c r="Q34" i="13" a="1"/>
  <c r="Q34" i="13" s="1"/>
  <c r="K34" i="13" a="1"/>
  <c r="K34" i="13" s="1"/>
  <c r="E34" i="13"/>
  <c r="D34" i="13"/>
  <c r="F34" i="13" s="1"/>
  <c r="Q33" i="13" a="1"/>
  <c r="Q33" i="13" s="1"/>
  <c r="K33" i="13" a="1"/>
  <c r="K33" i="13" s="1"/>
  <c r="E33" i="13"/>
  <c r="D33" i="13"/>
  <c r="F33" i="13"/>
  <c r="Q32" i="13" a="1"/>
  <c r="Q32" i="13" s="1"/>
  <c r="K32" i="13" a="1"/>
  <c r="K32" i="13" s="1"/>
  <c r="E32" i="13"/>
  <c r="D32" i="13"/>
  <c r="F32" i="13" s="1"/>
  <c r="Q31" i="13" a="1"/>
  <c r="Q31" i="13" s="1"/>
  <c r="K31" i="13" a="1"/>
  <c r="K31" i="13" s="1"/>
  <c r="E31" i="13"/>
  <c r="D31" i="13"/>
  <c r="F31" i="13"/>
  <c r="Q30" i="13" a="1"/>
  <c r="Q30" i="13" s="1"/>
  <c r="K30" i="13" a="1"/>
  <c r="K30" i="13" s="1"/>
  <c r="E30" i="13"/>
  <c r="D30" i="13"/>
  <c r="F30" i="13" s="1"/>
  <c r="Q29" i="13" a="1"/>
  <c r="Q29" i="13" s="1"/>
  <c r="K29" i="13" a="1"/>
  <c r="K29" i="13" s="1"/>
  <c r="E29" i="13"/>
  <c r="D29" i="13"/>
  <c r="F29" i="13"/>
  <c r="Q28" i="13" a="1"/>
  <c r="Q28" i="13" s="1"/>
  <c r="K28" i="13" a="1"/>
  <c r="K28" i="13" s="1"/>
  <c r="E28" i="13"/>
  <c r="D28" i="13"/>
  <c r="F28" i="13" s="1"/>
  <c r="Q27" i="13" a="1"/>
  <c r="Q27" i="13" s="1"/>
  <c r="K27" i="13" a="1"/>
  <c r="K27" i="13" s="1"/>
  <c r="E27" i="13"/>
  <c r="D27" i="13"/>
  <c r="F27" i="13"/>
  <c r="Q26" i="13" a="1"/>
  <c r="Q26" i="13" s="1"/>
  <c r="K26" i="13" a="1"/>
  <c r="K26" i="13" s="1"/>
  <c r="E26" i="13"/>
  <c r="D26" i="13"/>
  <c r="F26" i="13" s="1"/>
  <c r="Q25" i="13" a="1"/>
  <c r="Q25" i="13" s="1"/>
  <c r="K25" i="13" a="1"/>
  <c r="K25" i="13" s="1"/>
  <c r="E25" i="13"/>
  <c r="D25" i="13"/>
  <c r="F25" i="13"/>
  <c r="Q24" i="13" a="1"/>
  <c r="Q24" i="13" s="1"/>
  <c r="K24" i="13" a="1"/>
  <c r="K24" i="13" s="1"/>
  <c r="E24" i="13"/>
  <c r="D24" i="13"/>
  <c r="F24" i="13" s="1"/>
  <c r="Q23" i="13" a="1"/>
  <c r="Q23" i="13" s="1"/>
  <c r="K23" i="13" a="1"/>
  <c r="K23" i="13" s="1"/>
  <c r="E23" i="13"/>
  <c r="D23" i="13"/>
  <c r="F23" i="13"/>
  <c r="Q22" i="13" a="1"/>
  <c r="Q22" i="13" s="1"/>
  <c r="K22" i="13" a="1"/>
  <c r="K22" i="13" s="1"/>
  <c r="E22" i="13"/>
  <c r="D22" i="13"/>
  <c r="F22" i="13" s="1"/>
  <c r="Q21" i="13" a="1"/>
  <c r="Q21" i="13" s="1"/>
  <c r="K21" i="13" a="1"/>
  <c r="K21" i="13" s="1"/>
  <c r="E21" i="13"/>
  <c r="D21" i="13"/>
  <c r="F21" i="13"/>
  <c r="Q20" i="13" a="1"/>
  <c r="Q20" i="13" s="1"/>
  <c r="K20" i="13" a="1"/>
  <c r="K20" i="13" s="1"/>
  <c r="E20" i="13"/>
  <c r="D20" i="13"/>
  <c r="F20" i="13" s="1"/>
  <c r="Q19" i="13" a="1"/>
  <c r="Q19" i="13" s="1"/>
  <c r="K19" i="13" a="1"/>
  <c r="K19" i="13" s="1"/>
  <c r="E19" i="13"/>
  <c r="D19" i="13"/>
  <c r="F19" i="13"/>
  <c r="Q18" i="13" a="1"/>
  <c r="Q18" i="13" s="1"/>
  <c r="K18" i="13" a="1"/>
  <c r="K18" i="13" s="1"/>
  <c r="E18" i="13"/>
  <c r="D18" i="13"/>
  <c r="F18" i="13" s="1"/>
  <c r="Q17" i="13" a="1"/>
  <c r="Q17" i="13" s="1"/>
  <c r="K17" i="13" a="1"/>
  <c r="K17" i="13" s="1"/>
  <c r="E17" i="13"/>
  <c r="D17" i="13"/>
  <c r="F17" i="13"/>
  <c r="Q16" i="13" a="1"/>
  <c r="Q16" i="13" s="1"/>
  <c r="K16" i="13" a="1"/>
  <c r="K16" i="13" s="1"/>
  <c r="E16" i="13"/>
  <c r="D16" i="13"/>
  <c r="F16" i="13" s="1"/>
  <c r="Q15" i="13" a="1"/>
  <c r="Q15" i="13" s="1"/>
  <c r="K15" i="13" a="1"/>
  <c r="K15" i="13" s="1"/>
  <c r="E15" i="13"/>
  <c r="D15" i="13"/>
  <c r="F15" i="13"/>
  <c r="Q14" i="13" a="1"/>
  <c r="Q14" i="13" s="1"/>
  <c r="K14" i="13" a="1"/>
  <c r="K14" i="13" s="1"/>
  <c r="E14" i="13"/>
  <c r="D14" i="13"/>
  <c r="F14" i="13" s="1"/>
  <c r="Q13" i="13" a="1"/>
  <c r="Q13" i="13" s="1"/>
  <c r="K13" i="13" a="1"/>
  <c r="K13" i="13" s="1"/>
  <c r="E13" i="13"/>
  <c r="D13" i="13"/>
  <c r="F13" i="13"/>
  <c r="Q12" i="13" a="1"/>
  <c r="Q12" i="13" s="1"/>
  <c r="K12" i="13" a="1"/>
  <c r="K12" i="13" s="1"/>
  <c r="E12" i="13"/>
  <c r="D12" i="13"/>
  <c r="F12" i="13" s="1"/>
  <c r="Q11" i="13" a="1"/>
  <c r="Q11" i="13" s="1"/>
  <c r="K11" i="13" a="1"/>
  <c r="K11" i="13" s="1"/>
  <c r="E11" i="13"/>
  <c r="D11" i="13"/>
  <c r="F11" i="13"/>
  <c r="Q10" i="13" a="1"/>
  <c r="Q10" i="13" s="1"/>
  <c r="K10" i="13" a="1"/>
  <c r="K10" i="13" s="1"/>
  <c r="E10" i="13"/>
  <c r="D10" i="13"/>
  <c r="F10" i="13" s="1"/>
  <c r="Q9" i="13" a="1"/>
  <c r="Q9" i="13" s="1"/>
  <c r="K9" i="13" a="1"/>
  <c r="K9" i="13" s="1"/>
  <c r="E9" i="13"/>
  <c r="D9" i="13"/>
  <c r="F9" i="13"/>
  <c r="Q8" i="13" a="1"/>
  <c r="Q8" i="13" s="1"/>
  <c r="K8" i="13" a="1"/>
  <c r="K8" i="13" s="1"/>
  <c r="E8" i="13"/>
  <c r="D8" i="13"/>
  <c r="F8" i="13" s="1"/>
  <c r="Q7" i="13" a="1"/>
  <c r="Q7" i="13" s="1"/>
  <c r="K7" i="13" a="1"/>
  <c r="K7" i="13" s="1"/>
  <c r="E7" i="13"/>
  <c r="D7" i="13"/>
  <c r="F7" i="13"/>
  <c r="Q6" i="13" a="1"/>
  <c r="Q6" i="13" s="1"/>
  <c r="K6" i="13" a="1"/>
  <c r="K6" i="13" s="1"/>
  <c r="E6" i="13"/>
  <c r="D6" i="13"/>
  <c r="F6" i="13" s="1"/>
  <c r="Q5" i="13" a="1"/>
  <c r="Q5" i="13" s="1"/>
  <c r="E5" i="13"/>
  <c r="D5" i="13"/>
  <c r="F5" i="13" s="1"/>
  <c r="K248" i="12" a="1"/>
  <c r="K248" i="12" s="1"/>
  <c r="K247" i="12" a="1"/>
  <c r="K247" i="12" s="1"/>
  <c r="K246" i="12" a="1"/>
  <c r="K246" i="12" s="1"/>
  <c r="K245" i="12" a="1"/>
  <c r="K245" i="12" s="1"/>
  <c r="K244" i="12" a="1"/>
  <c r="K244" i="12" s="1"/>
  <c r="K243" i="12" a="1"/>
  <c r="K243" i="12" s="1"/>
  <c r="K242" i="12" a="1"/>
  <c r="K242" i="12" s="1"/>
  <c r="K241" i="12" a="1"/>
  <c r="K241" i="12" s="1"/>
  <c r="K240" i="12" a="1"/>
  <c r="K240" i="12" s="1"/>
  <c r="K239" i="12" a="1"/>
  <c r="K239" i="12" s="1"/>
  <c r="K238" i="12" a="1"/>
  <c r="K238" i="12" s="1"/>
  <c r="K237" i="12" a="1"/>
  <c r="K237" i="12" s="1"/>
  <c r="K236" i="12" a="1"/>
  <c r="K236" i="12" s="1"/>
  <c r="K235" i="12" a="1"/>
  <c r="K235" i="12" s="1"/>
  <c r="K234" i="12" a="1"/>
  <c r="K234" i="12" s="1"/>
  <c r="K233" i="12" a="1"/>
  <c r="K233" i="12" s="1"/>
  <c r="K232" i="12" a="1"/>
  <c r="K232" i="12" s="1"/>
  <c r="K231" i="12" a="1"/>
  <c r="K231" i="12" s="1"/>
  <c r="K230" i="12" a="1"/>
  <c r="K230" i="12" s="1"/>
  <c r="K229" i="12" a="1"/>
  <c r="K229" i="12" s="1"/>
  <c r="K228" i="12" a="1"/>
  <c r="K228" i="12" s="1"/>
  <c r="K227" i="12" a="1"/>
  <c r="K227" i="12" s="1"/>
  <c r="K226" i="12" a="1"/>
  <c r="K226" i="12" s="1"/>
  <c r="K225" i="12" a="1"/>
  <c r="K225" i="12" s="1"/>
  <c r="K224" i="12" a="1"/>
  <c r="K224" i="12" s="1"/>
  <c r="K223" i="12" a="1"/>
  <c r="K223" i="12" s="1"/>
  <c r="K222" i="12" a="1"/>
  <c r="K222" i="12" s="1"/>
  <c r="K221" i="12" a="1"/>
  <c r="K221" i="12" s="1"/>
  <c r="K220" i="12" a="1"/>
  <c r="K220" i="12" s="1"/>
  <c r="K219" i="12" a="1"/>
  <c r="K219" i="12" s="1"/>
  <c r="K218" i="12" a="1"/>
  <c r="K218" i="12" s="1"/>
  <c r="K217" i="12" a="1"/>
  <c r="K217" i="12" s="1"/>
  <c r="K216" i="12" a="1"/>
  <c r="K216" i="12" s="1"/>
  <c r="K215" i="12" a="1"/>
  <c r="K215" i="12" s="1"/>
  <c r="K214" i="12" a="1"/>
  <c r="K214" i="12" s="1"/>
  <c r="K213" i="12" a="1"/>
  <c r="K213" i="12" s="1"/>
  <c r="K212" i="12" a="1"/>
  <c r="K212" i="12" s="1"/>
  <c r="K211" i="12" a="1"/>
  <c r="K211" i="12" s="1"/>
  <c r="K210" i="12" a="1"/>
  <c r="K210" i="12" s="1"/>
  <c r="K209" i="12" a="1"/>
  <c r="K209" i="12" s="1"/>
  <c r="K208" i="12" a="1"/>
  <c r="K208" i="12" s="1"/>
  <c r="K207" i="12" a="1"/>
  <c r="K207" i="12" s="1"/>
  <c r="K206" i="12" a="1"/>
  <c r="K206" i="12" s="1"/>
  <c r="K205" i="12" a="1"/>
  <c r="K205" i="12" s="1"/>
  <c r="K204" i="12" a="1"/>
  <c r="K204" i="12" s="1"/>
  <c r="K203" i="12" a="1"/>
  <c r="K203" i="12" s="1"/>
  <c r="K202" i="12" a="1"/>
  <c r="K202" i="12" s="1"/>
  <c r="K201" i="12" a="1"/>
  <c r="K201" i="12" s="1"/>
  <c r="K200" i="12" a="1"/>
  <c r="K200" i="12" s="1"/>
  <c r="K199" i="12" a="1"/>
  <c r="K199" i="12" s="1"/>
  <c r="K198" i="12" a="1"/>
  <c r="K198" i="12" s="1"/>
  <c r="K197" i="12" a="1"/>
  <c r="K197" i="12" s="1"/>
  <c r="K196" i="12" a="1"/>
  <c r="K196" i="12" s="1"/>
  <c r="Q195" i="12" a="1"/>
  <c r="Q195" i="12" s="1"/>
  <c r="K195" i="12" a="1"/>
  <c r="K195" i="12" s="1"/>
  <c r="E195" i="12"/>
  <c r="F195" i="12" s="1"/>
  <c r="D195" i="12"/>
  <c r="Q194" i="12" a="1"/>
  <c r="Q194" i="12" s="1"/>
  <c r="K194" i="12"/>
  <c r="K194" i="12" a="1"/>
  <c r="E194" i="12"/>
  <c r="D194" i="12"/>
  <c r="Q193" i="12" a="1"/>
  <c r="Q193" i="12" s="1"/>
  <c r="K193" i="12" a="1"/>
  <c r="K193" i="12" s="1"/>
  <c r="E193" i="12"/>
  <c r="D193" i="12"/>
  <c r="F193" i="12"/>
  <c r="Q192" i="12" a="1"/>
  <c r="Q192" i="12" s="1"/>
  <c r="K192" i="12" a="1"/>
  <c r="K192" i="12" s="1"/>
  <c r="E192" i="12"/>
  <c r="D192" i="12"/>
  <c r="Q191" i="12" a="1"/>
  <c r="Q191" i="12" s="1"/>
  <c r="K191" i="12" a="1"/>
  <c r="K191" i="12" s="1"/>
  <c r="E191" i="12"/>
  <c r="D191" i="12"/>
  <c r="Q190" i="12" a="1"/>
  <c r="Q190" i="12" s="1"/>
  <c r="K190" i="12" a="1"/>
  <c r="K190" i="12" s="1"/>
  <c r="E190" i="12"/>
  <c r="D190" i="12"/>
  <c r="Q189" i="12" a="1"/>
  <c r="Q189" i="12" s="1"/>
  <c r="K189" i="12"/>
  <c r="K189" i="12" a="1"/>
  <c r="E189" i="12"/>
  <c r="D189" i="12"/>
  <c r="Q188" i="12" a="1"/>
  <c r="Q188" i="12" s="1"/>
  <c r="K188" i="12" a="1"/>
  <c r="K188" i="12" s="1"/>
  <c r="E188" i="12"/>
  <c r="D188" i="12"/>
  <c r="Q187" i="12" a="1"/>
  <c r="Q187" i="12" s="1"/>
  <c r="K187" i="12"/>
  <c r="K187" i="12" a="1"/>
  <c r="E187" i="12"/>
  <c r="D187" i="12"/>
  <c r="Q186" i="12" a="1"/>
  <c r="Q186" i="12" s="1"/>
  <c r="K186" i="12" a="1"/>
  <c r="K186" i="12" s="1"/>
  <c r="E186" i="12"/>
  <c r="D186" i="12"/>
  <c r="Q185" i="12" a="1"/>
  <c r="Q185" i="12" s="1"/>
  <c r="K185" i="12"/>
  <c r="K185" i="12" a="1"/>
  <c r="E185" i="12"/>
  <c r="D185" i="12"/>
  <c r="F185" i="12"/>
  <c r="Q184" i="12" a="1"/>
  <c r="Q184" i="12" s="1"/>
  <c r="K184" i="12" a="1"/>
  <c r="K184" i="12" s="1"/>
  <c r="E184" i="12"/>
  <c r="D184" i="12"/>
  <c r="Q183" i="12" a="1"/>
  <c r="Q183" i="12" s="1"/>
  <c r="K183" i="12" a="1"/>
  <c r="K183" i="12" s="1"/>
  <c r="E183" i="12"/>
  <c r="D183" i="12"/>
  <c r="Q182" i="12" a="1"/>
  <c r="Q182" i="12" s="1"/>
  <c r="K182" i="12" a="1"/>
  <c r="K182" i="12" s="1"/>
  <c r="E182" i="12"/>
  <c r="D182" i="12"/>
  <c r="Q181" i="12" a="1"/>
  <c r="Q181" i="12" s="1"/>
  <c r="K181" i="12"/>
  <c r="K181" i="12" a="1"/>
  <c r="E181" i="12"/>
  <c r="D181" i="12"/>
  <c r="Q180" i="12" a="1"/>
  <c r="Q180" i="12" s="1"/>
  <c r="K180" i="12" a="1"/>
  <c r="K180" i="12" s="1"/>
  <c r="E180" i="12"/>
  <c r="D180" i="12"/>
  <c r="Q179" i="12" a="1"/>
  <c r="Q179" i="12" s="1"/>
  <c r="K179" i="12"/>
  <c r="K179" i="12" a="1"/>
  <c r="E179" i="12"/>
  <c r="D179" i="12"/>
  <c r="Q178" i="12" a="1"/>
  <c r="Q178" i="12" s="1"/>
  <c r="K178" i="12" a="1"/>
  <c r="K178" i="12" s="1"/>
  <c r="E178" i="12"/>
  <c r="D178" i="12"/>
  <c r="Q177" i="12" a="1"/>
  <c r="Q177" i="12" s="1"/>
  <c r="K177" i="12"/>
  <c r="K177" i="12" a="1"/>
  <c r="E177" i="12"/>
  <c r="D177" i="12"/>
  <c r="F177" i="12"/>
  <c r="Q176" i="12" a="1"/>
  <c r="Q176" i="12" s="1"/>
  <c r="K176" i="12" a="1"/>
  <c r="K176" i="12" s="1"/>
  <c r="E176" i="12"/>
  <c r="D176" i="12"/>
  <c r="Q175" i="12" a="1"/>
  <c r="Q175" i="12" s="1"/>
  <c r="K175" i="12" a="1"/>
  <c r="K175" i="12" s="1"/>
  <c r="E175" i="12"/>
  <c r="D175" i="12"/>
  <c r="Q174" i="12" a="1"/>
  <c r="Q174" i="12" s="1"/>
  <c r="K174" i="12" a="1"/>
  <c r="K174" i="12" s="1"/>
  <c r="E174" i="12"/>
  <c r="D174" i="12"/>
  <c r="Q173" i="12" a="1"/>
  <c r="Q173" i="12" s="1"/>
  <c r="K173" i="12"/>
  <c r="K173" i="12" a="1"/>
  <c r="E173" i="12"/>
  <c r="D173" i="12"/>
  <c r="Q172" i="12" a="1"/>
  <c r="Q172" i="12" s="1"/>
  <c r="K172" i="12" a="1"/>
  <c r="K172" i="12" s="1"/>
  <c r="E172" i="12"/>
  <c r="D172" i="12"/>
  <c r="Q171" i="12" a="1"/>
  <c r="Q171" i="12" s="1"/>
  <c r="K171" i="12"/>
  <c r="K171" i="12" a="1"/>
  <c r="E171" i="12"/>
  <c r="D171" i="12"/>
  <c r="Q170" i="12" a="1"/>
  <c r="Q170" i="12" s="1"/>
  <c r="K170" i="12" a="1"/>
  <c r="K170" i="12" s="1"/>
  <c r="E170" i="12"/>
  <c r="D170" i="12"/>
  <c r="Q169" i="12" a="1"/>
  <c r="Q169" i="12" s="1"/>
  <c r="K169" i="12"/>
  <c r="K169" i="12" a="1"/>
  <c r="E169" i="12"/>
  <c r="D169" i="12"/>
  <c r="F169" i="12"/>
  <c r="Q168" i="12" a="1"/>
  <c r="Q168" i="12" s="1"/>
  <c r="K168" i="12" a="1"/>
  <c r="K168" i="12" s="1"/>
  <c r="E168" i="12"/>
  <c r="D168" i="12"/>
  <c r="Q167" i="12" a="1"/>
  <c r="Q167" i="12" s="1"/>
  <c r="K167" i="12" a="1"/>
  <c r="K167" i="12" s="1"/>
  <c r="E167" i="12"/>
  <c r="D167" i="12"/>
  <c r="Q166" i="12" a="1"/>
  <c r="Q166" i="12" s="1"/>
  <c r="K166" i="12" a="1"/>
  <c r="K166" i="12" s="1"/>
  <c r="E166" i="12"/>
  <c r="D166" i="12"/>
  <c r="F166" i="12"/>
  <c r="Q165" i="12" a="1"/>
  <c r="Q165" i="12" s="1"/>
  <c r="K165" i="12" a="1"/>
  <c r="K165" i="12" s="1"/>
  <c r="E165" i="12"/>
  <c r="F165" i="12" s="1"/>
  <c r="D165" i="12"/>
  <c r="Q164" i="12" a="1"/>
  <c r="Q164" i="12" s="1"/>
  <c r="K164" i="12" a="1"/>
  <c r="K164" i="12" s="1"/>
  <c r="F164" i="12"/>
  <c r="E164" i="12"/>
  <c r="D164" i="12"/>
  <c r="Q163" i="12" a="1"/>
  <c r="Q163" i="12" s="1"/>
  <c r="K163" i="12" a="1"/>
  <c r="K163" i="12" s="1"/>
  <c r="E163" i="12"/>
  <c r="D163" i="12"/>
  <c r="F163" i="12"/>
  <c r="Q162" i="12" a="1"/>
  <c r="Q162" i="12" s="1"/>
  <c r="K162" i="12" a="1"/>
  <c r="K162" i="12" s="1"/>
  <c r="E162" i="12"/>
  <c r="F162" i="12" s="1"/>
  <c r="D162" i="12"/>
  <c r="Q161" i="12" a="1"/>
  <c r="Q161" i="12" s="1"/>
  <c r="K161" i="12" a="1"/>
  <c r="K161" i="12" s="1"/>
  <c r="E161" i="12"/>
  <c r="F161" i="12" s="1"/>
  <c r="D161" i="12"/>
  <c r="Q160" i="12" a="1"/>
  <c r="Q160" i="12" s="1"/>
  <c r="K160" i="12" a="1"/>
  <c r="K160" i="12" s="1"/>
  <c r="F160" i="12"/>
  <c r="E160" i="12"/>
  <c r="D160" i="12"/>
  <c r="Q159" i="12" a="1"/>
  <c r="Q159" i="12" s="1"/>
  <c r="K159" i="12" a="1"/>
  <c r="K159" i="12" s="1"/>
  <c r="E159" i="12"/>
  <c r="D159" i="12"/>
  <c r="F159" i="12"/>
  <c r="Q158" i="12" a="1"/>
  <c r="Q158" i="12" s="1"/>
  <c r="K158" i="12" a="1"/>
  <c r="K158" i="12" s="1"/>
  <c r="E158" i="12"/>
  <c r="F158" i="12" s="1"/>
  <c r="D158" i="12"/>
  <c r="Q157" i="12" a="1"/>
  <c r="Q157" i="12" s="1"/>
  <c r="K157" i="12" a="1"/>
  <c r="K157" i="12" s="1"/>
  <c r="E157" i="12"/>
  <c r="F157" i="12" s="1"/>
  <c r="D157" i="12"/>
  <c r="Q156" i="12" a="1"/>
  <c r="Q156" i="12" s="1"/>
  <c r="K156" i="12" a="1"/>
  <c r="K156" i="12" s="1"/>
  <c r="F156" i="12"/>
  <c r="E156" i="12"/>
  <c r="D156" i="12"/>
  <c r="Q155" i="12" a="1"/>
  <c r="Q155" i="12" s="1"/>
  <c r="K155" i="12" a="1"/>
  <c r="K155" i="12" s="1"/>
  <c r="E155" i="12"/>
  <c r="D155" i="12"/>
  <c r="F155" i="12"/>
  <c r="Q154" i="12" a="1"/>
  <c r="Q154" i="12" s="1"/>
  <c r="K154" i="12" a="1"/>
  <c r="K154" i="12" s="1"/>
  <c r="E154" i="12"/>
  <c r="D154" i="12"/>
  <c r="F154" i="12"/>
  <c r="Q153" i="12" a="1"/>
  <c r="Q153" i="12" s="1"/>
  <c r="K153" i="12" a="1"/>
  <c r="K153" i="12" s="1"/>
  <c r="E153" i="12"/>
  <c r="F153" i="12" s="1"/>
  <c r="D153" i="12"/>
  <c r="Q152" i="12" a="1"/>
  <c r="Q152" i="12" s="1"/>
  <c r="K152" i="12" a="1"/>
  <c r="K152" i="12" s="1"/>
  <c r="F152" i="12"/>
  <c r="E152" i="12"/>
  <c r="D152" i="12"/>
  <c r="Q151" i="12" a="1"/>
  <c r="Q151" i="12" s="1"/>
  <c r="K151" i="12" a="1"/>
  <c r="K151" i="12" s="1"/>
  <c r="E151" i="12"/>
  <c r="D151" i="12"/>
  <c r="F151" i="12"/>
  <c r="Q150" i="12" a="1"/>
  <c r="Q150" i="12" s="1"/>
  <c r="K150" i="12" a="1"/>
  <c r="K150" i="12" s="1"/>
  <c r="E150" i="12"/>
  <c r="D150" i="12"/>
  <c r="F150" i="12"/>
  <c r="Q149" i="12" a="1"/>
  <c r="Q149" i="12" s="1"/>
  <c r="K149" i="12" a="1"/>
  <c r="K149" i="12" s="1"/>
  <c r="E149" i="12"/>
  <c r="F149" i="12" s="1"/>
  <c r="D149" i="12"/>
  <c r="Q148" i="12" a="1"/>
  <c r="Q148" i="12" s="1"/>
  <c r="K148" i="12" a="1"/>
  <c r="K148" i="12" s="1"/>
  <c r="F148" i="12"/>
  <c r="E148" i="12"/>
  <c r="D148" i="12"/>
  <c r="Q147" i="12" a="1"/>
  <c r="Q147" i="12" s="1"/>
  <c r="K147" i="12" a="1"/>
  <c r="K147" i="12" s="1"/>
  <c r="E147" i="12"/>
  <c r="D147" i="12"/>
  <c r="F147" i="12"/>
  <c r="Q146" i="12" a="1"/>
  <c r="Q146" i="12" s="1"/>
  <c r="K146" i="12" a="1"/>
  <c r="K146" i="12" s="1"/>
  <c r="F146" i="12"/>
  <c r="E146" i="12"/>
  <c r="D146" i="12"/>
  <c r="Q145" i="12" a="1"/>
  <c r="Q145" i="12" s="1"/>
  <c r="K145" i="12" a="1"/>
  <c r="K145" i="12" s="1"/>
  <c r="E145" i="12"/>
  <c r="F145" i="12" s="1"/>
  <c r="D145" i="12"/>
  <c r="Q144" i="12" a="1"/>
  <c r="Q144" i="12" s="1"/>
  <c r="K144" i="12" a="1"/>
  <c r="K144" i="12" s="1"/>
  <c r="F144" i="12"/>
  <c r="E144" i="12"/>
  <c r="D144" i="12"/>
  <c r="Q143" i="12" a="1"/>
  <c r="Q143" i="12" s="1"/>
  <c r="K143" i="12" a="1"/>
  <c r="K143" i="12" s="1"/>
  <c r="E143" i="12"/>
  <c r="D143" i="12"/>
  <c r="F143" i="12"/>
  <c r="Q142" i="12" a="1"/>
  <c r="Q142" i="12" s="1"/>
  <c r="K142" i="12" a="1"/>
  <c r="K142" i="12" s="1"/>
  <c r="F142" i="12"/>
  <c r="E142" i="12"/>
  <c r="D142" i="12"/>
  <c r="Q141" i="12" a="1"/>
  <c r="Q141" i="12" s="1"/>
  <c r="K141" i="12" a="1"/>
  <c r="K141" i="12" s="1"/>
  <c r="E141" i="12"/>
  <c r="F141" i="12" s="1"/>
  <c r="D141" i="12"/>
  <c r="Q140" i="12" a="1"/>
  <c r="Q140" i="12" s="1"/>
  <c r="K140" i="12" a="1"/>
  <c r="K140" i="12" s="1"/>
  <c r="F140" i="12"/>
  <c r="E140" i="12"/>
  <c r="D140" i="12"/>
  <c r="Q139" i="12" a="1"/>
  <c r="Q139" i="12" s="1"/>
  <c r="K139" i="12" a="1"/>
  <c r="K139" i="12" s="1"/>
  <c r="E139" i="12"/>
  <c r="D139" i="12"/>
  <c r="F139" i="12"/>
  <c r="Q138" i="12" a="1"/>
  <c r="Q138" i="12" s="1"/>
  <c r="K138" i="12" a="1"/>
  <c r="K138" i="12" s="1"/>
  <c r="F138" i="12"/>
  <c r="E138" i="12"/>
  <c r="D138" i="12"/>
  <c r="Q137" i="12" a="1"/>
  <c r="Q137" i="12" s="1"/>
  <c r="K137" i="12" a="1"/>
  <c r="K137" i="12" s="1"/>
  <c r="E137" i="12"/>
  <c r="D137" i="12"/>
  <c r="F137" i="12"/>
  <c r="Q136" i="12" a="1"/>
  <c r="Q136" i="12" s="1"/>
  <c r="K136" i="12" a="1"/>
  <c r="K136" i="12" s="1"/>
  <c r="F136" i="12"/>
  <c r="E136" i="12"/>
  <c r="D136" i="12"/>
  <c r="Q135" i="12" a="1"/>
  <c r="Q135" i="12" s="1"/>
  <c r="K135" i="12" a="1"/>
  <c r="K135" i="12" s="1"/>
  <c r="E135" i="12"/>
  <c r="F135" i="12" s="1"/>
  <c r="D135" i="12"/>
  <c r="Q134" i="12" a="1"/>
  <c r="Q134" i="12" s="1"/>
  <c r="K134" i="12" a="1"/>
  <c r="K134" i="12" s="1"/>
  <c r="F134" i="12"/>
  <c r="E134" i="12"/>
  <c r="D134" i="12"/>
  <c r="Q133" i="12" a="1"/>
  <c r="Q133" i="12" s="1"/>
  <c r="K133" i="12" a="1"/>
  <c r="K133" i="12" s="1"/>
  <c r="E133" i="12"/>
  <c r="D133" i="12"/>
  <c r="F133" i="12"/>
  <c r="Q132" i="12" a="1"/>
  <c r="Q132" i="12" s="1"/>
  <c r="K132" i="12" a="1"/>
  <c r="K132" i="12" s="1"/>
  <c r="F132" i="12"/>
  <c r="E132" i="12"/>
  <c r="D132" i="12"/>
  <c r="Q131" i="12" a="1"/>
  <c r="Q131" i="12" s="1"/>
  <c r="K131" i="12" a="1"/>
  <c r="K131" i="12" s="1"/>
  <c r="E131" i="12"/>
  <c r="F131" i="12" s="1"/>
  <c r="D131" i="12"/>
  <c r="Q130" i="12" a="1"/>
  <c r="Q130" i="12" s="1"/>
  <c r="K130" i="12" a="1"/>
  <c r="K130" i="12" s="1"/>
  <c r="F130" i="12"/>
  <c r="E130" i="12"/>
  <c r="D130" i="12"/>
  <c r="Q129" i="12" a="1"/>
  <c r="Q129" i="12" s="1"/>
  <c r="K129" i="12" a="1"/>
  <c r="K129" i="12" s="1"/>
  <c r="E129" i="12"/>
  <c r="D129" i="12"/>
  <c r="F129" i="12"/>
  <c r="Q128" i="12" a="1"/>
  <c r="Q128" i="12" s="1"/>
  <c r="K128" i="12" a="1"/>
  <c r="K128" i="12" s="1"/>
  <c r="F128" i="12"/>
  <c r="E128" i="12"/>
  <c r="D128" i="12"/>
  <c r="Q127" i="12" a="1"/>
  <c r="Q127" i="12" s="1"/>
  <c r="K127" i="12" a="1"/>
  <c r="K127" i="12" s="1"/>
  <c r="E127" i="12"/>
  <c r="F127" i="12" s="1"/>
  <c r="D127" i="12"/>
  <c r="Q126" i="12" a="1"/>
  <c r="Q126" i="12" s="1"/>
  <c r="K126" i="12" a="1"/>
  <c r="K126" i="12" s="1"/>
  <c r="F126" i="12"/>
  <c r="E126" i="12"/>
  <c r="D126" i="12"/>
  <c r="Q125" i="12" a="1"/>
  <c r="Q125" i="12" s="1"/>
  <c r="K125" i="12" a="1"/>
  <c r="K125" i="12" s="1"/>
  <c r="E125" i="12"/>
  <c r="D125" i="12"/>
  <c r="F125" i="12"/>
  <c r="Q124" i="12" a="1"/>
  <c r="Q124" i="12" s="1"/>
  <c r="K124" i="12" a="1"/>
  <c r="K124" i="12" s="1"/>
  <c r="F124" i="12"/>
  <c r="E124" i="12"/>
  <c r="D124" i="12"/>
  <c r="Q123" i="12" a="1"/>
  <c r="Q123" i="12" s="1"/>
  <c r="K123" i="12" a="1"/>
  <c r="K123" i="12" s="1"/>
  <c r="E123" i="12"/>
  <c r="F123" i="12" s="1"/>
  <c r="D123" i="12"/>
  <c r="Q122" i="12" a="1"/>
  <c r="Q122" i="12" s="1"/>
  <c r="K122" i="12" a="1"/>
  <c r="K122" i="12" s="1"/>
  <c r="F122" i="12"/>
  <c r="E122" i="12"/>
  <c r="D122" i="12"/>
  <c r="Q121" i="12" a="1"/>
  <c r="Q121" i="12" s="1"/>
  <c r="K121" i="12" a="1"/>
  <c r="K121" i="12" s="1"/>
  <c r="E121" i="12"/>
  <c r="D121" i="12"/>
  <c r="F121" i="12"/>
  <c r="Q120" i="12" a="1"/>
  <c r="Q120" i="12" s="1"/>
  <c r="K120" i="12" a="1"/>
  <c r="K120" i="12" s="1"/>
  <c r="F120" i="12"/>
  <c r="E120" i="12"/>
  <c r="D120" i="12"/>
  <c r="Q119" i="12" a="1"/>
  <c r="Q119" i="12" s="1"/>
  <c r="K119" i="12" a="1"/>
  <c r="K119" i="12" s="1"/>
  <c r="E119" i="12"/>
  <c r="F119" i="12" s="1"/>
  <c r="D119" i="12"/>
  <c r="Q118" i="12" a="1"/>
  <c r="Q118" i="12" s="1"/>
  <c r="K118" i="12" a="1"/>
  <c r="K118" i="12" s="1"/>
  <c r="F118" i="12"/>
  <c r="E118" i="12"/>
  <c r="D118" i="12"/>
  <c r="Q117" i="12" a="1"/>
  <c r="Q117" i="12" s="1"/>
  <c r="K117" i="12" a="1"/>
  <c r="K117" i="12" s="1"/>
  <c r="E117" i="12"/>
  <c r="D117" i="12"/>
  <c r="F117" i="12"/>
  <c r="Q116" i="12" a="1"/>
  <c r="Q116" i="12" s="1"/>
  <c r="K116" i="12" a="1"/>
  <c r="K116" i="12" s="1"/>
  <c r="F116" i="12"/>
  <c r="E116" i="12"/>
  <c r="D116" i="12"/>
  <c r="Q115" i="12" a="1"/>
  <c r="Q115" i="12" s="1"/>
  <c r="K115" i="12" a="1"/>
  <c r="K115" i="12" s="1"/>
  <c r="E115" i="12"/>
  <c r="F115" i="12" s="1"/>
  <c r="D115" i="12"/>
  <c r="Q114" i="12" a="1"/>
  <c r="Q114" i="12" s="1"/>
  <c r="K114" i="12" a="1"/>
  <c r="K114" i="12" s="1"/>
  <c r="F114" i="12"/>
  <c r="E114" i="12"/>
  <c r="D114" i="12"/>
  <c r="Q113" i="12" a="1"/>
  <c r="Q113" i="12" s="1"/>
  <c r="K113" i="12" a="1"/>
  <c r="K113" i="12" s="1"/>
  <c r="E113" i="12"/>
  <c r="D113" i="12"/>
  <c r="F113" i="12"/>
  <c r="Q112" i="12" a="1"/>
  <c r="Q112" i="12" s="1"/>
  <c r="K112" i="12" a="1"/>
  <c r="K112" i="12" s="1"/>
  <c r="F112" i="12"/>
  <c r="E112" i="12"/>
  <c r="D112" i="12"/>
  <c r="Q111" i="12" a="1"/>
  <c r="Q111" i="12" s="1"/>
  <c r="K111" i="12" a="1"/>
  <c r="K111" i="12" s="1"/>
  <c r="E111" i="12"/>
  <c r="D111" i="12"/>
  <c r="Q110" i="12" a="1"/>
  <c r="Q110" i="12" s="1"/>
  <c r="K110" i="12" a="1"/>
  <c r="K110" i="12" s="1"/>
  <c r="E110" i="12"/>
  <c r="D110" i="12"/>
  <c r="F110" i="12"/>
  <c r="Q109" i="12" a="1"/>
  <c r="Q109" i="12" s="1"/>
  <c r="K109" i="12" a="1"/>
  <c r="K109" i="12" s="1"/>
  <c r="E109" i="12"/>
  <c r="F109" i="12" s="1"/>
  <c r="D109" i="12"/>
  <c r="Q108" i="12" a="1"/>
  <c r="Q108" i="12" s="1"/>
  <c r="K108" i="12" a="1"/>
  <c r="K108" i="12" s="1"/>
  <c r="E108" i="12"/>
  <c r="F108" i="12" s="1"/>
  <c r="D108" i="12"/>
  <c r="Q107" i="12" a="1"/>
  <c r="Q107" i="12" s="1"/>
  <c r="K107" i="12" a="1"/>
  <c r="K107" i="12" s="1"/>
  <c r="E107" i="12"/>
  <c r="D107" i="12"/>
  <c r="F107" i="12"/>
  <c r="Q106" i="12" a="1"/>
  <c r="Q106" i="12" s="1"/>
  <c r="K106" i="12" a="1"/>
  <c r="K106" i="12" s="1"/>
  <c r="E106" i="12"/>
  <c r="D106" i="12"/>
  <c r="F106" i="12"/>
  <c r="Q105" i="12" a="1"/>
  <c r="Q105" i="12" s="1"/>
  <c r="K105" i="12" a="1"/>
  <c r="K105" i="12" s="1"/>
  <c r="E105" i="12"/>
  <c r="F105" i="12" s="1"/>
  <c r="D105" i="12"/>
  <c r="Q104" i="12" a="1"/>
  <c r="Q104" i="12" s="1"/>
  <c r="K104" i="12" a="1"/>
  <c r="K104" i="12" s="1"/>
  <c r="E104" i="12"/>
  <c r="F104" i="12" s="1"/>
  <c r="D104" i="12"/>
  <c r="Q103" i="12" a="1"/>
  <c r="Q103" i="12" s="1"/>
  <c r="K103" i="12" a="1"/>
  <c r="K103" i="12" s="1"/>
  <c r="E103" i="12"/>
  <c r="D103" i="12"/>
  <c r="F103" i="12"/>
  <c r="Q102" i="12" a="1"/>
  <c r="Q102" i="12" s="1"/>
  <c r="K102" i="12" a="1"/>
  <c r="K102" i="12" s="1"/>
  <c r="E102" i="12"/>
  <c r="D102" i="12"/>
  <c r="F102" i="12"/>
  <c r="Q101" i="12" a="1"/>
  <c r="Q101" i="12" s="1"/>
  <c r="K101" i="12" a="1"/>
  <c r="K101" i="12" s="1"/>
  <c r="E101" i="12"/>
  <c r="D101" i="12"/>
  <c r="F101" i="12"/>
  <c r="Q100" i="12" a="1"/>
  <c r="Q100" i="12" s="1"/>
  <c r="K100" i="12" a="1"/>
  <c r="K100" i="12" s="1"/>
  <c r="E100" i="12"/>
  <c r="F100" i="12" s="1"/>
  <c r="D100" i="12"/>
  <c r="Q99" i="12" a="1"/>
  <c r="Q99" i="12" s="1"/>
  <c r="K99" i="12" a="1"/>
  <c r="K99" i="12" s="1"/>
  <c r="E99" i="12"/>
  <c r="F99" i="12" s="1"/>
  <c r="D99" i="12"/>
  <c r="Q98" i="12" a="1"/>
  <c r="Q98" i="12" s="1"/>
  <c r="K98" i="12" a="1"/>
  <c r="K98" i="12" s="1"/>
  <c r="E98" i="12"/>
  <c r="D98" i="12"/>
  <c r="F98" i="12"/>
  <c r="Q97" i="12" a="1"/>
  <c r="Q97" i="12" s="1"/>
  <c r="K97" i="12" a="1"/>
  <c r="K97" i="12" s="1"/>
  <c r="E97" i="12"/>
  <c r="D97" i="12"/>
  <c r="F97" i="12"/>
  <c r="Q96" i="12" a="1"/>
  <c r="Q96" i="12" s="1"/>
  <c r="K96" i="12" a="1"/>
  <c r="K96" i="12" s="1"/>
  <c r="E96" i="12"/>
  <c r="F96" i="12" s="1"/>
  <c r="D96" i="12"/>
  <c r="Q95" i="12" a="1"/>
  <c r="Q95" i="12" s="1"/>
  <c r="K95" i="12" a="1"/>
  <c r="K95" i="12" s="1"/>
  <c r="E95" i="12"/>
  <c r="D95" i="12"/>
  <c r="F95" i="12"/>
  <c r="Q94" i="12" a="1"/>
  <c r="Q94" i="12" s="1"/>
  <c r="K94" i="12" a="1"/>
  <c r="K94" i="12" s="1"/>
  <c r="E94" i="12"/>
  <c r="F94" i="12" s="1"/>
  <c r="D94" i="12"/>
  <c r="Q93" i="12" a="1"/>
  <c r="Q93" i="12" s="1"/>
  <c r="K93" i="12" a="1"/>
  <c r="K93" i="12" s="1"/>
  <c r="E93" i="12"/>
  <c r="F93" i="12" s="1"/>
  <c r="D93" i="12"/>
  <c r="Q92" i="12" a="1"/>
  <c r="Q92" i="12" s="1"/>
  <c r="K92" i="12" a="1"/>
  <c r="K92" i="12" s="1"/>
  <c r="E92" i="12"/>
  <c r="F92" i="12" s="1"/>
  <c r="D92" i="12"/>
  <c r="Q91" i="12" a="1"/>
  <c r="Q91" i="12" s="1"/>
  <c r="K91" i="12" a="1"/>
  <c r="K91" i="12" s="1"/>
  <c r="E91" i="12"/>
  <c r="F91" i="12" s="1"/>
  <c r="D91" i="12"/>
  <c r="Q90" i="12" a="1"/>
  <c r="Q90" i="12" s="1"/>
  <c r="K90" i="12" a="1"/>
  <c r="K90" i="12" s="1"/>
  <c r="E90" i="12"/>
  <c r="F90" i="12" s="1"/>
  <c r="D90" i="12"/>
  <c r="Q89" i="12" a="1"/>
  <c r="Q89" i="12" s="1"/>
  <c r="K89" i="12" a="1"/>
  <c r="K89" i="12" s="1"/>
  <c r="E89" i="12"/>
  <c r="D89" i="12"/>
  <c r="F89" i="12"/>
  <c r="Q88" i="12" a="1"/>
  <c r="Q88" i="12" s="1"/>
  <c r="K88" i="12" a="1"/>
  <c r="K88" i="12" s="1"/>
  <c r="E88" i="12"/>
  <c r="F88" i="12" s="1"/>
  <c r="D88" i="12"/>
  <c r="Q87" i="12" a="1"/>
  <c r="Q87" i="12" s="1"/>
  <c r="K87" i="12" a="1"/>
  <c r="K87" i="12" s="1"/>
  <c r="E87" i="12"/>
  <c r="D87" i="12"/>
  <c r="F87" i="12"/>
  <c r="Q86" i="12" a="1"/>
  <c r="Q86" i="12" s="1"/>
  <c r="K86" i="12" a="1"/>
  <c r="K86" i="12" s="1"/>
  <c r="E86" i="12"/>
  <c r="F86" i="12" s="1"/>
  <c r="D86" i="12"/>
  <c r="Q85" i="12" a="1"/>
  <c r="Q85" i="12" s="1"/>
  <c r="K85" i="12" a="1"/>
  <c r="K85" i="12" s="1"/>
  <c r="E85" i="12"/>
  <c r="F85" i="12" s="1"/>
  <c r="D85" i="12"/>
  <c r="Q84" i="12" a="1"/>
  <c r="Q84" i="12" s="1"/>
  <c r="K84" i="12" a="1"/>
  <c r="K84" i="12" s="1"/>
  <c r="E84" i="12"/>
  <c r="F84" i="12" s="1"/>
  <c r="D84" i="12"/>
  <c r="Q83" i="12" a="1"/>
  <c r="Q83" i="12" s="1"/>
  <c r="K83" i="12" a="1"/>
  <c r="K83" i="12" s="1"/>
  <c r="E83" i="12"/>
  <c r="D83" i="12"/>
  <c r="F83" i="12"/>
  <c r="Q82" i="12" a="1"/>
  <c r="Q82" i="12" s="1"/>
  <c r="K82" i="12" a="1"/>
  <c r="K82" i="12" s="1"/>
  <c r="E82" i="12"/>
  <c r="D82" i="12"/>
  <c r="F82" i="12"/>
  <c r="Q81" i="12" a="1"/>
  <c r="Q81" i="12" s="1"/>
  <c r="K81" i="12" a="1"/>
  <c r="K81" i="12" s="1"/>
  <c r="E81" i="12"/>
  <c r="D81" i="12"/>
  <c r="F81" i="12"/>
  <c r="Q80" i="12" a="1"/>
  <c r="Q80" i="12" s="1"/>
  <c r="K80" i="12" a="1"/>
  <c r="K80" i="12" s="1"/>
  <c r="E80" i="12"/>
  <c r="F80" i="12" s="1"/>
  <c r="D80" i="12"/>
  <c r="Q79" i="12" a="1"/>
  <c r="Q79" i="12" s="1"/>
  <c r="K79" i="12" a="1"/>
  <c r="K79" i="12" s="1"/>
  <c r="E79" i="12"/>
  <c r="F79" i="12" s="1"/>
  <c r="D79" i="12"/>
  <c r="Q78" i="12" a="1"/>
  <c r="Q78" i="12" s="1"/>
  <c r="K78" i="12" a="1"/>
  <c r="K78" i="12" s="1"/>
  <c r="E78" i="12"/>
  <c r="D78" i="12"/>
  <c r="F78" i="12"/>
  <c r="Q77" i="12" a="1"/>
  <c r="Q77" i="12" s="1"/>
  <c r="K77" i="12" a="1"/>
  <c r="K77" i="12" s="1"/>
  <c r="E77" i="12"/>
  <c r="D77" i="12"/>
  <c r="F77" i="12"/>
  <c r="Q76" i="12" a="1"/>
  <c r="Q76" i="12" s="1"/>
  <c r="K76" i="12" a="1"/>
  <c r="K76" i="12" s="1"/>
  <c r="E76" i="12"/>
  <c r="F76" i="12" s="1"/>
  <c r="D76" i="12"/>
  <c r="Q75" i="12" a="1"/>
  <c r="Q75" i="12" s="1"/>
  <c r="K75" i="12" a="1"/>
  <c r="K75" i="12" s="1"/>
  <c r="E75" i="12"/>
  <c r="D75" i="12"/>
  <c r="F75" i="12"/>
  <c r="Q74" i="12" a="1"/>
  <c r="Q74" i="12" s="1"/>
  <c r="K74" i="12" a="1"/>
  <c r="K74" i="12" s="1"/>
  <c r="E74" i="12"/>
  <c r="D74" i="12"/>
  <c r="F74" i="12"/>
  <c r="Q73" i="12" a="1"/>
  <c r="Q73" i="12" s="1"/>
  <c r="K73" i="12" a="1"/>
  <c r="K73" i="12" s="1"/>
  <c r="E73" i="12"/>
  <c r="F73" i="12" s="1"/>
  <c r="D73" i="12"/>
  <c r="Q72" i="12" a="1"/>
  <c r="Q72" i="12" s="1"/>
  <c r="K72" i="12" a="1"/>
  <c r="K72" i="12" s="1"/>
  <c r="E72" i="12"/>
  <c r="F72" i="12" s="1"/>
  <c r="D72" i="12"/>
  <c r="Q71" i="12" a="1"/>
  <c r="Q71" i="12" s="1"/>
  <c r="K71" i="12" a="1"/>
  <c r="K71" i="12" s="1"/>
  <c r="E71" i="12"/>
  <c r="D71" i="12"/>
  <c r="F71" i="12"/>
  <c r="Q70" i="12" a="1"/>
  <c r="Q70" i="12" s="1"/>
  <c r="K70" i="12" a="1"/>
  <c r="K70" i="12" s="1"/>
  <c r="E70" i="12"/>
  <c r="D70" i="12"/>
  <c r="F70" i="12"/>
  <c r="Q69" i="12" a="1"/>
  <c r="Q69" i="12" s="1"/>
  <c r="K69" i="12" a="1"/>
  <c r="K69" i="12" s="1"/>
  <c r="E69" i="12"/>
  <c r="F69" i="12" s="1"/>
  <c r="D69" i="12"/>
  <c r="Q68" i="12" a="1"/>
  <c r="Q68" i="12" s="1"/>
  <c r="K68" i="12" a="1"/>
  <c r="K68" i="12" s="1"/>
  <c r="E68" i="12"/>
  <c r="F68" i="12" s="1"/>
  <c r="D68" i="12"/>
  <c r="Q67" i="12" a="1"/>
  <c r="Q67" i="12" s="1"/>
  <c r="K67" i="12" a="1"/>
  <c r="K67" i="12" s="1"/>
  <c r="E67" i="12"/>
  <c r="D67" i="12"/>
  <c r="F67" i="12"/>
  <c r="Q66" i="12" a="1"/>
  <c r="Q66" i="12" s="1"/>
  <c r="K66" i="12"/>
  <c r="K66" i="12" a="1"/>
  <c r="E66" i="12"/>
  <c r="F66" i="12" s="1"/>
  <c r="D66" i="12"/>
  <c r="Q65" i="12" a="1"/>
  <c r="Q65" i="12" s="1"/>
  <c r="K65" i="12"/>
  <c r="K65" i="12" a="1"/>
  <c r="E65" i="12"/>
  <c r="F65" i="12" s="1"/>
  <c r="D65" i="12"/>
  <c r="Q64" i="12" a="1"/>
  <c r="Q64" i="12" s="1"/>
  <c r="K64" i="12"/>
  <c r="K64" i="12" a="1"/>
  <c r="E64" i="12"/>
  <c r="F64" i="12" s="1"/>
  <c r="D64" i="12"/>
  <c r="Q63" i="12" a="1"/>
  <c r="Q63" i="12" s="1"/>
  <c r="K63" i="12"/>
  <c r="K63" i="12" a="1"/>
  <c r="E63" i="12"/>
  <c r="F63" i="12" s="1"/>
  <c r="D63" i="12"/>
  <c r="Q62" i="12" a="1"/>
  <c r="Q62" i="12" s="1"/>
  <c r="K62" i="12"/>
  <c r="K62" i="12" a="1"/>
  <c r="E62" i="12"/>
  <c r="F62" i="12" s="1"/>
  <c r="D62" i="12"/>
  <c r="Q61" i="12" a="1"/>
  <c r="Q61" i="12" s="1"/>
  <c r="K61" i="12"/>
  <c r="K61" i="12" a="1"/>
  <c r="E61" i="12"/>
  <c r="D61" i="12"/>
  <c r="F61" i="12"/>
  <c r="Q60" i="12" a="1"/>
  <c r="Q60" i="12" s="1"/>
  <c r="K60" i="12"/>
  <c r="K60" i="12" a="1"/>
  <c r="E60" i="12"/>
  <c r="F60" i="12" s="1"/>
  <c r="D60" i="12"/>
  <c r="Q59" i="12" a="1"/>
  <c r="Q59" i="12" s="1"/>
  <c r="K59" i="12"/>
  <c r="K59" i="12" a="1"/>
  <c r="E59" i="12"/>
  <c r="D59" i="12"/>
  <c r="F59" i="12"/>
  <c r="Q58" i="12" a="1"/>
  <c r="Q58" i="12" s="1"/>
  <c r="K58" i="12"/>
  <c r="K58" i="12" a="1"/>
  <c r="E58" i="12"/>
  <c r="F58" i="12" s="1"/>
  <c r="D58" i="12"/>
  <c r="Q57" i="12" a="1"/>
  <c r="Q57" i="12" s="1"/>
  <c r="K57" i="12"/>
  <c r="K57" i="12" a="1"/>
  <c r="E57" i="12"/>
  <c r="D57" i="12"/>
  <c r="F57" i="12"/>
  <c r="Q56" i="12" a="1"/>
  <c r="Q56" i="12" s="1"/>
  <c r="K56" i="12"/>
  <c r="K56" i="12" a="1"/>
  <c r="E56" i="12"/>
  <c r="F56" i="12" s="1"/>
  <c r="D56" i="12"/>
  <c r="Q55" i="12" a="1"/>
  <c r="Q55" i="12" s="1"/>
  <c r="K55" i="12"/>
  <c r="K55" i="12" a="1"/>
  <c r="E55" i="12"/>
  <c r="D55" i="12"/>
  <c r="F55" i="12"/>
  <c r="Q54" i="12" a="1"/>
  <c r="Q54" i="12" s="1"/>
  <c r="K54" i="12"/>
  <c r="K54" i="12" a="1"/>
  <c r="E54" i="12"/>
  <c r="F54" i="12" s="1"/>
  <c r="D54" i="12"/>
  <c r="Q53" i="12" a="1"/>
  <c r="Q53" i="12" s="1"/>
  <c r="K53" i="12"/>
  <c r="K53" i="12" a="1"/>
  <c r="E53" i="12"/>
  <c r="D53" i="12"/>
  <c r="F53" i="12"/>
  <c r="Q52" i="12" a="1"/>
  <c r="Q52" i="12" s="1"/>
  <c r="K52" i="12"/>
  <c r="K52" i="12" a="1"/>
  <c r="E52" i="12"/>
  <c r="F52" i="12" s="1"/>
  <c r="D52" i="12"/>
  <c r="Q51" i="12" a="1"/>
  <c r="Q51" i="12" s="1"/>
  <c r="K51" i="12"/>
  <c r="K51" i="12" a="1"/>
  <c r="E51" i="12"/>
  <c r="D51" i="12"/>
  <c r="F51" i="12"/>
  <c r="Q50" i="12" a="1"/>
  <c r="Q50" i="12" s="1"/>
  <c r="K50" i="12"/>
  <c r="K50" i="12" a="1"/>
  <c r="E50" i="12"/>
  <c r="F50" i="12" s="1"/>
  <c r="D50" i="12"/>
  <c r="Q49" i="12" a="1"/>
  <c r="Q49" i="12" s="1"/>
  <c r="K49" i="12"/>
  <c r="K49" i="12" a="1"/>
  <c r="E49" i="12"/>
  <c r="D49" i="12"/>
  <c r="F49" i="12"/>
  <c r="Q48" i="12" a="1"/>
  <c r="Q48" i="12" s="1"/>
  <c r="K48" i="12"/>
  <c r="K48" i="12" a="1"/>
  <c r="E48" i="12"/>
  <c r="F48" i="12" s="1"/>
  <c r="D48" i="12"/>
  <c r="Q47" i="12" a="1"/>
  <c r="Q47" i="12" s="1"/>
  <c r="K47" i="12"/>
  <c r="K47" i="12" a="1"/>
  <c r="E47" i="12"/>
  <c r="D47" i="12"/>
  <c r="F47" i="12"/>
  <c r="Q46" i="12" a="1"/>
  <c r="Q46" i="12" s="1"/>
  <c r="K46" i="12"/>
  <c r="K46" i="12" a="1"/>
  <c r="E46" i="12"/>
  <c r="F46" i="12" s="1"/>
  <c r="D46" i="12"/>
  <c r="Q45" i="12" a="1"/>
  <c r="Q45" i="12" s="1"/>
  <c r="K45" i="12"/>
  <c r="K45" i="12" a="1"/>
  <c r="E45" i="12"/>
  <c r="D45" i="12"/>
  <c r="F45" i="12"/>
  <c r="Q44" i="12" a="1"/>
  <c r="Q44" i="12" s="1"/>
  <c r="K44" i="12"/>
  <c r="K44" i="12" a="1"/>
  <c r="E44" i="12"/>
  <c r="F44" i="12" s="1"/>
  <c r="D44" i="12"/>
  <c r="Q43" i="12" a="1"/>
  <c r="Q43" i="12" s="1"/>
  <c r="K43" i="12"/>
  <c r="K43" i="12" a="1"/>
  <c r="E43" i="12"/>
  <c r="D43" i="12"/>
  <c r="F43" i="12"/>
  <c r="Q42" i="12" a="1"/>
  <c r="Q42" i="12" s="1"/>
  <c r="K42" i="12"/>
  <c r="K42" i="12" a="1"/>
  <c r="E42" i="12"/>
  <c r="F42" i="12" s="1"/>
  <c r="D42" i="12"/>
  <c r="Q41" i="12" a="1"/>
  <c r="Q41" i="12" s="1"/>
  <c r="K41" i="12"/>
  <c r="K41" i="12" a="1"/>
  <c r="E41" i="12"/>
  <c r="D41" i="12"/>
  <c r="F41" i="12"/>
  <c r="Q40" i="12" a="1"/>
  <c r="Q40" i="12" s="1"/>
  <c r="K40" i="12"/>
  <c r="K40" i="12" a="1"/>
  <c r="E40" i="12"/>
  <c r="F40" i="12" s="1"/>
  <c r="D40" i="12"/>
  <c r="Q39" i="12" a="1"/>
  <c r="Q39" i="12" s="1"/>
  <c r="K39" i="12"/>
  <c r="K39" i="12" a="1"/>
  <c r="E39" i="12"/>
  <c r="D39" i="12"/>
  <c r="F39" i="12"/>
  <c r="Q38" i="12" a="1"/>
  <c r="Q38" i="12" s="1"/>
  <c r="K38" i="12"/>
  <c r="K38" i="12" a="1"/>
  <c r="E38" i="12"/>
  <c r="F38" i="12" s="1"/>
  <c r="D38" i="12"/>
  <c r="Q37" i="12" a="1"/>
  <c r="Q37" i="12" s="1"/>
  <c r="K37" i="12"/>
  <c r="K37" i="12" a="1"/>
  <c r="E37" i="12"/>
  <c r="D37" i="12"/>
  <c r="F37" i="12"/>
  <c r="Q36" i="12" a="1"/>
  <c r="Q36" i="12" s="1"/>
  <c r="K36" i="12"/>
  <c r="K36" i="12" a="1"/>
  <c r="E36" i="12"/>
  <c r="F36" i="12" s="1"/>
  <c r="D36" i="12"/>
  <c r="Q35" i="12" a="1"/>
  <c r="Q35" i="12" s="1"/>
  <c r="K35" i="12"/>
  <c r="K35" i="12" a="1"/>
  <c r="E35" i="12"/>
  <c r="D35" i="12"/>
  <c r="F35" i="12"/>
  <c r="Q34" i="12" a="1"/>
  <c r="Q34" i="12" s="1"/>
  <c r="K34" i="12"/>
  <c r="K34" i="12" a="1"/>
  <c r="E34" i="12"/>
  <c r="F34" i="12" s="1"/>
  <c r="D34" i="12"/>
  <c r="Q33" i="12" a="1"/>
  <c r="Q33" i="12" s="1"/>
  <c r="K33" i="12"/>
  <c r="K33" i="12" a="1"/>
  <c r="E33" i="12"/>
  <c r="D33" i="12"/>
  <c r="F33" i="12"/>
  <c r="Q32" i="12" a="1"/>
  <c r="Q32" i="12" s="1"/>
  <c r="K32" i="12"/>
  <c r="K32" i="12" a="1"/>
  <c r="E32" i="12"/>
  <c r="F32" i="12" s="1"/>
  <c r="D32" i="12"/>
  <c r="Q31" i="12" a="1"/>
  <c r="Q31" i="12" s="1"/>
  <c r="K31" i="12"/>
  <c r="K31" i="12" a="1"/>
  <c r="E31" i="12"/>
  <c r="D31" i="12"/>
  <c r="F31" i="12"/>
  <c r="Q30" i="12" a="1"/>
  <c r="Q30" i="12" s="1"/>
  <c r="K30" i="12"/>
  <c r="K30" i="12" a="1"/>
  <c r="E30" i="12"/>
  <c r="F30" i="12" s="1"/>
  <c r="D30" i="12"/>
  <c r="Q29" i="12" a="1"/>
  <c r="Q29" i="12" s="1"/>
  <c r="K29" i="12"/>
  <c r="K29" i="12" a="1"/>
  <c r="E29" i="12"/>
  <c r="D29" i="12"/>
  <c r="F29" i="12"/>
  <c r="Q28" i="12" a="1"/>
  <c r="Q28" i="12" s="1"/>
  <c r="K28" i="12"/>
  <c r="K28" i="12" a="1"/>
  <c r="E28" i="12"/>
  <c r="F28" i="12" s="1"/>
  <c r="D28" i="12"/>
  <c r="Q27" i="12" a="1"/>
  <c r="Q27" i="12" s="1"/>
  <c r="K27" i="12"/>
  <c r="K27" i="12" a="1"/>
  <c r="E27" i="12"/>
  <c r="D27" i="12"/>
  <c r="F27" i="12"/>
  <c r="Q26" i="12" a="1"/>
  <c r="Q26" i="12" s="1"/>
  <c r="K26" i="12"/>
  <c r="K26" i="12" a="1"/>
  <c r="E26" i="12"/>
  <c r="F26" i="12" s="1"/>
  <c r="D26" i="12"/>
  <c r="Q25" i="12" a="1"/>
  <c r="Q25" i="12" s="1"/>
  <c r="K25" i="12"/>
  <c r="K25" i="12" a="1"/>
  <c r="E25" i="12"/>
  <c r="D25" i="12"/>
  <c r="F25" i="12"/>
  <c r="Q24" i="12" a="1"/>
  <c r="Q24" i="12" s="1"/>
  <c r="K24" i="12"/>
  <c r="K24" i="12" a="1"/>
  <c r="E24" i="12"/>
  <c r="F24" i="12" s="1"/>
  <c r="D24" i="12"/>
  <c r="Q23" i="12" a="1"/>
  <c r="Q23" i="12" s="1"/>
  <c r="K23" i="12"/>
  <c r="K23" i="12" a="1"/>
  <c r="E23" i="12"/>
  <c r="D23" i="12"/>
  <c r="F23" i="12"/>
  <c r="Q22" i="12" a="1"/>
  <c r="Q22" i="12" s="1"/>
  <c r="K22" i="12"/>
  <c r="K22" i="12" a="1"/>
  <c r="E22" i="12"/>
  <c r="F22" i="12" s="1"/>
  <c r="D22" i="12"/>
  <c r="Q21" i="12" a="1"/>
  <c r="Q21" i="12" s="1"/>
  <c r="K21" i="12"/>
  <c r="K21" i="12" a="1"/>
  <c r="E21" i="12"/>
  <c r="D21" i="12"/>
  <c r="F21" i="12"/>
  <c r="Q20" i="12" a="1"/>
  <c r="Q20" i="12" s="1"/>
  <c r="K20" i="12"/>
  <c r="K20" i="12" a="1"/>
  <c r="E20" i="12"/>
  <c r="F20" i="12" s="1"/>
  <c r="D20" i="12"/>
  <c r="Q19" i="12" a="1"/>
  <c r="Q19" i="12" s="1"/>
  <c r="K19" i="12"/>
  <c r="K19" i="12" a="1"/>
  <c r="E19" i="12"/>
  <c r="D19" i="12"/>
  <c r="F19" i="12"/>
  <c r="Q18" i="12" a="1"/>
  <c r="Q18" i="12" s="1"/>
  <c r="K18" i="12"/>
  <c r="K18" i="12" a="1"/>
  <c r="E18" i="12"/>
  <c r="F18" i="12" s="1"/>
  <c r="D18" i="12"/>
  <c r="Q17" i="12" a="1"/>
  <c r="Q17" i="12" s="1"/>
  <c r="K17" i="12"/>
  <c r="K17" i="12" a="1"/>
  <c r="E17" i="12"/>
  <c r="D17" i="12"/>
  <c r="F17" i="12"/>
  <c r="Q16" i="12" a="1"/>
  <c r="Q16" i="12" s="1"/>
  <c r="K16" i="12"/>
  <c r="K16" i="12" a="1"/>
  <c r="E16" i="12"/>
  <c r="F16" i="12" s="1"/>
  <c r="D16" i="12"/>
  <c r="Q15" i="12" a="1"/>
  <c r="Q15" i="12" s="1"/>
  <c r="K15" i="12"/>
  <c r="K15" i="12" a="1"/>
  <c r="E15" i="12"/>
  <c r="D15" i="12"/>
  <c r="F15" i="12"/>
  <c r="Q14" i="12" a="1"/>
  <c r="Q14" i="12" s="1"/>
  <c r="K14" i="12"/>
  <c r="K14" i="12" a="1"/>
  <c r="E14" i="12"/>
  <c r="F14" i="12" s="1"/>
  <c r="D14" i="12"/>
  <c r="Q13" i="12" a="1"/>
  <c r="Q13" i="12" s="1"/>
  <c r="K13" i="12"/>
  <c r="K13" i="12" a="1"/>
  <c r="E13" i="12"/>
  <c r="D13" i="12"/>
  <c r="F13" i="12"/>
  <c r="Q12" i="12" a="1"/>
  <c r="Q12" i="12" s="1"/>
  <c r="K12" i="12"/>
  <c r="K12" i="12" a="1"/>
  <c r="E12" i="12"/>
  <c r="F12" i="12" s="1"/>
  <c r="D12" i="12"/>
  <c r="Q11" i="12" a="1"/>
  <c r="Q11" i="12" s="1"/>
  <c r="K11" i="12"/>
  <c r="K11" i="12" a="1"/>
  <c r="E11" i="12"/>
  <c r="D11" i="12"/>
  <c r="F11" i="12"/>
  <c r="Q10" i="12" a="1"/>
  <c r="Q10" i="12" s="1"/>
  <c r="K10" i="12"/>
  <c r="K10" i="12" a="1"/>
  <c r="E10" i="12"/>
  <c r="F10" i="12" s="1"/>
  <c r="D10" i="12"/>
  <c r="Q9" i="12" a="1"/>
  <c r="Q9" i="12" s="1"/>
  <c r="K9" i="12"/>
  <c r="K9" i="12" a="1"/>
  <c r="E9" i="12"/>
  <c r="D9" i="12"/>
  <c r="F9" i="12"/>
  <c r="Q8" i="12" a="1"/>
  <c r="Q8" i="12" s="1"/>
  <c r="K8" i="12"/>
  <c r="K8" i="12" a="1"/>
  <c r="E8" i="12"/>
  <c r="F8" i="12" s="1"/>
  <c r="D8" i="12"/>
  <c r="Q7" i="12" a="1"/>
  <c r="Q7" i="12" s="1"/>
  <c r="K7" i="12"/>
  <c r="K7" i="12" a="1"/>
  <c r="E7" i="12"/>
  <c r="D7" i="12"/>
  <c r="F7" i="12"/>
  <c r="Q6" i="12" a="1"/>
  <c r="Q6" i="12" s="1"/>
  <c r="K6" i="12" a="1"/>
  <c r="K6" i="12" s="1"/>
  <c r="E6" i="12"/>
  <c r="D6" i="12"/>
  <c r="F6" i="12"/>
  <c r="Q5" i="12" a="1"/>
  <c r="Q5" i="12" s="1"/>
  <c r="E5" i="12"/>
  <c r="D5" i="12"/>
  <c r="K248" i="11" a="1"/>
  <c r="K248" i="11" s="1"/>
  <c r="K247" i="11" a="1"/>
  <c r="K247" i="11" s="1"/>
  <c r="K246" i="11" a="1"/>
  <c r="K246" i="11" s="1"/>
  <c r="K245" i="11" a="1"/>
  <c r="K245" i="11" s="1"/>
  <c r="K244" i="11" a="1"/>
  <c r="K244" i="11" s="1"/>
  <c r="K243" i="11" a="1"/>
  <c r="K243" i="11" s="1"/>
  <c r="K242" i="11" a="1"/>
  <c r="K242" i="11" s="1"/>
  <c r="K241" i="11" a="1"/>
  <c r="K241" i="11" s="1"/>
  <c r="K240" i="11" a="1"/>
  <c r="K240" i="11" s="1"/>
  <c r="K239" i="11" a="1"/>
  <c r="K239" i="11" s="1"/>
  <c r="K238" i="11" a="1"/>
  <c r="K238" i="11" s="1"/>
  <c r="K237" i="11" a="1"/>
  <c r="K237" i="11" s="1"/>
  <c r="K236" i="11" a="1"/>
  <c r="K236" i="11" s="1"/>
  <c r="K235" i="11" a="1"/>
  <c r="K235" i="11" s="1"/>
  <c r="K234" i="11" a="1"/>
  <c r="K234" i="11" s="1"/>
  <c r="K233" i="11" a="1"/>
  <c r="K233" i="11" s="1"/>
  <c r="K232" i="11" a="1"/>
  <c r="K232" i="11" s="1"/>
  <c r="K231" i="11" a="1"/>
  <c r="K231" i="11" s="1"/>
  <c r="K230" i="11" a="1"/>
  <c r="K230" i="11" s="1"/>
  <c r="K229" i="11" a="1"/>
  <c r="K229" i="11" s="1"/>
  <c r="K228" i="11" a="1"/>
  <c r="K228" i="11" s="1"/>
  <c r="K227" i="11" a="1"/>
  <c r="K227" i="11" s="1"/>
  <c r="K226" i="11" a="1"/>
  <c r="K226" i="11" s="1"/>
  <c r="K225" i="11" a="1"/>
  <c r="K225" i="11" s="1"/>
  <c r="K224" i="11" a="1"/>
  <c r="K224" i="11" s="1"/>
  <c r="K223" i="11" a="1"/>
  <c r="K223" i="11" s="1"/>
  <c r="K222" i="11" a="1"/>
  <c r="K222" i="11" s="1"/>
  <c r="K221" i="11" a="1"/>
  <c r="K221" i="11" s="1"/>
  <c r="K220" i="11" a="1"/>
  <c r="K220" i="11" s="1"/>
  <c r="K219" i="11" a="1"/>
  <c r="K219" i="11" s="1"/>
  <c r="K218" i="11" a="1"/>
  <c r="K218" i="11" s="1"/>
  <c r="K217" i="11" a="1"/>
  <c r="K217" i="11" s="1"/>
  <c r="K216" i="11" a="1"/>
  <c r="K216" i="11" s="1"/>
  <c r="K215" i="11" a="1"/>
  <c r="K215" i="11" s="1"/>
  <c r="K214" i="11" a="1"/>
  <c r="K214" i="11" s="1"/>
  <c r="K213" i="11" a="1"/>
  <c r="K213" i="11" s="1"/>
  <c r="K212" i="11" a="1"/>
  <c r="K212" i="11" s="1"/>
  <c r="K211" i="11" a="1"/>
  <c r="K211" i="11" s="1"/>
  <c r="K210" i="11" a="1"/>
  <c r="K210" i="11" s="1"/>
  <c r="K209" i="11" a="1"/>
  <c r="K209" i="11" s="1"/>
  <c r="K208" i="11" a="1"/>
  <c r="K208" i="11" s="1"/>
  <c r="K207" i="11" a="1"/>
  <c r="K207" i="11" s="1"/>
  <c r="K206" i="11" a="1"/>
  <c r="K206" i="11" s="1"/>
  <c r="K205" i="11" a="1"/>
  <c r="K205" i="11" s="1"/>
  <c r="K204" i="11" a="1"/>
  <c r="K204" i="11" s="1"/>
  <c r="K203" i="11" a="1"/>
  <c r="K203" i="11" s="1"/>
  <c r="K202" i="11" a="1"/>
  <c r="K202" i="11" s="1"/>
  <c r="K201" i="11" a="1"/>
  <c r="K201" i="11" s="1"/>
  <c r="K200" i="11" a="1"/>
  <c r="K200" i="11" s="1"/>
  <c r="K199" i="11" a="1"/>
  <c r="K199" i="11" s="1"/>
  <c r="K198" i="11" a="1"/>
  <c r="K198" i="11" s="1"/>
  <c r="K197" i="11" a="1"/>
  <c r="K197" i="11" s="1"/>
  <c r="K196" i="11" a="1"/>
  <c r="K196" i="11" s="1"/>
  <c r="Q195" i="11" a="1"/>
  <c r="Q195" i="11" s="1"/>
  <c r="K195" i="11" a="1"/>
  <c r="K195" i="11" s="1"/>
  <c r="E195" i="11"/>
  <c r="D195" i="11"/>
  <c r="F195" i="11" s="1"/>
  <c r="Q194" i="11" a="1"/>
  <c r="Q194" i="11" s="1"/>
  <c r="K194" i="11"/>
  <c r="K194" i="11" a="1"/>
  <c r="E194" i="11"/>
  <c r="D194" i="11"/>
  <c r="Q193" i="11" a="1"/>
  <c r="Q193" i="11" s="1"/>
  <c r="K193" i="11" a="1"/>
  <c r="K193" i="11" s="1"/>
  <c r="E193" i="11"/>
  <c r="D193" i="11"/>
  <c r="Q192" i="11" a="1"/>
  <c r="Q192" i="11" s="1"/>
  <c r="K192" i="11" a="1"/>
  <c r="K192" i="11" s="1"/>
  <c r="E192" i="11"/>
  <c r="D192" i="11"/>
  <c r="Q191" i="11" a="1"/>
  <c r="Q191" i="11" s="1"/>
  <c r="K191" i="11" a="1"/>
  <c r="K191" i="11" s="1"/>
  <c r="E191" i="11"/>
  <c r="D191" i="11"/>
  <c r="Q190" i="11" a="1"/>
  <c r="Q190" i="11" s="1"/>
  <c r="K190" i="11" a="1"/>
  <c r="K190" i="11" s="1"/>
  <c r="E190" i="11"/>
  <c r="D190" i="11"/>
  <c r="Q189" i="11" a="1"/>
  <c r="Q189" i="11" s="1"/>
  <c r="K189" i="11"/>
  <c r="K189" i="11" a="1"/>
  <c r="E189" i="11"/>
  <c r="D189" i="11"/>
  <c r="Q188" i="11" a="1"/>
  <c r="Q188" i="11" s="1"/>
  <c r="K188" i="11" a="1"/>
  <c r="K188" i="11" s="1"/>
  <c r="E188" i="11"/>
  <c r="D188" i="11"/>
  <c r="Q187" i="11" a="1"/>
  <c r="Q187" i="11" s="1"/>
  <c r="K187" i="11"/>
  <c r="K187" i="11" a="1"/>
  <c r="E187" i="11"/>
  <c r="D187" i="11"/>
  <c r="Q186" i="11" a="1"/>
  <c r="Q186" i="11" s="1"/>
  <c r="K186" i="11" a="1"/>
  <c r="K186" i="11" s="1"/>
  <c r="E186" i="11"/>
  <c r="D186" i="11"/>
  <c r="Q185" i="11" a="1"/>
  <c r="Q185" i="11" s="1"/>
  <c r="K185" i="11" a="1"/>
  <c r="K185" i="11" s="1"/>
  <c r="E185" i="11"/>
  <c r="F185" i="11" s="1"/>
  <c r="D185" i="11"/>
  <c r="Q184" i="11" a="1"/>
  <c r="Q184" i="11" s="1"/>
  <c r="K184" i="11" a="1"/>
  <c r="K184" i="11" s="1"/>
  <c r="E184" i="11"/>
  <c r="D184" i="11"/>
  <c r="Q183" i="11" a="1"/>
  <c r="Q183" i="11" s="1"/>
  <c r="K183" i="11" a="1"/>
  <c r="K183" i="11" s="1"/>
  <c r="E183" i="11"/>
  <c r="D183" i="11"/>
  <c r="Q182" i="11" a="1"/>
  <c r="Q182" i="11" s="1"/>
  <c r="K182" i="11" a="1"/>
  <c r="K182" i="11" s="1"/>
  <c r="E182" i="11"/>
  <c r="D182" i="11"/>
  <c r="Q181" i="11" a="1"/>
  <c r="Q181" i="11" s="1"/>
  <c r="K181" i="11"/>
  <c r="K181" i="11" a="1"/>
  <c r="E181" i="11"/>
  <c r="D181" i="11"/>
  <c r="Q180" i="11" a="1"/>
  <c r="Q180" i="11" s="1"/>
  <c r="K180" i="11" a="1"/>
  <c r="K180" i="11" s="1"/>
  <c r="E180" i="11"/>
  <c r="D180" i="11"/>
  <c r="Q179" i="11" a="1"/>
  <c r="Q179" i="11" s="1"/>
  <c r="K179" i="11"/>
  <c r="K179" i="11" a="1"/>
  <c r="E179" i="11"/>
  <c r="D179" i="11"/>
  <c r="Q178" i="11" a="1"/>
  <c r="Q178" i="11" s="1"/>
  <c r="K178" i="11" a="1"/>
  <c r="K178" i="11" s="1"/>
  <c r="E178" i="11"/>
  <c r="D178" i="11"/>
  <c r="Q177" i="11" a="1"/>
  <c r="Q177" i="11" s="1"/>
  <c r="K177" i="11"/>
  <c r="K177" i="11" a="1"/>
  <c r="E177" i="11"/>
  <c r="D177" i="11"/>
  <c r="Q176" i="11" a="1"/>
  <c r="Q176" i="11" s="1"/>
  <c r="K176" i="11" a="1"/>
  <c r="K176" i="11" s="1"/>
  <c r="E176" i="11"/>
  <c r="D176" i="11"/>
  <c r="Q175" i="11" a="1"/>
  <c r="Q175" i="11" s="1"/>
  <c r="K175" i="11" a="1"/>
  <c r="K175" i="11" s="1"/>
  <c r="E175" i="11"/>
  <c r="D175" i="11"/>
  <c r="Q174" i="11" a="1"/>
  <c r="Q174" i="11" s="1"/>
  <c r="K174" i="11" a="1"/>
  <c r="K174" i="11" s="1"/>
  <c r="E174" i="11"/>
  <c r="D174" i="11"/>
  <c r="Q173" i="11" a="1"/>
  <c r="Q173" i="11" s="1"/>
  <c r="K173" i="11"/>
  <c r="K173" i="11" a="1"/>
  <c r="E173" i="11"/>
  <c r="D173" i="11"/>
  <c r="Q172" i="11" a="1"/>
  <c r="Q172" i="11" s="1"/>
  <c r="K172" i="11" a="1"/>
  <c r="K172" i="11" s="1"/>
  <c r="E172" i="11"/>
  <c r="D172" i="11"/>
  <c r="Q171" i="11" a="1"/>
  <c r="Q171" i="11" s="1"/>
  <c r="K171" i="11"/>
  <c r="K171" i="11" a="1"/>
  <c r="E171" i="11"/>
  <c r="D171" i="11"/>
  <c r="Q170" i="11" a="1"/>
  <c r="Q170" i="11" s="1"/>
  <c r="K170" i="11" a="1"/>
  <c r="K170" i="11" s="1"/>
  <c r="E170" i="11"/>
  <c r="D170" i="11"/>
  <c r="Q169" i="11" a="1"/>
  <c r="Q169" i="11" s="1"/>
  <c r="K169" i="11"/>
  <c r="K169" i="11" a="1"/>
  <c r="E169" i="11"/>
  <c r="D169" i="11"/>
  <c r="Q168" i="11" a="1"/>
  <c r="Q168" i="11" s="1"/>
  <c r="K168" i="11" a="1"/>
  <c r="K168" i="11" s="1"/>
  <c r="E168" i="11"/>
  <c r="D168" i="11"/>
  <c r="Q167" i="11" a="1"/>
  <c r="Q167" i="11" s="1"/>
  <c r="K167" i="11" a="1"/>
  <c r="K167" i="11" s="1"/>
  <c r="E167" i="11"/>
  <c r="D167" i="11"/>
  <c r="Q166" i="11" a="1"/>
  <c r="Q166" i="11" s="1"/>
  <c r="K166" i="11" a="1"/>
  <c r="K166" i="11" s="1"/>
  <c r="E166" i="11"/>
  <c r="F166" i="11" s="1"/>
  <c r="D166" i="11"/>
  <c r="Q165" i="11" a="1"/>
  <c r="Q165" i="11" s="1"/>
  <c r="K165" i="11" a="1"/>
  <c r="K165" i="11" s="1"/>
  <c r="E165" i="11"/>
  <c r="F165" i="11" s="1"/>
  <c r="D165" i="11"/>
  <c r="Q164" i="11" a="1"/>
  <c r="Q164" i="11" s="1"/>
  <c r="K164" i="11" a="1"/>
  <c r="K164" i="11" s="1"/>
  <c r="E164" i="11"/>
  <c r="D164" i="11"/>
  <c r="F164" i="11" s="1"/>
  <c r="Q163" i="11" a="1"/>
  <c r="Q163" i="11" s="1"/>
  <c r="K163" i="11" a="1"/>
  <c r="K163" i="11" s="1"/>
  <c r="E163" i="11"/>
  <c r="D163" i="11"/>
  <c r="Q162" i="11" a="1"/>
  <c r="Q162" i="11" s="1"/>
  <c r="K162" i="11" a="1"/>
  <c r="K162" i="11" s="1"/>
  <c r="E162" i="11"/>
  <c r="D162" i="11"/>
  <c r="F162" i="11" s="1"/>
  <c r="Q161" i="11" a="1"/>
  <c r="Q161" i="11" s="1"/>
  <c r="K161" i="11" a="1"/>
  <c r="K161" i="11" s="1"/>
  <c r="E161" i="11"/>
  <c r="D161" i="11"/>
  <c r="F161" i="11"/>
  <c r="Q160" i="11" a="1"/>
  <c r="Q160" i="11" s="1"/>
  <c r="K160" i="11" a="1"/>
  <c r="K160" i="11" s="1"/>
  <c r="E160" i="11"/>
  <c r="D160" i="11"/>
  <c r="Q159" i="11" a="1"/>
  <c r="Q159" i="11" s="1"/>
  <c r="K159" i="11" a="1"/>
  <c r="K159" i="11" s="1"/>
  <c r="E159" i="11"/>
  <c r="D159" i="11"/>
  <c r="Q158" i="11" a="1"/>
  <c r="Q158" i="11" s="1"/>
  <c r="K158" i="11" a="1"/>
  <c r="K158" i="11" s="1"/>
  <c r="E158" i="11"/>
  <c r="D158" i="11"/>
  <c r="Q157" i="11" a="1"/>
  <c r="Q157" i="11" s="1"/>
  <c r="K157" i="11" a="1"/>
  <c r="K157" i="11" s="1"/>
  <c r="E157" i="11"/>
  <c r="D157" i="11"/>
  <c r="Q156" i="11" a="1"/>
  <c r="Q156" i="11" s="1"/>
  <c r="K156" i="11" a="1"/>
  <c r="K156" i="11" s="1"/>
  <c r="E156" i="11"/>
  <c r="D156" i="11"/>
  <c r="Q155" i="11" a="1"/>
  <c r="Q155" i="11" s="1"/>
  <c r="K155" i="11" a="1"/>
  <c r="K155" i="11" s="1"/>
  <c r="E155" i="11"/>
  <c r="D155" i="11"/>
  <c r="Q154" i="11" a="1"/>
  <c r="Q154" i="11" s="1"/>
  <c r="K154" i="11" a="1"/>
  <c r="K154" i="11" s="1"/>
  <c r="E154" i="11"/>
  <c r="D154" i="11"/>
  <c r="F154" i="11" s="1"/>
  <c r="Q153" i="11" a="1"/>
  <c r="Q153" i="11" s="1"/>
  <c r="K153" i="11" a="1"/>
  <c r="K153" i="11" s="1"/>
  <c r="E153" i="11"/>
  <c r="D153" i="11"/>
  <c r="Q152" i="11" a="1"/>
  <c r="Q152" i="11" s="1"/>
  <c r="K152" i="11" a="1"/>
  <c r="K152" i="11" s="1"/>
  <c r="E152" i="11"/>
  <c r="D152" i="11"/>
  <c r="Q151" i="11" a="1"/>
  <c r="Q151" i="11" s="1"/>
  <c r="K151" i="11" a="1"/>
  <c r="K151" i="11" s="1"/>
  <c r="E151" i="11"/>
  <c r="D151" i="11"/>
  <c r="Q150" i="11" a="1"/>
  <c r="Q150" i="11" s="1"/>
  <c r="K150" i="11" a="1"/>
  <c r="K150" i="11" s="1"/>
  <c r="E150" i="11"/>
  <c r="D150" i="11"/>
  <c r="F150" i="11" s="1"/>
  <c r="Q149" i="11" a="1"/>
  <c r="Q149" i="11" s="1"/>
  <c r="K149" i="11" a="1"/>
  <c r="K149" i="11" s="1"/>
  <c r="E149" i="11"/>
  <c r="D149" i="11"/>
  <c r="F149" i="11"/>
  <c r="Q148" i="11" a="1"/>
  <c r="Q148" i="11" s="1"/>
  <c r="K148" i="11" a="1"/>
  <c r="K148" i="11" s="1"/>
  <c r="E148" i="11"/>
  <c r="D148" i="11"/>
  <c r="Q147" i="11" a="1"/>
  <c r="Q147" i="11" s="1"/>
  <c r="K147" i="11" a="1"/>
  <c r="K147" i="11" s="1"/>
  <c r="E147" i="11"/>
  <c r="D147" i="11"/>
  <c r="F147" i="11" s="1"/>
  <c r="Q146" i="11" a="1"/>
  <c r="Q146" i="11" s="1"/>
  <c r="K146" i="11" a="1"/>
  <c r="K146" i="11" s="1"/>
  <c r="E146" i="11"/>
  <c r="D146" i="11"/>
  <c r="Q145" i="11" a="1"/>
  <c r="Q145" i="11" s="1"/>
  <c r="K145" i="11" a="1"/>
  <c r="K145" i="11" s="1"/>
  <c r="E145" i="11"/>
  <c r="D145" i="11"/>
  <c r="Q144" i="11" a="1"/>
  <c r="Q144" i="11" s="1"/>
  <c r="K144" i="11" a="1"/>
  <c r="K144" i="11" s="1"/>
  <c r="E144" i="11"/>
  <c r="D144" i="11"/>
  <c r="F144" i="11" s="1"/>
  <c r="Q143" i="11" a="1"/>
  <c r="Q143" i="11" s="1"/>
  <c r="K143" i="11" a="1"/>
  <c r="K143" i="11" s="1"/>
  <c r="E143" i="11"/>
  <c r="D143" i="11"/>
  <c r="F143" i="11" s="1"/>
  <c r="Q142" i="11" a="1"/>
  <c r="Q142" i="11" s="1"/>
  <c r="K142" i="11" a="1"/>
  <c r="K142" i="11" s="1"/>
  <c r="E142" i="11"/>
  <c r="D142" i="11"/>
  <c r="Q141" i="11" a="1"/>
  <c r="Q141" i="11" s="1"/>
  <c r="K141" i="11" a="1"/>
  <c r="K141" i="11" s="1"/>
  <c r="E141" i="11"/>
  <c r="D141" i="11"/>
  <c r="Q140" i="11" a="1"/>
  <c r="Q140" i="11" s="1"/>
  <c r="K140" i="11" a="1"/>
  <c r="K140" i="11" s="1"/>
  <c r="E140" i="11"/>
  <c r="D140" i="11"/>
  <c r="Q139" i="11" a="1"/>
  <c r="Q139" i="11" s="1"/>
  <c r="K139" i="11" a="1"/>
  <c r="K139" i="11" s="1"/>
  <c r="E139" i="11"/>
  <c r="D139" i="11"/>
  <c r="Q138" i="11" a="1"/>
  <c r="Q138" i="11" s="1"/>
  <c r="K138" i="11" a="1"/>
  <c r="K138" i="11" s="1"/>
  <c r="E138" i="11"/>
  <c r="D138" i="11"/>
  <c r="Q137" i="11" a="1"/>
  <c r="Q137" i="11" s="1"/>
  <c r="K137" i="11" a="1"/>
  <c r="K137" i="11" s="1"/>
  <c r="E137" i="11"/>
  <c r="D137" i="11"/>
  <c r="F137" i="11" s="1"/>
  <c r="Q136" i="11" a="1"/>
  <c r="Q136" i="11" s="1"/>
  <c r="K136" i="11" a="1"/>
  <c r="K136" i="11" s="1"/>
  <c r="E136" i="11"/>
  <c r="D136" i="11"/>
  <c r="Q135" i="11" a="1"/>
  <c r="Q135" i="11" s="1"/>
  <c r="K135" i="11" a="1"/>
  <c r="K135" i="11" s="1"/>
  <c r="E135" i="11"/>
  <c r="D135" i="11"/>
  <c r="Q134" i="11" a="1"/>
  <c r="Q134" i="11" s="1"/>
  <c r="K134" i="11" a="1"/>
  <c r="K134" i="11" s="1"/>
  <c r="E134" i="11"/>
  <c r="D134" i="11"/>
  <c r="Q133" i="11" a="1"/>
  <c r="Q133" i="11" s="1"/>
  <c r="K133" i="11" a="1"/>
  <c r="K133" i="11" s="1"/>
  <c r="E133" i="11"/>
  <c r="D133" i="11"/>
  <c r="F133" i="11" s="1"/>
  <c r="Q132" i="11" a="1"/>
  <c r="Q132" i="11" s="1"/>
  <c r="K132" i="11" a="1"/>
  <c r="K132" i="11" s="1"/>
  <c r="E132" i="11"/>
  <c r="F132" i="11" s="1"/>
  <c r="D132" i="11"/>
  <c r="Q131" i="11" a="1"/>
  <c r="Q131" i="11" s="1"/>
  <c r="K131" i="11" a="1"/>
  <c r="K131" i="11" s="1"/>
  <c r="E131" i="11"/>
  <c r="D131" i="11"/>
  <c r="F131" i="11"/>
  <c r="Q130" i="11" a="1"/>
  <c r="Q130" i="11" s="1"/>
  <c r="K130" i="11" a="1"/>
  <c r="K130" i="11" s="1"/>
  <c r="E130" i="11"/>
  <c r="F130" i="11" s="1"/>
  <c r="D130" i="11"/>
  <c r="Q129" i="11" a="1"/>
  <c r="Q129" i="11" s="1"/>
  <c r="K129" i="11" a="1"/>
  <c r="K129" i="11" s="1"/>
  <c r="E129" i="11"/>
  <c r="D129" i="11"/>
  <c r="Q128" i="11" a="1"/>
  <c r="Q128" i="11" s="1"/>
  <c r="K128" i="11" a="1"/>
  <c r="K128" i="11" s="1"/>
  <c r="F128" i="11"/>
  <c r="E128" i="11"/>
  <c r="D128" i="11"/>
  <c r="Q127" i="11" a="1"/>
  <c r="Q127" i="11" s="1"/>
  <c r="K127" i="11" a="1"/>
  <c r="K127" i="11" s="1"/>
  <c r="E127" i="11"/>
  <c r="D127" i="11"/>
  <c r="F127" i="11"/>
  <c r="Q126" i="11" a="1"/>
  <c r="Q126" i="11" s="1"/>
  <c r="K126" i="11" a="1"/>
  <c r="K126" i="11" s="1"/>
  <c r="E126" i="11"/>
  <c r="D126" i="11"/>
  <c r="Q125" i="11" a="1"/>
  <c r="Q125" i="11" s="1"/>
  <c r="K125" i="11" a="1"/>
  <c r="K125" i="11" s="1"/>
  <c r="E125" i="11"/>
  <c r="D125" i="11"/>
  <c r="Q124" i="11" a="1"/>
  <c r="Q124" i="11" s="1"/>
  <c r="K124" i="11" a="1"/>
  <c r="K124" i="11" s="1"/>
  <c r="E124" i="11"/>
  <c r="F124" i="11" s="1"/>
  <c r="D124" i="11"/>
  <c r="Q123" i="11" a="1"/>
  <c r="Q123" i="11" s="1"/>
  <c r="K123" i="11" a="1"/>
  <c r="K123" i="11" s="1"/>
  <c r="E123" i="11"/>
  <c r="D123" i="11"/>
  <c r="Q122" i="11" a="1"/>
  <c r="Q122" i="11" s="1"/>
  <c r="K122" i="11" a="1"/>
  <c r="K122" i="11" s="1"/>
  <c r="E122" i="11"/>
  <c r="D122" i="11"/>
  <c r="Q121" i="11" a="1"/>
  <c r="Q121" i="11" s="1"/>
  <c r="K121" i="11" a="1"/>
  <c r="K121" i="11" s="1"/>
  <c r="E121" i="11"/>
  <c r="D121" i="11"/>
  <c r="F121" i="11"/>
  <c r="Q120" i="11" a="1"/>
  <c r="Q120" i="11" s="1"/>
  <c r="K120" i="11" a="1"/>
  <c r="K120" i="11" s="1"/>
  <c r="E120" i="11"/>
  <c r="F120" i="11" s="1"/>
  <c r="D120" i="11"/>
  <c r="Q119" i="11" a="1"/>
  <c r="Q119" i="11" s="1"/>
  <c r="K119" i="11" a="1"/>
  <c r="K119" i="11" s="1"/>
  <c r="E119" i="11"/>
  <c r="D119" i="11"/>
  <c r="Q118" i="11" a="1"/>
  <c r="Q118" i="11" s="1"/>
  <c r="K118" i="11" a="1"/>
  <c r="K118" i="11" s="1"/>
  <c r="E118" i="11"/>
  <c r="F118" i="11" s="1"/>
  <c r="D118" i="11"/>
  <c r="Q117" i="11" a="1"/>
  <c r="Q117" i="11" s="1"/>
  <c r="K117" i="11" a="1"/>
  <c r="K117" i="11" s="1"/>
  <c r="E117" i="11"/>
  <c r="D117" i="11"/>
  <c r="F117" i="11"/>
  <c r="Q116" i="11" a="1"/>
  <c r="Q116" i="11" s="1"/>
  <c r="K116" i="11" a="1"/>
  <c r="K116" i="11" s="1"/>
  <c r="E116" i="11"/>
  <c r="F116" i="11" s="1"/>
  <c r="D116" i="11"/>
  <c r="Q115" i="11" a="1"/>
  <c r="Q115" i="11" s="1"/>
  <c r="K115" i="11" a="1"/>
  <c r="K115" i="11" s="1"/>
  <c r="E115" i="11"/>
  <c r="D115" i="11"/>
  <c r="F115" i="11"/>
  <c r="Q114" i="11" a="1"/>
  <c r="Q114" i="11" s="1"/>
  <c r="K114" i="11" a="1"/>
  <c r="K114" i="11" s="1"/>
  <c r="E114" i="11"/>
  <c r="F114" i="11" s="1"/>
  <c r="D114" i="11"/>
  <c r="Q113" i="11" a="1"/>
  <c r="Q113" i="11" s="1"/>
  <c r="K113" i="11" a="1"/>
  <c r="K113" i="11" s="1"/>
  <c r="E113" i="11"/>
  <c r="D113" i="11"/>
  <c r="Q112" i="11" a="1"/>
  <c r="Q112" i="11" s="1"/>
  <c r="K112" i="11" a="1"/>
  <c r="K112" i="11" s="1"/>
  <c r="E112" i="11"/>
  <c r="D112" i="11"/>
  <c r="F112" i="11" s="1"/>
  <c r="Q111" i="11" a="1"/>
  <c r="Q111" i="11" s="1"/>
  <c r="K111" i="11" a="1"/>
  <c r="K111" i="11" s="1"/>
  <c r="E111" i="11"/>
  <c r="D111" i="11"/>
  <c r="Q110" i="11" a="1"/>
  <c r="Q110" i="11" s="1"/>
  <c r="K110" i="11" a="1"/>
  <c r="K110" i="11" s="1"/>
  <c r="E110" i="11"/>
  <c r="D110" i="11"/>
  <c r="Q109" i="11" a="1"/>
  <c r="Q109" i="11" s="1"/>
  <c r="K109" i="11" a="1"/>
  <c r="K109" i="11" s="1"/>
  <c r="E109" i="11"/>
  <c r="D109" i="11"/>
  <c r="Q108" i="11" a="1"/>
  <c r="Q108" i="11" s="1"/>
  <c r="K108" i="11" a="1"/>
  <c r="K108" i="11" s="1"/>
  <c r="E108" i="11"/>
  <c r="D108" i="11"/>
  <c r="Q107" i="11" a="1"/>
  <c r="Q107" i="11" s="1"/>
  <c r="K107" i="11" a="1"/>
  <c r="K107" i="11" s="1"/>
  <c r="E107" i="11"/>
  <c r="D107" i="11"/>
  <c r="Q106" i="11" a="1"/>
  <c r="Q106" i="11" s="1"/>
  <c r="K106" i="11" a="1"/>
  <c r="K106" i="11" s="1"/>
  <c r="E106" i="11"/>
  <c r="D106" i="11"/>
  <c r="Q105" i="11" a="1"/>
  <c r="Q105" i="11" s="1"/>
  <c r="K105" i="11" a="1"/>
  <c r="K105" i="11" s="1"/>
  <c r="E105" i="11"/>
  <c r="D105" i="11"/>
  <c r="F105" i="11" s="1"/>
  <c r="Q104" i="11" a="1"/>
  <c r="Q104" i="11" s="1"/>
  <c r="K104" i="11" a="1"/>
  <c r="K104" i="11" s="1"/>
  <c r="E104" i="11"/>
  <c r="D104" i="11"/>
  <c r="Q103" i="11" a="1"/>
  <c r="Q103" i="11" s="1"/>
  <c r="K103" i="11" a="1"/>
  <c r="K103" i="11" s="1"/>
  <c r="E103" i="11"/>
  <c r="D103" i="11"/>
  <c r="Q102" i="11" a="1"/>
  <c r="Q102" i="11" s="1"/>
  <c r="K102" i="11" a="1"/>
  <c r="K102" i="11" s="1"/>
  <c r="E102" i="11"/>
  <c r="D102" i="11"/>
  <c r="Q101" i="11" a="1"/>
  <c r="Q101" i="11" s="1"/>
  <c r="K101" i="11" a="1"/>
  <c r="K101" i="11" s="1"/>
  <c r="E101" i="11"/>
  <c r="D101" i="11"/>
  <c r="F101" i="11" s="1"/>
  <c r="Q100" i="11" a="1"/>
  <c r="Q100" i="11" s="1"/>
  <c r="K100" i="11" a="1"/>
  <c r="K100" i="11" s="1"/>
  <c r="E100" i="11"/>
  <c r="D100" i="11"/>
  <c r="F100" i="11" s="1"/>
  <c r="Q99" i="11" a="1"/>
  <c r="Q99" i="11" s="1"/>
  <c r="K99" i="11" a="1"/>
  <c r="K99" i="11" s="1"/>
  <c r="E99" i="11"/>
  <c r="D99" i="11"/>
  <c r="Q98" i="11" a="1"/>
  <c r="Q98" i="11" s="1"/>
  <c r="K98" i="11" a="1"/>
  <c r="K98" i="11" s="1"/>
  <c r="E98" i="11"/>
  <c r="D98" i="11"/>
  <c r="Q97" i="11" a="1"/>
  <c r="Q97" i="11" s="1"/>
  <c r="K97" i="11" a="1"/>
  <c r="K97" i="11" s="1"/>
  <c r="E97" i="11"/>
  <c r="D97" i="11"/>
  <c r="Q96" i="11" a="1"/>
  <c r="Q96" i="11" s="1"/>
  <c r="K96" i="11" a="1"/>
  <c r="K96" i="11" s="1"/>
  <c r="E96" i="11"/>
  <c r="D96" i="11"/>
  <c r="Q95" i="11" a="1"/>
  <c r="Q95" i="11" s="1"/>
  <c r="K95" i="11" a="1"/>
  <c r="K95" i="11" s="1"/>
  <c r="E95" i="11"/>
  <c r="D95" i="11"/>
  <c r="F95" i="11" s="1"/>
  <c r="Q94" i="11" a="1"/>
  <c r="Q94" i="11" s="1"/>
  <c r="K94" i="11" a="1"/>
  <c r="K94" i="11" s="1"/>
  <c r="E94" i="11"/>
  <c r="D94" i="11"/>
  <c r="F94" i="11" s="1"/>
  <c r="Q93" i="11" a="1"/>
  <c r="Q93" i="11" s="1"/>
  <c r="K93" i="11" a="1"/>
  <c r="K93" i="11" s="1"/>
  <c r="E93" i="11"/>
  <c r="F93" i="11" s="1"/>
  <c r="D93" i="11"/>
  <c r="Q92" i="11" a="1"/>
  <c r="Q92" i="11" s="1"/>
  <c r="K92" i="11" a="1"/>
  <c r="K92" i="11" s="1"/>
  <c r="E92" i="11"/>
  <c r="F92" i="11" s="1"/>
  <c r="D92" i="11"/>
  <c r="Q91" i="11" a="1"/>
  <c r="Q91" i="11" s="1"/>
  <c r="K91" i="11" a="1"/>
  <c r="K91" i="11" s="1"/>
  <c r="E91" i="11"/>
  <c r="D91" i="11"/>
  <c r="Q90" i="11" a="1"/>
  <c r="Q90" i="11" s="1"/>
  <c r="K90" i="11" a="1"/>
  <c r="K90" i="11" s="1"/>
  <c r="E90" i="11"/>
  <c r="D90" i="11"/>
  <c r="F90" i="11" s="1"/>
  <c r="Q89" i="11" a="1"/>
  <c r="Q89" i="11" s="1"/>
  <c r="K89" i="11" a="1"/>
  <c r="K89" i="11" s="1"/>
  <c r="E89" i="11"/>
  <c r="D89" i="11"/>
  <c r="Q88" i="11" a="1"/>
  <c r="Q88" i="11" s="1"/>
  <c r="K88" i="11" a="1"/>
  <c r="K88" i="11" s="1"/>
  <c r="E88" i="11"/>
  <c r="D88" i="11"/>
  <c r="Q87" i="11" a="1"/>
  <c r="Q87" i="11" s="1"/>
  <c r="K87" i="11" a="1"/>
  <c r="K87" i="11" s="1"/>
  <c r="E87" i="11"/>
  <c r="D87" i="11"/>
  <c r="F87" i="11" s="1"/>
  <c r="Q86" i="11" a="1"/>
  <c r="Q86" i="11" s="1"/>
  <c r="K86" i="11" a="1"/>
  <c r="K86" i="11" s="1"/>
  <c r="E86" i="11"/>
  <c r="D86" i="11"/>
  <c r="F86" i="11" s="1"/>
  <c r="Q85" i="11" a="1"/>
  <c r="Q85" i="11" s="1"/>
  <c r="K85" i="11" a="1"/>
  <c r="K85" i="11" s="1"/>
  <c r="E85" i="11"/>
  <c r="D85" i="11"/>
  <c r="Q84" i="11" a="1"/>
  <c r="Q84" i="11" s="1"/>
  <c r="K84" i="11" a="1"/>
  <c r="K84" i="11" s="1"/>
  <c r="E84" i="11"/>
  <c r="D84" i="11"/>
  <c r="Q83" i="11" a="1"/>
  <c r="Q83" i="11" s="1"/>
  <c r="K83" i="11" a="1"/>
  <c r="K83" i="11" s="1"/>
  <c r="E83" i="11"/>
  <c r="D83" i="11"/>
  <c r="Q82" i="11" a="1"/>
  <c r="Q82" i="11" s="1"/>
  <c r="K82" i="11" a="1"/>
  <c r="K82" i="11" s="1"/>
  <c r="E82" i="11"/>
  <c r="D82" i="11"/>
  <c r="F82" i="11" s="1"/>
  <c r="Q81" i="11" a="1"/>
  <c r="Q81" i="11" s="1"/>
  <c r="K81" i="11" a="1"/>
  <c r="K81" i="11" s="1"/>
  <c r="E81" i="11"/>
  <c r="D81" i="11"/>
  <c r="Q80" i="11" a="1"/>
  <c r="Q80" i="11" s="1"/>
  <c r="K80" i="11" a="1"/>
  <c r="K80" i="11" s="1"/>
  <c r="E80" i="11"/>
  <c r="D80" i="11"/>
  <c r="Q79" i="11" a="1"/>
  <c r="Q79" i="11" s="1"/>
  <c r="K79" i="11" a="1"/>
  <c r="K79" i="11" s="1"/>
  <c r="E79" i="11"/>
  <c r="D79" i="11"/>
  <c r="F79" i="11" s="1"/>
  <c r="Q78" i="11" a="1"/>
  <c r="Q78" i="11" s="1"/>
  <c r="K78" i="11" a="1"/>
  <c r="K78" i="11" s="1"/>
  <c r="F78" i="11"/>
  <c r="E78" i="11"/>
  <c r="D78" i="11"/>
  <c r="Q77" i="11" a="1"/>
  <c r="Q77" i="11" s="1"/>
  <c r="K77" i="11" a="1"/>
  <c r="K77" i="11" s="1"/>
  <c r="E77" i="11"/>
  <c r="D77" i="11"/>
  <c r="Q76" i="11" a="1"/>
  <c r="Q76" i="11" s="1"/>
  <c r="K76" i="11" a="1"/>
  <c r="K76" i="11" s="1"/>
  <c r="E76" i="11"/>
  <c r="D76" i="11"/>
  <c r="Q75" i="11" a="1"/>
  <c r="Q75" i="11" s="1"/>
  <c r="K75" i="11" a="1"/>
  <c r="K75" i="11" s="1"/>
  <c r="E75" i="11"/>
  <c r="D75" i="11"/>
  <c r="Q74" i="11" a="1"/>
  <c r="Q74" i="11" s="1"/>
  <c r="K74" i="11" a="1"/>
  <c r="K74" i="11" s="1"/>
  <c r="F74" i="11"/>
  <c r="E74" i="11"/>
  <c r="D74" i="11"/>
  <c r="Q73" i="11" a="1"/>
  <c r="Q73" i="11" s="1"/>
  <c r="K73" i="11" a="1"/>
  <c r="K73" i="11" s="1"/>
  <c r="E73" i="11"/>
  <c r="D73" i="11"/>
  <c r="Q72" i="11" a="1"/>
  <c r="Q72" i="11" s="1"/>
  <c r="K72" i="11" a="1"/>
  <c r="K72" i="11" s="1"/>
  <c r="E72" i="11"/>
  <c r="D72" i="11"/>
  <c r="Q71" i="11" a="1"/>
  <c r="Q71" i="11" s="1"/>
  <c r="K71" i="11" a="1"/>
  <c r="K71" i="11" s="1"/>
  <c r="E71" i="11"/>
  <c r="D71" i="11"/>
  <c r="F71" i="11" s="1"/>
  <c r="Q70" i="11" a="1"/>
  <c r="Q70" i="11" s="1"/>
  <c r="K70" i="11" a="1"/>
  <c r="K70" i="11" s="1"/>
  <c r="E70" i="11"/>
  <c r="D70" i="11"/>
  <c r="F70" i="11" s="1"/>
  <c r="Q69" i="11" a="1"/>
  <c r="Q69" i="11" s="1"/>
  <c r="K69" i="11" a="1"/>
  <c r="K69" i="11" s="1"/>
  <c r="E69" i="11"/>
  <c r="D69" i="11"/>
  <c r="Q68" i="11" a="1"/>
  <c r="Q68" i="11" s="1"/>
  <c r="K68" i="11" a="1"/>
  <c r="K68" i="11" s="1"/>
  <c r="E68" i="11"/>
  <c r="D68" i="11"/>
  <c r="Q67" i="11" a="1"/>
  <c r="Q67" i="11" s="1"/>
  <c r="K67" i="11" a="1"/>
  <c r="K67" i="11" s="1"/>
  <c r="E67" i="11"/>
  <c r="D67" i="11"/>
  <c r="Q66" i="11" a="1"/>
  <c r="Q66" i="11" s="1"/>
  <c r="K66" i="11" a="1"/>
  <c r="K66" i="11" s="1"/>
  <c r="E66" i="11"/>
  <c r="D66" i="11"/>
  <c r="Q65" i="11" a="1"/>
  <c r="Q65" i="11" s="1"/>
  <c r="K65" i="11" a="1"/>
  <c r="K65" i="11" s="1"/>
  <c r="E65" i="11"/>
  <c r="D65" i="11"/>
  <c r="F65" i="11" s="1"/>
  <c r="Q64" i="11" a="1"/>
  <c r="Q64" i="11" s="1"/>
  <c r="K64" i="11" a="1"/>
  <c r="K64" i="11" s="1"/>
  <c r="E64" i="11"/>
  <c r="D64" i="11"/>
  <c r="Q63" i="11" a="1"/>
  <c r="Q63" i="11" s="1"/>
  <c r="K63" i="11" a="1"/>
  <c r="K63" i="11" s="1"/>
  <c r="E63" i="11"/>
  <c r="D63" i="11"/>
  <c r="Q62" i="11" a="1"/>
  <c r="Q62" i="11" s="1"/>
  <c r="K62" i="11" a="1"/>
  <c r="K62" i="11" s="1"/>
  <c r="E62" i="11"/>
  <c r="D62" i="11"/>
  <c r="F62" i="11"/>
  <c r="Q61" i="11" a="1"/>
  <c r="Q61" i="11" s="1"/>
  <c r="K61" i="11" a="1"/>
  <c r="K61" i="11" s="1"/>
  <c r="E61" i="11"/>
  <c r="D61" i="11"/>
  <c r="Q60" i="11" a="1"/>
  <c r="Q60" i="11" s="1"/>
  <c r="K60" i="11" a="1"/>
  <c r="K60" i="11" s="1"/>
  <c r="E60" i="11"/>
  <c r="D60" i="11"/>
  <c r="Q59" i="11" a="1"/>
  <c r="Q59" i="11" s="1"/>
  <c r="K59" i="11" a="1"/>
  <c r="K59" i="11" s="1"/>
  <c r="E59" i="11"/>
  <c r="D59" i="11"/>
  <c r="Q58" i="11" a="1"/>
  <c r="Q58" i="11" s="1"/>
  <c r="K58" i="11" a="1"/>
  <c r="K58" i="11" s="1"/>
  <c r="E58" i="11"/>
  <c r="D58" i="11"/>
  <c r="Q57" i="11" a="1"/>
  <c r="Q57" i="11" s="1"/>
  <c r="K57" i="11" a="1"/>
  <c r="K57" i="11" s="1"/>
  <c r="E57" i="11"/>
  <c r="D57" i="11"/>
  <c r="F57" i="11" s="1"/>
  <c r="Q56" i="11" a="1"/>
  <c r="Q56" i="11" s="1"/>
  <c r="K56" i="11" a="1"/>
  <c r="K56" i="11" s="1"/>
  <c r="E56" i="11"/>
  <c r="D56" i="11"/>
  <c r="Q55" i="11" a="1"/>
  <c r="Q55" i="11" s="1"/>
  <c r="K55" i="11" a="1"/>
  <c r="K55" i="11" s="1"/>
  <c r="E55" i="11"/>
  <c r="D55" i="11"/>
  <c r="Q54" i="11" a="1"/>
  <c r="Q54" i="11" s="1"/>
  <c r="K54" i="11" a="1"/>
  <c r="K54" i="11" s="1"/>
  <c r="E54" i="11"/>
  <c r="D54" i="11"/>
  <c r="F54" i="11" s="1"/>
  <c r="Q53" i="11" a="1"/>
  <c r="Q53" i="11" s="1"/>
  <c r="K53" i="11" a="1"/>
  <c r="K53" i="11" s="1"/>
  <c r="E53" i="11"/>
  <c r="D53" i="11"/>
  <c r="Q52" i="11" a="1"/>
  <c r="Q52" i="11" s="1"/>
  <c r="K52" i="11" a="1"/>
  <c r="K52" i="11" s="1"/>
  <c r="E52" i="11"/>
  <c r="D52" i="11"/>
  <c r="Q51" i="11" a="1"/>
  <c r="Q51" i="11" s="1"/>
  <c r="K51" i="11" a="1"/>
  <c r="K51" i="11" s="1"/>
  <c r="E51" i="11"/>
  <c r="D51" i="11"/>
  <c r="Q50" i="11" a="1"/>
  <c r="Q50" i="11" s="1"/>
  <c r="K50" i="11" a="1"/>
  <c r="K50" i="11" s="1"/>
  <c r="E50" i="11"/>
  <c r="D50" i="11"/>
  <c r="Q49" i="11" a="1"/>
  <c r="Q49" i="11" s="1"/>
  <c r="K49" i="11" a="1"/>
  <c r="K49" i="11" s="1"/>
  <c r="E49" i="11"/>
  <c r="D49" i="11"/>
  <c r="F49" i="11" s="1"/>
  <c r="Q48" i="11" a="1"/>
  <c r="Q48" i="11" s="1"/>
  <c r="K48" i="11" a="1"/>
  <c r="K48" i="11" s="1"/>
  <c r="E48" i="11"/>
  <c r="D48" i="11"/>
  <c r="Q47" i="11" a="1"/>
  <c r="Q47" i="11" s="1"/>
  <c r="K47" i="11" a="1"/>
  <c r="K47" i="11" s="1"/>
  <c r="E47" i="11"/>
  <c r="D47" i="11"/>
  <c r="Q46" i="11" a="1"/>
  <c r="Q46" i="11" s="1"/>
  <c r="K46" i="11" a="1"/>
  <c r="K46" i="11" s="1"/>
  <c r="E46" i="11"/>
  <c r="D46" i="11"/>
  <c r="F46" i="11"/>
  <c r="Q45" i="11" a="1"/>
  <c r="Q45" i="11" s="1"/>
  <c r="K45" i="11" a="1"/>
  <c r="K45" i="11" s="1"/>
  <c r="E45" i="11"/>
  <c r="D45" i="11"/>
  <c r="Q44" i="11" a="1"/>
  <c r="Q44" i="11" s="1"/>
  <c r="K44" i="11" a="1"/>
  <c r="K44" i="11" s="1"/>
  <c r="E44" i="11"/>
  <c r="D44" i="11"/>
  <c r="Q43" i="11" a="1"/>
  <c r="Q43" i="11" s="1"/>
  <c r="K43" i="11" a="1"/>
  <c r="K43" i="11" s="1"/>
  <c r="E43" i="11"/>
  <c r="D43" i="11"/>
  <c r="Q42" i="11" a="1"/>
  <c r="Q42" i="11" s="1"/>
  <c r="K42" i="11" a="1"/>
  <c r="K42" i="11" s="1"/>
  <c r="E42" i="11"/>
  <c r="D42" i="11"/>
  <c r="Q41" i="11" a="1"/>
  <c r="Q41" i="11" s="1"/>
  <c r="K41" i="11" a="1"/>
  <c r="K41" i="11" s="1"/>
  <c r="E41" i="11"/>
  <c r="D41" i="11"/>
  <c r="F41" i="11" s="1"/>
  <c r="Q40" i="11" a="1"/>
  <c r="Q40" i="11" s="1"/>
  <c r="K40" i="11" a="1"/>
  <c r="K40" i="11" s="1"/>
  <c r="E40" i="11"/>
  <c r="D40" i="11"/>
  <c r="Q39" i="11" a="1"/>
  <c r="Q39" i="11" s="1"/>
  <c r="K39" i="11" a="1"/>
  <c r="K39" i="11" s="1"/>
  <c r="E39" i="11"/>
  <c r="D39" i="11"/>
  <c r="Q38" i="11" a="1"/>
  <c r="Q38" i="11" s="1"/>
  <c r="K38" i="11" a="1"/>
  <c r="K38" i="11" s="1"/>
  <c r="E38" i="11"/>
  <c r="D38" i="11"/>
  <c r="F38" i="11" s="1"/>
  <c r="Q37" i="11" a="1"/>
  <c r="Q37" i="11" s="1"/>
  <c r="K37" i="11" a="1"/>
  <c r="K37" i="11" s="1"/>
  <c r="E37" i="11"/>
  <c r="D37" i="11"/>
  <c r="Q36" i="11" a="1"/>
  <c r="Q36" i="11" s="1"/>
  <c r="K36" i="11" a="1"/>
  <c r="K36" i="11" s="1"/>
  <c r="E36" i="11"/>
  <c r="D36" i="11"/>
  <c r="Q35" i="11" a="1"/>
  <c r="Q35" i="11" s="1"/>
  <c r="K35" i="11" a="1"/>
  <c r="K35" i="11" s="1"/>
  <c r="E35" i="11"/>
  <c r="D35" i="11"/>
  <c r="Q34" i="11" a="1"/>
  <c r="Q34" i="11" s="1"/>
  <c r="K34" i="11" a="1"/>
  <c r="K34" i="11" s="1"/>
  <c r="E34" i="11"/>
  <c r="D34" i="11"/>
  <c r="Q33" i="11" a="1"/>
  <c r="Q33" i="11" s="1"/>
  <c r="K33" i="11" a="1"/>
  <c r="K33" i="11" s="1"/>
  <c r="E33" i="11"/>
  <c r="D33" i="11"/>
  <c r="F33" i="11" s="1"/>
  <c r="Q32" i="11" a="1"/>
  <c r="Q32" i="11" s="1"/>
  <c r="K32" i="11" a="1"/>
  <c r="K32" i="11" s="1"/>
  <c r="E32" i="11"/>
  <c r="D32" i="11"/>
  <c r="Q31" i="11" a="1"/>
  <c r="Q31" i="11" s="1"/>
  <c r="K31" i="11" a="1"/>
  <c r="K31" i="11" s="1"/>
  <c r="E31" i="11"/>
  <c r="D31" i="11"/>
  <c r="Q30" i="11" a="1"/>
  <c r="Q30" i="11" s="1"/>
  <c r="K30" i="11" a="1"/>
  <c r="K30" i="11" s="1"/>
  <c r="E30" i="11"/>
  <c r="D30" i="11"/>
  <c r="F30" i="11"/>
  <c r="Q29" i="11" a="1"/>
  <c r="Q29" i="11" s="1"/>
  <c r="K29" i="11" a="1"/>
  <c r="K29" i="11" s="1"/>
  <c r="E29" i="11"/>
  <c r="D29" i="11"/>
  <c r="Q28" i="11" a="1"/>
  <c r="Q28" i="11" s="1"/>
  <c r="K28" i="11" a="1"/>
  <c r="K28" i="11" s="1"/>
  <c r="E28" i="11"/>
  <c r="D28" i="11"/>
  <c r="Q27" i="11" a="1"/>
  <c r="Q27" i="11" s="1"/>
  <c r="K27" i="11" a="1"/>
  <c r="K27" i="11" s="1"/>
  <c r="E27" i="11"/>
  <c r="D27" i="11"/>
  <c r="Q26" i="11" a="1"/>
  <c r="Q26" i="11" s="1"/>
  <c r="K26" i="11" a="1"/>
  <c r="K26" i="11" s="1"/>
  <c r="E26" i="11"/>
  <c r="D26" i="11"/>
  <c r="Q25" i="11" a="1"/>
  <c r="Q25" i="11" s="1"/>
  <c r="K25" i="11" a="1"/>
  <c r="K25" i="11" s="1"/>
  <c r="E25" i="11"/>
  <c r="D25" i="11"/>
  <c r="F25" i="11" s="1"/>
  <c r="Q24" i="11" a="1"/>
  <c r="Q24" i="11" s="1"/>
  <c r="K24" i="11" a="1"/>
  <c r="K24" i="11" s="1"/>
  <c r="E24" i="11"/>
  <c r="D24" i="11"/>
  <c r="Q23" i="11" a="1"/>
  <c r="Q23" i="11" s="1"/>
  <c r="K23" i="11" a="1"/>
  <c r="K23" i="11" s="1"/>
  <c r="E23" i="11"/>
  <c r="D23" i="11"/>
  <c r="Q22" i="11" a="1"/>
  <c r="Q22" i="11" s="1"/>
  <c r="K22" i="11" a="1"/>
  <c r="K22" i="11" s="1"/>
  <c r="E22" i="11"/>
  <c r="D22" i="11"/>
  <c r="F22" i="11" s="1"/>
  <c r="Q21" i="11" a="1"/>
  <c r="Q21" i="11" s="1"/>
  <c r="K21" i="11" a="1"/>
  <c r="K21" i="11" s="1"/>
  <c r="E21" i="11"/>
  <c r="D21" i="11"/>
  <c r="Q20" i="11" a="1"/>
  <c r="Q20" i="11" s="1"/>
  <c r="K20" i="11" a="1"/>
  <c r="K20" i="11" s="1"/>
  <c r="E20" i="11"/>
  <c r="D20" i="11"/>
  <c r="Q19" i="11" a="1"/>
  <c r="Q19" i="11" s="1"/>
  <c r="K19" i="11" a="1"/>
  <c r="K19" i="11" s="1"/>
  <c r="E19" i="11"/>
  <c r="D19" i="11"/>
  <c r="Q18" i="11" a="1"/>
  <c r="Q18" i="11" s="1"/>
  <c r="K18" i="11" a="1"/>
  <c r="K18" i="11" s="1"/>
  <c r="E18" i="11"/>
  <c r="D18" i="11"/>
  <c r="Q17" i="11" a="1"/>
  <c r="Q17" i="11" s="1"/>
  <c r="K17" i="11" a="1"/>
  <c r="K17" i="11" s="1"/>
  <c r="E17" i="11"/>
  <c r="D17" i="11"/>
  <c r="F17" i="11" s="1"/>
  <c r="Q16" i="11" a="1"/>
  <c r="Q16" i="11" s="1"/>
  <c r="K16" i="11" a="1"/>
  <c r="K16" i="11" s="1"/>
  <c r="E16" i="11"/>
  <c r="D16" i="11"/>
  <c r="Q15" i="11" a="1"/>
  <c r="Q15" i="11" s="1"/>
  <c r="K15" i="11" a="1"/>
  <c r="K15" i="11" s="1"/>
  <c r="E15" i="11"/>
  <c r="D15" i="11"/>
  <c r="Q14" i="11" a="1"/>
  <c r="Q14" i="11" s="1"/>
  <c r="K14" i="11" a="1"/>
  <c r="K14" i="11" s="1"/>
  <c r="E14" i="11"/>
  <c r="D14" i="11"/>
  <c r="F14" i="11"/>
  <c r="Q13" i="11" a="1"/>
  <c r="Q13" i="11" s="1"/>
  <c r="K13" i="11" a="1"/>
  <c r="K13" i="11" s="1"/>
  <c r="E13" i="11"/>
  <c r="D13" i="11"/>
  <c r="Q12" i="11" a="1"/>
  <c r="Q12" i="11" s="1"/>
  <c r="K12" i="11" a="1"/>
  <c r="K12" i="11" s="1"/>
  <c r="E12" i="11"/>
  <c r="D12" i="11"/>
  <c r="Q11" i="11" a="1"/>
  <c r="Q11" i="11" s="1"/>
  <c r="K11" i="11" a="1"/>
  <c r="K11" i="11" s="1"/>
  <c r="E11" i="11"/>
  <c r="D11" i="11"/>
  <c r="Q10" i="11" a="1"/>
  <c r="Q10" i="11" s="1"/>
  <c r="K10" i="11" a="1"/>
  <c r="K10" i="11" s="1"/>
  <c r="E10" i="11"/>
  <c r="D10" i="11"/>
  <c r="Q9" i="11" a="1"/>
  <c r="Q9" i="11" s="1"/>
  <c r="K9" i="11" a="1"/>
  <c r="K9" i="11" s="1"/>
  <c r="E9" i="11"/>
  <c r="D9" i="11"/>
  <c r="F9" i="11" s="1"/>
  <c r="Q8" i="11" a="1"/>
  <c r="Q8" i="11" s="1"/>
  <c r="K8" i="11" a="1"/>
  <c r="K8" i="11" s="1"/>
  <c r="E8" i="11"/>
  <c r="D8" i="11"/>
  <c r="Q7" i="11" a="1"/>
  <c r="Q7" i="11" s="1"/>
  <c r="K7" i="11" a="1"/>
  <c r="K7" i="11" s="1"/>
  <c r="E7" i="11"/>
  <c r="D7" i="11"/>
  <c r="Q6" i="11" a="1"/>
  <c r="Q6" i="11" s="1"/>
  <c r="K6" i="11" a="1"/>
  <c r="K6" i="11" s="1"/>
  <c r="E6" i="11"/>
  <c r="D6" i="11"/>
  <c r="F6" i="11" s="1"/>
  <c r="Q5" i="11" a="1"/>
  <c r="Q5" i="11" s="1"/>
  <c r="E5" i="11"/>
  <c r="D5" i="11"/>
  <c r="F5" i="11" s="1"/>
  <c r="K248" i="10" a="1"/>
  <c r="K248" i="10" s="1"/>
  <c r="K247" i="10" a="1"/>
  <c r="K247" i="10" s="1"/>
  <c r="K246" i="10" a="1"/>
  <c r="K246" i="10" s="1"/>
  <c r="K245" i="10" a="1"/>
  <c r="K245" i="10" s="1"/>
  <c r="K244" i="10" a="1"/>
  <c r="K244" i="10" s="1"/>
  <c r="K243" i="10" a="1"/>
  <c r="K243" i="10" s="1"/>
  <c r="K242" i="10" a="1"/>
  <c r="K242" i="10" s="1"/>
  <c r="K241" i="10" a="1"/>
  <c r="K241" i="10" s="1"/>
  <c r="K240" i="10" a="1"/>
  <c r="K240" i="10" s="1"/>
  <c r="K239" i="10" a="1"/>
  <c r="K239" i="10" s="1"/>
  <c r="K238" i="10" a="1"/>
  <c r="K238" i="10" s="1"/>
  <c r="K237" i="10" a="1"/>
  <c r="K237" i="10" s="1"/>
  <c r="K236" i="10" a="1"/>
  <c r="K236" i="10" s="1"/>
  <c r="K235" i="10" a="1"/>
  <c r="K235" i="10" s="1"/>
  <c r="K234" i="10" a="1"/>
  <c r="K234" i="10" s="1"/>
  <c r="K233" i="10" a="1"/>
  <c r="K233" i="10" s="1"/>
  <c r="K232" i="10" a="1"/>
  <c r="K232" i="10" s="1"/>
  <c r="K231" i="10" a="1"/>
  <c r="K231" i="10" s="1"/>
  <c r="K230" i="10" a="1"/>
  <c r="K230" i="10" s="1"/>
  <c r="K229" i="10" a="1"/>
  <c r="K229" i="10" s="1"/>
  <c r="K228" i="10" a="1"/>
  <c r="K228" i="10" s="1"/>
  <c r="K227" i="10" a="1"/>
  <c r="K227" i="10" s="1"/>
  <c r="K226" i="10" a="1"/>
  <c r="K226" i="10" s="1"/>
  <c r="K225" i="10" a="1"/>
  <c r="K225" i="10" s="1"/>
  <c r="K224" i="10" a="1"/>
  <c r="K224" i="10" s="1"/>
  <c r="K223" i="10" a="1"/>
  <c r="K223" i="10" s="1"/>
  <c r="K222" i="10" a="1"/>
  <c r="K222" i="10" s="1"/>
  <c r="K221" i="10" a="1"/>
  <c r="K221" i="10" s="1"/>
  <c r="K220" i="10" a="1"/>
  <c r="K220" i="10" s="1"/>
  <c r="K219" i="10" a="1"/>
  <c r="K219" i="10" s="1"/>
  <c r="K218" i="10" a="1"/>
  <c r="K218" i="10" s="1"/>
  <c r="K217" i="10" a="1"/>
  <c r="K217" i="10" s="1"/>
  <c r="K216" i="10" a="1"/>
  <c r="K216" i="10" s="1"/>
  <c r="K215" i="10" a="1"/>
  <c r="K215" i="10" s="1"/>
  <c r="K214" i="10" a="1"/>
  <c r="K214" i="10" s="1"/>
  <c r="K213" i="10" a="1"/>
  <c r="K213" i="10" s="1"/>
  <c r="K212" i="10" a="1"/>
  <c r="K212" i="10" s="1"/>
  <c r="K211" i="10" a="1"/>
  <c r="K211" i="10" s="1"/>
  <c r="K210" i="10" a="1"/>
  <c r="K210" i="10" s="1"/>
  <c r="K209" i="10" a="1"/>
  <c r="K209" i="10" s="1"/>
  <c r="K208" i="10" a="1"/>
  <c r="K208" i="10" s="1"/>
  <c r="K207" i="10" a="1"/>
  <c r="K207" i="10" s="1"/>
  <c r="K206" i="10" a="1"/>
  <c r="K206" i="10" s="1"/>
  <c r="K205" i="10" a="1"/>
  <c r="K205" i="10" s="1"/>
  <c r="K204" i="10" a="1"/>
  <c r="K204" i="10" s="1"/>
  <c r="K203" i="10" a="1"/>
  <c r="K203" i="10" s="1"/>
  <c r="K202" i="10" a="1"/>
  <c r="K202" i="10" s="1"/>
  <c r="K201" i="10" a="1"/>
  <c r="K201" i="10" s="1"/>
  <c r="K200" i="10" a="1"/>
  <c r="K200" i="10" s="1"/>
  <c r="K199" i="10" a="1"/>
  <c r="K199" i="10" s="1"/>
  <c r="K198" i="10" a="1"/>
  <c r="K198" i="10" s="1"/>
  <c r="K197" i="10" a="1"/>
  <c r="K197" i="10" s="1"/>
  <c r="K196" i="10" a="1"/>
  <c r="K196" i="10" s="1"/>
  <c r="Q195" i="10" a="1"/>
  <c r="Q195" i="10" s="1"/>
  <c r="K195" i="10" a="1"/>
  <c r="K195" i="10" s="1"/>
  <c r="E195" i="10"/>
  <c r="D195" i="10"/>
  <c r="Q194" i="10" a="1"/>
  <c r="Q194" i="10" s="1"/>
  <c r="K194" i="10"/>
  <c r="K194" i="10" a="1"/>
  <c r="E194" i="10"/>
  <c r="D194" i="10"/>
  <c r="Q193" i="10" a="1"/>
  <c r="Q193" i="10" s="1"/>
  <c r="K193" i="10" a="1"/>
  <c r="K193" i="10" s="1"/>
  <c r="E193" i="10"/>
  <c r="D193" i="10"/>
  <c r="F193" i="10"/>
  <c r="Q192" i="10" a="1"/>
  <c r="Q192" i="10" s="1"/>
  <c r="K192" i="10" a="1"/>
  <c r="K192" i="10" s="1"/>
  <c r="E192" i="10"/>
  <c r="D192" i="10"/>
  <c r="Q191" i="10" a="1"/>
  <c r="Q191" i="10" s="1"/>
  <c r="K191" i="10" a="1"/>
  <c r="K191" i="10" s="1"/>
  <c r="E191" i="10"/>
  <c r="D191" i="10"/>
  <c r="Q190" i="10" a="1"/>
  <c r="Q190" i="10" s="1"/>
  <c r="K190" i="10" a="1"/>
  <c r="K190" i="10" s="1"/>
  <c r="E190" i="10"/>
  <c r="D190" i="10"/>
  <c r="Q189" i="10" a="1"/>
  <c r="Q189" i="10" s="1"/>
  <c r="K189" i="10"/>
  <c r="K189" i="10" a="1"/>
  <c r="E189" i="10"/>
  <c r="D189" i="10"/>
  <c r="Q188" i="10" a="1"/>
  <c r="Q188" i="10" s="1"/>
  <c r="K188" i="10" a="1"/>
  <c r="K188" i="10" s="1"/>
  <c r="E188" i="10"/>
  <c r="D188" i="10"/>
  <c r="Q187" i="10" a="1"/>
  <c r="Q187" i="10" s="1"/>
  <c r="K187" i="10"/>
  <c r="K187" i="10" a="1"/>
  <c r="E187" i="10"/>
  <c r="D187" i="10"/>
  <c r="F187" i="10"/>
  <c r="Q186" i="10" a="1"/>
  <c r="Q186" i="10" s="1"/>
  <c r="K186" i="10" a="1"/>
  <c r="K186" i="10" s="1"/>
  <c r="E186" i="10"/>
  <c r="D186" i="10"/>
  <c r="Q185" i="10" a="1"/>
  <c r="Q185" i="10" s="1"/>
  <c r="K185" i="10" a="1"/>
  <c r="K185" i="10" s="1"/>
  <c r="E185" i="10"/>
  <c r="D185" i="10"/>
  <c r="Q184" i="10" a="1"/>
  <c r="Q184" i="10" s="1"/>
  <c r="K184" i="10" a="1"/>
  <c r="K184" i="10" s="1"/>
  <c r="E184" i="10"/>
  <c r="D184" i="10"/>
  <c r="Q183" i="10" a="1"/>
  <c r="Q183" i="10" s="1"/>
  <c r="K183" i="10" a="1"/>
  <c r="K183" i="10" s="1"/>
  <c r="E183" i="10"/>
  <c r="D183" i="10"/>
  <c r="Q182" i="10" a="1"/>
  <c r="Q182" i="10" s="1"/>
  <c r="K182" i="10" a="1"/>
  <c r="K182" i="10" s="1"/>
  <c r="E182" i="10"/>
  <c r="D182" i="10"/>
  <c r="Q181" i="10" a="1"/>
  <c r="Q181" i="10" s="1"/>
  <c r="K181" i="10"/>
  <c r="K181" i="10" a="1"/>
  <c r="E181" i="10"/>
  <c r="D181" i="10"/>
  <c r="Q180" i="10" a="1"/>
  <c r="Q180" i="10" s="1"/>
  <c r="K180" i="10" a="1"/>
  <c r="K180" i="10" s="1"/>
  <c r="E180" i="10"/>
  <c r="D180" i="10"/>
  <c r="Q179" i="10" a="1"/>
  <c r="Q179" i="10" s="1"/>
  <c r="K179" i="10"/>
  <c r="K179" i="10" a="1"/>
  <c r="E179" i="10"/>
  <c r="D179" i="10"/>
  <c r="Q178" i="10" a="1"/>
  <c r="Q178" i="10" s="1"/>
  <c r="K178" i="10" a="1"/>
  <c r="K178" i="10" s="1"/>
  <c r="E178" i="10"/>
  <c r="D178" i="10"/>
  <c r="Q177" i="10" a="1"/>
  <c r="Q177" i="10" s="1"/>
  <c r="K177" i="10"/>
  <c r="K177" i="10" a="1"/>
  <c r="E177" i="10"/>
  <c r="D177" i="10"/>
  <c r="Q176" i="10" a="1"/>
  <c r="Q176" i="10" s="1"/>
  <c r="K176" i="10" a="1"/>
  <c r="K176" i="10" s="1"/>
  <c r="E176" i="10"/>
  <c r="D176" i="10"/>
  <c r="Q175" i="10" a="1"/>
  <c r="Q175" i="10" s="1"/>
  <c r="K175" i="10" a="1"/>
  <c r="K175" i="10" s="1"/>
  <c r="E175" i="10"/>
  <c r="D175" i="10"/>
  <c r="Q174" i="10" a="1"/>
  <c r="Q174" i="10" s="1"/>
  <c r="K174" i="10" a="1"/>
  <c r="K174" i="10" s="1"/>
  <c r="E174" i="10"/>
  <c r="D174" i="10"/>
  <c r="Q173" i="10" a="1"/>
  <c r="Q173" i="10" s="1"/>
  <c r="K173" i="10"/>
  <c r="K173" i="10" a="1"/>
  <c r="E173" i="10"/>
  <c r="D173" i="10"/>
  <c r="Q172" i="10" a="1"/>
  <c r="Q172" i="10" s="1"/>
  <c r="K172" i="10" a="1"/>
  <c r="K172" i="10" s="1"/>
  <c r="E172" i="10"/>
  <c r="D172" i="10"/>
  <c r="Q171" i="10" a="1"/>
  <c r="Q171" i="10" s="1"/>
  <c r="K171" i="10"/>
  <c r="K171" i="10" a="1"/>
  <c r="E171" i="10"/>
  <c r="D171" i="10"/>
  <c r="Q170" i="10" a="1"/>
  <c r="Q170" i="10" s="1"/>
  <c r="K170" i="10" a="1"/>
  <c r="K170" i="10" s="1"/>
  <c r="E170" i="10"/>
  <c r="D170" i="10"/>
  <c r="Q169" i="10" a="1"/>
  <c r="Q169" i="10" s="1"/>
  <c r="K169" i="10"/>
  <c r="K169" i="10" a="1"/>
  <c r="E169" i="10"/>
  <c r="D169" i="10"/>
  <c r="F169" i="10"/>
  <c r="Q168" i="10" a="1"/>
  <c r="Q168" i="10" s="1"/>
  <c r="K168" i="10" a="1"/>
  <c r="K168" i="10" s="1"/>
  <c r="E168" i="10"/>
  <c r="D168" i="10"/>
  <c r="Q167" i="10" a="1"/>
  <c r="Q167" i="10" s="1"/>
  <c r="K167" i="10" a="1"/>
  <c r="K167" i="10" s="1"/>
  <c r="E167" i="10"/>
  <c r="D167" i="10"/>
  <c r="Q166" i="10" a="1"/>
  <c r="Q166" i="10" s="1"/>
  <c r="K166" i="10" a="1"/>
  <c r="K166" i="10" s="1"/>
  <c r="E166" i="10"/>
  <c r="D166" i="10"/>
  <c r="Q165" i="10" a="1"/>
  <c r="Q165" i="10" s="1"/>
  <c r="K165" i="10" a="1"/>
  <c r="K165" i="10" s="1"/>
  <c r="E165" i="10"/>
  <c r="D165" i="10"/>
  <c r="Q164" i="10" a="1"/>
  <c r="Q164" i="10" s="1"/>
  <c r="K164" i="10" a="1"/>
  <c r="K164" i="10" s="1"/>
  <c r="F164" i="10"/>
  <c r="E164" i="10"/>
  <c r="D164" i="10"/>
  <c r="Q163" i="10" a="1"/>
  <c r="Q163" i="10" s="1"/>
  <c r="K163" i="10" a="1"/>
  <c r="K163" i="10" s="1"/>
  <c r="E163" i="10"/>
  <c r="D163" i="10"/>
  <c r="Q162" i="10" a="1"/>
  <c r="Q162" i="10" s="1"/>
  <c r="K162" i="10" a="1"/>
  <c r="K162" i="10" s="1"/>
  <c r="E162" i="10"/>
  <c r="F162" i="10" s="1"/>
  <c r="D162" i="10"/>
  <c r="Q161" i="10" a="1"/>
  <c r="Q161" i="10" s="1"/>
  <c r="K161" i="10" a="1"/>
  <c r="K161" i="10" s="1"/>
  <c r="E161" i="10"/>
  <c r="D161" i="10"/>
  <c r="Q160" i="10" a="1"/>
  <c r="Q160" i="10" s="1"/>
  <c r="K160" i="10" a="1"/>
  <c r="K160" i="10" s="1"/>
  <c r="F160" i="10"/>
  <c r="E160" i="10"/>
  <c r="D160" i="10"/>
  <c r="Q159" i="10" a="1"/>
  <c r="Q159" i="10" s="1"/>
  <c r="K159" i="10" a="1"/>
  <c r="K159" i="10" s="1"/>
  <c r="E159" i="10"/>
  <c r="D159" i="10"/>
  <c r="Q158" i="10" a="1"/>
  <c r="Q158" i="10" s="1"/>
  <c r="K158" i="10" a="1"/>
  <c r="K158" i="10" s="1"/>
  <c r="E158" i="10"/>
  <c r="D158" i="10"/>
  <c r="Q157" i="10" a="1"/>
  <c r="Q157" i="10" s="1"/>
  <c r="K157" i="10" a="1"/>
  <c r="K157" i="10" s="1"/>
  <c r="E157" i="10"/>
  <c r="D157" i="10"/>
  <c r="Q156" i="10" a="1"/>
  <c r="Q156" i="10" s="1"/>
  <c r="K156" i="10" a="1"/>
  <c r="K156" i="10" s="1"/>
  <c r="E156" i="10"/>
  <c r="D156" i="10"/>
  <c r="F156" i="10" s="1"/>
  <c r="Q155" i="10" a="1"/>
  <c r="Q155" i="10" s="1"/>
  <c r="K155" i="10" a="1"/>
  <c r="K155" i="10" s="1"/>
  <c r="E155" i="10"/>
  <c r="D155" i="10"/>
  <c r="Q154" i="10" a="1"/>
  <c r="Q154" i="10" s="1"/>
  <c r="K154" i="10" a="1"/>
  <c r="K154" i="10" s="1"/>
  <c r="E154" i="10"/>
  <c r="F154" i="10" s="1"/>
  <c r="D154" i="10"/>
  <c r="Q153" i="10" a="1"/>
  <c r="Q153" i="10" s="1"/>
  <c r="K153" i="10" a="1"/>
  <c r="K153" i="10" s="1"/>
  <c r="E153" i="10"/>
  <c r="D153" i="10"/>
  <c r="Q152" i="10" a="1"/>
  <c r="Q152" i="10" s="1"/>
  <c r="K152" i="10" a="1"/>
  <c r="K152" i="10" s="1"/>
  <c r="E152" i="10"/>
  <c r="D152" i="10"/>
  <c r="F152" i="10" s="1"/>
  <c r="Q151" i="10" a="1"/>
  <c r="Q151" i="10" s="1"/>
  <c r="K151" i="10" a="1"/>
  <c r="K151" i="10" s="1"/>
  <c r="E151" i="10"/>
  <c r="D151" i="10"/>
  <c r="Q150" i="10" a="1"/>
  <c r="Q150" i="10" s="1"/>
  <c r="K150" i="10" a="1"/>
  <c r="K150" i="10" s="1"/>
  <c r="E150" i="10"/>
  <c r="D150" i="10"/>
  <c r="Q149" i="10" a="1"/>
  <c r="Q149" i="10" s="1"/>
  <c r="K149" i="10" a="1"/>
  <c r="K149" i="10" s="1"/>
  <c r="E149" i="10"/>
  <c r="D149" i="10"/>
  <c r="Q148" i="10" a="1"/>
  <c r="Q148" i="10" s="1"/>
  <c r="K148" i="10" a="1"/>
  <c r="K148" i="10" s="1"/>
  <c r="F148" i="10"/>
  <c r="E148" i="10"/>
  <c r="D148" i="10"/>
  <c r="Q147" i="10" a="1"/>
  <c r="Q147" i="10" s="1"/>
  <c r="K147" i="10" a="1"/>
  <c r="K147" i="10" s="1"/>
  <c r="E147" i="10"/>
  <c r="D147" i="10"/>
  <c r="Q146" i="10" a="1"/>
  <c r="Q146" i="10" s="1"/>
  <c r="K146" i="10" a="1"/>
  <c r="K146" i="10" s="1"/>
  <c r="E146" i="10"/>
  <c r="F146" i="10" s="1"/>
  <c r="D146" i="10"/>
  <c r="Q145" i="10" a="1"/>
  <c r="Q145" i="10" s="1"/>
  <c r="K145" i="10" a="1"/>
  <c r="K145" i="10" s="1"/>
  <c r="E145" i="10"/>
  <c r="D145" i="10"/>
  <c r="Q144" i="10" a="1"/>
  <c r="Q144" i="10" s="1"/>
  <c r="K144" i="10" a="1"/>
  <c r="K144" i="10" s="1"/>
  <c r="F144" i="10"/>
  <c r="E144" i="10"/>
  <c r="D144" i="10"/>
  <c r="Q143" i="10" a="1"/>
  <c r="Q143" i="10" s="1"/>
  <c r="K143" i="10" a="1"/>
  <c r="K143" i="10" s="1"/>
  <c r="E143" i="10"/>
  <c r="D143" i="10"/>
  <c r="Q142" i="10" a="1"/>
  <c r="Q142" i="10" s="1"/>
  <c r="K142" i="10" a="1"/>
  <c r="K142" i="10" s="1"/>
  <c r="E142" i="10"/>
  <c r="D142" i="10"/>
  <c r="Q141" i="10" a="1"/>
  <c r="Q141" i="10" s="1"/>
  <c r="K141" i="10" a="1"/>
  <c r="K141" i="10" s="1"/>
  <c r="E141" i="10"/>
  <c r="D141" i="10"/>
  <c r="Q140" i="10" a="1"/>
  <c r="Q140" i="10" s="1"/>
  <c r="K140" i="10" a="1"/>
  <c r="K140" i="10" s="1"/>
  <c r="E140" i="10"/>
  <c r="D140" i="10"/>
  <c r="F140" i="10" s="1"/>
  <c r="Q139" i="10" a="1"/>
  <c r="Q139" i="10" s="1"/>
  <c r="K139" i="10" a="1"/>
  <c r="K139" i="10" s="1"/>
  <c r="E139" i="10"/>
  <c r="D139" i="10"/>
  <c r="Q138" i="10" a="1"/>
  <c r="Q138" i="10" s="1"/>
  <c r="K138" i="10" a="1"/>
  <c r="K138" i="10" s="1"/>
  <c r="E138" i="10"/>
  <c r="F138" i="10" s="1"/>
  <c r="D138" i="10"/>
  <c r="Q137" i="10" a="1"/>
  <c r="Q137" i="10" s="1"/>
  <c r="K137" i="10" a="1"/>
  <c r="K137" i="10" s="1"/>
  <c r="E137" i="10"/>
  <c r="D137" i="10"/>
  <c r="Q136" i="10" a="1"/>
  <c r="Q136" i="10" s="1"/>
  <c r="K136" i="10" a="1"/>
  <c r="K136" i="10" s="1"/>
  <c r="F136" i="10"/>
  <c r="E136" i="10"/>
  <c r="D136" i="10"/>
  <c r="Q135" i="10" a="1"/>
  <c r="Q135" i="10" s="1"/>
  <c r="K135" i="10" a="1"/>
  <c r="K135" i="10" s="1"/>
  <c r="E135" i="10"/>
  <c r="D135" i="10"/>
  <c r="Q134" i="10" a="1"/>
  <c r="Q134" i="10" s="1"/>
  <c r="K134" i="10" a="1"/>
  <c r="K134" i="10" s="1"/>
  <c r="E134" i="10"/>
  <c r="D134" i="10"/>
  <c r="Q133" i="10" a="1"/>
  <c r="Q133" i="10" s="1"/>
  <c r="K133" i="10" a="1"/>
  <c r="K133" i="10" s="1"/>
  <c r="E133" i="10"/>
  <c r="D133" i="10"/>
  <c r="Q132" i="10" a="1"/>
  <c r="Q132" i="10" s="1"/>
  <c r="K132" i="10" a="1"/>
  <c r="K132" i="10" s="1"/>
  <c r="F132" i="10"/>
  <c r="E132" i="10"/>
  <c r="D132" i="10"/>
  <c r="Q131" i="10" a="1"/>
  <c r="Q131" i="10" s="1"/>
  <c r="K131" i="10" a="1"/>
  <c r="K131" i="10" s="1"/>
  <c r="E131" i="10"/>
  <c r="D131" i="10"/>
  <c r="Q130" i="10" a="1"/>
  <c r="Q130" i="10" s="1"/>
  <c r="K130" i="10" a="1"/>
  <c r="K130" i="10" s="1"/>
  <c r="E130" i="10"/>
  <c r="F130" i="10" s="1"/>
  <c r="D130" i="10"/>
  <c r="Q129" i="10" a="1"/>
  <c r="Q129" i="10" s="1"/>
  <c r="K129" i="10" a="1"/>
  <c r="K129" i="10" s="1"/>
  <c r="E129" i="10"/>
  <c r="D129" i="10"/>
  <c r="Q128" i="10" a="1"/>
  <c r="Q128" i="10" s="1"/>
  <c r="K128" i="10" a="1"/>
  <c r="K128" i="10" s="1"/>
  <c r="E128" i="10"/>
  <c r="D128" i="10"/>
  <c r="F128" i="10" s="1"/>
  <c r="Q127" i="10" a="1"/>
  <c r="Q127" i="10" s="1"/>
  <c r="K127" i="10" a="1"/>
  <c r="K127" i="10" s="1"/>
  <c r="E127" i="10"/>
  <c r="D127" i="10"/>
  <c r="Q126" i="10" a="1"/>
  <c r="Q126" i="10" s="1"/>
  <c r="K126" i="10" a="1"/>
  <c r="K126" i="10" s="1"/>
  <c r="E126" i="10"/>
  <c r="D126" i="10"/>
  <c r="Q125" i="10" a="1"/>
  <c r="Q125" i="10" s="1"/>
  <c r="K125" i="10" a="1"/>
  <c r="K125" i="10" s="1"/>
  <c r="E125" i="10"/>
  <c r="D125" i="10"/>
  <c r="Q124" i="10" a="1"/>
  <c r="Q124" i="10" s="1"/>
  <c r="K124" i="10" a="1"/>
  <c r="K124" i="10" s="1"/>
  <c r="E124" i="10"/>
  <c r="D124" i="10"/>
  <c r="F124" i="10" s="1"/>
  <c r="Q123" i="10" a="1"/>
  <c r="Q123" i="10" s="1"/>
  <c r="K123" i="10" a="1"/>
  <c r="K123" i="10" s="1"/>
  <c r="E123" i="10"/>
  <c r="D123" i="10"/>
  <c r="Q122" i="10" a="1"/>
  <c r="Q122" i="10" s="1"/>
  <c r="K122" i="10" a="1"/>
  <c r="K122" i="10" s="1"/>
  <c r="E122" i="10"/>
  <c r="F122" i="10" s="1"/>
  <c r="D122" i="10"/>
  <c r="Q121" i="10" a="1"/>
  <c r="Q121" i="10" s="1"/>
  <c r="K121" i="10" a="1"/>
  <c r="K121" i="10" s="1"/>
  <c r="E121" i="10"/>
  <c r="D121" i="10"/>
  <c r="Q120" i="10" a="1"/>
  <c r="Q120" i="10" s="1"/>
  <c r="K120" i="10" a="1"/>
  <c r="K120" i="10" s="1"/>
  <c r="F120" i="10"/>
  <c r="E120" i="10"/>
  <c r="D120" i="10"/>
  <c r="Q119" i="10" a="1"/>
  <c r="Q119" i="10" s="1"/>
  <c r="K119" i="10" a="1"/>
  <c r="K119" i="10" s="1"/>
  <c r="E119" i="10"/>
  <c r="D119" i="10"/>
  <c r="Q118" i="10" a="1"/>
  <c r="Q118" i="10" s="1"/>
  <c r="K118" i="10" a="1"/>
  <c r="K118" i="10" s="1"/>
  <c r="E118" i="10"/>
  <c r="D118" i="10"/>
  <c r="Q117" i="10" a="1"/>
  <c r="Q117" i="10" s="1"/>
  <c r="K117" i="10" a="1"/>
  <c r="K117" i="10" s="1"/>
  <c r="E117" i="10"/>
  <c r="D117" i="10"/>
  <c r="Q116" i="10" a="1"/>
  <c r="Q116" i="10" s="1"/>
  <c r="K116" i="10" a="1"/>
  <c r="K116" i="10" s="1"/>
  <c r="F116" i="10"/>
  <c r="E116" i="10"/>
  <c r="D116" i="10"/>
  <c r="Q115" i="10" a="1"/>
  <c r="Q115" i="10" s="1"/>
  <c r="K115" i="10" a="1"/>
  <c r="K115" i="10" s="1"/>
  <c r="E115" i="10"/>
  <c r="D115" i="10"/>
  <c r="Q114" i="10" a="1"/>
  <c r="Q114" i="10" s="1"/>
  <c r="K114" i="10" a="1"/>
  <c r="K114" i="10" s="1"/>
  <c r="E114" i="10"/>
  <c r="F114" i="10" s="1"/>
  <c r="D114" i="10"/>
  <c r="Q113" i="10" a="1"/>
  <c r="Q113" i="10" s="1"/>
  <c r="K113" i="10" a="1"/>
  <c r="K113" i="10" s="1"/>
  <c r="E113" i="10"/>
  <c r="D113" i="10"/>
  <c r="Q112" i="10" a="1"/>
  <c r="Q112" i="10" s="1"/>
  <c r="K112" i="10" a="1"/>
  <c r="K112" i="10" s="1"/>
  <c r="E112" i="10"/>
  <c r="D112" i="10"/>
  <c r="F112" i="10" s="1"/>
  <c r="Q111" i="10" a="1"/>
  <c r="Q111" i="10" s="1"/>
  <c r="K111" i="10" a="1"/>
  <c r="K111" i="10" s="1"/>
  <c r="E111" i="10"/>
  <c r="D111" i="10"/>
  <c r="Q110" i="10" a="1"/>
  <c r="Q110" i="10" s="1"/>
  <c r="K110" i="10" a="1"/>
  <c r="K110" i="10" s="1"/>
  <c r="E110" i="10"/>
  <c r="D110" i="10"/>
  <c r="Q109" i="10" a="1"/>
  <c r="Q109" i="10" s="1"/>
  <c r="K109" i="10" a="1"/>
  <c r="K109" i="10" s="1"/>
  <c r="E109" i="10"/>
  <c r="F109" i="10" s="1"/>
  <c r="D109" i="10"/>
  <c r="Q108" i="10" a="1"/>
  <c r="Q108" i="10" s="1"/>
  <c r="K108" i="10" a="1"/>
  <c r="K108" i="10" s="1"/>
  <c r="E108" i="10"/>
  <c r="D108" i="10"/>
  <c r="Q107" i="10" a="1"/>
  <c r="Q107" i="10" s="1"/>
  <c r="K107" i="10" a="1"/>
  <c r="K107" i="10" s="1"/>
  <c r="E107" i="10"/>
  <c r="D107" i="10"/>
  <c r="Q106" i="10" a="1"/>
  <c r="Q106" i="10" s="1"/>
  <c r="K106" i="10" a="1"/>
  <c r="K106" i="10" s="1"/>
  <c r="E106" i="10"/>
  <c r="D106" i="10"/>
  <c r="Q105" i="10" a="1"/>
  <c r="Q105" i="10" s="1"/>
  <c r="K105" i="10" a="1"/>
  <c r="K105" i="10" s="1"/>
  <c r="E105" i="10"/>
  <c r="D105" i="10"/>
  <c r="F105" i="10"/>
  <c r="Q104" i="10" a="1"/>
  <c r="Q104" i="10" s="1"/>
  <c r="K104" i="10" a="1"/>
  <c r="K104" i="10" s="1"/>
  <c r="E104" i="10"/>
  <c r="D104" i="10"/>
  <c r="Q103" i="10" a="1"/>
  <c r="Q103" i="10" s="1"/>
  <c r="K103" i="10" a="1"/>
  <c r="K103" i="10" s="1"/>
  <c r="E103" i="10"/>
  <c r="D103" i="10"/>
  <c r="Q102" i="10" a="1"/>
  <c r="Q102" i="10" s="1"/>
  <c r="K102" i="10" a="1"/>
  <c r="K102" i="10" s="1"/>
  <c r="E102" i="10"/>
  <c r="D102" i="10"/>
  <c r="Q101" i="10" a="1"/>
  <c r="Q101" i="10" s="1"/>
  <c r="K101" i="10" a="1"/>
  <c r="K101" i="10" s="1"/>
  <c r="E101" i="10"/>
  <c r="D101" i="10"/>
  <c r="F101" i="10"/>
  <c r="Q100" i="10" a="1"/>
  <c r="Q100" i="10" s="1"/>
  <c r="K100" i="10" a="1"/>
  <c r="K100" i="10" s="1"/>
  <c r="E100" i="10"/>
  <c r="D100" i="10"/>
  <c r="Q99" i="10" a="1"/>
  <c r="Q99" i="10" s="1"/>
  <c r="K99" i="10" a="1"/>
  <c r="K99" i="10" s="1"/>
  <c r="E99" i="10"/>
  <c r="D99" i="10"/>
  <c r="Q98" i="10" a="1"/>
  <c r="Q98" i="10" s="1"/>
  <c r="K98" i="10" a="1"/>
  <c r="K98" i="10" s="1"/>
  <c r="E98" i="10"/>
  <c r="D98" i="10"/>
  <c r="Q97" i="10" a="1"/>
  <c r="Q97" i="10" s="1"/>
  <c r="K97" i="10" a="1"/>
  <c r="K97" i="10" s="1"/>
  <c r="E97" i="10"/>
  <c r="D97" i="10"/>
  <c r="F97" i="10"/>
  <c r="Q96" i="10" a="1"/>
  <c r="Q96" i="10" s="1"/>
  <c r="K96" i="10" a="1"/>
  <c r="K96" i="10" s="1"/>
  <c r="E96" i="10"/>
  <c r="D96" i="10"/>
  <c r="Q95" i="10" a="1"/>
  <c r="Q95" i="10" s="1"/>
  <c r="K95" i="10" a="1"/>
  <c r="K95" i="10" s="1"/>
  <c r="E95" i="10"/>
  <c r="D95" i="10"/>
  <c r="Q94" i="10" a="1"/>
  <c r="Q94" i="10" s="1"/>
  <c r="K94" i="10" a="1"/>
  <c r="K94" i="10" s="1"/>
  <c r="E94" i="10"/>
  <c r="D94" i="10"/>
  <c r="Q93" i="10" a="1"/>
  <c r="Q93" i="10" s="1"/>
  <c r="K93" i="10" a="1"/>
  <c r="K93" i="10" s="1"/>
  <c r="E93" i="10"/>
  <c r="D93" i="10"/>
  <c r="F93" i="10"/>
  <c r="Q92" i="10" a="1"/>
  <c r="Q92" i="10" s="1"/>
  <c r="K92" i="10" a="1"/>
  <c r="K92" i="10" s="1"/>
  <c r="E92" i="10"/>
  <c r="D92" i="10"/>
  <c r="Q91" i="10" a="1"/>
  <c r="Q91" i="10" s="1"/>
  <c r="K91" i="10" a="1"/>
  <c r="K91" i="10" s="1"/>
  <c r="E91" i="10"/>
  <c r="D91" i="10"/>
  <c r="Q90" i="10" a="1"/>
  <c r="Q90" i="10" s="1"/>
  <c r="K90" i="10" a="1"/>
  <c r="K90" i="10" s="1"/>
  <c r="E90" i="10"/>
  <c r="D90" i="10"/>
  <c r="Q89" i="10" a="1"/>
  <c r="Q89" i="10" s="1"/>
  <c r="K89" i="10" a="1"/>
  <c r="K89" i="10" s="1"/>
  <c r="E89" i="10"/>
  <c r="D89" i="10"/>
  <c r="F89" i="10"/>
  <c r="Q88" i="10" a="1"/>
  <c r="Q88" i="10" s="1"/>
  <c r="K88" i="10" a="1"/>
  <c r="K88" i="10" s="1"/>
  <c r="E88" i="10"/>
  <c r="D88" i="10"/>
  <c r="Q87" i="10" a="1"/>
  <c r="Q87" i="10" s="1"/>
  <c r="K87" i="10" a="1"/>
  <c r="K87" i="10" s="1"/>
  <c r="E87" i="10"/>
  <c r="D87" i="10"/>
  <c r="Q86" i="10" a="1"/>
  <c r="Q86" i="10" s="1"/>
  <c r="K86" i="10" a="1"/>
  <c r="K86" i="10" s="1"/>
  <c r="E86" i="10"/>
  <c r="D86" i="10"/>
  <c r="Q85" i="10" a="1"/>
  <c r="Q85" i="10" s="1"/>
  <c r="K85" i="10" a="1"/>
  <c r="K85" i="10" s="1"/>
  <c r="E85" i="10"/>
  <c r="D85" i="10"/>
  <c r="Q84" i="10" a="1"/>
  <c r="Q84" i="10" s="1"/>
  <c r="K84" i="10" a="1"/>
  <c r="K84" i="10" s="1"/>
  <c r="E84" i="10"/>
  <c r="D84" i="10"/>
  <c r="Q83" i="10" a="1"/>
  <c r="Q83" i="10" s="1"/>
  <c r="K83" i="10" a="1"/>
  <c r="K83" i="10" s="1"/>
  <c r="E83" i="10"/>
  <c r="D83" i="10"/>
  <c r="F83" i="10"/>
  <c r="Q82" i="10" a="1"/>
  <c r="Q82" i="10" s="1"/>
  <c r="K82" i="10" a="1"/>
  <c r="K82" i="10" s="1"/>
  <c r="F82" i="10"/>
  <c r="E82" i="10"/>
  <c r="D82" i="10"/>
  <c r="Q81" i="10" a="1"/>
  <c r="Q81" i="10" s="1"/>
  <c r="K81" i="10" a="1"/>
  <c r="K81" i="10" s="1"/>
  <c r="E81" i="10"/>
  <c r="D81" i="10"/>
  <c r="Q80" i="10" a="1"/>
  <c r="Q80" i="10" s="1"/>
  <c r="K80" i="10" a="1"/>
  <c r="K80" i="10" s="1"/>
  <c r="E80" i="10"/>
  <c r="D80" i="10"/>
  <c r="F80" i="10"/>
  <c r="Q79" i="10" a="1"/>
  <c r="Q79" i="10" s="1"/>
  <c r="K79" i="10" a="1"/>
  <c r="K79" i="10" s="1"/>
  <c r="E79" i="10"/>
  <c r="D79" i="10"/>
  <c r="Q78" i="10" a="1"/>
  <c r="Q78" i="10" s="1"/>
  <c r="K78" i="10" a="1"/>
  <c r="K78" i="10" s="1"/>
  <c r="E78" i="10"/>
  <c r="F78" i="10" s="1"/>
  <c r="D78" i="10"/>
  <c r="Q77" i="10" a="1"/>
  <c r="Q77" i="10" s="1"/>
  <c r="K77" i="10" a="1"/>
  <c r="K77" i="10" s="1"/>
  <c r="E77" i="10"/>
  <c r="D77" i="10"/>
  <c r="Q76" i="10" a="1"/>
  <c r="Q76" i="10" s="1"/>
  <c r="K76" i="10" a="1"/>
  <c r="K76" i="10" s="1"/>
  <c r="E76" i="10"/>
  <c r="D76" i="10"/>
  <c r="F76" i="10"/>
  <c r="Q75" i="10" a="1"/>
  <c r="Q75" i="10" s="1"/>
  <c r="K75" i="10" a="1"/>
  <c r="K75" i="10" s="1"/>
  <c r="E75" i="10"/>
  <c r="D75" i="10"/>
  <c r="Q74" i="10" a="1"/>
  <c r="Q74" i="10" s="1"/>
  <c r="K74" i="10" a="1"/>
  <c r="K74" i="10" s="1"/>
  <c r="F74" i="10"/>
  <c r="E74" i="10"/>
  <c r="D74" i="10"/>
  <c r="Q73" i="10" a="1"/>
  <c r="Q73" i="10" s="1"/>
  <c r="K73" i="10" a="1"/>
  <c r="K73" i="10" s="1"/>
  <c r="E73" i="10"/>
  <c r="D73" i="10"/>
  <c r="F73" i="10"/>
  <c r="Q72" i="10" a="1"/>
  <c r="Q72" i="10" s="1"/>
  <c r="K72" i="10" a="1"/>
  <c r="K72" i="10" s="1"/>
  <c r="E72" i="10"/>
  <c r="D72" i="10"/>
  <c r="Q71" i="10" a="1"/>
  <c r="Q71" i="10" s="1"/>
  <c r="K71" i="10" a="1"/>
  <c r="K71" i="10" s="1"/>
  <c r="E71" i="10"/>
  <c r="D71" i="10"/>
  <c r="F71" i="10"/>
  <c r="Q70" i="10" a="1"/>
  <c r="Q70" i="10" s="1"/>
  <c r="K70" i="10" a="1"/>
  <c r="K70" i="10" s="1"/>
  <c r="E70" i="10"/>
  <c r="D70" i="10"/>
  <c r="Q69" i="10" a="1"/>
  <c r="Q69" i="10" s="1"/>
  <c r="K69" i="10" a="1"/>
  <c r="K69" i="10" s="1"/>
  <c r="E69" i="10"/>
  <c r="D69" i="10"/>
  <c r="Q68" i="10" a="1"/>
  <c r="Q68" i="10" s="1"/>
  <c r="K68" i="10" a="1"/>
  <c r="K68" i="10" s="1"/>
  <c r="E68" i="10"/>
  <c r="D68" i="10"/>
  <c r="Q67" i="10" a="1"/>
  <c r="Q67" i="10" s="1"/>
  <c r="K67" i="10" a="1"/>
  <c r="K67" i="10" s="1"/>
  <c r="E67" i="10"/>
  <c r="D67" i="10"/>
  <c r="F67" i="10"/>
  <c r="Q66" i="10" a="1"/>
  <c r="Q66" i="10" s="1"/>
  <c r="K66" i="10" a="1"/>
  <c r="K66" i="10" s="1"/>
  <c r="E66" i="10"/>
  <c r="D66" i="10"/>
  <c r="Q65" i="10" a="1"/>
  <c r="Q65" i="10" s="1"/>
  <c r="K65" i="10" a="1"/>
  <c r="K65" i="10" s="1"/>
  <c r="E65" i="10"/>
  <c r="D65" i="10"/>
  <c r="Q64" i="10" a="1"/>
  <c r="Q64" i="10" s="1"/>
  <c r="K64" i="10" a="1"/>
  <c r="K64" i="10" s="1"/>
  <c r="E64" i="10"/>
  <c r="D64" i="10"/>
  <c r="Q63" i="10" a="1"/>
  <c r="Q63" i="10" s="1"/>
  <c r="K63" i="10" a="1"/>
  <c r="K63" i="10" s="1"/>
  <c r="E63" i="10"/>
  <c r="D63" i="10"/>
  <c r="F63" i="10"/>
  <c r="Q62" i="10" a="1"/>
  <c r="Q62" i="10" s="1"/>
  <c r="K62" i="10" a="1"/>
  <c r="K62" i="10" s="1"/>
  <c r="E62" i="10"/>
  <c r="D62" i="10"/>
  <c r="Q61" i="10" a="1"/>
  <c r="Q61" i="10" s="1"/>
  <c r="K61" i="10" a="1"/>
  <c r="K61" i="10" s="1"/>
  <c r="E61" i="10"/>
  <c r="D61" i="10"/>
  <c r="Q60" i="10" a="1"/>
  <c r="Q60" i="10" s="1"/>
  <c r="K60" i="10" a="1"/>
  <c r="K60" i="10" s="1"/>
  <c r="E60" i="10"/>
  <c r="D60" i="10"/>
  <c r="Q59" i="10" a="1"/>
  <c r="Q59" i="10" s="1"/>
  <c r="K59" i="10" a="1"/>
  <c r="K59" i="10" s="1"/>
  <c r="E59" i="10"/>
  <c r="D59" i="10"/>
  <c r="F59" i="10"/>
  <c r="Q58" i="10" a="1"/>
  <c r="Q58" i="10" s="1"/>
  <c r="K58" i="10" a="1"/>
  <c r="K58" i="10" s="1"/>
  <c r="E58" i="10"/>
  <c r="D58" i="10"/>
  <c r="Q57" i="10" a="1"/>
  <c r="Q57" i="10" s="1"/>
  <c r="K57" i="10" a="1"/>
  <c r="K57" i="10" s="1"/>
  <c r="E57" i="10"/>
  <c r="D57" i="10"/>
  <c r="Q56" i="10" a="1"/>
  <c r="Q56" i="10" s="1"/>
  <c r="K56" i="10" a="1"/>
  <c r="K56" i="10" s="1"/>
  <c r="E56" i="10"/>
  <c r="D56" i="10"/>
  <c r="Q55" i="10" a="1"/>
  <c r="Q55" i="10" s="1"/>
  <c r="K55" i="10" a="1"/>
  <c r="K55" i="10" s="1"/>
  <c r="E55" i="10"/>
  <c r="D55" i="10"/>
  <c r="F55" i="10"/>
  <c r="Q54" i="10" a="1"/>
  <c r="Q54" i="10" s="1"/>
  <c r="K54" i="10" a="1"/>
  <c r="K54" i="10" s="1"/>
  <c r="E54" i="10"/>
  <c r="D54" i="10"/>
  <c r="Q53" i="10" a="1"/>
  <c r="Q53" i="10" s="1"/>
  <c r="K53" i="10"/>
  <c r="K53" i="10" a="1"/>
  <c r="E53" i="10"/>
  <c r="D53" i="10"/>
  <c r="Q52" i="10" a="1"/>
  <c r="Q52" i="10" s="1"/>
  <c r="K52" i="10"/>
  <c r="K52" i="10" a="1"/>
  <c r="E52" i="10"/>
  <c r="D52" i="10"/>
  <c r="Q51" i="10" a="1"/>
  <c r="Q51" i="10" s="1"/>
  <c r="K51" i="10"/>
  <c r="K51" i="10" a="1"/>
  <c r="E51" i="10"/>
  <c r="D51" i="10"/>
  <c r="Q50" i="10" a="1"/>
  <c r="Q50" i="10" s="1"/>
  <c r="K50" i="10"/>
  <c r="K50" i="10" a="1"/>
  <c r="E50" i="10"/>
  <c r="D50" i="10"/>
  <c r="Q49" i="10" a="1"/>
  <c r="Q49" i="10" s="1"/>
  <c r="K49" i="10"/>
  <c r="K49" i="10" a="1"/>
  <c r="E49" i="10"/>
  <c r="D49" i="10"/>
  <c r="Q48" i="10" a="1"/>
  <c r="Q48" i="10" s="1"/>
  <c r="K48" i="10"/>
  <c r="K48" i="10" a="1"/>
  <c r="E48" i="10"/>
  <c r="D48" i="10"/>
  <c r="Q47" i="10" a="1"/>
  <c r="Q47" i="10" s="1"/>
  <c r="K47" i="10"/>
  <c r="K47" i="10" a="1"/>
  <c r="E47" i="10"/>
  <c r="D47" i="10"/>
  <c r="Q46" i="10" a="1"/>
  <c r="Q46" i="10" s="1"/>
  <c r="K46" i="10"/>
  <c r="K46" i="10" a="1"/>
  <c r="E46" i="10"/>
  <c r="D46" i="10"/>
  <c r="Q45" i="10" a="1"/>
  <c r="Q45" i="10" s="1"/>
  <c r="K45" i="10"/>
  <c r="K45" i="10" a="1"/>
  <c r="E45" i="10"/>
  <c r="D45" i="10"/>
  <c r="Q44" i="10" a="1"/>
  <c r="Q44" i="10" s="1"/>
  <c r="K44" i="10"/>
  <c r="K44" i="10" a="1"/>
  <c r="E44" i="10"/>
  <c r="D44" i="10"/>
  <c r="Q43" i="10" a="1"/>
  <c r="Q43" i="10" s="1"/>
  <c r="K43" i="10"/>
  <c r="K43" i="10" a="1"/>
  <c r="E43" i="10"/>
  <c r="D43" i="10"/>
  <c r="Q42" i="10" a="1"/>
  <c r="Q42" i="10" s="1"/>
  <c r="K42" i="10"/>
  <c r="K42" i="10" a="1"/>
  <c r="E42" i="10"/>
  <c r="D42" i="10"/>
  <c r="Q41" i="10" a="1"/>
  <c r="Q41" i="10" s="1"/>
  <c r="K41" i="10"/>
  <c r="K41" i="10" a="1"/>
  <c r="E41" i="10"/>
  <c r="D41" i="10"/>
  <c r="Q40" i="10" a="1"/>
  <c r="Q40" i="10" s="1"/>
  <c r="K40" i="10"/>
  <c r="K40" i="10" a="1"/>
  <c r="E40" i="10"/>
  <c r="D40" i="10"/>
  <c r="Q39" i="10" a="1"/>
  <c r="Q39" i="10" s="1"/>
  <c r="K39" i="10"/>
  <c r="K39" i="10" a="1"/>
  <c r="E39" i="10"/>
  <c r="D39" i="10"/>
  <c r="Q38" i="10" a="1"/>
  <c r="Q38" i="10" s="1"/>
  <c r="K38" i="10"/>
  <c r="K38" i="10" a="1"/>
  <c r="E38" i="10"/>
  <c r="D38" i="10"/>
  <c r="Q37" i="10" a="1"/>
  <c r="Q37" i="10" s="1"/>
  <c r="K37" i="10"/>
  <c r="K37" i="10" a="1"/>
  <c r="E37" i="10"/>
  <c r="D37" i="10"/>
  <c r="Q36" i="10" a="1"/>
  <c r="Q36" i="10" s="1"/>
  <c r="K36" i="10"/>
  <c r="K36" i="10" a="1"/>
  <c r="E36" i="10"/>
  <c r="D36" i="10"/>
  <c r="Q35" i="10" a="1"/>
  <c r="Q35" i="10" s="1"/>
  <c r="K35" i="10"/>
  <c r="K35" i="10" a="1"/>
  <c r="E35" i="10"/>
  <c r="D35" i="10"/>
  <c r="Q34" i="10" a="1"/>
  <c r="Q34" i="10" s="1"/>
  <c r="K34" i="10"/>
  <c r="K34" i="10" a="1"/>
  <c r="E34" i="10"/>
  <c r="D34" i="10"/>
  <c r="Q33" i="10" a="1"/>
  <c r="Q33" i="10" s="1"/>
  <c r="K33" i="10"/>
  <c r="K33" i="10" a="1"/>
  <c r="E33" i="10"/>
  <c r="D33" i="10"/>
  <c r="Q32" i="10" a="1"/>
  <c r="Q32" i="10" s="1"/>
  <c r="K32" i="10"/>
  <c r="K32" i="10" a="1"/>
  <c r="E32" i="10"/>
  <c r="D32" i="10"/>
  <c r="Q31" i="10" a="1"/>
  <c r="Q31" i="10" s="1"/>
  <c r="K31" i="10"/>
  <c r="K31" i="10" a="1"/>
  <c r="E31" i="10"/>
  <c r="D31" i="10"/>
  <c r="Q30" i="10" a="1"/>
  <c r="Q30" i="10" s="1"/>
  <c r="K30" i="10"/>
  <c r="K30" i="10" a="1"/>
  <c r="E30" i="10"/>
  <c r="D30" i="10"/>
  <c r="Q29" i="10" a="1"/>
  <c r="Q29" i="10" s="1"/>
  <c r="K29" i="10"/>
  <c r="K29" i="10" a="1"/>
  <c r="E29" i="10"/>
  <c r="D29" i="10"/>
  <c r="Q28" i="10" a="1"/>
  <c r="Q28" i="10" s="1"/>
  <c r="K28" i="10"/>
  <c r="K28" i="10" a="1"/>
  <c r="E28" i="10"/>
  <c r="D28" i="10"/>
  <c r="Q27" i="10" a="1"/>
  <c r="Q27" i="10" s="1"/>
  <c r="K27" i="10"/>
  <c r="K27" i="10" a="1"/>
  <c r="E27" i="10"/>
  <c r="D27" i="10"/>
  <c r="Q26" i="10" a="1"/>
  <c r="Q26" i="10" s="1"/>
  <c r="K26" i="10"/>
  <c r="K26" i="10" a="1"/>
  <c r="E26" i="10"/>
  <c r="D26" i="10"/>
  <c r="Q25" i="10" a="1"/>
  <c r="Q25" i="10" s="1"/>
  <c r="K25" i="10"/>
  <c r="K25" i="10" a="1"/>
  <c r="E25" i="10"/>
  <c r="D25" i="10"/>
  <c r="Q24" i="10" a="1"/>
  <c r="Q24" i="10" s="1"/>
  <c r="K24" i="10"/>
  <c r="K24" i="10" a="1"/>
  <c r="E24" i="10"/>
  <c r="D24" i="10"/>
  <c r="Q23" i="10" a="1"/>
  <c r="Q23" i="10" s="1"/>
  <c r="K23" i="10"/>
  <c r="K23" i="10" a="1"/>
  <c r="E23" i="10"/>
  <c r="D23" i="10"/>
  <c r="Q22" i="10" a="1"/>
  <c r="Q22" i="10" s="1"/>
  <c r="K22" i="10"/>
  <c r="K22" i="10" a="1"/>
  <c r="E22" i="10"/>
  <c r="D22" i="10"/>
  <c r="Q21" i="10" a="1"/>
  <c r="Q21" i="10" s="1"/>
  <c r="K21" i="10"/>
  <c r="K21" i="10" a="1"/>
  <c r="E21" i="10"/>
  <c r="D21" i="10"/>
  <c r="Q20" i="10" a="1"/>
  <c r="Q20" i="10" s="1"/>
  <c r="K20" i="10"/>
  <c r="K20" i="10" a="1"/>
  <c r="E20" i="10"/>
  <c r="D20" i="10"/>
  <c r="Q19" i="10" a="1"/>
  <c r="Q19" i="10" s="1"/>
  <c r="K19" i="10"/>
  <c r="K19" i="10" a="1"/>
  <c r="E19" i="10"/>
  <c r="D19" i="10"/>
  <c r="Q18" i="10" a="1"/>
  <c r="Q18" i="10" s="1"/>
  <c r="K18" i="10"/>
  <c r="K18" i="10" a="1"/>
  <c r="E18" i="10"/>
  <c r="D18" i="10"/>
  <c r="Q17" i="10" a="1"/>
  <c r="Q17" i="10" s="1"/>
  <c r="K17" i="10"/>
  <c r="K17" i="10" a="1"/>
  <c r="E17" i="10"/>
  <c r="D17" i="10"/>
  <c r="Q16" i="10" a="1"/>
  <c r="Q16" i="10" s="1"/>
  <c r="K16" i="10"/>
  <c r="K16" i="10" a="1"/>
  <c r="E16" i="10"/>
  <c r="D16" i="10"/>
  <c r="Q15" i="10" a="1"/>
  <c r="Q15" i="10" s="1"/>
  <c r="K15" i="10"/>
  <c r="K15" i="10" a="1"/>
  <c r="E15" i="10"/>
  <c r="D15" i="10"/>
  <c r="Q14" i="10" a="1"/>
  <c r="Q14" i="10" s="1"/>
  <c r="K14" i="10"/>
  <c r="K14" i="10" a="1"/>
  <c r="E14" i="10"/>
  <c r="D14" i="10"/>
  <c r="Q13" i="10" a="1"/>
  <c r="Q13" i="10" s="1"/>
  <c r="K13" i="10"/>
  <c r="K13" i="10" a="1"/>
  <c r="E13" i="10"/>
  <c r="D13" i="10"/>
  <c r="Q12" i="10" a="1"/>
  <c r="Q12" i="10" s="1"/>
  <c r="K12" i="10"/>
  <c r="K12" i="10" a="1"/>
  <c r="E12" i="10"/>
  <c r="D12" i="10"/>
  <c r="Q11" i="10" a="1"/>
  <c r="Q11" i="10" s="1"/>
  <c r="K11" i="10"/>
  <c r="K11" i="10" a="1"/>
  <c r="E11" i="10"/>
  <c r="D11" i="10"/>
  <c r="Q10" i="10" a="1"/>
  <c r="Q10" i="10" s="1"/>
  <c r="K10" i="10"/>
  <c r="K10" i="10" a="1"/>
  <c r="E10" i="10"/>
  <c r="D10" i="10"/>
  <c r="Q9" i="10" a="1"/>
  <c r="Q9" i="10" s="1"/>
  <c r="K9" i="10"/>
  <c r="K9" i="10" a="1"/>
  <c r="E9" i="10"/>
  <c r="D9" i="10"/>
  <c r="Q8" i="10" a="1"/>
  <c r="Q8" i="10" s="1"/>
  <c r="K8" i="10"/>
  <c r="K8" i="10" a="1"/>
  <c r="E8" i="10"/>
  <c r="D8" i="10"/>
  <c r="Q7" i="10" a="1"/>
  <c r="Q7" i="10" s="1"/>
  <c r="K7" i="10"/>
  <c r="K7" i="10" a="1"/>
  <c r="E7" i="10"/>
  <c r="D7" i="10"/>
  <c r="Q6" i="10" a="1"/>
  <c r="Q6" i="10" s="1"/>
  <c r="K6" i="10" a="1"/>
  <c r="K6" i="10" s="1"/>
  <c r="E6" i="10"/>
  <c r="D6" i="10"/>
  <c r="F6" i="10"/>
  <c r="Q5" i="10" a="1"/>
  <c r="Q5" i="10" s="1"/>
  <c r="E5" i="10"/>
  <c r="D5" i="10"/>
  <c r="F5" i="10"/>
  <c r="C6" i="9"/>
  <c r="C7" i="9"/>
  <c r="C8" i="9"/>
  <c r="C9" i="9"/>
  <c r="C10" i="9"/>
  <c r="C11" i="9"/>
  <c r="C12" i="9"/>
  <c r="C13" i="9"/>
  <c r="C14" i="9"/>
  <c r="C15" i="9"/>
  <c r="C16" i="9"/>
  <c r="C17" i="9"/>
  <c r="C18" i="9"/>
  <c r="C19" i="9"/>
  <c r="C20" i="9"/>
  <c r="C21" i="9"/>
  <c r="C22" i="9"/>
  <c r="C23" i="9"/>
  <c r="C24" i="9"/>
  <c r="C25" i="9"/>
  <c r="C26" i="9"/>
  <c r="C27" i="9"/>
  <c r="C28" i="9"/>
  <c r="C29" i="9"/>
  <c r="C30" i="9"/>
  <c r="C31" i="9"/>
  <c r="C32" i="9"/>
  <c r="C33" i="9"/>
  <c r="C34" i="9"/>
  <c r="C35" i="9"/>
  <c r="C36" i="9"/>
  <c r="C37" i="9"/>
  <c r="C38" i="9"/>
  <c r="C39" i="9"/>
  <c r="C40" i="9"/>
  <c r="C41" i="9"/>
  <c r="C42" i="9"/>
  <c r="C43" i="9"/>
  <c r="C44" i="9"/>
  <c r="C45" i="9"/>
  <c r="C46" i="9"/>
  <c r="C47" i="9"/>
  <c r="C48" i="9"/>
  <c r="C49" i="9"/>
  <c r="C50" i="9"/>
  <c r="C51" i="9"/>
  <c r="C52" i="9"/>
  <c r="C53" i="9"/>
  <c r="C54" i="9"/>
  <c r="C55" i="9"/>
  <c r="C56" i="9"/>
  <c r="C57" i="9"/>
  <c r="C58" i="9"/>
  <c r="C59" i="9"/>
  <c r="C60" i="9"/>
  <c r="C61" i="9"/>
  <c r="C62" i="9"/>
  <c r="C63" i="9"/>
  <c r="C64" i="9"/>
  <c r="C65" i="9"/>
  <c r="C66" i="9"/>
  <c r="C67" i="9"/>
  <c r="C68" i="9"/>
  <c r="C69" i="9"/>
  <c r="C70" i="9"/>
  <c r="C71" i="9"/>
  <c r="C72" i="9"/>
  <c r="C73" i="9"/>
  <c r="C74" i="9"/>
  <c r="C75" i="9"/>
  <c r="C76" i="9"/>
  <c r="C77" i="9"/>
  <c r="C78" i="9"/>
  <c r="C79" i="9"/>
  <c r="C80" i="9"/>
  <c r="C81" i="9"/>
  <c r="C82" i="9"/>
  <c r="C83" i="9"/>
  <c r="C84" i="9"/>
  <c r="C85" i="9"/>
  <c r="C86" i="9"/>
  <c r="C87" i="9"/>
  <c r="C88" i="9"/>
  <c r="C89" i="9"/>
  <c r="C90" i="9"/>
  <c r="C91" i="9"/>
  <c r="C92" i="9"/>
  <c r="C93" i="9"/>
  <c r="C94" i="9"/>
  <c r="C95" i="9"/>
  <c r="C96" i="9"/>
  <c r="C97" i="9"/>
  <c r="C98" i="9"/>
  <c r="C99" i="9"/>
  <c r="C100" i="9"/>
  <c r="C101" i="9"/>
  <c r="C102" i="9"/>
  <c r="C103" i="9"/>
  <c r="C104" i="9"/>
  <c r="C105" i="9"/>
  <c r="C106" i="9"/>
  <c r="C107" i="9"/>
  <c r="C108" i="9"/>
  <c r="C109" i="9"/>
  <c r="C110" i="9"/>
  <c r="C111" i="9"/>
  <c r="C112" i="9"/>
  <c r="C113" i="9"/>
  <c r="C114" i="9"/>
  <c r="C115" i="9"/>
  <c r="C116" i="9"/>
  <c r="C117" i="9"/>
  <c r="C118" i="9"/>
  <c r="C119" i="9"/>
  <c r="C120" i="9"/>
  <c r="C121" i="9"/>
  <c r="C122" i="9"/>
  <c r="C123" i="9"/>
  <c r="C124" i="9"/>
  <c r="C125" i="9"/>
  <c r="C126" i="9"/>
  <c r="C127" i="9"/>
  <c r="C128" i="9"/>
  <c r="C129" i="9"/>
  <c r="C130" i="9"/>
  <c r="C131" i="9"/>
  <c r="C132" i="9"/>
  <c r="C133" i="9"/>
  <c r="C134" i="9"/>
  <c r="C135" i="9"/>
  <c r="C136" i="9"/>
  <c r="C137" i="9"/>
  <c r="C138" i="9"/>
  <c r="C139" i="9"/>
  <c r="C140" i="9"/>
  <c r="C141" i="9"/>
  <c r="C142" i="9"/>
  <c r="C143" i="9"/>
  <c r="C144" i="9"/>
  <c r="C145" i="9"/>
  <c r="C146" i="9"/>
  <c r="C147" i="9"/>
  <c r="C148" i="9"/>
  <c r="C149" i="9"/>
  <c r="C150" i="9"/>
  <c r="C151" i="9"/>
  <c r="C152" i="9"/>
  <c r="C153" i="9"/>
  <c r="C154" i="9"/>
  <c r="C155" i="9"/>
  <c r="C156" i="9"/>
  <c r="C157" i="9"/>
  <c r="C158" i="9"/>
  <c r="C159" i="9"/>
  <c r="C160" i="9"/>
  <c r="C161" i="9"/>
  <c r="C162" i="9"/>
  <c r="C163" i="9"/>
  <c r="C164" i="9"/>
  <c r="C165" i="9"/>
  <c r="C166" i="9"/>
  <c r="C167" i="9"/>
  <c r="C168" i="9"/>
  <c r="C169" i="9"/>
  <c r="C170" i="9"/>
  <c r="C171" i="9"/>
  <c r="C172" i="9"/>
  <c r="C173" i="9"/>
  <c r="C174" i="9"/>
  <c r="C175" i="9"/>
  <c r="C176" i="9"/>
  <c r="C177" i="9"/>
  <c r="C178" i="9"/>
  <c r="C179" i="9"/>
  <c r="C180" i="9"/>
  <c r="C181" i="9"/>
  <c r="C182" i="9"/>
  <c r="C183" i="9"/>
  <c r="C184" i="9"/>
  <c r="C185" i="9"/>
  <c r="C186" i="9"/>
  <c r="C187" i="9"/>
  <c r="C188" i="9"/>
  <c r="C189" i="9"/>
  <c r="C190" i="9"/>
  <c r="C191" i="9"/>
  <c r="C192" i="9"/>
  <c r="C193" i="9"/>
  <c r="C194" i="9"/>
  <c r="C195" i="9"/>
  <c r="C5" i="9"/>
  <c r="K248" i="9" a="1"/>
  <c r="K248" i="9" s="1"/>
  <c r="K247" i="9" a="1"/>
  <c r="K247" i="9" s="1"/>
  <c r="K246" i="9" a="1"/>
  <c r="K246" i="9" s="1"/>
  <c r="K245" i="9" a="1"/>
  <c r="K245" i="9" s="1"/>
  <c r="K244" i="9" a="1"/>
  <c r="K244" i="9" s="1"/>
  <c r="K243" i="9"/>
  <c r="K243" i="9" a="1"/>
  <c r="K242" i="9" a="1"/>
  <c r="K242" i="9" s="1"/>
  <c r="K241" i="9" a="1"/>
  <c r="K241" i="9" s="1"/>
  <c r="K240" i="9" a="1"/>
  <c r="K240" i="9" s="1"/>
  <c r="K239" i="9" a="1"/>
  <c r="K239" i="9" s="1"/>
  <c r="K238" i="9" a="1"/>
  <c r="K238" i="9" s="1"/>
  <c r="K237" i="9" a="1"/>
  <c r="K237" i="9" s="1"/>
  <c r="K236" i="9" a="1"/>
  <c r="K236" i="9" s="1"/>
  <c r="K235" i="9"/>
  <c r="K235" i="9" a="1"/>
  <c r="K234" i="9" a="1"/>
  <c r="K234" i="9" s="1"/>
  <c r="K233" i="9" a="1"/>
  <c r="K233" i="9" s="1"/>
  <c r="K232" i="9" a="1"/>
  <c r="K232" i="9" s="1"/>
  <c r="K231" i="9" a="1"/>
  <c r="K231" i="9" s="1"/>
  <c r="K230" i="9" a="1"/>
  <c r="K230" i="9" s="1"/>
  <c r="K229" i="9" a="1"/>
  <c r="K229" i="9" s="1"/>
  <c r="K228" i="9" a="1"/>
  <c r="K228" i="9" s="1"/>
  <c r="K227" i="9"/>
  <c r="K227" i="9" a="1"/>
  <c r="K226" i="9" a="1"/>
  <c r="K226" i="9" s="1"/>
  <c r="K225" i="9" a="1"/>
  <c r="K225" i="9" s="1"/>
  <c r="K224" i="9" a="1"/>
  <c r="K224" i="9" s="1"/>
  <c r="K223" i="9" a="1"/>
  <c r="K223" i="9" s="1"/>
  <c r="K222" i="9" a="1"/>
  <c r="K222" i="9" s="1"/>
  <c r="K221" i="9" a="1"/>
  <c r="K221" i="9" s="1"/>
  <c r="K220" i="9" a="1"/>
  <c r="K220" i="9" s="1"/>
  <c r="K219" i="9"/>
  <c r="K219" i="9" a="1"/>
  <c r="K218" i="9" a="1"/>
  <c r="K218" i="9" s="1"/>
  <c r="K217" i="9" a="1"/>
  <c r="K217" i="9" s="1"/>
  <c r="K216" i="9" a="1"/>
  <c r="K216" i="9" s="1"/>
  <c r="K215" i="9" a="1"/>
  <c r="K215" i="9" s="1"/>
  <c r="K214" i="9" a="1"/>
  <c r="K214" i="9" s="1"/>
  <c r="K213" i="9" a="1"/>
  <c r="K213" i="9" s="1"/>
  <c r="K212" i="9" a="1"/>
  <c r="K212" i="9" s="1"/>
  <c r="K211" i="9"/>
  <c r="K211" i="9" a="1"/>
  <c r="K210" i="9" a="1"/>
  <c r="K210" i="9" s="1"/>
  <c r="K209" i="9" a="1"/>
  <c r="K209" i="9" s="1"/>
  <c r="K208" i="9" a="1"/>
  <c r="K208" i="9" s="1"/>
  <c r="K207" i="9" a="1"/>
  <c r="K207" i="9" s="1"/>
  <c r="K206" i="9" a="1"/>
  <c r="K206" i="9" s="1"/>
  <c r="K205" i="9" a="1"/>
  <c r="K205" i="9" s="1"/>
  <c r="K204" i="9" a="1"/>
  <c r="K204" i="9" s="1"/>
  <c r="K203" i="9"/>
  <c r="K203" i="9" a="1"/>
  <c r="K202" i="9" a="1"/>
  <c r="K202" i="9" s="1"/>
  <c r="K201" i="9" a="1"/>
  <c r="K201" i="9" s="1"/>
  <c r="K200" i="9" a="1"/>
  <c r="K200" i="9" s="1"/>
  <c r="K199" i="9" a="1"/>
  <c r="K199" i="9" s="1"/>
  <c r="K198" i="9" a="1"/>
  <c r="K198" i="9" s="1"/>
  <c r="K197" i="9" a="1"/>
  <c r="K197" i="9" s="1"/>
  <c r="K196" i="9" a="1"/>
  <c r="K196" i="9" s="1"/>
  <c r="Q195" i="9" a="1"/>
  <c r="Q195" i="9" s="1"/>
  <c r="K195" i="9" a="1"/>
  <c r="K195" i="9" s="1"/>
  <c r="E195" i="9"/>
  <c r="F195" i="9" s="1"/>
  <c r="D195" i="9"/>
  <c r="Q194" i="9" a="1"/>
  <c r="Q194" i="9" s="1"/>
  <c r="K194" i="9" a="1"/>
  <c r="K194" i="9" s="1"/>
  <c r="E194" i="9"/>
  <c r="D194" i="9"/>
  <c r="F194" i="9"/>
  <c r="Q193" i="9" a="1"/>
  <c r="Q193" i="9" s="1"/>
  <c r="K193" i="9" a="1"/>
  <c r="K193" i="9" s="1"/>
  <c r="E193" i="9"/>
  <c r="D193" i="9"/>
  <c r="F193" i="9"/>
  <c r="Q192" i="9" a="1"/>
  <c r="Q192" i="9" s="1"/>
  <c r="K192" i="9" a="1"/>
  <c r="K192" i="9" s="1"/>
  <c r="F192" i="9"/>
  <c r="E192" i="9"/>
  <c r="D192" i="9"/>
  <c r="Q191" i="9" a="1"/>
  <c r="Q191" i="9" s="1"/>
  <c r="K191" i="9" a="1"/>
  <c r="K191" i="9" s="1"/>
  <c r="E191" i="9"/>
  <c r="F191" i="9" s="1"/>
  <c r="D191" i="9"/>
  <c r="Q190" i="9" a="1"/>
  <c r="Q190" i="9" s="1"/>
  <c r="K190" i="9" a="1"/>
  <c r="K190" i="9" s="1"/>
  <c r="E190" i="9"/>
  <c r="D190" i="9"/>
  <c r="F190" i="9"/>
  <c r="Q189" i="9" a="1"/>
  <c r="Q189" i="9" s="1"/>
  <c r="K189" i="9" a="1"/>
  <c r="K189" i="9" s="1"/>
  <c r="E189" i="9"/>
  <c r="D189" i="9"/>
  <c r="F189" i="9"/>
  <c r="Q188" i="9" a="1"/>
  <c r="Q188" i="9" s="1"/>
  <c r="K188" i="9" a="1"/>
  <c r="K188" i="9" s="1"/>
  <c r="F188" i="9"/>
  <c r="E188" i="9"/>
  <c r="D188" i="9"/>
  <c r="Q187" i="9" a="1"/>
  <c r="Q187" i="9" s="1"/>
  <c r="K187" i="9" a="1"/>
  <c r="K187" i="9" s="1"/>
  <c r="E187" i="9"/>
  <c r="F187" i="9" s="1"/>
  <c r="D187" i="9"/>
  <c r="Q186" i="9" a="1"/>
  <c r="Q186" i="9" s="1"/>
  <c r="K186" i="9" a="1"/>
  <c r="K186" i="9" s="1"/>
  <c r="E186" i="9"/>
  <c r="D186" i="9"/>
  <c r="F186" i="9"/>
  <c r="Q185" i="9" a="1"/>
  <c r="Q185" i="9" s="1"/>
  <c r="K185" i="9" a="1"/>
  <c r="K185" i="9" s="1"/>
  <c r="E185" i="9"/>
  <c r="D185" i="9"/>
  <c r="F185" i="9"/>
  <c r="Q184" i="9" a="1"/>
  <c r="Q184" i="9" s="1"/>
  <c r="K184" i="9" a="1"/>
  <c r="K184" i="9" s="1"/>
  <c r="F184" i="9"/>
  <c r="E184" i="9"/>
  <c r="D184" i="9"/>
  <c r="Q183" i="9" a="1"/>
  <c r="Q183" i="9" s="1"/>
  <c r="K183" i="9" a="1"/>
  <c r="K183" i="9" s="1"/>
  <c r="E183" i="9"/>
  <c r="F183" i="9" s="1"/>
  <c r="D183" i="9"/>
  <c r="Q182" i="9" a="1"/>
  <c r="Q182" i="9" s="1"/>
  <c r="K182" i="9" a="1"/>
  <c r="K182" i="9" s="1"/>
  <c r="E182" i="9"/>
  <c r="D182" i="9"/>
  <c r="F182" i="9"/>
  <c r="Q181" i="9" a="1"/>
  <c r="Q181" i="9" s="1"/>
  <c r="K181" i="9" a="1"/>
  <c r="K181" i="9" s="1"/>
  <c r="E181" i="9"/>
  <c r="D181" i="9"/>
  <c r="F181" i="9"/>
  <c r="Q180" i="9" a="1"/>
  <c r="Q180" i="9" s="1"/>
  <c r="K180" i="9" a="1"/>
  <c r="K180" i="9" s="1"/>
  <c r="F180" i="9"/>
  <c r="E180" i="9"/>
  <c r="D180" i="9"/>
  <c r="Q179" i="9" a="1"/>
  <c r="Q179" i="9" s="1"/>
  <c r="K179" i="9" a="1"/>
  <c r="K179" i="9" s="1"/>
  <c r="E179" i="9"/>
  <c r="F179" i="9" s="1"/>
  <c r="D179" i="9"/>
  <c r="Q178" i="9" a="1"/>
  <c r="Q178" i="9" s="1"/>
  <c r="K178" i="9" a="1"/>
  <c r="K178" i="9" s="1"/>
  <c r="E178" i="9"/>
  <c r="D178" i="9"/>
  <c r="F178" i="9"/>
  <c r="Q177" i="9" a="1"/>
  <c r="Q177" i="9" s="1"/>
  <c r="K177" i="9" a="1"/>
  <c r="K177" i="9" s="1"/>
  <c r="E177" i="9"/>
  <c r="D177" i="9"/>
  <c r="F177" i="9"/>
  <c r="Q176" i="9" a="1"/>
  <c r="Q176" i="9" s="1"/>
  <c r="K176" i="9" a="1"/>
  <c r="K176" i="9" s="1"/>
  <c r="F176" i="9"/>
  <c r="E176" i="9"/>
  <c r="D176" i="9"/>
  <c r="Q175" i="9" a="1"/>
  <c r="Q175" i="9" s="1"/>
  <c r="K175" i="9" a="1"/>
  <c r="K175" i="9" s="1"/>
  <c r="E175" i="9"/>
  <c r="F175" i="9" s="1"/>
  <c r="D175" i="9"/>
  <c r="Q174" i="9" a="1"/>
  <c r="Q174" i="9" s="1"/>
  <c r="K174" i="9" a="1"/>
  <c r="K174" i="9" s="1"/>
  <c r="E174" i="9"/>
  <c r="D174" i="9"/>
  <c r="F174" i="9"/>
  <c r="Q173" i="9" a="1"/>
  <c r="Q173" i="9" s="1"/>
  <c r="K173" i="9" a="1"/>
  <c r="K173" i="9" s="1"/>
  <c r="E173" i="9"/>
  <c r="D173" i="9"/>
  <c r="F173" i="9"/>
  <c r="Q172" i="9" a="1"/>
  <c r="Q172" i="9" s="1"/>
  <c r="K172" i="9" a="1"/>
  <c r="K172" i="9" s="1"/>
  <c r="F172" i="9"/>
  <c r="E172" i="9"/>
  <c r="D172" i="9"/>
  <c r="Q171" i="9" a="1"/>
  <c r="Q171" i="9" s="1"/>
  <c r="K171" i="9" a="1"/>
  <c r="K171" i="9" s="1"/>
  <c r="E171" i="9"/>
  <c r="F171" i="9" s="1"/>
  <c r="D171" i="9"/>
  <c r="Q170" i="9" a="1"/>
  <c r="Q170" i="9" s="1"/>
  <c r="K170" i="9" a="1"/>
  <c r="K170" i="9" s="1"/>
  <c r="E170" i="9"/>
  <c r="F170" i="9" s="1"/>
  <c r="D170" i="9"/>
  <c r="Q169" i="9" a="1"/>
  <c r="Q169" i="9" s="1"/>
  <c r="K169" i="9" a="1"/>
  <c r="K169" i="9" s="1"/>
  <c r="E169" i="9"/>
  <c r="D169" i="9"/>
  <c r="F169" i="9"/>
  <c r="Q168" i="9" a="1"/>
  <c r="Q168" i="9" s="1"/>
  <c r="K168" i="9" a="1"/>
  <c r="K168" i="9" s="1"/>
  <c r="E168" i="9"/>
  <c r="F168" i="9" s="1"/>
  <c r="D168" i="9"/>
  <c r="Q167" i="9" a="1"/>
  <c r="Q167" i="9" s="1"/>
  <c r="K167" i="9" a="1"/>
  <c r="K167" i="9" s="1"/>
  <c r="E167" i="9"/>
  <c r="F167" i="9" s="1"/>
  <c r="D167" i="9"/>
  <c r="Q166" i="9" a="1"/>
  <c r="Q166" i="9" s="1"/>
  <c r="K166" i="9" a="1"/>
  <c r="K166" i="9" s="1"/>
  <c r="E166" i="9"/>
  <c r="F166" i="9" s="1"/>
  <c r="D166" i="9"/>
  <c r="Q165" i="9" a="1"/>
  <c r="Q165" i="9" s="1"/>
  <c r="K165" i="9" a="1"/>
  <c r="K165" i="9" s="1"/>
  <c r="E165" i="9"/>
  <c r="D165" i="9"/>
  <c r="F165" i="9"/>
  <c r="Q164" i="9" a="1"/>
  <c r="Q164" i="9" s="1"/>
  <c r="K164" i="9" a="1"/>
  <c r="K164" i="9" s="1"/>
  <c r="E164" i="9"/>
  <c r="F164" i="9" s="1"/>
  <c r="D164" i="9"/>
  <c r="Q163" i="9" a="1"/>
  <c r="Q163" i="9" s="1"/>
  <c r="K163" i="9" a="1"/>
  <c r="K163" i="9" s="1"/>
  <c r="E163" i="9"/>
  <c r="F163" i="9" s="1"/>
  <c r="D163" i="9"/>
  <c r="Q162" i="9" a="1"/>
  <c r="Q162" i="9" s="1"/>
  <c r="K162" i="9" a="1"/>
  <c r="K162" i="9" s="1"/>
  <c r="E162" i="9"/>
  <c r="D162" i="9"/>
  <c r="F162" i="9"/>
  <c r="Q161" i="9" a="1"/>
  <c r="Q161" i="9" s="1"/>
  <c r="K161" i="9" a="1"/>
  <c r="K161" i="9" s="1"/>
  <c r="E161" i="9"/>
  <c r="F161" i="9" s="1"/>
  <c r="D161" i="9"/>
  <c r="Q160" i="9" a="1"/>
  <c r="Q160" i="9" s="1"/>
  <c r="K160" i="9" a="1"/>
  <c r="K160" i="9" s="1"/>
  <c r="E160" i="9"/>
  <c r="F160" i="9" s="1"/>
  <c r="D160" i="9"/>
  <c r="Q159" i="9" a="1"/>
  <c r="Q159" i="9" s="1"/>
  <c r="K159" i="9" a="1"/>
  <c r="K159" i="9" s="1"/>
  <c r="E159" i="9"/>
  <c r="F159" i="9" s="1"/>
  <c r="D159" i="9"/>
  <c r="Q158" i="9" a="1"/>
  <c r="Q158" i="9" s="1"/>
  <c r="K158" i="9" a="1"/>
  <c r="K158" i="9" s="1"/>
  <c r="E158" i="9"/>
  <c r="F158" i="9" s="1"/>
  <c r="D158" i="9"/>
  <c r="Q157" i="9" a="1"/>
  <c r="Q157" i="9" s="1"/>
  <c r="K157" i="9" a="1"/>
  <c r="K157" i="9" s="1"/>
  <c r="E157" i="9"/>
  <c r="D157" i="9"/>
  <c r="F157" i="9"/>
  <c r="Q156" i="9" a="1"/>
  <c r="Q156" i="9" s="1"/>
  <c r="K156" i="9" a="1"/>
  <c r="K156" i="9" s="1"/>
  <c r="F156" i="9"/>
  <c r="E156" i="9"/>
  <c r="D156" i="9"/>
  <c r="Q155" i="9" a="1"/>
  <c r="Q155" i="9" s="1"/>
  <c r="K155" i="9" a="1"/>
  <c r="K155" i="9" s="1"/>
  <c r="E155" i="9"/>
  <c r="F155" i="9" s="1"/>
  <c r="D155" i="9"/>
  <c r="Q154" i="9" a="1"/>
  <c r="Q154" i="9" s="1"/>
  <c r="K154" i="9" a="1"/>
  <c r="K154" i="9" s="1"/>
  <c r="E154" i="9"/>
  <c r="D154" i="9"/>
  <c r="F154" i="9"/>
  <c r="Q153" i="9" a="1"/>
  <c r="Q153" i="9" s="1"/>
  <c r="K153" i="9" a="1"/>
  <c r="K153" i="9" s="1"/>
  <c r="E153" i="9"/>
  <c r="F153" i="9" s="1"/>
  <c r="D153" i="9"/>
  <c r="Q152" i="9" a="1"/>
  <c r="Q152" i="9" s="1"/>
  <c r="K152" i="9" a="1"/>
  <c r="K152" i="9" s="1"/>
  <c r="E152" i="9"/>
  <c r="F152" i="9" s="1"/>
  <c r="D152" i="9"/>
  <c r="Q151" i="9" a="1"/>
  <c r="Q151" i="9" s="1"/>
  <c r="K151" i="9" a="1"/>
  <c r="K151" i="9" s="1"/>
  <c r="E151" i="9"/>
  <c r="F151" i="9" s="1"/>
  <c r="D151" i="9"/>
  <c r="Q150" i="9" a="1"/>
  <c r="Q150" i="9" s="1"/>
  <c r="K150" i="9" a="1"/>
  <c r="K150" i="9" s="1"/>
  <c r="E150" i="9"/>
  <c r="F150" i="9" s="1"/>
  <c r="D150" i="9"/>
  <c r="Q149" i="9" a="1"/>
  <c r="Q149" i="9" s="1"/>
  <c r="K149" i="9" a="1"/>
  <c r="K149" i="9" s="1"/>
  <c r="E149" i="9"/>
  <c r="D149" i="9"/>
  <c r="F149" i="9"/>
  <c r="Q148" i="9" a="1"/>
  <c r="Q148" i="9" s="1"/>
  <c r="K148" i="9" a="1"/>
  <c r="K148" i="9" s="1"/>
  <c r="E148" i="9"/>
  <c r="F148" i="9" s="1"/>
  <c r="D148" i="9"/>
  <c r="Q147" i="9" a="1"/>
  <c r="Q147" i="9" s="1"/>
  <c r="K147" i="9" a="1"/>
  <c r="K147" i="9" s="1"/>
  <c r="E147" i="9"/>
  <c r="F147" i="9" s="1"/>
  <c r="D147" i="9"/>
  <c r="Q146" i="9" a="1"/>
  <c r="Q146" i="9" s="1"/>
  <c r="K146" i="9" a="1"/>
  <c r="K146" i="9" s="1"/>
  <c r="E146" i="9"/>
  <c r="D146" i="9"/>
  <c r="F146" i="9"/>
  <c r="Q145" i="9" a="1"/>
  <c r="Q145" i="9" s="1"/>
  <c r="K145" i="9" a="1"/>
  <c r="K145" i="9" s="1"/>
  <c r="E145" i="9"/>
  <c r="F145" i="9" s="1"/>
  <c r="D145" i="9"/>
  <c r="Q144" i="9" a="1"/>
  <c r="Q144" i="9" s="1"/>
  <c r="K144" i="9" a="1"/>
  <c r="K144" i="9" s="1"/>
  <c r="E144" i="9"/>
  <c r="F144" i="9" s="1"/>
  <c r="D144" i="9"/>
  <c r="Q143" i="9" a="1"/>
  <c r="Q143" i="9" s="1"/>
  <c r="K143" i="9" a="1"/>
  <c r="K143" i="9" s="1"/>
  <c r="E143" i="9"/>
  <c r="F143" i="9" s="1"/>
  <c r="D143" i="9"/>
  <c r="Q142" i="9" a="1"/>
  <c r="Q142" i="9" s="1"/>
  <c r="K142" i="9" a="1"/>
  <c r="K142" i="9" s="1"/>
  <c r="E142" i="9"/>
  <c r="D142" i="9"/>
  <c r="F142" i="9"/>
  <c r="Q141" i="9" a="1"/>
  <c r="Q141" i="9" s="1"/>
  <c r="K141" i="9" a="1"/>
  <c r="K141" i="9" s="1"/>
  <c r="E141" i="9"/>
  <c r="F141" i="9" s="1"/>
  <c r="D141" i="9"/>
  <c r="Q140" i="9" a="1"/>
  <c r="Q140" i="9" s="1"/>
  <c r="K140" i="9" a="1"/>
  <c r="K140" i="9" s="1"/>
  <c r="F140" i="9"/>
  <c r="E140" i="9"/>
  <c r="D140" i="9"/>
  <c r="Q139" i="9" a="1"/>
  <c r="Q139" i="9" s="1"/>
  <c r="K139" i="9" a="1"/>
  <c r="K139" i="9" s="1"/>
  <c r="E139" i="9"/>
  <c r="F139" i="9" s="1"/>
  <c r="D139" i="9"/>
  <c r="Q138" i="9" a="1"/>
  <c r="Q138" i="9" s="1"/>
  <c r="K138" i="9" a="1"/>
  <c r="K138" i="9" s="1"/>
  <c r="E138" i="9"/>
  <c r="D138" i="9"/>
  <c r="Q137" i="9" a="1"/>
  <c r="Q137" i="9" s="1"/>
  <c r="K137" i="9"/>
  <c r="K137" i="9" a="1"/>
  <c r="E137" i="9"/>
  <c r="D137" i="9"/>
  <c r="Q136" i="9" a="1"/>
  <c r="Q136" i="9" s="1"/>
  <c r="K136" i="9" a="1"/>
  <c r="K136" i="9" s="1"/>
  <c r="E136" i="9"/>
  <c r="D136" i="9"/>
  <c r="Q135" i="9" a="1"/>
  <c r="Q135" i="9" s="1"/>
  <c r="K135" i="9" a="1"/>
  <c r="K135" i="9" s="1"/>
  <c r="E135" i="9"/>
  <c r="D135" i="9"/>
  <c r="Q134" i="9" a="1"/>
  <c r="Q134" i="9" s="1"/>
  <c r="K134" i="9" a="1"/>
  <c r="K134" i="9" s="1"/>
  <c r="E134" i="9"/>
  <c r="D134" i="9"/>
  <c r="Q133" i="9" a="1"/>
  <c r="Q133" i="9" s="1"/>
  <c r="K133" i="9" a="1"/>
  <c r="K133" i="9" s="1"/>
  <c r="E133" i="9"/>
  <c r="D133" i="9"/>
  <c r="Q132" i="9" a="1"/>
  <c r="Q132" i="9" s="1"/>
  <c r="K132" i="9" a="1"/>
  <c r="K132" i="9" s="1"/>
  <c r="E132" i="9"/>
  <c r="D132" i="9"/>
  <c r="Q131" i="9" a="1"/>
  <c r="Q131" i="9" s="1"/>
  <c r="K131" i="9" a="1"/>
  <c r="K131" i="9" s="1"/>
  <c r="E131" i="9"/>
  <c r="D131" i="9"/>
  <c r="Q130" i="9" a="1"/>
  <c r="Q130" i="9" s="1"/>
  <c r="K130" i="9" a="1"/>
  <c r="K130" i="9" s="1"/>
  <c r="E130" i="9"/>
  <c r="D130" i="9"/>
  <c r="Q129" i="9" a="1"/>
  <c r="Q129" i="9" s="1"/>
  <c r="K129" i="9" a="1"/>
  <c r="K129" i="9" s="1"/>
  <c r="E129" i="9"/>
  <c r="D129" i="9"/>
  <c r="Q128" i="9" a="1"/>
  <c r="Q128" i="9" s="1"/>
  <c r="K128" i="9" a="1"/>
  <c r="K128" i="9" s="1"/>
  <c r="E128" i="9"/>
  <c r="D128" i="9"/>
  <c r="Q127" i="9" a="1"/>
  <c r="Q127" i="9" s="1"/>
  <c r="K127" i="9" a="1"/>
  <c r="K127" i="9" s="1"/>
  <c r="E127" i="9"/>
  <c r="D127" i="9"/>
  <c r="Q126" i="9" a="1"/>
  <c r="Q126" i="9" s="1"/>
  <c r="K126" i="9" a="1"/>
  <c r="K126" i="9" s="1"/>
  <c r="E126" i="9"/>
  <c r="D126" i="9"/>
  <c r="Q125" i="9" a="1"/>
  <c r="Q125" i="9" s="1"/>
  <c r="K125" i="9" a="1"/>
  <c r="K125" i="9" s="1"/>
  <c r="E125" i="9"/>
  <c r="D125" i="9"/>
  <c r="Q124" i="9" a="1"/>
  <c r="Q124" i="9" s="1"/>
  <c r="K124" i="9" a="1"/>
  <c r="K124" i="9" s="1"/>
  <c r="E124" i="9"/>
  <c r="D124" i="9"/>
  <c r="Q123" i="9" a="1"/>
  <c r="Q123" i="9" s="1"/>
  <c r="K123" i="9" a="1"/>
  <c r="K123" i="9" s="1"/>
  <c r="E123" i="9"/>
  <c r="D123" i="9"/>
  <c r="Q122" i="9" a="1"/>
  <c r="Q122" i="9" s="1"/>
  <c r="K122" i="9" a="1"/>
  <c r="K122" i="9" s="1"/>
  <c r="E122" i="9"/>
  <c r="D122" i="9"/>
  <c r="Q121" i="9" a="1"/>
  <c r="Q121" i="9" s="1"/>
  <c r="K121" i="9" a="1"/>
  <c r="K121" i="9" s="1"/>
  <c r="E121" i="9"/>
  <c r="D121" i="9"/>
  <c r="Q120" i="9" a="1"/>
  <c r="Q120" i="9" s="1"/>
  <c r="K120" i="9" a="1"/>
  <c r="K120" i="9" s="1"/>
  <c r="E120" i="9"/>
  <c r="D120" i="9"/>
  <c r="Q119" i="9" a="1"/>
  <c r="Q119" i="9" s="1"/>
  <c r="K119" i="9" a="1"/>
  <c r="K119" i="9" s="1"/>
  <c r="E119" i="9"/>
  <c r="D119" i="9"/>
  <c r="Q118" i="9" a="1"/>
  <c r="Q118" i="9" s="1"/>
  <c r="K118" i="9" a="1"/>
  <c r="K118" i="9" s="1"/>
  <c r="E118" i="9"/>
  <c r="D118" i="9"/>
  <c r="Q117" i="9" a="1"/>
  <c r="Q117" i="9" s="1"/>
  <c r="K117" i="9" a="1"/>
  <c r="K117" i="9" s="1"/>
  <c r="E117" i="9"/>
  <c r="D117" i="9"/>
  <c r="Q116" i="9" a="1"/>
  <c r="Q116" i="9" s="1"/>
  <c r="K116" i="9" a="1"/>
  <c r="K116" i="9" s="1"/>
  <c r="E116" i="9"/>
  <c r="D116" i="9"/>
  <c r="Q115" i="9" a="1"/>
  <c r="Q115" i="9" s="1"/>
  <c r="K115" i="9"/>
  <c r="K115" i="9" a="1"/>
  <c r="E115" i="9"/>
  <c r="F115" i="9" s="1"/>
  <c r="D115" i="9"/>
  <c r="Q114" i="9" a="1"/>
  <c r="Q114" i="9" s="1"/>
  <c r="K114" i="9"/>
  <c r="K114" i="9" a="1"/>
  <c r="E114" i="9"/>
  <c r="F114" i="9" s="1"/>
  <c r="D114" i="9"/>
  <c r="Q113" i="9" a="1"/>
  <c r="Q113" i="9" s="1"/>
  <c r="K113" i="9"/>
  <c r="K113" i="9" a="1"/>
  <c r="E113" i="9"/>
  <c r="F113" i="9" s="1"/>
  <c r="D113" i="9"/>
  <c r="Q112" i="9" a="1"/>
  <c r="Q112" i="9" s="1"/>
  <c r="K112" i="9"/>
  <c r="K112" i="9" a="1"/>
  <c r="E112" i="9"/>
  <c r="F112" i="9" s="1"/>
  <c r="D112" i="9"/>
  <c r="Q111" i="9" a="1"/>
  <c r="Q111" i="9" s="1"/>
  <c r="K111" i="9"/>
  <c r="K111" i="9" a="1"/>
  <c r="E111" i="9"/>
  <c r="F111" i="9" s="1"/>
  <c r="D111" i="9"/>
  <c r="Q110" i="9" a="1"/>
  <c r="Q110" i="9" s="1"/>
  <c r="K110" i="9"/>
  <c r="K110" i="9" a="1"/>
  <c r="E110" i="9"/>
  <c r="F110" i="9" s="1"/>
  <c r="D110" i="9"/>
  <c r="Q109" i="9" a="1"/>
  <c r="Q109" i="9" s="1"/>
  <c r="K109" i="9"/>
  <c r="K109" i="9" a="1"/>
  <c r="E109" i="9"/>
  <c r="F109" i="9" s="1"/>
  <c r="D109" i="9"/>
  <c r="Q108" i="9" a="1"/>
  <c r="Q108" i="9" s="1"/>
  <c r="K108" i="9"/>
  <c r="K108" i="9" a="1"/>
  <c r="E108" i="9"/>
  <c r="F108" i="9" s="1"/>
  <c r="D108" i="9"/>
  <c r="Q107" i="9" a="1"/>
  <c r="Q107" i="9" s="1"/>
  <c r="K107" i="9"/>
  <c r="K107" i="9" a="1"/>
  <c r="E107" i="9"/>
  <c r="F107" i="9" s="1"/>
  <c r="D107" i="9"/>
  <c r="Q106" i="9" a="1"/>
  <c r="Q106" i="9" s="1"/>
  <c r="K106" i="9"/>
  <c r="K106" i="9" a="1"/>
  <c r="E106" i="9"/>
  <c r="F106" i="9" s="1"/>
  <c r="D106" i="9"/>
  <c r="Q105" i="9" a="1"/>
  <c r="Q105" i="9" s="1"/>
  <c r="K105" i="9"/>
  <c r="K105" i="9" a="1"/>
  <c r="E105" i="9"/>
  <c r="F105" i="9" s="1"/>
  <c r="D105" i="9"/>
  <c r="Q104" i="9" a="1"/>
  <c r="Q104" i="9" s="1"/>
  <c r="K104" i="9"/>
  <c r="K104" i="9" a="1"/>
  <c r="E104" i="9"/>
  <c r="F104" i="9" s="1"/>
  <c r="D104" i="9"/>
  <c r="Q103" i="9" a="1"/>
  <c r="Q103" i="9" s="1"/>
  <c r="K103" i="9"/>
  <c r="K103" i="9" a="1"/>
  <c r="E103" i="9"/>
  <c r="F103" i="9" s="1"/>
  <c r="D103" i="9"/>
  <c r="Q102" i="9" a="1"/>
  <c r="Q102" i="9" s="1"/>
  <c r="K102" i="9"/>
  <c r="K102" i="9" a="1"/>
  <c r="E102" i="9"/>
  <c r="F102" i="9" s="1"/>
  <c r="D102" i="9"/>
  <c r="Q101" i="9" a="1"/>
  <c r="Q101" i="9" s="1"/>
  <c r="K101" i="9"/>
  <c r="K101" i="9" a="1"/>
  <c r="E101" i="9"/>
  <c r="F101" i="9" s="1"/>
  <c r="D101" i="9"/>
  <c r="Q100" i="9" a="1"/>
  <c r="Q100" i="9" s="1"/>
  <c r="K100" i="9"/>
  <c r="K100" i="9" a="1"/>
  <c r="E100" i="9"/>
  <c r="F100" i="9" s="1"/>
  <c r="D100" i="9"/>
  <c r="Q99" i="9" a="1"/>
  <c r="Q99" i="9" s="1"/>
  <c r="K99" i="9"/>
  <c r="K99" i="9" a="1"/>
  <c r="E99" i="9"/>
  <c r="F99" i="9" s="1"/>
  <c r="D99" i="9"/>
  <c r="Q98" i="9" a="1"/>
  <c r="Q98" i="9" s="1"/>
  <c r="K98" i="9"/>
  <c r="K98" i="9" a="1"/>
  <c r="E98" i="9"/>
  <c r="F98" i="9" s="1"/>
  <c r="D98" i="9"/>
  <c r="Q97" i="9" a="1"/>
  <c r="Q97" i="9" s="1"/>
  <c r="K97" i="9"/>
  <c r="K97" i="9" a="1"/>
  <c r="E97" i="9"/>
  <c r="F97" i="9" s="1"/>
  <c r="D97" i="9"/>
  <c r="Q96" i="9" a="1"/>
  <c r="Q96" i="9" s="1"/>
  <c r="K96" i="9"/>
  <c r="K96" i="9" a="1"/>
  <c r="E96" i="9"/>
  <c r="F96" i="9" s="1"/>
  <c r="D96" i="9"/>
  <c r="Q95" i="9" a="1"/>
  <c r="Q95" i="9" s="1"/>
  <c r="K95" i="9"/>
  <c r="K95" i="9" a="1"/>
  <c r="E95" i="9"/>
  <c r="F95" i="9" s="1"/>
  <c r="D95" i="9"/>
  <c r="Q94" i="9" a="1"/>
  <c r="Q94" i="9" s="1"/>
  <c r="K94" i="9"/>
  <c r="K94" i="9" a="1"/>
  <c r="E94" i="9"/>
  <c r="F94" i="9" s="1"/>
  <c r="D94" i="9"/>
  <c r="Q93" i="9" a="1"/>
  <c r="Q93" i="9" s="1"/>
  <c r="K93" i="9"/>
  <c r="K93" i="9" a="1"/>
  <c r="E93" i="9"/>
  <c r="F93" i="9" s="1"/>
  <c r="D93" i="9"/>
  <c r="Q92" i="9" a="1"/>
  <c r="Q92" i="9" s="1"/>
  <c r="K92" i="9"/>
  <c r="K92" i="9" a="1"/>
  <c r="E92" i="9"/>
  <c r="F92" i="9" s="1"/>
  <c r="D92" i="9"/>
  <c r="Q91" i="9" a="1"/>
  <c r="Q91" i="9" s="1"/>
  <c r="K91" i="9"/>
  <c r="K91" i="9" a="1"/>
  <c r="E91" i="9"/>
  <c r="F91" i="9" s="1"/>
  <c r="D91" i="9"/>
  <c r="Q90" i="9" a="1"/>
  <c r="Q90" i="9" s="1"/>
  <c r="K90" i="9"/>
  <c r="K90" i="9" a="1"/>
  <c r="E90" i="9"/>
  <c r="F90" i="9" s="1"/>
  <c r="D90" i="9"/>
  <c r="Q89" i="9" a="1"/>
  <c r="Q89" i="9" s="1"/>
  <c r="K89" i="9"/>
  <c r="K89" i="9" a="1"/>
  <c r="E89" i="9"/>
  <c r="F89" i="9" s="1"/>
  <c r="D89" i="9"/>
  <c r="Q88" i="9" a="1"/>
  <c r="Q88" i="9" s="1"/>
  <c r="K88" i="9"/>
  <c r="K88" i="9" a="1"/>
  <c r="E88" i="9"/>
  <c r="F88" i="9" s="1"/>
  <c r="D88" i="9"/>
  <c r="Q87" i="9" a="1"/>
  <c r="Q87" i="9" s="1"/>
  <c r="K87" i="9"/>
  <c r="K87" i="9" a="1"/>
  <c r="E87" i="9"/>
  <c r="F87" i="9" s="1"/>
  <c r="D87" i="9"/>
  <c r="Q86" i="9" a="1"/>
  <c r="Q86" i="9" s="1"/>
  <c r="K86" i="9"/>
  <c r="K86" i="9" a="1"/>
  <c r="E86" i="9"/>
  <c r="F86" i="9" s="1"/>
  <c r="D86" i="9"/>
  <c r="Q85" i="9" a="1"/>
  <c r="Q85" i="9" s="1"/>
  <c r="K85" i="9"/>
  <c r="K85" i="9" a="1"/>
  <c r="E85" i="9"/>
  <c r="F85" i="9" s="1"/>
  <c r="D85" i="9"/>
  <c r="Q84" i="9" a="1"/>
  <c r="Q84" i="9" s="1"/>
  <c r="K84" i="9"/>
  <c r="K84" i="9" a="1"/>
  <c r="E84" i="9"/>
  <c r="F84" i="9" s="1"/>
  <c r="D84" i="9"/>
  <c r="Q83" i="9" a="1"/>
  <c r="Q83" i="9" s="1"/>
  <c r="K83" i="9"/>
  <c r="K83" i="9" a="1"/>
  <c r="E83" i="9"/>
  <c r="F83" i="9" s="1"/>
  <c r="D83" i="9"/>
  <c r="Q82" i="9" a="1"/>
  <c r="Q82" i="9" s="1"/>
  <c r="K82" i="9"/>
  <c r="K82" i="9" a="1"/>
  <c r="E82" i="9"/>
  <c r="F82" i="9" s="1"/>
  <c r="D82" i="9"/>
  <c r="Q81" i="9" a="1"/>
  <c r="Q81" i="9" s="1"/>
  <c r="K81" i="9"/>
  <c r="K81" i="9" a="1"/>
  <c r="E81" i="9"/>
  <c r="F81" i="9" s="1"/>
  <c r="D81" i="9"/>
  <c r="Q80" i="9" a="1"/>
  <c r="Q80" i="9" s="1"/>
  <c r="K80" i="9"/>
  <c r="K80" i="9" a="1"/>
  <c r="E80" i="9"/>
  <c r="F80" i="9" s="1"/>
  <c r="D80" i="9"/>
  <c r="Q79" i="9" a="1"/>
  <c r="Q79" i="9" s="1"/>
  <c r="K79" i="9"/>
  <c r="K79" i="9" a="1"/>
  <c r="E79" i="9"/>
  <c r="F79" i="9" s="1"/>
  <c r="D79" i="9"/>
  <c r="Q78" i="9" a="1"/>
  <c r="Q78" i="9" s="1"/>
  <c r="K78" i="9"/>
  <c r="K78" i="9" a="1"/>
  <c r="E78" i="9"/>
  <c r="F78" i="9" s="1"/>
  <c r="D78" i="9"/>
  <c r="Q77" i="9" a="1"/>
  <c r="Q77" i="9" s="1"/>
  <c r="K77" i="9"/>
  <c r="K77" i="9" a="1"/>
  <c r="E77" i="9"/>
  <c r="F77" i="9" s="1"/>
  <c r="D77" i="9"/>
  <c r="Q76" i="9" a="1"/>
  <c r="Q76" i="9" s="1"/>
  <c r="K76" i="9"/>
  <c r="K76" i="9" a="1"/>
  <c r="E76" i="9"/>
  <c r="F76" i="9" s="1"/>
  <c r="D76" i="9"/>
  <c r="Q75" i="9" a="1"/>
  <c r="Q75" i="9" s="1"/>
  <c r="K75" i="9"/>
  <c r="K75" i="9" a="1"/>
  <c r="E75" i="9"/>
  <c r="F75" i="9" s="1"/>
  <c r="D75" i="9"/>
  <c r="Q74" i="9" a="1"/>
  <c r="Q74" i="9" s="1"/>
  <c r="K74" i="9"/>
  <c r="K74" i="9" a="1"/>
  <c r="E74" i="9"/>
  <c r="F74" i="9" s="1"/>
  <c r="D74" i="9"/>
  <c r="Q73" i="9" a="1"/>
  <c r="Q73" i="9" s="1"/>
  <c r="K73" i="9"/>
  <c r="K73" i="9" a="1"/>
  <c r="E73" i="9"/>
  <c r="F73" i="9" s="1"/>
  <c r="D73" i="9"/>
  <c r="Q72" i="9" a="1"/>
  <c r="Q72" i="9" s="1"/>
  <c r="K72" i="9"/>
  <c r="K72" i="9" a="1"/>
  <c r="E72" i="9"/>
  <c r="F72" i="9" s="1"/>
  <c r="D72" i="9"/>
  <c r="Q71" i="9" a="1"/>
  <c r="Q71" i="9" s="1"/>
  <c r="K71" i="9"/>
  <c r="K71" i="9" a="1"/>
  <c r="E71" i="9"/>
  <c r="D71" i="9"/>
  <c r="Q70" i="9" a="1"/>
  <c r="Q70" i="9" s="1"/>
  <c r="K70" i="9"/>
  <c r="K70" i="9" a="1"/>
  <c r="E70" i="9"/>
  <c r="F70" i="9" s="1"/>
  <c r="D70" i="9"/>
  <c r="Q69" i="9" a="1"/>
  <c r="Q69" i="9" s="1"/>
  <c r="K69" i="9"/>
  <c r="K69" i="9" a="1"/>
  <c r="E69" i="9"/>
  <c r="D69" i="9"/>
  <c r="Q68" i="9" a="1"/>
  <c r="Q68" i="9" s="1"/>
  <c r="K68" i="9"/>
  <c r="K68" i="9" a="1"/>
  <c r="E68" i="9"/>
  <c r="D68" i="9"/>
  <c r="Q67" i="9" a="1"/>
  <c r="Q67" i="9" s="1"/>
  <c r="K67" i="9"/>
  <c r="K67" i="9" a="1"/>
  <c r="E67" i="9"/>
  <c r="D67" i="9"/>
  <c r="Q66" i="9" a="1"/>
  <c r="Q66" i="9" s="1"/>
  <c r="K66" i="9"/>
  <c r="K66" i="9" a="1"/>
  <c r="E66" i="9"/>
  <c r="F66" i="9" s="1"/>
  <c r="D66" i="9"/>
  <c r="Q65" i="9" a="1"/>
  <c r="Q65" i="9" s="1"/>
  <c r="K65" i="9"/>
  <c r="K65" i="9" a="1"/>
  <c r="E65" i="9"/>
  <c r="D65" i="9"/>
  <c r="Q64" i="9" a="1"/>
  <c r="Q64" i="9" s="1"/>
  <c r="K64" i="9"/>
  <c r="K64" i="9" a="1"/>
  <c r="E64" i="9"/>
  <c r="D64" i="9"/>
  <c r="Q63" i="9" a="1"/>
  <c r="Q63" i="9" s="1"/>
  <c r="K63" i="9"/>
  <c r="K63" i="9" a="1"/>
  <c r="E63" i="9"/>
  <c r="D63" i="9"/>
  <c r="Q62" i="9" a="1"/>
  <c r="Q62" i="9" s="1"/>
  <c r="K62" i="9"/>
  <c r="K62" i="9" a="1"/>
  <c r="E62" i="9"/>
  <c r="F62" i="9" s="1"/>
  <c r="D62" i="9"/>
  <c r="Q61" i="9" a="1"/>
  <c r="Q61" i="9" s="1"/>
  <c r="K61" i="9"/>
  <c r="K61" i="9" a="1"/>
  <c r="E61" i="9"/>
  <c r="D61" i="9"/>
  <c r="Q60" i="9" a="1"/>
  <c r="Q60" i="9" s="1"/>
  <c r="K60" i="9"/>
  <c r="K60" i="9" a="1"/>
  <c r="E60" i="9"/>
  <c r="D60" i="9"/>
  <c r="Q59" i="9" a="1"/>
  <c r="Q59" i="9" s="1"/>
  <c r="K59" i="9"/>
  <c r="K59" i="9" a="1"/>
  <c r="E59" i="9"/>
  <c r="D59" i="9"/>
  <c r="Q58" i="9" a="1"/>
  <c r="Q58" i="9" s="1"/>
  <c r="K58" i="9"/>
  <c r="K58" i="9" a="1"/>
  <c r="E58" i="9"/>
  <c r="F58" i="9" s="1"/>
  <c r="D58" i="9"/>
  <c r="Q57" i="9" a="1"/>
  <c r="Q57" i="9" s="1"/>
  <c r="K57" i="9"/>
  <c r="K57" i="9" a="1"/>
  <c r="E57" i="9"/>
  <c r="D57" i="9"/>
  <c r="Q56" i="9" a="1"/>
  <c r="Q56" i="9" s="1"/>
  <c r="K56" i="9"/>
  <c r="K56" i="9" a="1"/>
  <c r="E56" i="9"/>
  <c r="D56" i="9"/>
  <c r="Q55" i="9" a="1"/>
  <c r="Q55" i="9" s="1"/>
  <c r="K55" i="9"/>
  <c r="K55" i="9" a="1"/>
  <c r="E55" i="9"/>
  <c r="D55" i="9"/>
  <c r="Q54" i="9" a="1"/>
  <c r="Q54" i="9" s="1"/>
  <c r="K54" i="9"/>
  <c r="K54" i="9" a="1"/>
  <c r="E54" i="9"/>
  <c r="F54" i="9" s="1"/>
  <c r="D54" i="9"/>
  <c r="Q53" i="9" a="1"/>
  <c r="Q53" i="9" s="1"/>
  <c r="K53" i="9"/>
  <c r="K53" i="9" a="1"/>
  <c r="E53" i="9"/>
  <c r="D53" i="9"/>
  <c r="Q52" i="9" a="1"/>
  <c r="Q52" i="9" s="1"/>
  <c r="K52" i="9"/>
  <c r="K52" i="9" a="1"/>
  <c r="E52" i="9"/>
  <c r="D52" i="9"/>
  <c r="Q51" i="9" a="1"/>
  <c r="Q51" i="9" s="1"/>
  <c r="K51" i="9"/>
  <c r="K51" i="9" a="1"/>
  <c r="E51" i="9"/>
  <c r="D51" i="9"/>
  <c r="Q50" i="9" a="1"/>
  <c r="Q50" i="9" s="1"/>
  <c r="K50" i="9"/>
  <c r="K50" i="9" a="1"/>
  <c r="E50" i="9"/>
  <c r="F50" i="9" s="1"/>
  <c r="D50" i="9"/>
  <c r="Q49" i="9" a="1"/>
  <c r="Q49" i="9" s="1"/>
  <c r="K49" i="9"/>
  <c r="K49" i="9" a="1"/>
  <c r="E49" i="9"/>
  <c r="D49" i="9"/>
  <c r="Q48" i="9" a="1"/>
  <c r="Q48" i="9" s="1"/>
  <c r="K48" i="9"/>
  <c r="K48" i="9" a="1"/>
  <c r="E48" i="9"/>
  <c r="D48" i="9"/>
  <c r="Q47" i="9" a="1"/>
  <c r="Q47" i="9" s="1"/>
  <c r="K47" i="9"/>
  <c r="K47" i="9" a="1"/>
  <c r="E47" i="9"/>
  <c r="D47" i="9"/>
  <c r="Q46" i="9" a="1"/>
  <c r="Q46" i="9" s="1"/>
  <c r="K46" i="9"/>
  <c r="K46" i="9" a="1"/>
  <c r="E46" i="9"/>
  <c r="F46" i="9" s="1"/>
  <c r="D46" i="9"/>
  <c r="Q45" i="9" a="1"/>
  <c r="Q45" i="9" s="1"/>
  <c r="K45" i="9"/>
  <c r="K45" i="9" a="1"/>
  <c r="E45" i="9"/>
  <c r="D45" i="9"/>
  <c r="Q44" i="9" a="1"/>
  <c r="Q44" i="9" s="1"/>
  <c r="K44" i="9"/>
  <c r="K44" i="9" a="1"/>
  <c r="E44" i="9"/>
  <c r="D44" i="9"/>
  <c r="Q43" i="9" a="1"/>
  <c r="Q43" i="9" s="1"/>
  <c r="K43" i="9"/>
  <c r="K43" i="9" a="1"/>
  <c r="E43" i="9"/>
  <c r="D43" i="9"/>
  <c r="Q42" i="9" a="1"/>
  <c r="Q42" i="9" s="1"/>
  <c r="K42" i="9"/>
  <c r="K42" i="9" a="1"/>
  <c r="E42" i="9"/>
  <c r="F42" i="9" s="1"/>
  <c r="D42" i="9"/>
  <c r="Q41" i="9" a="1"/>
  <c r="Q41" i="9" s="1"/>
  <c r="K41" i="9"/>
  <c r="K41" i="9" a="1"/>
  <c r="E41" i="9"/>
  <c r="D41" i="9"/>
  <c r="Q40" i="9" a="1"/>
  <c r="Q40" i="9" s="1"/>
  <c r="K40" i="9"/>
  <c r="K40" i="9" a="1"/>
  <c r="E40" i="9"/>
  <c r="D40" i="9"/>
  <c r="Q39" i="9" a="1"/>
  <c r="Q39" i="9" s="1"/>
  <c r="K39" i="9"/>
  <c r="K39" i="9" a="1"/>
  <c r="E39" i="9"/>
  <c r="D39" i="9"/>
  <c r="Q38" i="9" a="1"/>
  <c r="Q38" i="9" s="1"/>
  <c r="K38" i="9"/>
  <c r="K38" i="9" a="1"/>
  <c r="E38" i="9"/>
  <c r="F38" i="9" s="1"/>
  <c r="D38" i="9"/>
  <c r="Q37" i="9" a="1"/>
  <c r="Q37" i="9" s="1"/>
  <c r="K37" i="9"/>
  <c r="K37" i="9" a="1"/>
  <c r="E37" i="9"/>
  <c r="D37" i="9"/>
  <c r="Q36" i="9" a="1"/>
  <c r="Q36" i="9" s="1"/>
  <c r="K36" i="9"/>
  <c r="K36" i="9" a="1"/>
  <c r="E36" i="9"/>
  <c r="D36" i="9"/>
  <c r="Q35" i="9" a="1"/>
  <c r="Q35" i="9" s="1"/>
  <c r="K35" i="9"/>
  <c r="K35" i="9" a="1"/>
  <c r="E35" i="9"/>
  <c r="D35" i="9"/>
  <c r="Q34" i="9" a="1"/>
  <c r="Q34" i="9" s="1"/>
  <c r="K34" i="9"/>
  <c r="K34" i="9" a="1"/>
  <c r="E34" i="9"/>
  <c r="F34" i="9" s="1"/>
  <c r="D34" i="9"/>
  <c r="Q33" i="9" a="1"/>
  <c r="Q33" i="9" s="1"/>
  <c r="K33" i="9"/>
  <c r="K33" i="9" a="1"/>
  <c r="E33" i="9"/>
  <c r="D33" i="9"/>
  <c r="Q32" i="9" a="1"/>
  <c r="Q32" i="9" s="1"/>
  <c r="K32" i="9"/>
  <c r="K32" i="9" a="1"/>
  <c r="E32" i="9"/>
  <c r="D32" i="9"/>
  <c r="Q31" i="9" a="1"/>
  <c r="Q31" i="9" s="1"/>
  <c r="K31" i="9"/>
  <c r="K31" i="9" a="1"/>
  <c r="E31" i="9"/>
  <c r="D31" i="9"/>
  <c r="Q30" i="9" a="1"/>
  <c r="Q30" i="9" s="1"/>
  <c r="K30" i="9"/>
  <c r="K30" i="9" a="1"/>
  <c r="E30" i="9"/>
  <c r="F30" i="9" s="1"/>
  <c r="D30" i="9"/>
  <c r="Q29" i="9" a="1"/>
  <c r="Q29" i="9" s="1"/>
  <c r="K29" i="9"/>
  <c r="K29" i="9" a="1"/>
  <c r="E29" i="9"/>
  <c r="D29" i="9"/>
  <c r="Q28" i="9" a="1"/>
  <c r="Q28" i="9" s="1"/>
  <c r="K28" i="9"/>
  <c r="K28" i="9" a="1"/>
  <c r="E28" i="9"/>
  <c r="D28" i="9"/>
  <c r="Q27" i="9" a="1"/>
  <c r="Q27" i="9" s="1"/>
  <c r="K27" i="9"/>
  <c r="K27" i="9" a="1"/>
  <c r="E27" i="9"/>
  <c r="D27" i="9"/>
  <c r="Q26" i="9" a="1"/>
  <c r="Q26" i="9" s="1"/>
  <c r="K26" i="9"/>
  <c r="K26" i="9" a="1"/>
  <c r="E26" i="9"/>
  <c r="F26" i="9" s="1"/>
  <c r="D26" i="9"/>
  <c r="Q25" i="9" a="1"/>
  <c r="Q25" i="9" s="1"/>
  <c r="K25" i="9"/>
  <c r="K25" i="9" a="1"/>
  <c r="E25" i="9"/>
  <c r="D25" i="9"/>
  <c r="Q24" i="9" a="1"/>
  <c r="Q24" i="9" s="1"/>
  <c r="K24" i="9"/>
  <c r="K24" i="9" a="1"/>
  <c r="E24" i="9"/>
  <c r="D24" i="9"/>
  <c r="Q23" i="9" a="1"/>
  <c r="Q23" i="9" s="1"/>
  <c r="K23" i="9"/>
  <c r="K23" i="9" a="1"/>
  <c r="E23" i="9"/>
  <c r="D23" i="9"/>
  <c r="Q22" i="9" a="1"/>
  <c r="Q22" i="9" s="1"/>
  <c r="K22" i="9"/>
  <c r="K22" i="9" a="1"/>
  <c r="E22" i="9"/>
  <c r="F22" i="9" s="1"/>
  <c r="D22" i="9"/>
  <c r="Q21" i="9" a="1"/>
  <c r="Q21" i="9" s="1"/>
  <c r="K21" i="9"/>
  <c r="K21" i="9" a="1"/>
  <c r="E21" i="9"/>
  <c r="D21" i="9"/>
  <c r="Q20" i="9" a="1"/>
  <c r="Q20" i="9" s="1"/>
  <c r="K20" i="9"/>
  <c r="K20" i="9" a="1"/>
  <c r="E20" i="9"/>
  <c r="D20" i="9"/>
  <c r="F20" i="9" s="1"/>
  <c r="Q19" i="9" a="1"/>
  <c r="Q19" i="9" s="1"/>
  <c r="K19" i="9"/>
  <c r="K19" i="9" a="1"/>
  <c r="E19" i="9"/>
  <c r="D19" i="9"/>
  <c r="Q18" i="9" a="1"/>
  <c r="Q18" i="9" s="1"/>
  <c r="K18" i="9"/>
  <c r="K18" i="9" a="1"/>
  <c r="E18" i="9"/>
  <c r="D18" i="9"/>
  <c r="Q17" i="9" a="1"/>
  <c r="Q17" i="9" s="1"/>
  <c r="K17" i="9"/>
  <c r="K17" i="9" a="1"/>
  <c r="E17" i="9"/>
  <c r="D17" i="9"/>
  <c r="Q16" i="9" a="1"/>
  <c r="Q16" i="9" s="1"/>
  <c r="K16" i="9"/>
  <c r="K16" i="9" a="1"/>
  <c r="E16" i="9"/>
  <c r="D16" i="9"/>
  <c r="Q15" i="9" a="1"/>
  <c r="Q15" i="9" s="1"/>
  <c r="K15" i="9"/>
  <c r="K15" i="9" a="1"/>
  <c r="E15" i="9"/>
  <c r="D15" i="9"/>
  <c r="Q14" i="9" a="1"/>
  <c r="Q14" i="9" s="1"/>
  <c r="K14" i="9"/>
  <c r="K14" i="9" a="1"/>
  <c r="E14" i="9"/>
  <c r="D14" i="9"/>
  <c r="Q13" i="9" a="1"/>
  <c r="Q13" i="9" s="1"/>
  <c r="K13" i="9"/>
  <c r="K13" i="9" a="1"/>
  <c r="E13" i="9"/>
  <c r="D13" i="9"/>
  <c r="Q12" i="9" a="1"/>
  <c r="Q12" i="9" s="1"/>
  <c r="K12" i="9"/>
  <c r="K12" i="9" a="1"/>
  <c r="E12" i="9"/>
  <c r="D12" i="9"/>
  <c r="F12" i="9" s="1"/>
  <c r="Q11" i="9" a="1"/>
  <c r="Q11" i="9" s="1"/>
  <c r="K11" i="9"/>
  <c r="K11" i="9" a="1"/>
  <c r="E11" i="9"/>
  <c r="D11" i="9"/>
  <c r="Q10" i="9" a="1"/>
  <c r="Q10" i="9" s="1"/>
  <c r="K10" i="9"/>
  <c r="K10" i="9" a="1"/>
  <c r="E10" i="9"/>
  <c r="D10" i="9"/>
  <c r="Q9" i="9" a="1"/>
  <c r="Q9" i="9" s="1"/>
  <c r="K9" i="9"/>
  <c r="K9" i="9" a="1"/>
  <c r="E9" i="9"/>
  <c r="D9" i="9"/>
  <c r="Q8" i="9" a="1"/>
  <c r="Q8" i="9" s="1"/>
  <c r="K8" i="9"/>
  <c r="K8" i="9" a="1"/>
  <c r="E8" i="9"/>
  <c r="D8" i="9"/>
  <c r="Q7" i="9" a="1"/>
  <c r="Q7" i="9" s="1"/>
  <c r="K7" i="9"/>
  <c r="K7" i="9" a="1"/>
  <c r="E7" i="9"/>
  <c r="D7" i="9"/>
  <c r="Q6" i="9" a="1"/>
  <c r="Q6" i="9" s="1"/>
  <c r="K6" i="9" a="1"/>
  <c r="K6" i="9" s="1"/>
  <c r="E6" i="9"/>
  <c r="D6" i="9"/>
  <c r="Q5" i="9" a="1"/>
  <c r="Q5" i="9" s="1"/>
  <c r="E5" i="9"/>
  <c r="D5" i="9"/>
  <c r="C12" i="8"/>
  <c r="C13" i="8"/>
  <c r="C14" i="8"/>
  <c r="C15" i="8"/>
  <c r="C16" i="8"/>
  <c r="C17" i="8"/>
  <c r="C18" i="8"/>
  <c r="C19" i="8"/>
  <c r="C20" i="8"/>
  <c r="C21" i="8"/>
  <c r="C22" i="8"/>
  <c r="C23" i="8"/>
  <c r="C24" i="8"/>
  <c r="C25" i="8"/>
  <c r="C26" i="8"/>
  <c r="C27" i="8"/>
  <c r="C28" i="8"/>
  <c r="C29" i="8"/>
  <c r="C30" i="8"/>
  <c r="C31" i="8"/>
  <c r="C32" i="8"/>
  <c r="C33" i="8"/>
  <c r="C34" i="8"/>
  <c r="C35" i="8"/>
  <c r="C36" i="8"/>
  <c r="C37" i="8"/>
  <c r="C38" i="8"/>
  <c r="C39" i="8"/>
  <c r="C40" i="8"/>
  <c r="C41" i="8"/>
  <c r="C42" i="8"/>
  <c r="C43" i="8"/>
  <c r="C44" i="8"/>
  <c r="C45" i="8"/>
  <c r="C46" i="8"/>
  <c r="C47" i="8"/>
  <c r="C48" i="8"/>
  <c r="C49" i="8"/>
  <c r="C50" i="8"/>
  <c r="C51" i="8"/>
  <c r="C52" i="8"/>
  <c r="C53" i="8"/>
  <c r="C54" i="8"/>
  <c r="C55" i="8"/>
  <c r="C56" i="8"/>
  <c r="C57" i="8"/>
  <c r="C58" i="8"/>
  <c r="C59" i="8"/>
  <c r="C60" i="8"/>
  <c r="C61" i="8"/>
  <c r="C62" i="8"/>
  <c r="C63" i="8"/>
  <c r="C64" i="8"/>
  <c r="C65" i="8"/>
  <c r="C66" i="8"/>
  <c r="C67" i="8"/>
  <c r="C68" i="8"/>
  <c r="C69" i="8"/>
  <c r="C70" i="8"/>
  <c r="C71" i="8"/>
  <c r="C72" i="8"/>
  <c r="C73" i="8"/>
  <c r="C74" i="8"/>
  <c r="C75" i="8"/>
  <c r="C76" i="8"/>
  <c r="C77" i="8"/>
  <c r="C78" i="8"/>
  <c r="C79" i="8"/>
  <c r="C80" i="8"/>
  <c r="C81" i="8"/>
  <c r="C82" i="8"/>
  <c r="C83" i="8"/>
  <c r="C84" i="8"/>
  <c r="C85" i="8"/>
  <c r="C86" i="8"/>
  <c r="C87" i="8"/>
  <c r="C88" i="8"/>
  <c r="C89" i="8"/>
  <c r="C90" i="8"/>
  <c r="C91" i="8"/>
  <c r="C92" i="8"/>
  <c r="C93" i="8"/>
  <c r="C94" i="8"/>
  <c r="C95" i="8"/>
  <c r="C96" i="8"/>
  <c r="C97" i="8"/>
  <c r="C98" i="8"/>
  <c r="C99" i="8"/>
  <c r="C100" i="8"/>
  <c r="C101" i="8"/>
  <c r="C102" i="8"/>
  <c r="C103" i="8"/>
  <c r="C104" i="8"/>
  <c r="C105" i="8"/>
  <c r="C106" i="8"/>
  <c r="C107" i="8"/>
  <c r="C108" i="8"/>
  <c r="C109" i="8"/>
  <c r="C110" i="8"/>
  <c r="C111" i="8"/>
  <c r="C112" i="8"/>
  <c r="C113" i="8"/>
  <c r="C114" i="8"/>
  <c r="C115" i="8"/>
  <c r="C116" i="8"/>
  <c r="C117" i="8"/>
  <c r="C118" i="8"/>
  <c r="C119" i="8"/>
  <c r="C120" i="8"/>
  <c r="C121" i="8"/>
  <c r="C122" i="8"/>
  <c r="C123" i="8"/>
  <c r="C124" i="8"/>
  <c r="C125" i="8"/>
  <c r="C126" i="8"/>
  <c r="C127" i="8"/>
  <c r="C128" i="8"/>
  <c r="C129" i="8"/>
  <c r="C130" i="8"/>
  <c r="C131" i="8"/>
  <c r="C132" i="8"/>
  <c r="C133" i="8"/>
  <c r="C134" i="8"/>
  <c r="C135" i="8"/>
  <c r="C136" i="8"/>
  <c r="C137" i="8"/>
  <c r="C138" i="8"/>
  <c r="C139" i="8"/>
  <c r="C140" i="8"/>
  <c r="C141" i="8"/>
  <c r="C142" i="8"/>
  <c r="C143" i="8"/>
  <c r="C144" i="8"/>
  <c r="C145" i="8"/>
  <c r="C146" i="8"/>
  <c r="C147" i="8"/>
  <c r="C148" i="8"/>
  <c r="C149" i="8"/>
  <c r="C150" i="8"/>
  <c r="C151" i="8"/>
  <c r="C152" i="8"/>
  <c r="C153" i="8"/>
  <c r="C154" i="8"/>
  <c r="C155" i="8"/>
  <c r="C156" i="8"/>
  <c r="C157" i="8"/>
  <c r="C158" i="8"/>
  <c r="C159" i="8"/>
  <c r="C160" i="8"/>
  <c r="C161" i="8"/>
  <c r="C162" i="8"/>
  <c r="C163" i="8"/>
  <c r="C164" i="8"/>
  <c r="C165" i="8"/>
  <c r="C166" i="8"/>
  <c r="C167" i="8"/>
  <c r="C168" i="8"/>
  <c r="C169" i="8"/>
  <c r="C170" i="8"/>
  <c r="C171" i="8"/>
  <c r="C172" i="8"/>
  <c r="C173" i="8"/>
  <c r="C174" i="8"/>
  <c r="C175" i="8"/>
  <c r="C176" i="8"/>
  <c r="C177" i="8"/>
  <c r="C178" i="8"/>
  <c r="C179" i="8"/>
  <c r="C180" i="8"/>
  <c r="C181" i="8"/>
  <c r="C182" i="8"/>
  <c r="C183" i="8"/>
  <c r="C184" i="8"/>
  <c r="C185" i="8"/>
  <c r="C186" i="8"/>
  <c r="C187" i="8"/>
  <c r="C188" i="8"/>
  <c r="C189" i="8"/>
  <c r="C190" i="8"/>
  <c r="C191" i="8"/>
  <c r="C192" i="8"/>
  <c r="C193" i="8"/>
  <c r="C194" i="8"/>
  <c r="C195" i="8"/>
  <c r="C6" i="8"/>
  <c r="C7" i="8"/>
  <c r="C8" i="8"/>
  <c r="C9" i="8"/>
  <c r="C10" i="8"/>
  <c r="C11" i="8"/>
  <c r="C5" i="8"/>
  <c r="C5" i="7"/>
  <c r="C6" i="7"/>
  <c r="K248" i="8" a="1"/>
  <c r="K248" i="8" s="1"/>
  <c r="K247" i="8" a="1"/>
  <c r="K247" i="8" s="1"/>
  <c r="K246" i="8" a="1"/>
  <c r="K246" i="8" s="1"/>
  <c r="K245" i="8" a="1"/>
  <c r="K245" i="8" s="1"/>
  <c r="K244" i="8" a="1"/>
  <c r="K244" i="8" s="1"/>
  <c r="K243" i="8" a="1"/>
  <c r="K243" i="8" s="1"/>
  <c r="K242" i="8" a="1"/>
  <c r="K242" i="8" s="1"/>
  <c r="K241" i="8" a="1"/>
  <c r="K241" i="8" s="1"/>
  <c r="K240" i="8" a="1"/>
  <c r="K240" i="8" s="1"/>
  <c r="K239" i="8" a="1"/>
  <c r="K239" i="8" s="1"/>
  <c r="K238" i="8" a="1"/>
  <c r="K238" i="8" s="1"/>
  <c r="K237" i="8" a="1"/>
  <c r="K237" i="8" s="1"/>
  <c r="K236" i="8" a="1"/>
  <c r="K236" i="8" s="1"/>
  <c r="K235" i="8" a="1"/>
  <c r="K235" i="8" s="1"/>
  <c r="K234" i="8" a="1"/>
  <c r="K234" i="8" s="1"/>
  <c r="K233" i="8" a="1"/>
  <c r="K233" i="8" s="1"/>
  <c r="K232" i="8" a="1"/>
  <c r="K232" i="8" s="1"/>
  <c r="K231" i="8" a="1"/>
  <c r="K231" i="8" s="1"/>
  <c r="K230" i="8" a="1"/>
  <c r="K230" i="8" s="1"/>
  <c r="K229" i="8" a="1"/>
  <c r="K229" i="8" s="1"/>
  <c r="K228" i="8" a="1"/>
  <c r="K228" i="8" s="1"/>
  <c r="K227" i="8" a="1"/>
  <c r="K227" i="8" s="1"/>
  <c r="K226" i="8" a="1"/>
  <c r="K226" i="8" s="1"/>
  <c r="K225" i="8" a="1"/>
  <c r="K225" i="8" s="1"/>
  <c r="K224" i="8" a="1"/>
  <c r="K224" i="8" s="1"/>
  <c r="K223" i="8" a="1"/>
  <c r="K223" i="8" s="1"/>
  <c r="K222" i="8" a="1"/>
  <c r="K222" i="8" s="1"/>
  <c r="K221" i="8" a="1"/>
  <c r="K221" i="8" s="1"/>
  <c r="K220" i="8" a="1"/>
  <c r="K220" i="8" s="1"/>
  <c r="K219" i="8" a="1"/>
  <c r="K219" i="8" s="1"/>
  <c r="K218" i="8" a="1"/>
  <c r="K218" i="8" s="1"/>
  <c r="K217" i="8" a="1"/>
  <c r="K217" i="8" s="1"/>
  <c r="K216" i="8" a="1"/>
  <c r="K216" i="8" s="1"/>
  <c r="K215" i="8" a="1"/>
  <c r="K215" i="8" s="1"/>
  <c r="K214" i="8" a="1"/>
  <c r="K214" i="8" s="1"/>
  <c r="K213" i="8" a="1"/>
  <c r="K213" i="8" s="1"/>
  <c r="K212" i="8" a="1"/>
  <c r="K212" i="8" s="1"/>
  <c r="K211" i="8" a="1"/>
  <c r="K211" i="8" s="1"/>
  <c r="K210" i="8" a="1"/>
  <c r="K210" i="8" s="1"/>
  <c r="K209" i="8" a="1"/>
  <c r="K209" i="8" s="1"/>
  <c r="K208" i="8" a="1"/>
  <c r="K208" i="8" s="1"/>
  <c r="K207" i="8" a="1"/>
  <c r="K207" i="8" s="1"/>
  <c r="K206" i="8" a="1"/>
  <c r="K206" i="8" s="1"/>
  <c r="K205" i="8" a="1"/>
  <c r="K205" i="8" s="1"/>
  <c r="K204" i="8" a="1"/>
  <c r="K204" i="8" s="1"/>
  <c r="K203" i="8" a="1"/>
  <c r="K203" i="8" s="1"/>
  <c r="K202" i="8" a="1"/>
  <c r="K202" i="8" s="1"/>
  <c r="K201" i="8" a="1"/>
  <c r="K201" i="8" s="1"/>
  <c r="K200" i="8" a="1"/>
  <c r="K200" i="8" s="1"/>
  <c r="K199" i="8" a="1"/>
  <c r="K199" i="8" s="1"/>
  <c r="K198" i="8" a="1"/>
  <c r="K198" i="8" s="1"/>
  <c r="K197" i="8" a="1"/>
  <c r="K197" i="8" s="1"/>
  <c r="K196" i="8" a="1"/>
  <c r="K196" i="8" s="1"/>
  <c r="Q195" i="8" a="1"/>
  <c r="Q195" i="8" s="1"/>
  <c r="K195" i="8" a="1"/>
  <c r="K195" i="8" s="1"/>
  <c r="E195" i="8"/>
  <c r="D195" i="8"/>
  <c r="F195" i="8"/>
  <c r="Q194" i="8" a="1"/>
  <c r="Q194" i="8" s="1"/>
  <c r="K194" i="8"/>
  <c r="K194" i="8" a="1"/>
  <c r="E194" i="8"/>
  <c r="D194" i="8"/>
  <c r="Q193" i="8" a="1"/>
  <c r="Q193" i="8" s="1"/>
  <c r="K193" i="8" a="1"/>
  <c r="K193" i="8" s="1"/>
  <c r="E193" i="8"/>
  <c r="D193" i="8"/>
  <c r="Q192" i="8" a="1"/>
  <c r="Q192" i="8" s="1"/>
  <c r="K192" i="8" a="1"/>
  <c r="K192" i="8" s="1"/>
  <c r="E192" i="8"/>
  <c r="D192" i="8"/>
  <c r="Q191" i="8" a="1"/>
  <c r="Q191" i="8" s="1"/>
  <c r="K191" i="8" a="1"/>
  <c r="K191" i="8" s="1"/>
  <c r="E191" i="8"/>
  <c r="D191" i="8"/>
  <c r="Q190" i="8" a="1"/>
  <c r="Q190" i="8" s="1"/>
  <c r="K190" i="8" a="1"/>
  <c r="K190" i="8" s="1"/>
  <c r="E190" i="8"/>
  <c r="D190" i="8"/>
  <c r="Q189" i="8" a="1"/>
  <c r="Q189" i="8" s="1"/>
  <c r="K189" i="8"/>
  <c r="K189" i="8" a="1"/>
  <c r="E189" i="8"/>
  <c r="D189" i="8"/>
  <c r="Q188" i="8" a="1"/>
  <c r="Q188" i="8" s="1"/>
  <c r="K188" i="8" a="1"/>
  <c r="K188" i="8" s="1"/>
  <c r="E188" i="8"/>
  <c r="D188" i="8"/>
  <c r="Q187" i="8" a="1"/>
  <c r="Q187" i="8" s="1"/>
  <c r="K187" i="8"/>
  <c r="K187" i="8" a="1"/>
  <c r="E187" i="8"/>
  <c r="F187" i="8" s="1"/>
  <c r="D187" i="8"/>
  <c r="Q186" i="8" a="1"/>
  <c r="Q186" i="8" s="1"/>
  <c r="K186" i="8" a="1"/>
  <c r="K186" i="8" s="1"/>
  <c r="E186" i="8"/>
  <c r="D186" i="8"/>
  <c r="Q185" i="8" a="1"/>
  <c r="Q185" i="8" s="1"/>
  <c r="K185" i="8" a="1"/>
  <c r="K185" i="8" s="1"/>
  <c r="E185" i="8"/>
  <c r="D185" i="8"/>
  <c r="Q184" i="8" a="1"/>
  <c r="Q184" i="8" s="1"/>
  <c r="K184" i="8" a="1"/>
  <c r="K184" i="8" s="1"/>
  <c r="E184" i="8"/>
  <c r="D184" i="8"/>
  <c r="Q183" i="8" a="1"/>
  <c r="Q183" i="8" s="1"/>
  <c r="K183" i="8"/>
  <c r="K183" i="8" a="1"/>
  <c r="E183" i="8"/>
  <c r="D183" i="8"/>
  <c r="Q182" i="8" a="1"/>
  <c r="Q182" i="8" s="1"/>
  <c r="K182" i="8" a="1"/>
  <c r="K182" i="8" s="1"/>
  <c r="E182" i="8"/>
  <c r="D182" i="8"/>
  <c r="Q181" i="8" a="1"/>
  <c r="Q181" i="8" s="1"/>
  <c r="K181" i="8"/>
  <c r="K181" i="8" a="1"/>
  <c r="E181" i="8"/>
  <c r="D181" i="8"/>
  <c r="Q180" i="8" a="1"/>
  <c r="Q180" i="8" s="1"/>
  <c r="K180" i="8" a="1"/>
  <c r="K180" i="8" s="1"/>
  <c r="E180" i="8"/>
  <c r="D180" i="8"/>
  <c r="Q179" i="8" a="1"/>
  <c r="Q179" i="8" s="1"/>
  <c r="K179" i="8"/>
  <c r="K179" i="8" a="1"/>
  <c r="E179" i="8"/>
  <c r="D179" i="8"/>
  <c r="Q178" i="8" a="1"/>
  <c r="Q178" i="8" s="1"/>
  <c r="K178" i="8" a="1"/>
  <c r="K178" i="8" s="1"/>
  <c r="E178" i="8"/>
  <c r="D178" i="8"/>
  <c r="Q177" i="8" a="1"/>
  <c r="Q177" i="8" s="1"/>
  <c r="K177" i="8" a="1"/>
  <c r="K177" i="8" s="1"/>
  <c r="E177" i="8"/>
  <c r="D177" i="8"/>
  <c r="Q176" i="8" a="1"/>
  <c r="Q176" i="8" s="1"/>
  <c r="K176" i="8" a="1"/>
  <c r="K176" i="8" s="1"/>
  <c r="E176" i="8"/>
  <c r="D176" i="8"/>
  <c r="Q175" i="8" a="1"/>
  <c r="Q175" i="8" s="1"/>
  <c r="K175" i="8"/>
  <c r="K175" i="8" a="1"/>
  <c r="E175" i="8"/>
  <c r="D175" i="8"/>
  <c r="Q174" i="8" a="1"/>
  <c r="Q174" i="8" s="1"/>
  <c r="K174" i="8" a="1"/>
  <c r="K174" i="8" s="1"/>
  <c r="E174" i="8"/>
  <c r="D174" i="8"/>
  <c r="Q173" i="8" a="1"/>
  <c r="Q173" i="8" s="1"/>
  <c r="K173" i="8"/>
  <c r="K173" i="8" a="1"/>
  <c r="E173" i="8"/>
  <c r="D173" i="8"/>
  <c r="Q172" i="8" a="1"/>
  <c r="Q172" i="8" s="1"/>
  <c r="K172" i="8" a="1"/>
  <c r="K172" i="8" s="1"/>
  <c r="E172" i="8"/>
  <c r="D172" i="8"/>
  <c r="Q171" i="8" a="1"/>
  <c r="Q171" i="8" s="1"/>
  <c r="K171" i="8"/>
  <c r="K171" i="8" a="1"/>
  <c r="E171" i="8"/>
  <c r="F171" i="8" s="1"/>
  <c r="D171" i="8"/>
  <c r="Q170" i="8" a="1"/>
  <c r="Q170" i="8" s="1"/>
  <c r="K170" i="8" a="1"/>
  <c r="K170" i="8" s="1"/>
  <c r="E170" i="8"/>
  <c r="D170" i="8"/>
  <c r="Q169" i="8" a="1"/>
  <c r="Q169" i="8" s="1"/>
  <c r="K169" i="8" a="1"/>
  <c r="K169" i="8" s="1"/>
  <c r="E169" i="8"/>
  <c r="D169" i="8"/>
  <c r="Q168" i="8" a="1"/>
  <c r="Q168" i="8" s="1"/>
  <c r="K168" i="8" a="1"/>
  <c r="K168" i="8" s="1"/>
  <c r="E168" i="8"/>
  <c r="D168" i="8"/>
  <c r="Q167" i="8" a="1"/>
  <c r="Q167" i="8" s="1"/>
  <c r="K167" i="8"/>
  <c r="K167" i="8" a="1"/>
  <c r="E167" i="8"/>
  <c r="D167" i="8"/>
  <c r="Q166" i="8" a="1"/>
  <c r="Q166" i="8" s="1"/>
  <c r="K166" i="8" a="1"/>
  <c r="K166" i="8" s="1"/>
  <c r="E166" i="8"/>
  <c r="D166" i="8"/>
  <c r="Q165" i="8" a="1"/>
  <c r="Q165" i="8" s="1"/>
  <c r="K165" i="8" a="1"/>
  <c r="K165" i="8" s="1"/>
  <c r="E165" i="8"/>
  <c r="D165" i="8"/>
  <c r="Q164" i="8" a="1"/>
  <c r="Q164" i="8" s="1"/>
  <c r="K164" i="8" a="1"/>
  <c r="K164" i="8" s="1"/>
  <c r="E164" i="8"/>
  <c r="D164" i="8"/>
  <c r="Q163" i="8" a="1"/>
  <c r="Q163" i="8" s="1"/>
  <c r="K163" i="8" a="1"/>
  <c r="K163" i="8" s="1"/>
  <c r="E163" i="8"/>
  <c r="D163" i="8"/>
  <c r="Q162" i="8" a="1"/>
  <c r="Q162" i="8" s="1"/>
  <c r="K162" i="8" a="1"/>
  <c r="K162" i="8" s="1"/>
  <c r="E162" i="8"/>
  <c r="D162" i="8"/>
  <c r="F162" i="8" s="1"/>
  <c r="Q161" i="8" a="1"/>
  <c r="Q161" i="8" s="1"/>
  <c r="K161" i="8" a="1"/>
  <c r="K161" i="8" s="1"/>
  <c r="E161" i="8"/>
  <c r="D161" i="8"/>
  <c r="Q160" i="8" a="1"/>
  <c r="Q160" i="8" s="1"/>
  <c r="K160" i="8" a="1"/>
  <c r="K160" i="8" s="1"/>
  <c r="E160" i="8"/>
  <c r="D160" i="8"/>
  <c r="Q159" i="8" a="1"/>
  <c r="Q159" i="8" s="1"/>
  <c r="K159" i="8" a="1"/>
  <c r="K159" i="8" s="1"/>
  <c r="E159" i="8"/>
  <c r="D159" i="8"/>
  <c r="Q158" i="8" a="1"/>
  <c r="Q158" i="8" s="1"/>
  <c r="K158" i="8" a="1"/>
  <c r="K158" i="8" s="1"/>
  <c r="E158" i="8"/>
  <c r="D158" i="8"/>
  <c r="F158" i="8" s="1"/>
  <c r="Q157" i="8" a="1"/>
  <c r="Q157" i="8" s="1"/>
  <c r="K157" i="8" a="1"/>
  <c r="K157" i="8" s="1"/>
  <c r="E157" i="8"/>
  <c r="D157" i="8"/>
  <c r="Q156" i="8" a="1"/>
  <c r="Q156" i="8" s="1"/>
  <c r="K156" i="8" a="1"/>
  <c r="K156" i="8" s="1"/>
  <c r="E156" i="8"/>
  <c r="D156" i="8"/>
  <c r="Q155" i="8" a="1"/>
  <c r="Q155" i="8" s="1"/>
  <c r="K155" i="8" a="1"/>
  <c r="K155" i="8" s="1"/>
  <c r="E155" i="8"/>
  <c r="D155" i="8"/>
  <c r="Q154" i="8" a="1"/>
  <c r="Q154" i="8" s="1"/>
  <c r="K154" i="8" a="1"/>
  <c r="K154" i="8" s="1"/>
  <c r="E154" i="8"/>
  <c r="D154" i="8"/>
  <c r="F154" i="8" s="1"/>
  <c r="Q153" i="8" a="1"/>
  <c r="Q153" i="8" s="1"/>
  <c r="K153" i="8" a="1"/>
  <c r="K153" i="8" s="1"/>
  <c r="E153" i="8"/>
  <c r="D153" i="8"/>
  <c r="Q152" i="8" a="1"/>
  <c r="Q152" i="8" s="1"/>
  <c r="K152" i="8" a="1"/>
  <c r="K152" i="8" s="1"/>
  <c r="E152" i="8"/>
  <c r="D152" i="8"/>
  <c r="Q151" i="8" a="1"/>
  <c r="Q151" i="8" s="1"/>
  <c r="K151" i="8" a="1"/>
  <c r="K151" i="8" s="1"/>
  <c r="E151" i="8"/>
  <c r="D151" i="8"/>
  <c r="Q150" i="8" a="1"/>
  <c r="Q150" i="8" s="1"/>
  <c r="K150" i="8" a="1"/>
  <c r="K150" i="8" s="1"/>
  <c r="E150" i="8"/>
  <c r="D150" i="8"/>
  <c r="F150" i="8"/>
  <c r="Q149" i="8" a="1"/>
  <c r="Q149" i="8" s="1"/>
  <c r="K149" i="8" a="1"/>
  <c r="K149" i="8" s="1"/>
  <c r="E149" i="8"/>
  <c r="D149" i="8"/>
  <c r="Q148" i="8" a="1"/>
  <c r="Q148" i="8" s="1"/>
  <c r="K148" i="8" a="1"/>
  <c r="K148" i="8" s="1"/>
  <c r="E148" i="8"/>
  <c r="D148" i="8"/>
  <c r="Q147" i="8" a="1"/>
  <c r="Q147" i="8" s="1"/>
  <c r="K147" i="8" a="1"/>
  <c r="K147" i="8" s="1"/>
  <c r="E147" i="8"/>
  <c r="D147" i="8"/>
  <c r="Q146" i="8" a="1"/>
  <c r="Q146" i="8" s="1"/>
  <c r="K146" i="8" a="1"/>
  <c r="K146" i="8" s="1"/>
  <c r="E146" i="8"/>
  <c r="D146" i="8"/>
  <c r="F146" i="8" s="1"/>
  <c r="Q145" i="8" a="1"/>
  <c r="Q145" i="8" s="1"/>
  <c r="K145" i="8" a="1"/>
  <c r="K145" i="8" s="1"/>
  <c r="E145" i="8"/>
  <c r="D145" i="8"/>
  <c r="Q144" i="8" a="1"/>
  <c r="Q144" i="8" s="1"/>
  <c r="K144" i="8" a="1"/>
  <c r="K144" i="8" s="1"/>
  <c r="E144" i="8"/>
  <c r="D144" i="8"/>
  <c r="Q143" i="8" a="1"/>
  <c r="Q143" i="8" s="1"/>
  <c r="K143" i="8" a="1"/>
  <c r="K143" i="8" s="1"/>
  <c r="E143" i="8"/>
  <c r="D143" i="8"/>
  <c r="Q142" i="8" a="1"/>
  <c r="Q142" i="8" s="1"/>
  <c r="K142" i="8" a="1"/>
  <c r="K142" i="8" s="1"/>
  <c r="E142" i="8"/>
  <c r="D142" i="8"/>
  <c r="F142" i="8" s="1"/>
  <c r="Q141" i="8" a="1"/>
  <c r="Q141" i="8" s="1"/>
  <c r="K141" i="8" a="1"/>
  <c r="K141" i="8" s="1"/>
  <c r="E141" i="8"/>
  <c r="D141" i="8"/>
  <c r="Q140" i="8" a="1"/>
  <c r="Q140" i="8" s="1"/>
  <c r="K140" i="8" a="1"/>
  <c r="K140" i="8" s="1"/>
  <c r="E140" i="8"/>
  <c r="D140" i="8"/>
  <c r="Q139" i="8" a="1"/>
  <c r="Q139" i="8" s="1"/>
  <c r="K139" i="8" a="1"/>
  <c r="K139" i="8" s="1"/>
  <c r="E139" i="8"/>
  <c r="D139" i="8"/>
  <c r="Q138" i="8" a="1"/>
  <c r="Q138" i="8" s="1"/>
  <c r="K138" i="8" a="1"/>
  <c r="K138" i="8" s="1"/>
  <c r="E138" i="8"/>
  <c r="D138" i="8"/>
  <c r="F138" i="8" s="1"/>
  <c r="Q137" i="8" a="1"/>
  <c r="Q137" i="8" s="1"/>
  <c r="K137" i="8" a="1"/>
  <c r="K137" i="8" s="1"/>
  <c r="E137" i="8"/>
  <c r="D137" i="8"/>
  <c r="Q136" i="8" a="1"/>
  <c r="Q136" i="8" s="1"/>
  <c r="K136" i="8" a="1"/>
  <c r="K136" i="8" s="1"/>
  <c r="E136" i="8"/>
  <c r="D136" i="8"/>
  <c r="Q135" i="8" a="1"/>
  <c r="Q135" i="8" s="1"/>
  <c r="K135" i="8" a="1"/>
  <c r="K135" i="8" s="1"/>
  <c r="E135" i="8"/>
  <c r="D135" i="8"/>
  <c r="Q134" i="8" a="1"/>
  <c r="Q134" i="8" s="1"/>
  <c r="K134" i="8" a="1"/>
  <c r="K134" i="8" s="1"/>
  <c r="E134" i="8"/>
  <c r="D134" i="8"/>
  <c r="F134" i="8" s="1"/>
  <c r="Q133" i="8" a="1"/>
  <c r="Q133" i="8" s="1"/>
  <c r="K133" i="8" a="1"/>
  <c r="K133" i="8" s="1"/>
  <c r="E133" i="8"/>
  <c r="D133" i="8"/>
  <c r="Q132" i="8" a="1"/>
  <c r="Q132" i="8" s="1"/>
  <c r="K132" i="8" a="1"/>
  <c r="K132" i="8" s="1"/>
  <c r="E132" i="8"/>
  <c r="D132" i="8"/>
  <c r="Q131" i="8" a="1"/>
  <c r="Q131" i="8" s="1"/>
  <c r="K131" i="8" a="1"/>
  <c r="K131" i="8" s="1"/>
  <c r="E131" i="8"/>
  <c r="D131" i="8"/>
  <c r="Q130" i="8" a="1"/>
  <c r="Q130" i="8" s="1"/>
  <c r="K130" i="8" a="1"/>
  <c r="K130" i="8" s="1"/>
  <c r="E130" i="8"/>
  <c r="D130" i="8"/>
  <c r="F130" i="8" s="1"/>
  <c r="Q129" i="8" a="1"/>
  <c r="Q129" i="8" s="1"/>
  <c r="K129" i="8" a="1"/>
  <c r="K129" i="8" s="1"/>
  <c r="E129" i="8"/>
  <c r="D129" i="8"/>
  <c r="Q128" i="8" a="1"/>
  <c r="Q128" i="8" s="1"/>
  <c r="K128" i="8" a="1"/>
  <c r="K128" i="8" s="1"/>
  <c r="E128" i="8"/>
  <c r="D128" i="8"/>
  <c r="Q127" i="8" a="1"/>
  <c r="Q127" i="8" s="1"/>
  <c r="K127" i="8" a="1"/>
  <c r="K127" i="8" s="1"/>
  <c r="E127" i="8"/>
  <c r="D127" i="8"/>
  <c r="F127" i="8" s="1"/>
  <c r="Q126" i="8" a="1"/>
  <c r="Q126" i="8" s="1"/>
  <c r="K126" i="8" a="1"/>
  <c r="K126" i="8" s="1"/>
  <c r="E126" i="8"/>
  <c r="D126" i="8"/>
  <c r="F126" i="8" s="1"/>
  <c r="Q125" i="8" a="1"/>
  <c r="Q125" i="8" s="1"/>
  <c r="K125" i="8" a="1"/>
  <c r="K125" i="8" s="1"/>
  <c r="E125" i="8"/>
  <c r="D125" i="8"/>
  <c r="Q124" i="8" a="1"/>
  <c r="Q124" i="8" s="1"/>
  <c r="K124" i="8" a="1"/>
  <c r="K124" i="8" s="1"/>
  <c r="E124" i="8"/>
  <c r="D124" i="8"/>
  <c r="Q123" i="8" a="1"/>
  <c r="Q123" i="8" s="1"/>
  <c r="K123" i="8" a="1"/>
  <c r="K123" i="8" s="1"/>
  <c r="E123" i="8"/>
  <c r="D123" i="8"/>
  <c r="F123" i="8" s="1"/>
  <c r="Q122" i="8" a="1"/>
  <c r="Q122" i="8" s="1"/>
  <c r="K122" i="8" a="1"/>
  <c r="K122" i="8" s="1"/>
  <c r="E122" i="8"/>
  <c r="D122" i="8"/>
  <c r="F122" i="8" s="1"/>
  <c r="Q121" i="8" a="1"/>
  <c r="Q121" i="8" s="1"/>
  <c r="K121" i="8" a="1"/>
  <c r="K121" i="8" s="1"/>
  <c r="E121" i="8"/>
  <c r="D121" i="8"/>
  <c r="Q120" i="8" a="1"/>
  <c r="Q120" i="8" s="1"/>
  <c r="K120" i="8" a="1"/>
  <c r="K120" i="8" s="1"/>
  <c r="E120" i="8"/>
  <c r="D120" i="8"/>
  <c r="Q119" i="8" a="1"/>
  <c r="Q119" i="8" s="1"/>
  <c r="K119" i="8" a="1"/>
  <c r="K119" i="8" s="1"/>
  <c r="E119" i="8"/>
  <c r="D119" i="8"/>
  <c r="F119" i="8" s="1"/>
  <c r="Q118" i="8" a="1"/>
  <c r="Q118" i="8" s="1"/>
  <c r="K118" i="8" a="1"/>
  <c r="K118" i="8" s="1"/>
  <c r="E118" i="8"/>
  <c r="D118" i="8"/>
  <c r="F118" i="8" s="1"/>
  <c r="Q117" i="8" a="1"/>
  <c r="Q117" i="8" s="1"/>
  <c r="K117" i="8" a="1"/>
  <c r="K117" i="8" s="1"/>
  <c r="E117" i="8"/>
  <c r="D117" i="8"/>
  <c r="Q116" i="8" a="1"/>
  <c r="Q116" i="8" s="1"/>
  <c r="K116" i="8" a="1"/>
  <c r="K116" i="8" s="1"/>
  <c r="E116" i="8"/>
  <c r="D116" i="8"/>
  <c r="Q115" i="8" a="1"/>
  <c r="Q115" i="8" s="1"/>
  <c r="K115" i="8" a="1"/>
  <c r="K115" i="8" s="1"/>
  <c r="E115" i="8"/>
  <c r="D115" i="8"/>
  <c r="F115" i="8" s="1"/>
  <c r="Q114" i="8" a="1"/>
  <c r="Q114" i="8" s="1"/>
  <c r="K114" i="8" a="1"/>
  <c r="K114" i="8" s="1"/>
  <c r="E114" i="8"/>
  <c r="D114" i="8"/>
  <c r="F114" i="8" s="1"/>
  <c r="Q113" i="8" a="1"/>
  <c r="Q113" i="8" s="1"/>
  <c r="K113" i="8" a="1"/>
  <c r="K113" i="8" s="1"/>
  <c r="E113" i="8"/>
  <c r="D113" i="8"/>
  <c r="Q112" i="8" a="1"/>
  <c r="Q112" i="8" s="1"/>
  <c r="K112" i="8" a="1"/>
  <c r="K112" i="8" s="1"/>
  <c r="E112" i="8"/>
  <c r="D112" i="8"/>
  <c r="Q111" i="8" a="1"/>
  <c r="Q111" i="8" s="1"/>
  <c r="K111" i="8" a="1"/>
  <c r="K111" i="8" s="1"/>
  <c r="E111" i="8"/>
  <c r="D111" i="8"/>
  <c r="F111" i="8" s="1"/>
  <c r="Q110" i="8" a="1"/>
  <c r="Q110" i="8" s="1"/>
  <c r="K110" i="8" a="1"/>
  <c r="K110" i="8" s="1"/>
  <c r="E110" i="8"/>
  <c r="D110" i="8"/>
  <c r="F110" i="8" s="1"/>
  <c r="Q109" i="8" a="1"/>
  <c r="Q109" i="8" s="1"/>
  <c r="K109" i="8" a="1"/>
  <c r="K109" i="8" s="1"/>
  <c r="E109" i="8"/>
  <c r="D109" i="8"/>
  <c r="F109" i="8" s="1"/>
  <c r="Q108" i="8" a="1"/>
  <c r="Q108" i="8" s="1"/>
  <c r="K108" i="8"/>
  <c r="K108" i="8" a="1"/>
  <c r="E108" i="8"/>
  <c r="D108" i="8"/>
  <c r="Q107" i="8" a="1"/>
  <c r="Q107" i="8" s="1"/>
  <c r="K107" i="8"/>
  <c r="K107" i="8" a="1"/>
  <c r="E107" i="8"/>
  <c r="D107" i="8"/>
  <c r="Q106" i="8" a="1"/>
  <c r="Q106" i="8" s="1"/>
  <c r="K106" i="8"/>
  <c r="K106" i="8" a="1"/>
  <c r="E106" i="8"/>
  <c r="D106" i="8"/>
  <c r="Q105" i="8" a="1"/>
  <c r="Q105" i="8" s="1"/>
  <c r="K105" i="8"/>
  <c r="K105" i="8" a="1"/>
  <c r="E105" i="8"/>
  <c r="D105" i="8"/>
  <c r="F105" i="8" s="1"/>
  <c r="Q104" i="8" a="1"/>
  <c r="Q104" i="8" s="1"/>
  <c r="K104" i="8"/>
  <c r="K104" i="8" a="1"/>
  <c r="E104" i="8"/>
  <c r="D104" i="8"/>
  <c r="Q103" i="8" a="1"/>
  <c r="Q103" i="8" s="1"/>
  <c r="K103" i="8"/>
  <c r="K103" i="8" a="1"/>
  <c r="E103" i="8"/>
  <c r="D103" i="8"/>
  <c r="Q102" i="8" a="1"/>
  <c r="Q102" i="8" s="1"/>
  <c r="K102" i="8"/>
  <c r="K102" i="8" a="1"/>
  <c r="E102" i="8"/>
  <c r="D102" i="8"/>
  <c r="Q101" i="8" a="1"/>
  <c r="Q101" i="8" s="1"/>
  <c r="K101" i="8"/>
  <c r="K101" i="8" a="1"/>
  <c r="E101" i="8"/>
  <c r="D101" i="8"/>
  <c r="F101" i="8" s="1"/>
  <c r="Q100" i="8" a="1"/>
  <c r="Q100" i="8" s="1"/>
  <c r="K100" i="8"/>
  <c r="K100" i="8" a="1"/>
  <c r="E100" i="8"/>
  <c r="D100" i="8"/>
  <c r="Q99" i="8" a="1"/>
  <c r="Q99" i="8" s="1"/>
  <c r="K99" i="8"/>
  <c r="K99" i="8" a="1"/>
  <c r="E99" i="8"/>
  <c r="D99" i="8"/>
  <c r="Q98" i="8" a="1"/>
  <c r="Q98" i="8" s="1"/>
  <c r="K98" i="8"/>
  <c r="K98" i="8" a="1"/>
  <c r="E98" i="8"/>
  <c r="D98" i="8"/>
  <c r="Q97" i="8" a="1"/>
  <c r="Q97" i="8" s="1"/>
  <c r="K97" i="8"/>
  <c r="K97" i="8" a="1"/>
  <c r="E97" i="8"/>
  <c r="D97" i="8"/>
  <c r="F97" i="8" s="1"/>
  <c r="Q96" i="8" a="1"/>
  <c r="Q96" i="8" s="1"/>
  <c r="K96" i="8"/>
  <c r="K96" i="8" a="1"/>
  <c r="E96" i="8"/>
  <c r="D96" i="8"/>
  <c r="Q95" i="8" a="1"/>
  <c r="Q95" i="8" s="1"/>
  <c r="K95" i="8"/>
  <c r="K95" i="8" a="1"/>
  <c r="E95" i="8"/>
  <c r="D95" i="8"/>
  <c r="Q94" i="8" a="1"/>
  <c r="Q94" i="8" s="1"/>
  <c r="K94" i="8"/>
  <c r="K94" i="8" a="1"/>
  <c r="E94" i="8"/>
  <c r="D94" i="8"/>
  <c r="Q93" i="8" a="1"/>
  <c r="Q93" i="8" s="1"/>
  <c r="K93" i="8"/>
  <c r="K93" i="8" a="1"/>
  <c r="E93" i="8"/>
  <c r="D93" i="8"/>
  <c r="F93" i="8" s="1"/>
  <c r="Q92" i="8" a="1"/>
  <c r="Q92" i="8" s="1"/>
  <c r="K92" i="8"/>
  <c r="K92" i="8" a="1"/>
  <c r="E92" i="8"/>
  <c r="D92" i="8"/>
  <c r="Q91" i="8" a="1"/>
  <c r="Q91" i="8" s="1"/>
  <c r="K91" i="8"/>
  <c r="K91" i="8" a="1"/>
  <c r="E91" i="8"/>
  <c r="D91" i="8"/>
  <c r="Q90" i="8" a="1"/>
  <c r="Q90" i="8" s="1"/>
  <c r="K90" i="8"/>
  <c r="K90" i="8" a="1"/>
  <c r="E90" i="8"/>
  <c r="D90" i="8"/>
  <c r="Q89" i="8" a="1"/>
  <c r="Q89" i="8" s="1"/>
  <c r="K89" i="8"/>
  <c r="K89" i="8" a="1"/>
  <c r="E89" i="8"/>
  <c r="D89" i="8"/>
  <c r="F89" i="8" s="1"/>
  <c r="Q88" i="8" a="1"/>
  <c r="Q88" i="8" s="1"/>
  <c r="K88" i="8"/>
  <c r="K88" i="8" a="1"/>
  <c r="E88" i="8"/>
  <c r="D88" i="8"/>
  <c r="Q87" i="8" a="1"/>
  <c r="Q87" i="8" s="1"/>
  <c r="K87" i="8"/>
  <c r="K87" i="8" a="1"/>
  <c r="E87" i="8"/>
  <c r="D87" i="8"/>
  <c r="Q86" i="8" a="1"/>
  <c r="Q86" i="8" s="1"/>
  <c r="K86" i="8"/>
  <c r="K86" i="8" a="1"/>
  <c r="E86" i="8"/>
  <c r="D86" i="8"/>
  <c r="Q85" i="8" a="1"/>
  <c r="Q85" i="8" s="1"/>
  <c r="K85" i="8"/>
  <c r="K85" i="8" a="1"/>
  <c r="E85" i="8"/>
  <c r="D85" i="8"/>
  <c r="F85" i="8" s="1"/>
  <c r="Q84" i="8" a="1"/>
  <c r="Q84" i="8" s="1"/>
  <c r="K84" i="8"/>
  <c r="K84" i="8" a="1"/>
  <c r="E84" i="8"/>
  <c r="D84" i="8"/>
  <c r="Q83" i="8" a="1"/>
  <c r="Q83" i="8" s="1"/>
  <c r="K83" i="8"/>
  <c r="K83" i="8" a="1"/>
  <c r="E83" i="8"/>
  <c r="D83" i="8"/>
  <c r="Q82" i="8" a="1"/>
  <c r="Q82" i="8" s="1"/>
  <c r="K82" i="8"/>
  <c r="K82" i="8" a="1"/>
  <c r="E82" i="8"/>
  <c r="D82" i="8"/>
  <c r="Q81" i="8" a="1"/>
  <c r="Q81" i="8" s="1"/>
  <c r="K81" i="8"/>
  <c r="K81" i="8" a="1"/>
  <c r="E81" i="8"/>
  <c r="D81" i="8"/>
  <c r="F81" i="8" s="1"/>
  <c r="Q80" i="8" a="1"/>
  <c r="Q80" i="8" s="1"/>
  <c r="K80" i="8"/>
  <c r="K80" i="8" a="1"/>
  <c r="E80" i="8"/>
  <c r="D80" i="8"/>
  <c r="Q79" i="8" a="1"/>
  <c r="Q79" i="8" s="1"/>
  <c r="K79" i="8"/>
  <c r="K79" i="8" a="1"/>
  <c r="E79" i="8"/>
  <c r="D79" i="8"/>
  <c r="Q78" i="8" a="1"/>
  <c r="Q78" i="8" s="1"/>
  <c r="K78" i="8"/>
  <c r="K78" i="8" a="1"/>
  <c r="E78" i="8"/>
  <c r="D78" i="8"/>
  <c r="Q77" i="8" a="1"/>
  <c r="Q77" i="8" s="1"/>
  <c r="K77" i="8"/>
  <c r="K77" i="8" a="1"/>
  <c r="E77" i="8"/>
  <c r="D77" i="8"/>
  <c r="F77" i="8" s="1"/>
  <c r="Q76" i="8" a="1"/>
  <c r="Q76" i="8" s="1"/>
  <c r="K76" i="8"/>
  <c r="K76" i="8" a="1"/>
  <c r="E76" i="8"/>
  <c r="D76" i="8"/>
  <c r="Q75" i="8" a="1"/>
  <c r="Q75" i="8" s="1"/>
  <c r="K75" i="8"/>
  <c r="K75" i="8" a="1"/>
  <c r="E75" i="8"/>
  <c r="D75" i="8"/>
  <c r="Q74" i="8" a="1"/>
  <c r="Q74" i="8" s="1"/>
  <c r="K74" i="8"/>
  <c r="K74" i="8" a="1"/>
  <c r="E74" i="8"/>
  <c r="D74" i="8"/>
  <c r="Q73" i="8" a="1"/>
  <c r="Q73" i="8" s="1"/>
  <c r="K73" i="8"/>
  <c r="K73" i="8" a="1"/>
  <c r="E73" i="8"/>
  <c r="D73" i="8"/>
  <c r="F73" i="8" s="1"/>
  <c r="Q72" i="8" a="1"/>
  <c r="Q72" i="8" s="1"/>
  <c r="K72" i="8"/>
  <c r="K72" i="8" a="1"/>
  <c r="E72" i="8"/>
  <c r="D72" i="8"/>
  <c r="Q71" i="8" a="1"/>
  <c r="Q71" i="8" s="1"/>
  <c r="K71" i="8"/>
  <c r="K71" i="8" a="1"/>
  <c r="E71" i="8"/>
  <c r="D71" i="8"/>
  <c r="Q70" i="8" a="1"/>
  <c r="Q70" i="8" s="1"/>
  <c r="K70" i="8"/>
  <c r="K70" i="8" a="1"/>
  <c r="E70" i="8"/>
  <c r="D70" i="8"/>
  <c r="Q69" i="8" a="1"/>
  <c r="Q69" i="8" s="1"/>
  <c r="K69" i="8"/>
  <c r="K69" i="8" a="1"/>
  <c r="E69" i="8"/>
  <c r="D69" i="8"/>
  <c r="F69" i="8" s="1"/>
  <c r="Q68" i="8" a="1"/>
  <c r="Q68" i="8" s="1"/>
  <c r="K68" i="8"/>
  <c r="K68" i="8" a="1"/>
  <c r="E68" i="8"/>
  <c r="D68" i="8"/>
  <c r="Q67" i="8" a="1"/>
  <c r="Q67" i="8" s="1"/>
  <c r="K67" i="8"/>
  <c r="K67" i="8" a="1"/>
  <c r="E67" i="8"/>
  <c r="D67" i="8"/>
  <c r="Q66" i="8" a="1"/>
  <c r="Q66" i="8" s="1"/>
  <c r="K66" i="8"/>
  <c r="K66" i="8" a="1"/>
  <c r="E66" i="8"/>
  <c r="D66" i="8"/>
  <c r="Q65" i="8" a="1"/>
  <c r="Q65" i="8" s="1"/>
  <c r="K65" i="8"/>
  <c r="K65" i="8" a="1"/>
  <c r="E65" i="8"/>
  <c r="D65" i="8"/>
  <c r="F65" i="8" s="1"/>
  <c r="Q64" i="8" a="1"/>
  <c r="Q64" i="8" s="1"/>
  <c r="K64" i="8"/>
  <c r="K64" i="8" a="1"/>
  <c r="E64" i="8"/>
  <c r="D64" i="8"/>
  <c r="Q63" i="8" a="1"/>
  <c r="Q63" i="8" s="1"/>
  <c r="K63" i="8"/>
  <c r="K63" i="8" a="1"/>
  <c r="E63" i="8"/>
  <c r="D63" i="8"/>
  <c r="Q62" i="8" a="1"/>
  <c r="Q62" i="8" s="1"/>
  <c r="K62" i="8"/>
  <c r="K62" i="8" a="1"/>
  <c r="E62" i="8"/>
  <c r="D62" i="8"/>
  <c r="Q61" i="8" a="1"/>
  <c r="Q61" i="8" s="1"/>
  <c r="K61" i="8"/>
  <c r="K61" i="8" a="1"/>
  <c r="E61" i="8"/>
  <c r="D61" i="8"/>
  <c r="F61" i="8" s="1"/>
  <c r="Q60" i="8" a="1"/>
  <c r="Q60" i="8" s="1"/>
  <c r="K60" i="8"/>
  <c r="K60" i="8" a="1"/>
  <c r="E60" i="8"/>
  <c r="D60" i="8"/>
  <c r="Q59" i="8" a="1"/>
  <c r="Q59" i="8" s="1"/>
  <c r="K59" i="8"/>
  <c r="K59" i="8" a="1"/>
  <c r="E59" i="8"/>
  <c r="D59" i="8"/>
  <c r="Q58" i="8" a="1"/>
  <c r="Q58" i="8" s="1"/>
  <c r="K58" i="8"/>
  <c r="K58" i="8" a="1"/>
  <c r="E58" i="8"/>
  <c r="D58" i="8"/>
  <c r="Q57" i="8" a="1"/>
  <c r="Q57" i="8" s="1"/>
  <c r="K57" i="8"/>
  <c r="K57" i="8" a="1"/>
  <c r="E57" i="8"/>
  <c r="D57" i="8"/>
  <c r="F57" i="8" s="1"/>
  <c r="Q56" i="8" a="1"/>
  <c r="Q56" i="8" s="1"/>
  <c r="K56" i="8"/>
  <c r="K56" i="8" a="1"/>
  <c r="E56" i="8"/>
  <c r="D56" i="8"/>
  <c r="Q55" i="8" a="1"/>
  <c r="Q55" i="8" s="1"/>
  <c r="K55" i="8"/>
  <c r="K55" i="8" a="1"/>
  <c r="E55" i="8"/>
  <c r="D55" i="8"/>
  <c r="Q54" i="8" a="1"/>
  <c r="Q54" i="8" s="1"/>
  <c r="K54" i="8"/>
  <c r="K54" i="8" a="1"/>
  <c r="E54" i="8"/>
  <c r="D54" i="8"/>
  <c r="Q53" i="8" a="1"/>
  <c r="Q53" i="8" s="1"/>
  <c r="K53" i="8"/>
  <c r="K53" i="8" a="1"/>
  <c r="E53" i="8"/>
  <c r="D53" i="8"/>
  <c r="F53" i="8" s="1"/>
  <c r="Q52" i="8" a="1"/>
  <c r="Q52" i="8" s="1"/>
  <c r="K52" i="8"/>
  <c r="K52" i="8" a="1"/>
  <c r="E52" i="8"/>
  <c r="D52" i="8"/>
  <c r="Q51" i="8" a="1"/>
  <c r="Q51" i="8" s="1"/>
  <c r="K51" i="8"/>
  <c r="K51" i="8" a="1"/>
  <c r="E51" i="8"/>
  <c r="D51" i="8"/>
  <c r="Q50" i="8" a="1"/>
  <c r="Q50" i="8" s="1"/>
  <c r="K50" i="8"/>
  <c r="K50" i="8" a="1"/>
  <c r="E50" i="8"/>
  <c r="D50" i="8"/>
  <c r="Q49" i="8" a="1"/>
  <c r="Q49" i="8" s="1"/>
  <c r="K49" i="8"/>
  <c r="K49" i="8" a="1"/>
  <c r="E49" i="8"/>
  <c r="D49" i="8"/>
  <c r="F49" i="8" s="1"/>
  <c r="Q48" i="8" a="1"/>
  <c r="Q48" i="8" s="1"/>
  <c r="K48" i="8"/>
  <c r="K48" i="8" a="1"/>
  <c r="E48" i="8"/>
  <c r="D48" i="8"/>
  <c r="Q47" i="8" a="1"/>
  <c r="Q47" i="8" s="1"/>
  <c r="K47" i="8"/>
  <c r="K47" i="8" a="1"/>
  <c r="E47" i="8"/>
  <c r="D47" i="8"/>
  <c r="Q46" i="8" a="1"/>
  <c r="Q46" i="8" s="1"/>
  <c r="K46" i="8"/>
  <c r="K46" i="8" a="1"/>
  <c r="E46" i="8"/>
  <c r="D46" i="8"/>
  <c r="Q45" i="8" a="1"/>
  <c r="Q45" i="8" s="1"/>
  <c r="K45" i="8"/>
  <c r="K45" i="8" a="1"/>
  <c r="E45" i="8"/>
  <c r="D45" i="8"/>
  <c r="F45" i="8" s="1"/>
  <c r="Q44" i="8" a="1"/>
  <c r="Q44" i="8" s="1"/>
  <c r="K44" i="8"/>
  <c r="K44" i="8" a="1"/>
  <c r="E44" i="8"/>
  <c r="D44" i="8"/>
  <c r="Q43" i="8" a="1"/>
  <c r="Q43" i="8" s="1"/>
  <c r="K43" i="8"/>
  <c r="K43" i="8" a="1"/>
  <c r="E43" i="8"/>
  <c r="D43" i="8"/>
  <c r="Q42" i="8" a="1"/>
  <c r="Q42" i="8" s="1"/>
  <c r="K42" i="8"/>
  <c r="K42" i="8" a="1"/>
  <c r="E42" i="8"/>
  <c r="D42" i="8"/>
  <c r="Q41" i="8" a="1"/>
  <c r="Q41" i="8" s="1"/>
  <c r="K41" i="8"/>
  <c r="K41" i="8" a="1"/>
  <c r="E41" i="8"/>
  <c r="D41" i="8"/>
  <c r="F41" i="8" s="1"/>
  <c r="Q40" i="8" a="1"/>
  <c r="Q40" i="8" s="1"/>
  <c r="K40" i="8"/>
  <c r="K40" i="8" a="1"/>
  <c r="E40" i="8"/>
  <c r="D40" i="8"/>
  <c r="Q39" i="8" a="1"/>
  <c r="Q39" i="8" s="1"/>
  <c r="K39" i="8"/>
  <c r="K39" i="8" a="1"/>
  <c r="E39" i="8"/>
  <c r="D39" i="8"/>
  <c r="Q38" i="8" a="1"/>
  <c r="Q38" i="8" s="1"/>
  <c r="K38" i="8"/>
  <c r="K38" i="8" a="1"/>
  <c r="E38" i="8"/>
  <c r="D38" i="8"/>
  <c r="Q37" i="8" a="1"/>
  <c r="Q37" i="8" s="1"/>
  <c r="K37" i="8"/>
  <c r="K37" i="8" a="1"/>
  <c r="E37" i="8"/>
  <c r="D37" i="8"/>
  <c r="F37" i="8" s="1"/>
  <c r="Q36" i="8" a="1"/>
  <c r="Q36" i="8" s="1"/>
  <c r="K36" i="8"/>
  <c r="K36" i="8" a="1"/>
  <c r="E36" i="8"/>
  <c r="D36" i="8"/>
  <c r="Q35" i="8" a="1"/>
  <c r="Q35" i="8" s="1"/>
  <c r="K35" i="8"/>
  <c r="K35" i="8" a="1"/>
  <c r="E35" i="8"/>
  <c r="D35" i="8"/>
  <c r="Q34" i="8" a="1"/>
  <c r="Q34" i="8" s="1"/>
  <c r="K34" i="8"/>
  <c r="K34" i="8" a="1"/>
  <c r="E34" i="8"/>
  <c r="D34" i="8"/>
  <c r="Q33" i="8" a="1"/>
  <c r="Q33" i="8" s="1"/>
  <c r="K33" i="8"/>
  <c r="K33" i="8" a="1"/>
  <c r="E33" i="8"/>
  <c r="D33" i="8"/>
  <c r="F33" i="8" s="1"/>
  <c r="Q32" i="8" a="1"/>
  <c r="Q32" i="8" s="1"/>
  <c r="K32" i="8"/>
  <c r="K32" i="8" a="1"/>
  <c r="E32" i="8"/>
  <c r="D32" i="8"/>
  <c r="Q31" i="8" a="1"/>
  <c r="Q31" i="8" s="1"/>
  <c r="K31" i="8"/>
  <c r="K31" i="8" a="1"/>
  <c r="E31" i="8"/>
  <c r="D31" i="8"/>
  <c r="Q30" i="8" a="1"/>
  <c r="Q30" i="8" s="1"/>
  <c r="K30" i="8"/>
  <c r="K30" i="8" a="1"/>
  <c r="E30" i="8"/>
  <c r="D30" i="8"/>
  <c r="Q29" i="8" a="1"/>
  <c r="Q29" i="8" s="1"/>
  <c r="K29" i="8"/>
  <c r="K29" i="8" a="1"/>
  <c r="E29" i="8"/>
  <c r="D29" i="8"/>
  <c r="F29" i="8" s="1"/>
  <c r="Q28" i="8" a="1"/>
  <c r="Q28" i="8" s="1"/>
  <c r="K28" i="8"/>
  <c r="K28" i="8" a="1"/>
  <c r="E28" i="8"/>
  <c r="D28" i="8"/>
  <c r="Q27" i="8" a="1"/>
  <c r="Q27" i="8" s="1"/>
  <c r="K27" i="8"/>
  <c r="K27" i="8" a="1"/>
  <c r="E27" i="8"/>
  <c r="D27" i="8"/>
  <c r="Q26" i="8" a="1"/>
  <c r="Q26" i="8" s="1"/>
  <c r="K26" i="8"/>
  <c r="K26" i="8" a="1"/>
  <c r="E26" i="8"/>
  <c r="D26" i="8"/>
  <c r="Q25" i="8" a="1"/>
  <c r="Q25" i="8" s="1"/>
  <c r="K25" i="8"/>
  <c r="K25" i="8" a="1"/>
  <c r="E25" i="8"/>
  <c r="D25" i="8"/>
  <c r="F25" i="8" s="1"/>
  <c r="Q24" i="8" a="1"/>
  <c r="Q24" i="8" s="1"/>
  <c r="K24" i="8"/>
  <c r="K24" i="8" a="1"/>
  <c r="E24" i="8"/>
  <c r="D24" i="8"/>
  <c r="Q23" i="8" a="1"/>
  <c r="Q23" i="8" s="1"/>
  <c r="K23" i="8"/>
  <c r="K23" i="8" a="1"/>
  <c r="E23" i="8"/>
  <c r="D23" i="8"/>
  <c r="Q22" i="8" a="1"/>
  <c r="Q22" i="8" s="1"/>
  <c r="K22" i="8"/>
  <c r="K22" i="8" a="1"/>
  <c r="E22" i="8"/>
  <c r="D22" i="8"/>
  <c r="Q21" i="8" a="1"/>
  <c r="Q21" i="8" s="1"/>
  <c r="K21" i="8"/>
  <c r="K21" i="8" a="1"/>
  <c r="E21" i="8"/>
  <c r="D21" i="8"/>
  <c r="F21" i="8" s="1"/>
  <c r="Q20" i="8" a="1"/>
  <c r="Q20" i="8" s="1"/>
  <c r="K20" i="8"/>
  <c r="K20" i="8" a="1"/>
  <c r="E20" i="8"/>
  <c r="D20" i="8"/>
  <c r="Q19" i="8" a="1"/>
  <c r="Q19" i="8" s="1"/>
  <c r="K19" i="8"/>
  <c r="K19" i="8" a="1"/>
  <c r="E19" i="8"/>
  <c r="D19" i="8"/>
  <c r="Q18" i="8" a="1"/>
  <c r="Q18" i="8" s="1"/>
  <c r="K18" i="8"/>
  <c r="K18" i="8" a="1"/>
  <c r="E18" i="8"/>
  <c r="D18" i="8"/>
  <c r="Q17" i="8" a="1"/>
  <c r="Q17" i="8" s="1"/>
  <c r="K17" i="8"/>
  <c r="K17" i="8" a="1"/>
  <c r="E17" i="8"/>
  <c r="D17" i="8"/>
  <c r="F17" i="8" s="1"/>
  <c r="Q16" i="8" a="1"/>
  <c r="Q16" i="8" s="1"/>
  <c r="K16" i="8"/>
  <c r="K16" i="8" a="1"/>
  <c r="E16" i="8"/>
  <c r="D16" i="8"/>
  <c r="Q15" i="8" a="1"/>
  <c r="Q15" i="8" s="1"/>
  <c r="K15" i="8"/>
  <c r="K15" i="8" a="1"/>
  <c r="E15" i="8"/>
  <c r="D15" i="8"/>
  <c r="Q14" i="8" a="1"/>
  <c r="Q14" i="8" s="1"/>
  <c r="K14" i="8"/>
  <c r="K14" i="8" a="1"/>
  <c r="E14" i="8"/>
  <c r="D14" i="8"/>
  <c r="Q13" i="8" a="1"/>
  <c r="Q13" i="8" s="1"/>
  <c r="K13" i="8"/>
  <c r="K13" i="8" a="1"/>
  <c r="E13" i="8"/>
  <c r="D13" i="8"/>
  <c r="F13" i="8" s="1"/>
  <c r="Q12" i="8" a="1"/>
  <c r="Q12" i="8" s="1"/>
  <c r="K12" i="8"/>
  <c r="K12" i="8" a="1"/>
  <c r="E12" i="8"/>
  <c r="D12" i="8"/>
  <c r="Q11" i="8" a="1"/>
  <c r="Q11" i="8" s="1"/>
  <c r="K11" i="8"/>
  <c r="K11" i="8" a="1"/>
  <c r="E11" i="8"/>
  <c r="D11" i="8"/>
  <c r="Q10" i="8" a="1"/>
  <c r="Q10" i="8" s="1"/>
  <c r="K10" i="8"/>
  <c r="K10" i="8" a="1"/>
  <c r="E10" i="8"/>
  <c r="D10" i="8"/>
  <c r="Q9" i="8" a="1"/>
  <c r="Q9" i="8" s="1"/>
  <c r="K9" i="8"/>
  <c r="K9" i="8" a="1"/>
  <c r="E9" i="8"/>
  <c r="D9" i="8"/>
  <c r="F9" i="8" s="1"/>
  <c r="Q8" i="8" a="1"/>
  <c r="Q8" i="8" s="1"/>
  <c r="K8" i="8"/>
  <c r="K8" i="8" a="1"/>
  <c r="E8" i="8"/>
  <c r="D8" i="8"/>
  <c r="Q7" i="8" a="1"/>
  <c r="Q7" i="8" s="1"/>
  <c r="K7" i="8"/>
  <c r="K7" i="8" a="1"/>
  <c r="E7" i="8"/>
  <c r="D7" i="8"/>
  <c r="Q6" i="8" a="1"/>
  <c r="Q6" i="8" s="1"/>
  <c r="K6" i="8" a="1"/>
  <c r="K6" i="8" s="1"/>
  <c r="E6" i="8"/>
  <c r="D6" i="8"/>
  <c r="Q5" i="8" a="1"/>
  <c r="Q5" i="8" s="1"/>
  <c r="E5" i="8"/>
  <c r="D5" i="8"/>
  <c r="C11" i="7"/>
  <c r="C12" i="7"/>
  <c r="C13" i="7"/>
  <c r="C14" i="7"/>
  <c r="C15" i="7"/>
  <c r="C16" i="7"/>
  <c r="C17" i="7"/>
  <c r="C18" i="7"/>
  <c r="C19" i="7"/>
  <c r="C20" i="7"/>
  <c r="C21" i="7"/>
  <c r="C22" i="7"/>
  <c r="C23" i="7"/>
  <c r="C24" i="7"/>
  <c r="C25" i="7"/>
  <c r="C26" i="7"/>
  <c r="C27" i="7"/>
  <c r="C28" i="7"/>
  <c r="C29" i="7"/>
  <c r="C30" i="7"/>
  <c r="C31" i="7"/>
  <c r="C32" i="7"/>
  <c r="C33" i="7"/>
  <c r="C34" i="7"/>
  <c r="C35" i="7"/>
  <c r="C36" i="7"/>
  <c r="C37" i="7"/>
  <c r="C38" i="7"/>
  <c r="C39" i="7"/>
  <c r="C40" i="7"/>
  <c r="C41" i="7"/>
  <c r="C42" i="7"/>
  <c r="C43" i="7"/>
  <c r="C44" i="7"/>
  <c r="C45" i="7"/>
  <c r="C46" i="7"/>
  <c r="C47" i="7"/>
  <c r="C48" i="7"/>
  <c r="C49" i="7"/>
  <c r="C50" i="7"/>
  <c r="C51" i="7"/>
  <c r="C52" i="7"/>
  <c r="C53" i="7"/>
  <c r="C54" i="7"/>
  <c r="C55" i="7"/>
  <c r="C56" i="7"/>
  <c r="C57" i="7"/>
  <c r="C58" i="7"/>
  <c r="C59" i="7"/>
  <c r="C60" i="7"/>
  <c r="C61" i="7"/>
  <c r="C62" i="7"/>
  <c r="C63" i="7"/>
  <c r="C64" i="7"/>
  <c r="C65" i="7"/>
  <c r="C66" i="7"/>
  <c r="C67" i="7"/>
  <c r="C68" i="7"/>
  <c r="C69" i="7"/>
  <c r="C70" i="7"/>
  <c r="C71" i="7"/>
  <c r="C72" i="7"/>
  <c r="C73" i="7"/>
  <c r="C74" i="7"/>
  <c r="C75" i="7"/>
  <c r="C76" i="7"/>
  <c r="C77" i="7"/>
  <c r="C78" i="7"/>
  <c r="C79" i="7"/>
  <c r="C80" i="7"/>
  <c r="C81" i="7"/>
  <c r="C82" i="7"/>
  <c r="C83" i="7"/>
  <c r="C84" i="7"/>
  <c r="C85" i="7"/>
  <c r="C86" i="7"/>
  <c r="C87" i="7"/>
  <c r="C88" i="7"/>
  <c r="C89" i="7"/>
  <c r="C90" i="7"/>
  <c r="C91" i="7"/>
  <c r="C92" i="7"/>
  <c r="C93" i="7"/>
  <c r="C94" i="7"/>
  <c r="C95" i="7"/>
  <c r="C96" i="7"/>
  <c r="C97" i="7"/>
  <c r="C98" i="7"/>
  <c r="C99" i="7"/>
  <c r="C100" i="7"/>
  <c r="C101" i="7"/>
  <c r="C102" i="7"/>
  <c r="C103" i="7"/>
  <c r="C104" i="7"/>
  <c r="C105" i="7"/>
  <c r="C106" i="7"/>
  <c r="C107" i="7"/>
  <c r="C108" i="7"/>
  <c r="C109" i="7"/>
  <c r="C110" i="7"/>
  <c r="C111" i="7"/>
  <c r="C112" i="7"/>
  <c r="C113" i="7"/>
  <c r="C114" i="7"/>
  <c r="C115" i="7"/>
  <c r="C116" i="7"/>
  <c r="C117" i="7"/>
  <c r="C118" i="7"/>
  <c r="C119" i="7"/>
  <c r="C120" i="7"/>
  <c r="C121" i="7"/>
  <c r="C122" i="7"/>
  <c r="C123" i="7"/>
  <c r="C124" i="7"/>
  <c r="C125" i="7"/>
  <c r="C126" i="7"/>
  <c r="C127" i="7"/>
  <c r="C128" i="7"/>
  <c r="C129" i="7"/>
  <c r="C130" i="7"/>
  <c r="C131" i="7"/>
  <c r="C132" i="7"/>
  <c r="C133" i="7"/>
  <c r="C134" i="7"/>
  <c r="C135" i="7"/>
  <c r="C136" i="7"/>
  <c r="C137" i="7"/>
  <c r="C138" i="7"/>
  <c r="C139" i="7"/>
  <c r="C140" i="7"/>
  <c r="C141" i="7"/>
  <c r="C142" i="7"/>
  <c r="C143" i="7"/>
  <c r="C144" i="7"/>
  <c r="C145" i="7"/>
  <c r="C146" i="7"/>
  <c r="C147" i="7"/>
  <c r="C148" i="7"/>
  <c r="C149" i="7"/>
  <c r="C150" i="7"/>
  <c r="C151" i="7"/>
  <c r="C152" i="7"/>
  <c r="C153" i="7"/>
  <c r="C154" i="7"/>
  <c r="C155" i="7"/>
  <c r="C156" i="7"/>
  <c r="C157" i="7"/>
  <c r="C158" i="7"/>
  <c r="C159" i="7"/>
  <c r="C160" i="7"/>
  <c r="C161" i="7"/>
  <c r="C162" i="7"/>
  <c r="C163" i="7"/>
  <c r="C164" i="7"/>
  <c r="C165" i="7"/>
  <c r="C166" i="7"/>
  <c r="C167" i="7"/>
  <c r="C168" i="7"/>
  <c r="C169" i="7"/>
  <c r="C170" i="7"/>
  <c r="C171" i="7"/>
  <c r="C172" i="7"/>
  <c r="C173" i="7"/>
  <c r="C174" i="7"/>
  <c r="C175" i="7"/>
  <c r="C176" i="7"/>
  <c r="C177" i="7"/>
  <c r="C178" i="7"/>
  <c r="C179" i="7"/>
  <c r="C180" i="7"/>
  <c r="C181" i="7"/>
  <c r="C182" i="7"/>
  <c r="C183" i="7"/>
  <c r="C184" i="7"/>
  <c r="C185" i="7"/>
  <c r="C186" i="7"/>
  <c r="C187" i="7"/>
  <c r="C188" i="7"/>
  <c r="C189" i="7"/>
  <c r="C190" i="7"/>
  <c r="C191" i="7"/>
  <c r="C192" i="7"/>
  <c r="C193" i="7"/>
  <c r="C194" i="7"/>
  <c r="C195" i="7"/>
  <c r="C7" i="7"/>
  <c r="C8" i="7"/>
  <c r="C9" i="7"/>
  <c r="C10" i="7"/>
  <c r="K248" i="7" a="1"/>
  <c r="K248" i="7" s="1"/>
  <c r="K247" i="7"/>
  <c r="K247" i="7" a="1"/>
  <c r="K246" i="7" a="1"/>
  <c r="K246" i="7" s="1"/>
  <c r="K245" i="7"/>
  <c r="K245" i="7" a="1"/>
  <c r="K244" i="7" a="1"/>
  <c r="K244" i="7" s="1"/>
  <c r="K243" i="7"/>
  <c r="K243" i="7" a="1"/>
  <c r="K242" i="7" a="1"/>
  <c r="K242" i="7" s="1"/>
  <c r="K241" i="7"/>
  <c r="K241" i="7" a="1"/>
  <c r="K240" i="7" a="1"/>
  <c r="K240" i="7" s="1"/>
  <c r="K239" i="7"/>
  <c r="K239" i="7" a="1"/>
  <c r="K238" i="7" a="1"/>
  <c r="K238" i="7" s="1"/>
  <c r="K237" i="7"/>
  <c r="K237" i="7" a="1"/>
  <c r="K236" i="7" a="1"/>
  <c r="K236" i="7" s="1"/>
  <c r="K235" i="7"/>
  <c r="K235" i="7" a="1"/>
  <c r="K234" i="7" a="1"/>
  <c r="K234" i="7" s="1"/>
  <c r="K233" i="7"/>
  <c r="K233" i="7" a="1"/>
  <c r="K232" i="7" a="1"/>
  <c r="K232" i="7" s="1"/>
  <c r="K231" i="7"/>
  <c r="K231" i="7" a="1"/>
  <c r="K230" i="7" a="1"/>
  <c r="K230" i="7" s="1"/>
  <c r="K229" i="7"/>
  <c r="K229" i="7" a="1"/>
  <c r="K228" i="7" a="1"/>
  <c r="K228" i="7" s="1"/>
  <c r="K227" i="7"/>
  <c r="K227" i="7" a="1"/>
  <c r="K226" i="7" a="1"/>
  <c r="K226" i="7" s="1"/>
  <c r="K225" i="7"/>
  <c r="K225" i="7" a="1"/>
  <c r="K224" i="7" a="1"/>
  <c r="K224" i="7" s="1"/>
  <c r="K223" i="7"/>
  <c r="K223" i="7" a="1"/>
  <c r="K222" i="7" a="1"/>
  <c r="K222" i="7" s="1"/>
  <c r="K221" i="7"/>
  <c r="K221" i="7" a="1"/>
  <c r="K220" i="7" a="1"/>
  <c r="K220" i="7" s="1"/>
  <c r="K219" i="7"/>
  <c r="K219" i="7" a="1"/>
  <c r="K218" i="7" a="1"/>
  <c r="K218" i="7" s="1"/>
  <c r="K217" i="7"/>
  <c r="K217" i="7" a="1"/>
  <c r="K216" i="7" a="1"/>
  <c r="K216" i="7" s="1"/>
  <c r="K215" i="7"/>
  <c r="K215" i="7" a="1"/>
  <c r="K214" i="7" a="1"/>
  <c r="K214" i="7" s="1"/>
  <c r="K213" i="7"/>
  <c r="K213" i="7" a="1"/>
  <c r="K212" i="7" a="1"/>
  <c r="K212" i="7" s="1"/>
  <c r="K211" i="7"/>
  <c r="K211" i="7" a="1"/>
  <c r="K210" i="7" a="1"/>
  <c r="K210" i="7" s="1"/>
  <c r="K209" i="7"/>
  <c r="K209" i="7" a="1"/>
  <c r="K208" i="7" a="1"/>
  <c r="K208" i="7" s="1"/>
  <c r="K207" i="7"/>
  <c r="K207" i="7" a="1"/>
  <c r="K206" i="7" a="1"/>
  <c r="K206" i="7" s="1"/>
  <c r="K205" i="7" a="1"/>
  <c r="K205" i="7" s="1"/>
  <c r="K204" i="7" a="1"/>
  <c r="K204" i="7" s="1"/>
  <c r="K203" i="7" a="1"/>
  <c r="K203" i="7" s="1"/>
  <c r="K202" i="7" a="1"/>
  <c r="K202" i="7" s="1"/>
  <c r="K201" i="7" a="1"/>
  <c r="K201" i="7" s="1"/>
  <c r="K200" i="7" a="1"/>
  <c r="K200" i="7" s="1"/>
  <c r="K199" i="7" a="1"/>
  <c r="K199" i="7" s="1"/>
  <c r="K198" i="7" a="1"/>
  <c r="K198" i="7" s="1"/>
  <c r="K197" i="7" a="1"/>
  <c r="K197" i="7" s="1"/>
  <c r="K196" i="7" a="1"/>
  <c r="K196" i="7" s="1"/>
  <c r="Q195" i="7" a="1"/>
  <c r="Q195" i="7" s="1"/>
  <c r="K195" i="7" a="1"/>
  <c r="K195" i="7" s="1"/>
  <c r="E195" i="7"/>
  <c r="D195" i="7"/>
  <c r="Q194" i="7" a="1"/>
  <c r="Q194" i="7" s="1"/>
  <c r="K194" i="7"/>
  <c r="K194" i="7" a="1"/>
  <c r="E194" i="7"/>
  <c r="D194" i="7"/>
  <c r="F194" i="7" s="1"/>
  <c r="Q193" i="7" a="1"/>
  <c r="Q193" i="7" s="1"/>
  <c r="K193" i="7" a="1"/>
  <c r="K193" i="7" s="1"/>
  <c r="E193" i="7"/>
  <c r="D193" i="7"/>
  <c r="F193" i="7" s="1"/>
  <c r="Q192" i="7" a="1"/>
  <c r="Q192" i="7" s="1"/>
  <c r="K192" i="7"/>
  <c r="K192" i="7" a="1"/>
  <c r="E192" i="7"/>
  <c r="D192" i="7"/>
  <c r="Q191" i="7" a="1"/>
  <c r="Q191" i="7" s="1"/>
  <c r="K191" i="7" a="1"/>
  <c r="K191" i="7" s="1"/>
  <c r="E191" i="7"/>
  <c r="D191" i="7"/>
  <c r="Q190" i="7" a="1"/>
  <c r="Q190" i="7" s="1"/>
  <c r="K190" i="7"/>
  <c r="K190" i="7" a="1"/>
  <c r="E190" i="7"/>
  <c r="D190" i="7"/>
  <c r="F190" i="7" s="1"/>
  <c r="Q189" i="7" a="1"/>
  <c r="Q189" i="7" s="1"/>
  <c r="K189" i="7"/>
  <c r="K189" i="7" a="1"/>
  <c r="E189" i="7"/>
  <c r="D189" i="7"/>
  <c r="Q188" i="7" a="1"/>
  <c r="Q188" i="7" s="1"/>
  <c r="K188" i="7"/>
  <c r="K188" i="7" a="1"/>
  <c r="E188" i="7"/>
  <c r="D188" i="7"/>
  <c r="F188" i="7" s="1"/>
  <c r="Q187" i="7" a="1"/>
  <c r="Q187" i="7" s="1"/>
  <c r="K187" i="7" a="1"/>
  <c r="K187" i="7" s="1"/>
  <c r="E187" i="7"/>
  <c r="D187" i="7"/>
  <c r="Q186" i="7" a="1"/>
  <c r="Q186" i="7" s="1"/>
  <c r="K186" i="7"/>
  <c r="K186" i="7" a="1"/>
  <c r="E186" i="7"/>
  <c r="D186" i="7"/>
  <c r="F186" i="7" s="1"/>
  <c r="Q185" i="7" a="1"/>
  <c r="Q185" i="7" s="1"/>
  <c r="K185" i="7" a="1"/>
  <c r="K185" i="7" s="1"/>
  <c r="E185" i="7"/>
  <c r="D185" i="7"/>
  <c r="F185" i="7" s="1"/>
  <c r="Q184" i="7" a="1"/>
  <c r="Q184" i="7" s="1"/>
  <c r="K184" i="7"/>
  <c r="K184" i="7" a="1"/>
  <c r="E184" i="7"/>
  <c r="D184" i="7"/>
  <c r="Q183" i="7" a="1"/>
  <c r="Q183" i="7" s="1"/>
  <c r="K183" i="7" a="1"/>
  <c r="K183" i="7" s="1"/>
  <c r="E183" i="7"/>
  <c r="D183" i="7"/>
  <c r="Q182" i="7" a="1"/>
  <c r="Q182" i="7" s="1"/>
  <c r="K182" i="7"/>
  <c r="K182" i="7" a="1"/>
  <c r="E182" i="7"/>
  <c r="D182" i="7"/>
  <c r="F182" i="7" s="1"/>
  <c r="Q181" i="7" a="1"/>
  <c r="Q181" i="7" s="1"/>
  <c r="K181" i="7" a="1"/>
  <c r="K181" i="7" s="1"/>
  <c r="E181" i="7"/>
  <c r="D181" i="7"/>
  <c r="F181" i="7" s="1"/>
  <c r="Q180" i="7" a="1"/>
  <c r="Q180" i="7" s="1"/>
  <c r="K180" i="7"/>
  <c r="K180" i="7" a="1"/>
  <c r="E180" i="7"/>
  <c r="D180" i="7"/>
  <c r="Q179" i="7" a="1"/>
  <c r="Q179" i="7" s="1"/>
  <c r="K179" i="7" a="1"/>
  <c r="K179" i="7" s="1"/>
  <c r="E179" i="7"/>
  <c r="D179" i="7"/>
  <c r="Q178" i="7" a="1"/>
  <c r="Q178" i="7" s="1"/>
  <c r="K178" i="7"/>
  <c r="K178" i="7" a="1"/>
  <c r="E178" i="7"/>
  <c r="D178" i="7"/>
  <c r="Q177" i="7" a="1"/>
  <c r="Q177" i="7" s="1"/>
  <c r="K177" i="7" a="1"/>
  <c r="K177" i="7" s="1"/>
  <c r="E177" i="7"/>
  <c r="D177" i="7"/>
  <c r="Q176" i="7" a="1"/>
  <c r="Q176" i="7" s="1"/>
  <c r="K176" i="7"/>
  <c r="K176" i="7" a="1"/>
  <c r="E176" i="7"/>
  <c r="D176" i="7"/>
  <c r="Q175" i="7" a="1"/>
  <c r="Q175" i="7" s="1"/>
  <c r="K175" i="7" a="1"/>
  <c r="K175" i="7" s="1"/>
  <c r="E175" i="7"/>
  <c r="D175" i="7"/>
  <c r="Q174" i="7" a="1"/>
  <c r="Q174" i="7" s="1"/>
  <c r="K174" i="7"/>
  <c r="K174" i="7" a="1"/>
  <c r="E174" i="7"/>
  <c r="D174" i="7"/>
  <c r="F174" i="7" s="1"/>
  <c r="Q173" i="7" a="1"/>
  <c r="Q173" i="7" s="1"/>
  <c r="K173" i="7" a="1"/>
  <c r="K173" i="7" s="1"/>
  <c r="E173" i="7"/>
  <c r="D173" i="7"/>
  <c r="F173" i="7" s="1"/>
  <c r="Q172" i="7" a="1"/>
  <c r="Q172" i="7" s="1"/>
  <c r="K172" i="7"/>
  <c r="K172" i="7" a="1"/>
  <c r="E172" i="7"/>
  <c r="D172" i="7"/>
  <c r="F172" i="7" s="1"/>
  <c r="Q171" i="7" a="1"/>
  <c r="Q171" i="7" s="1"/>
  <c r="K171" i="7" a="1"/>
  <c r="K171" i="7" s="1"/>
  <c r="E171" i="7"/>
  <c r="D171" i="7"/>
  <c r="Q170" i="7" a="1"/>
  <c r="Q170" i="7" s="1"/>
  <c r="K170" i="7"/>
  <c r="K170" i="7" a="1"/>
  <c r="E170" i="7"/>
  <c r="D170" i="7"/>
  <c r="F170" i="7" s="1"/>
  <c r="Q169" i="7" a="1"/>
  <c r="Q169" i="7" s="1"/>
  <c r="K169" i="7" a="1"/>
  <c r="K169" i="7" s="1"/>
  <c r="E169" i="7"/>
  <c r="D169" i="7"/>
  <c r="F169" i="7" s="1"/>
  <c r="Q168" i="7" a="1"/>
  <c r="Q168" i="7" s="1"/>
  <c r="K168" i="7"/>
  <c r="K168" i="7" a="1"/>
  <c r="E168" i="7"/>
  <c r="D168" i="7"/>
  <c r="Q167" i="7" a="1"/>
  <c r="Q167" i="7" s="1"/>
  <c r="K167" i="7" a="1"/>
  <c r="K167" i="7" s="1"/>
  <c r="E167" i="7"/>
  <c r="D167" i="7"/>
  <c r="Q166" i="7" a="1"/>
  <c r="Q166" i="7" s="1"/>
  <c r="K166" i="7"/>
  <c r="K166" i="7" a="1"/>
  <c r="E166" i="7"/>
  <c r="D166" i="7"/>
  <c r="F166" i="7" s="1"/>
  <c r="Q165" i="7" a="1"/>
  <c r="Q165" i="7" s="1"/>
  <c r="K165" i="7" a="1"/>
  <c r="K165" i="7" s="1"/>
  <c r="E165" i="7"/>
  <c r="D165" i="7"/>
  <c r="F165" i="7" s="1"/>
  <c r="Q164" i="7" a="1"/>
  <c r="Q164" i="7" s="1"/>
  <c r="K164" i="7"/>
  <c r="K164" i="7" a="1"/>
  <c r="E164" i="7"/>
  <c r="D164" i="7"/>
  <c r="Q163" i="7" a="1"/>
  <c r="Q163" i="7" s="1"/>
  <c r="K163" i="7" a="1"/>
  <c r="K163" i="7" s="1"/>
  <c r="E163" i="7"/>
  <c r="D163" i="7"/>
  <c r="Q162" i="7" a="1"/>
  <c r="Q162" i="7" s="1"/>
  <c r="K162" i="7"/>
  <c r="K162" i="7" a="1"/>
  <c r="E162" i="7"/>
  <c r="D162" i="7"/>
  <c r="Q161" i="7" a="1"/>
  <c r="Q161" i="7" s="1"/>
  <c r="K161" i="7" a="1"/>
  <c r="K161" i="7" s="1"/>
  <c r="E161" i="7"/>
  <c r="D161" i="7"/>
  <c r="Q160" i="7" a="1"/>
  <c r="Q160" i="7" s="1"/>
  <c r="K160" i="7"/>
  <c r="K160" i="7" a="1"/>
  <c r="E160" i="7"/>
  <c r="D160" i="7"/>
  <c r="Q159" i="7" a="1"/>
  <c r="Q159" i="7" s="1"/>
  <c r="K159" i="7"/>
  <c r="K159" i="7" a="1"/>
  <c r="E159" i="7"/>
  <c r="D159" i="7"/>
  <c r="Q158" i="7" a="1"/>
  <c r="Q158" i="7" s="1"/>
  <c r="K158" i="7"/>
  <c r="K158" i="7" a="1"/>
  <c r="E158" i="7"/>
  <c r="D158" i="7"/>
  <c r="Q157" i="7" a="1"/>
  <c r="Q157" i="7" s="1"/>
  <c r="K157" i="7" a="1"/>
  <c r="K157" i="7" s="1"/>
  <c r="E157" i="7"/>
  <c r="D157" i="7"/>
  <c r="Q156" i="7" a="1"/>
  <c r="Q156" i="7" s="1"/>
  <c r="K156" i="7"/>
  <c r="K156" i="7" a="1"/>
  <c r="E156" i="7"/>
  <c r="D156" i="7"/>
  <c r="Q155" i="7" a="1"/>
  <c r="Q155" i="7" s="1"/>
  <c r="K155" i="7"/>
  <c r="K155" i="7" a="1"/>
  <c r="E155" i="7"/>
  <c r="D155" i="7"/>
  <c r="F155" i="7" s="1"/>
  <c r="Q154" i="7" a="1"/>
  <c r="Q154" i="7" s="1"/>
  <c r="K154" i="7"/>
  <c r="K154" i="7" a="1"/>
  <c r="E154" i="7"/>
  <c r="D154" i="7"/>
  <c r="Q153" i="7" a="1"/>
  <c r="Q153" i="7" s="1"/>
  <c r="K153" i="7" a="1"/>
  <c r="K153" i="7" s="1"/>
  <c r="E153" i="7"/>
  <c r="D153" i="7"/>
  <c r="Q152" i="7" a="1"/>
  <c r="Q152" i="7" s="1"/>
  <c r="K152" i="7"/>
  <c r="K152" i="7" a="1"/>
  <c r="E152" i="7"/>
  <c r="D152" i="7"/>
  <c r="Q151" i="7" a="1"/>
  <c r="Q151" i="7" s="1"/>
  <c r="K151" i="7"/>
  <c r="K151" i="7" a="1"/>
  <c r="E151" i="7"/>
  <c r="D151" i="7"/>
  <c r="F151" i="7" s="1"/>
  <c r="Q150" i="7" a="1"/>
  <c r="Q150" i="7" s="1"/>
  <c r="K150" i="7"/>
  <c r="K150" i="7" a="1"/>
  <c r="E150" i="7"/>
  <c r="D150" i="7"/>
  <c r="Q149" i="7" a="1"/>
  <c r="Q149" i="7" s="1"/>
  <c r="K149" i="7" a="1"/>
  <c r="K149" i="7" s="1"/>
  <c r="E149" i="7"/>
  <c r="D149" i="7"/>
  <c r="Q148" i="7" a="1"/>
  <c r="Q148" i="7" s="1"/>
  <c r="K148" i="7"/>
  <c r="K148" i="7" a="1"/>
  <c r="E148" i="7"/>
  <c r="D148" i="7"/>
  <c r="Q147" i="7" a="1"/>
  <c r="Q147" i="7" s="1"/>
  <c r="K147" i="7"/>
  <c r="K147" i="7" a="1"/>
  <c r="E147" i="7"/>
  <c r="D147" i="7"/>
  <c r="F147" i="7" s="1"/>
  <c r="Q146" i="7" a="1"/>
  <c r="Q146" i="7" s="1"/>
  <c r="K146" i="7"/>
  <c r="K146" i="7" a="1"/>
  <c r="E146" i="7"/>
  <c r="D146" i="7"/>
  <c r="Q145" i="7" a="1"/>
  <c r="Q145" i="7" s="1"/>
  <c r="K145" i="7" a="1"/>
  <c r="K145" i="7" s="1"/>
  <c r="E145" i="7"/>
  <c r="D145" i="7"/>
  <c r="Q144" i="7" a="1"/>
  <c r="Q144" i="7" s="1"/>
  <c r="K144" i="7"/>
  <c r="K144" i="7" a="1"/>
  <c r="E144" i="7"/>
  <c r="D144" i="7"/>
  <c r="Q143" i="7" a="1"/>
  <c r="Q143" i="7" s="1"/>
  <c r="K143" i="7"/>
  <c r="K143" i="7" a="1"/>
  <c r="E143" i="7"/>
  <c r="D143" i="7"/>
  <c r="F143" i="7" s="1"/>
  <c r="Q142" i="7" a="1"/>
  <c r="Q142" i="7" s="1"/>
  <c r="K142" i="7"/>
  <c r="K142" i="7" a="1"/>
  <c r="E142" i="7"/>
  <c r="D142" i="7"/>
  <c r="Q141" i="7" a="1"/>
  <c r="Q141" i="7" s="1"/>
  <c r="K141" i="7" a="1"/>
  <c r="K141" i="7" s="1"/>
  <c r="E141" i="7"/>
  <c r="D141" i="7"/>
  <c r="Q140" i="7" a="1"/>
  <c r="Q140" i="7" s="1"/>
  <c r="K140" i="7"/>
  <c r="K140" i="7" a="1"/>
  <c r="E140" i="7"/>
  <c r="D140" i="7"/>
  <c r="Q139" i="7" a="1"/>
  <c r="Q139" i="7" s="1"/>
  <c r="K139" i="7"/>
  <c r="K139" i="7" a="1"/>
  <c r="E139" i="7"/>
  <c r="D139" i="7"/>
  <c r="Q138" i="7" a="1"/>
  <c r="Q138" i="7" s="1"/>
  <c r="K138" i="7"/>
  <c r="K138" i="7" a="1"/>
  <c r="E138" i="7"/>
  <c r="D138" i="7"/>
  <c r="Q137" i="7" a="1"/>
  <c r="Q137" i="7" s="1"/>
  <c r="K137" i="7" a="1"/>
  <c r="K137" i="7" s="1"/>
  <c r="E137" i="7"/>
  <c r="D137" i="7"/>
  <c r="Q136" i="7" a="1"/>
  <c r="Q136" i="7" s="1"/>
  <c r="K136" i="7"/>
  <c r="K136" i="7" a="1"/>
  <c r="E136" i="7"/>
  <c r="D136" i="7"/>
  <c r="Q135" i="7" a="1"/>
  <c r="Q135" i="7" s="1"/>
  <c r="K135" i="7"/>
  <c r="K135" i="7" a="1"/>
  <c r="E135" i="7"/>
  <c r="D135" i="7"/>
  <c r="Q134" i="7" a="1"/>
  <c r="Q134" i="7" s="1"/>
  <c r="K134" i="7"/>
  <c r="K134" i="7" a="1"/>
  <c r="E134" i="7"/>
  <c r="D134" i="7"/>
  <c r="Q133" i="7" a="1"/>
  <c r="Q133" i="7" s="1"/>
  <c r="K133" i="7" a="1"/>
  <c r="K133" i="7" s="1"/>
  <c r="E133" i="7"/>
  <c r="D133" i="7"/>
  <c r="Q132" i="7" a="1"/>
  <c r="Q132" i="7" s="1"/>
  <c r="K132" i="7"/>
  <c r="K132" i="7" a="1"/>
  <c r="E132" i="7"/>
  <c r="D132" i="7"/>
  <c r="Q131" i="7" a="1"/>
  <c r="Q131" i="7" s="1"/>
  <c r="K131" i="7"/>
  <c r="K131" i="7" a="1"/>
  <c r="E131" i="7"/>
  <c r="D131" i="7"/>
  <c r="Q130" i="7" a="1"/>
  <c r="Q130" i="7" s="1"/>
  <c r="K130" i="7"/>
  <c r="K130" i="7" a="1"/>
  <c r="E130" i="7"/>
  <c r="D130" i="7"/>
  <c r="Q129" i="7" a="1"/>
  <c r="Q129" i="7" s="1"/>
  <c r="K129" i="7" a="1"/>
  <c r="K129" i="7" s="1"/>
  <c r="E129" i="7"/>
  <c r="D129" i="7"/>
  <c r="Q128" i="7" a="1"/>
  <c r="Q128" i="7" s="1"/>
  <c r="K128" i="7"/>
  <c r="K128" i="7" a="1"/>
  <c r="E128" i="7"/>
  <c r="D128" i="7"/>
  <c r="Q127" i="7" a="1"/>
  <c r="Q127" i="7" s="1"/>
  <c r="K127" i="7"/>
  <c r="K127" i="7" a="1"/>
  <c r="E127" i="7"/>
  <c r="D127" i="7"/>
  <c r="Q126" i="7" a="1"/>
  <c r="Q126" i="7" s="1"/>
  <c r="K126" i="7"/>
  <c r="K126" i="7" a="1"/>
  <c r="E126" i="7"/>
  <c r="D126" i="7"/>
  <c r="Q125" i="7" a="1"/>
  <c r="Q125" i="7" s="1"/>
  <c r="K125" i="7" a="1"/>
  <c r="K125" i="7" s="1"/>
  <c r="E125" i="7"/>
  <c r="D125" i="7"/>
  <c r="Q124" i="7" a="1"/>
  <c r="Q124" i="7" s="1"/>
  <c r="K124" i="7"/>
  <c r="K124" i="7" a="1"/>
  <c r="E124" i="7"/>
  <c r="D124" i="7"/>
  <c r="Q123" i="7" a="1"/>
  <c r="Q123" i="7" s="1"/>
  <c r="K123" i="7"/>
  <c r="K123" i="7" a="1"/>
  <c r="E123" i="7"/>
  <c r="D123" i="7"/>
  <c r="Q122" i="7" a="1"/>
  <c r="Q122" i="7" s="1"/>
  <c r="K122" i="7"/>
  <c r="K122" i="7" a="1"/>
  <c r="E122" i="7"/>
  <c r="D122" i="7"/>
  <c r="Q121" i="7" a="1"/>
  <c r="Q121" i="7" s="1"/>
  <c r="K121" i="7" a="1"/>
  <c r="K121" i="7" s="1"/>
  <c r="E121" i="7"/>
  <c r="D121" i="7"/>
  <c r="Q120" i="7" a="1"/>
  <c r="Q120" i="7" s="1"/>
  <c r="K120" i="7"/>
  <c r="K120" i="7" a="1"/>
  <c r="E120" i="7"/>
  <c r="D120" i="7"/>
  <c r="Q119" i="7" a="1"/>
  <c r="Q119" i="7" s="1"/>
  <c r="K119" i="7"/>
  <c r="K119" i="7" a="1"/>
  <c r="E119" i="7"/>
  <c r="D119" i="7"/>
  <c r="Q118" i="7" a="1"/>
  <c r="Q118" i="7" s="1"/>
  <c r="K118" i="7"/>
  <c r="K118" i="7" a="1"/>
  <c r="E118" i="7"/>
  <c r="D118" i="7"/>
  <c r="Q117" i="7" a="1"/>
  <c r="Q117" i="7" s="1"/>
  <c r="K117" i="7" a="1"/>
  <c r="K117" i="7" s="1"/>
  <c r="E117" i="7"/>
  <c r="D117" i="7"/>
  <c r="Q116" i="7" a="1"/>
  <c r="Q116" i="7" s="1"/>
  <c r="K116" i="7"/>
  <c r="K116" i="7" a="1"/>
  <c r="E116" i="7"/>
  <c r="D116" i="7"/>
  <c r="Q115" i="7" a="1"/>
  <c r="Q115" i="7" s="1"/>
  <c r="K115" i="7"/>
  <c r="K115" i="7" a="1"/>
  <c r="E115" i="7"/>
  <c r="D115" i="7"/>
  <c r="Q114" i="7" a="1"/>
  <c r="Q114" i="7" s="1"/>
  <c r="K114" i="7"/>
  <c r="K114" i="7" a="1"/>
  <c r="E114" i="7"/>
  <c r="D114" i="7"/>
  <c r="Q113" i="7" a="1"/>
  <c r="Q113" i="7" s="1"/>
  <c r="K113" i="7" a="1"/>
  <c r="K113" i="7" s="1"/>
  <c r="E113" i="7"/>
  <c r="D113" i="7"/>
  <c r="Q112" i="7" a="1"/>
  <c r="Q112" i="7" s="1"/>
  <c r="K112" i="7" a="1"/>
  <c r="K112" i="7" s="1"/>
  <c r="E112" i="7"/>
  <c r="D112" i="7"/>
  <c r="Q111" i="7" a="1"/>
  <c r="Q111" i="7" s="1"/>
  <c r="K111" i="7"/>
  <c r="K111" i="7" a="1"/>
  <c r="E111" i="7"/>
  <c r="D111" i="7"/>
  <c r="Q110" i="7" a="1"/>
  <c r="Q110" i="7" s="1"/>
  <c r="K110" i="7" a="1"/>
  <c r="K110" i="7" s="1"/>
  <c r="E110" i="7"/>
  <c r="D110" i="7"/>
  <c r="Q109" i="7" a="1"/>
  <c r="Q109" i="7" s="1"/>
  <c r="K109" i="7"/>
  <c r="K109" i="7" a="1"/>
  <c r="E109" i="7"/>
  <c r="D109" i="7"/>
  <c r="Q108" i="7" a="1"/>
  <c r="Q108" i="7" s="1"/>
  <c r="K108" i="7"/>
  <c r="K108" i="7" a="1"/>
  <c r="E108" i="7"/>
  <c r="D108" i="7"/>
  <c r="Q107" i="7" a="1"/>
  <c r="Q107" i="7" s="1"/>
  <c r="K107" i="7"/>
  <c r="K107" i="7" a="1"/>
  <c r="E107" i="7"/>
  <c r="D107" i="7"/>
  <c r="Q106" i="7" a="1"/>
  <c r="Q106" i="7" s="1"/>
  <c r="K106" i="7" a="1"/>
  <c r="K106" i="7" s="1"/>
  <c r="E106" i="7"/>
  <c r="D106" i="7"/>
  <c r="Q105" i="7" a="1"/>
  <c r="Q105" i="7" s="1"/>
  <c r="K105" i="7"/>
  <c r="K105" i="7" a="1"/>
  <c r="E105" i="7"/>
  <c r="D105" i="7"/>
  <c r="Q104" i="7" a="1"/>
  <c r="Q104" i="7" s="1"/>
  <c r="K104" i="7"/>
  <c r="K104" i="7" a="1"/>
  <c r="E104" i="7"/>
  <c r="D104" i="7"/>
  <c r="Q103" i="7" a="1"/>
  <c r="Q103" i="7" s="1"/>
  <c r="K103" i="7"/>
  <c r="K103" i="7" a="1"/>
  <c r="E103" i="7"/>
  <c r="D103" i="7"/>
  <c r="Q102" i="7" a="1"/>
  <c r="Q102" i="7" s="1"/>
  <c r="K102" i="7" a="1"/>
  <c r="K102" i="7" s="1"/>
  <c r="E102" i="7"/>
  <c r="D102" i="7"/>
  <c r="Q101" i="7" a="1"/>
  <c r="Q101" i="7" s="1"/>
  <c r="K101" i="7"/>
  <c r="K101" i="7" a="1"/>
  <c r="E101" i="7"/>
  <c r="D101" i="7"/>
  <c r="Q100" i="7" a="1"/>
  <c r="Q100" i="7" s="1"/>
  <c r="K100" i="7"/>
  <c r="K100" i="7" a="1"/>
  <c r="E100" i="7"/>
  <c r="D100" i="7"/>
  <c r="Q99" i="7" a="1"/>
  <c r="Q99" i="7" s="1"/>
  <c r="K99" i="7"/>
  <c r="K99" i="7" a="1"/>
  <c r="E99" i="7"/>
  <c r="D99" i="7"/>
  <c r="Q98" i="7" a="1"/>
  <c r="Q98" i="7" s="1"/>
  <c r="K98" i="7" a="1"/>
  <c r="K98" i="7" s="1"/>
  <c r="E98" i="7"/>
  <c r="D98" i="7"/>
  <c r="Q97" i="7" a="1"/>
  <c r="Q97" i="7" s="1"/>
  <c r="K97" i="7"/>
  <c r="K97" i="7" a="1"/>
  <c r="E97" i="7"/>
  <c r="D97" i="7"/>
  <c r="Q96" i="7" a="1"/>
  <c r="Q96" i="7" s="1"/>
  <c r="K96" i="7"/>
  <c r="K96" i="7" a="1"/>
  <c r="E96" i="7"/>
  <c r="D96" i="7"/>
  <c r="Q95" i="7" a="1"/>
  <c r="Q95" i="7" s="1"/>
  <c r="K95" i="7"/>
  <c r="K95" i="7" a="1"/>
  <c r="E95" i="7"/>
  <c r="D95" i="7"/>
  <c r="Q94" i="7" a="1"/>
  <c r="Q94" i="7" s="1"/>
  <c r="K94" i="7" a="1"/>
  <c r="K94" i="7" s="1"/>
  <c r="E94" i="7"/>
  <c r="D94" i="7"/>
  <c r="Q93" i="7" a="1"/>
  <c r="Q93" i="7" s="1"/>
  <c r="K93" i="7"/>
  <c r="K93" i="7" a="1"/>
  <c r="E93" i="7"/>
  <c r="D93" i="7"/>
  <c r="Q92" i="7" a="1"/>
  <c r="Q92" i="7" s="1"/>
  <c r="K92" i="7"/>
  <c r="K92" i="7" a="1"/>
  <c r="E92" i="7"/>
  <c r="D92" i="7"/>
  <c r="Q91" i="7" a="1"/>
  <c r="Q91" i="7" s="1"/>
  <c r="K91" i="7"/>
  <c r="K91" i="7" a="1"/>
  <c r="E91" i="7"/>
  <c r="D91" i="7"/>
  <c r="Q90" i="7" a="1"/>
  <c r="Q90" i="7" s="1"/>
  <c r="K90" i="7" a="1"/>
  <c r="K90" i="7" s="1"/>
  <c r="E90" i="7"/>
  <c r="D90" i="7"/>
  <c r="Q89" i="7" a="1"/>
  <c r="Q89" i="7" s="1"/>
  <c r="K89" i="7"/>
  <c r="K89" i="7" a="1"/>
  <c r="E89" i="7"/>
  <c r="D89" i="7"/>
  <c r="Q88" i="7" a="1"/>
  <c r="Q88" i="7" s="1"/>
  <c r="K88" i="7"/>
  <c r="K88" i="7" a="1"/>
  <c r="E88" i="7"/>
  <c r="D88" i="7"/>
  <c r="Q87" i="7" a="1"/>
  <c r="Q87" i="7" s="1"/>
  <c r="K87" i="7"/>
  <c r="K87" i="7" a="1"/>
  <c r="E87" i="7"/>
  <c r="D87" i="7"/>
  <c r="Q86" i="7" a="1"/>
  <c r="Q86" i="7" s="1"/>
  <c r="K86" i="7" a="1"/>
  <c r="K86" i="7" s="1"/>
  <c r="E86" i="7"/>
  <c r="D86" i="7"/>
  <c r="Q85" i="7" a="1"/>
  <c r="Q85" i="7" s="1"/>
  <c r="K85" i="7"/>
  <c r="K85" i="7" a="1"/>
  <c r="E85" i="7"/>
  <c r="D85" i="7"/>
  <c r="Q84" i="7" a="1"/>
  <c r="Q84" i="7" s="1"/>
  <c r="K84" i="7"/>
  <c r="K84" i="7" a="1"/>
  <c r="E84" i="7"/>
  <c r="D84" i="7"/>
  <c r="Q83" i="7" a="1"/>
  <c r="Q83" i="7" s="1"/>
  <c r="K83" i="7"/>
  <c r="K83" i="7" a="1"/>
  <c r="E83" i="7"/>
  <c r="D83" i="7"/>
  <c r="Q82" i="7" a="1"/>
  <c r="Q82" i="7" s="1"/>
  <c r="K82" i="7" a="1"/>
  <c r="K82" i="7" s="1"/>
  <c r="E82" i="7"/>
  <c r="D82" i="7"/>
  <c r="F82" i="7" s="1"/>
  <c r="Q81" i="7" a="1"/>
  <c r="Q81" i="7" s="1"/>
  <c r="K81" i="7"/>
  <c r="K81" i="7" a="1"/>
  <c r="E81" i="7"/>
  <c r="D81" i="7"/>
  <c r="Q80" i="7" a="1"/>
  <c r="Q80" i="7" s="1"/>
  <c r="K80" i="7"/>
  <c r="K80" i="7" a="1"/>
  <c r="E80" i="7"/>
  <c r="D80" i="7"/>
  <c r="Q79" i="7" a="1"/>
  <c r="Q79" i="7" s="1"/>
  <c r="K79" i="7"/>
  <c r="K79" i="7" a="1"/>
  <c r="E79" i="7"/>
  <c r="D79" i="7"/>
  <c r="Q78" i="7" a="1"/>
  <c r="Q78" i="7" s="1"/>
  <c r="K78" i="7" a="1"/>
  <c r="K78" i="7" s="1"/>
  <c r="E78" i="7"/>
  <c r="D78" i="7"/>
  <c r="Q77" i="7" a="1"/>
  <c r="Q77" i="7" s="1"/>
  <c r="K77" i="7"/>
  <c r="K77" i="7" a="1"/>
  <c r="E77" i="7"/>
  <c r="D77" i="7"/>
  <c r="Q76" i="7" a="1"/>
  <c r="Q76" i="7" s="1"/>
  <c r="K76" i="7"/>
  <c r="K76" i="7" a="1"/>
  <c r="E76" i="7"/>
  <c r="D76" i="7"/>
  <c r="Q75" i="7" a="1"/>
  <c r="Q75" i="7" s="1"/>
  <c r="K75" i="7"/>
  <c r="K75" i="7" a="1"/>
  <c r="E75" i="7"/>
  <c r="D75" i="7"/>
  <c r="Q74" i="7" a="1"/>
  <c r="Q74" i="7" s="1"/>
  <c r="K74" i="7" a="1"/>
  <c r="K74" i="7" s="1"/>
  <c r="E74" i="7"/>
  <c r="D74" i="7"/>
  <c r="F74" i="7" s="1"/>
  <c r="Q73" i="7" a="1"/>
  <c r="Q73" i="7" s="1"/>
  <c r="K73" i="7"/>
  <c r="K73" i="7" a="1"/>
  <c r="E73" i="7"/>
  <c r="D73" i="7"/>
  <c r="Q72" i="7" a="1"/>
  <c r="Q72" i="7" s="1"/>
  <c r="K72" i="7"/>
  <c r="K72" i="7" a="1"/>
  <c r="E72" i="7"/>
  <c r="D72" i="7"/>
  <c r="Q71" i="7" a="1"/>
  <c r="Q71" i="7" s="1"/>
  <c r="K71" i="7"/>
  <c r="K71" i="7" a="1"/>
  <c r="E71" i="7"/>
  <c r="D71" i="7"/>
  <c r="Q70" i="7" a="1"/>
  <c r="Q70" i="7" s="1"/>
  <c r="K70" i="7" a="1"/>
  <c r="K70" i="7" s="1"/>
  <c r="E70" i="7"/>
  <c r="D70" i="7"/>
  <c r="Q69" i="7" a="1"/>
  <c r="Q69" i="7" s="1"/>
  <c r="D69" i="7" s="1"/>
  <c r="K69" i="7"/>
  <c r="K69" i="7" a="1"/>
  <c r="E69" i="7"/>
  <c r="Q68" i="7" a="1"/>
  <c r="Q68" i="7" s="1"/>
  <c r="D68" i="7" s="1"/>
  <c r="K68" i="7"/>
  <c r="K68" i="7" a="1"/>
  <c r="E68" i="7"/>
  <c r="Q67" i="7" a="1"/>
  <c r="Q67" i="7" s="1"/>
  <c r="D67" i="7" s="1"/>
  <c r="K67" i="7"/>
  <c r="K67" i="7" a="1"/>
  <c r="E67" i="7"/>
  <c r="Q66" i="7" a="1"/>
  <c r="Q66" i="7" s="1"/>
  <c r="D66" i="7" s="1"/>
  <c r="F66" i="7" s="1"/>
  <c r="K66" i="7" a="1"/>
  <c r="K66" i="7" s="1"/>
  <c r="E66" i="7"/>
  <c r="Q65" i="7" a="1"/>
  <c r="Q65" i="7" s="1"/>
  <c r="D65" i="7" s="1"/>
  <c r="K65" i="7"/>
  <c r="K65" i="7" a="1"/>
  <c r="E65" i="7"/>
  <c r="Q64" i="7" a="1"/>
  <c r="Q64" i="7" s="1"/>
  <c r="D64" i="7" s="1"/>
  <c r="K64" i="7"/>
  <c r="K64" i="7" a="1"/>
  <c r="E64" i="7"/>
  <c r="Q63" i="7" a="1"/>
  <c r="Q63" i="7" s="1"/>
  <c r="D63" i="7" s="1"/>
  <c r="K63" i="7"/>
  <c r="K63" i="7" a="1"/>
  <c r="E63" i="7"/>
  <c r="Q62" i="7" a="1"/>
  <c r="Q62" i="7" s="1"/>
  <c r="D62" i="7" s="1"/>
  <c r="K62" i="7" a="1"/>
  <c r="K62" i="7" s="1"/>
  <c r="E62" i="7"/>
  <c r="Q61" i="7" a="1"/>
  <c r="Q61" i="7" s="1"/>
  <c r="D61" i="7" s="1"/>
  <c r="K61" i="7"/>
  <c r="K61" i="7" a="1"/>
  <c r="E61" i="7"/>
  <c r="Q60" i="7" a="1"/>
  <c r="Q60" i="7" s="1"/>
  <c r="D60" i="7" s="1"/>
  <c r="K60" i="7"/>
  <c r="K60" i="7" a="1"/>
  <c r="E60" i="7"/>
  <c r="Q59" i="7" a="1"/>
  <c r="Q59" i="7" s="1"/>
  <c r="D59" i="7" s="1"/>
  <c r="K59" i="7"/>
  <c r="K59" i="7" a="1"/>
  <c r="E59" i="7"/>
  <c r="Q58" i="7" a="1"/>
  <c r="Q58" i="7" s="1"/>
  <c r="D58" i="7" s="1"/>
  <c r="K58" i="7" a="1"/>
  <c r="K58" i="7" s="1"/>
  <c r="E58" i="7"/>
  <c r="Q57" i="7" a="1"/>
  <c r="Q57" i="7" s="1"/>
  <c r="D57" i="7" s="1"/>
  <c r="F57" i="7" s="1"/>
  <c r="K57" i="7"/>
  <c r="K57" i="7" a="1"/>
  <c r="E57" i="7"/>
  <c r="Q56" i="7" a="1"/>
  <c r="Q56" i="7" s="1"/>
  <c r="D56" i="7" s="1"/>
  <c r="K56" i="7"/>
  <c r="K56" i="7" a="1"/>
  <c r="E56" i="7"/>
  <c r="Q55" i="7" a="1"/>
  <c r="Q55" i="7" s="1"/>
  <c r="D55" i="7" s="1"/>
  <c r="F55" i="7" s="1"/>
  <c r="K55" i="7"/>
  <c r="K55" i="7" a="1"/>
  <c r="E55" i="7"/>
  <c r="Q54" i="7" a="1"/>
  <c r="Q54" i="7" s="1"/>
  <c r="D54" i="7" s="1"/>
  <c r="K54" i="7" a="1"/>
  <c r="K54" i="7" s="1"/>
  <c r="E54" i="7"/>
  <c r="Q53" i="7" a="1"/>
  <c r="Q53" i="7" s="1"/>
  <c r="D53" i="7" s="1"/>
  <c r="F53" i="7" s="1"/>
  <c r="K53" i="7"/>
  <c r="K53" i="7" a="1"/>
  <c r="E53" i="7"/>
  <c r="Q52" i="7" a="1"/>
  <c r="Q52" i="7" s="1"/>
  <c r="D52" i="7" s="1"/>
  <c r="K52" i="7"/>
  <c r="K52" i="7" a="1"/>
  <c r="E52" i="7"/>
  <c r="Q51" i="7" a="1"/>
  <c r="Q51" i="7" s="1"/>
  <c r="D51" i="7" s="1"/>
  <c r="F51" i="7" s="1"/>
  <c r="K51" i="7"/>
  <c r="K51" i="7" a="1"/>
  <c r="E51" i="7"/>
  <c r="Q50" i="7" a="1"/>
  <c r="Q50" i="7" s="1"/>
  <c r="D50" i="7" s="1"/>
  <c r="K50" i="7" a="1"/>
  <c r="K50" i="7" s="1"/>
  <c r="E50" i="7"/>
  <c r="Q49" i="7" a="1"/>
  <c r="Q49" i="7" s="1"/>
  <c r="D49" i="7" s="1"/>
  <c r="F49" i="7" s="1"/>
  <c r="K49" i="7"/>
  <c r="K49" i="7" a="1"/>
  <c r="E49" i="7"/>
  <c r="Q48" i="7" a="1"/>
  <c r="Q48" i="7" s="1"/>
  <c r="D48" i="7" s="1"/>
  <c r="K48" i="7"/>
  <c r="K48" i="7" a="1"/>
  <c r="E48" i="7"/>
  <c r="Q47" i="7" a="1"/>
  <c r="Q47" i="7" s="1"/>
  <c r="D47" i="7" s="1"/>
  <c r="F47" i="7" s="1"/>
  <c r="K47" i="7"/>
  <c r="K47" i="7" a="1"/>
  <c r="E47" i="7"/>
  <c r="Q46" i="7" a="1"/>
  <c r="Q46" i="7" s="1"/>
  <c r="D46" i="7" s="1"/>
  <c r="K46" i="7" a="1"/>
  <c r="K46" i="7" s="1"/>
  <c r="E46" i="7"/>
  <c r="Q45" i="7" a="1"/>
  <c r="Q45" i="7" s="1"/>
  <c r="D45" i="7" s="1"/>
  <c r="F45" i="7" s="1"/>
  <c r="K45" i="7"/>
  <c r="K45" i="7" a="1"/>
  <c r="E45" i="7"/>
  <c r="Q44" i="7" a="1"/>
  <c r="Q44" i="7" s="1"/>
  <c r="D44" i="7" s="1"/>
  <c r="K44" i="7"/>
  <c r="K44" i="7" a="1"/>
  <c r="E44" i="7"/>
  <c r="Q43" i="7" a="1"/>
  <c r="Q43" i="7" s="1"/>
  <c r="D43" i="7" s="1"/>
  <c r="F43" i="7" s="1"/>
  <c r="K43" i="7"/>
  <c r="K43" i="7" a="1"/>
  <c r="E43" i="7"/>
  <c r="Q42" i="7" a="1"/>
  <c r="Q42" i="7" s="1"/>
  <c r="D42" i="7" s="1"/>
  <c r="K42" i="7" a="1"/>
  <c r="K42" i="7" s="1"/>
  <c r="E42" i="7"/>
  <c r="Q41" i="7" a="1"/>
  <c r="Q41" i="7" s="1"/>
  <c r="D41" i="7" s="1"/>
  <c r="F41" i="7" s="1"/>
  <c r="K41" i="7"/>
  <c r="K41" i="7" a="1"/>
  <c r="E41" i="7"/>
  <c r="Q40" i="7" a="1"/>
  <c r="Q40" i="7" s="1"/>
  <c r="D40" i="7" s="1"/>
  <c r="K40" i="7"/>
  <c r="K40" i="7" a="1"/>
  <c r="E40" i="7"/>
  <c r="Q39" i="7" a="1"/>
  <c r="Q39" i="7" s="1"/>
  <c r="D39" i="7" s="1"/>
  <c r="F39" i="7" s="1"/>
  <c r="K39" i="7"/>
  <c r="K39" i="7" a="1"/>
  <c r="E39" i="7"/>
  <c r="Q38" i="7" a="1"/>
  <c r="Q38" i="7" s="1"/>
  <c r="D38" i="7" s="1"/>
  <c r="K38" i="7" a="1"/>
  <c r="K38" i="7" s="1"/>
  <c r="E38" i="7"/>
  <c r="Q37" i="7" a="1"/>
  <c r="Q37" i="7" s="1"/>
  <c r="D37" i="7" s="1"/>
  <c r="F37" i="7" s="1"/>
  <c r="K37" i="7"/>
  <c r="K37" i="7" a="1"/>
  <c r="E37" i="7"/>
  <c r="Q36" i="7" a="1"/>
  <c r="Q36" i="7" s="1"/>
  <c r="D36" i="7" s="1"/>
  <c r="K36" i="7"/>
  <c r="K36" i="7" a="1"/>
  <c r="E36" i="7"/>
  <c r="Q35" i="7" a="1"/>
  <c r="Q35" i="7" s="1"/>
  <c r="D35" i="7" s="1"/>
  <c r="F35" i="7" s="1"/>
  <c r="K35" i="7"/>
  <c r="K35" i="7" a="1"/>
  <c r="E35" i="7"/>
  <c r="Q34" i="7" a="1"/>
  <c r="Q34" i="7" s="1"/>
  <c r="D34" i="7" s="1"/>
  <c r="K34" i="7" a="1"/>
  <c r="K34" i="7" s="1"/>
  <c r="E34" i="7"/>
  <c r="Q33" i="7" a="1"/>
  <c r="Q33" i="7" s="1"/>
  <c r="D33" i="7" s="1"/>
  <c r="K33" i="7"/>
  <c r="K33" i="7" a="1"/>
  <c r="E33" i="7"/>
  <c r="Q32" i="7" a="1"/>
  <c r="Q32" i="7" s="1"/>
  <c r="D32" i="7" s="1"/>
  <c r="K32" i="7"/>
  <c r="K32" i="7" a="1"/>
  <c r="E32" i="7"/>
  <c r="Q31" i="7" a="1"/>
  <c r="Q31" i="7" s="1"/>
  <c r="D31" i="7" s="1"/>
  <c r="K31" i="7"/>
  <c r="K31" i="7" a="1"/>
  <c r="E31" i="7"/>
  <c r="Q30" i="7" a="1"/>
  <c r="Q30" i="7" s="1"/>
  <c r="D30" i="7" s="1"/>
  <c r="K30" i="7" a="1"/>
  <c r="K30" i="7" s="1"/>
  <c r="E30" i="7"/>
  <c r="Q29" i="7" a="1"/>
  <c r="Q29" i="7" s="1"/>
  <c r="D29" i="7" s="1"/>
  <c r="K29" i="7"/>
  <c r="K29" i="7" a="1"/>
  <c r="E29" i="7"/>
  <c r="Q28" i="7" a="1"/>
  <c r="Q28" i="7" s="1"/>
  <c r="D28" i="7" s="1"/>
  <c r="K28" i="7"/>
  <c r="K28" i="7" a="1"/>
  <c r="E28" i="7"/>
  <c r="Q27" i="7" a="1"/>
  <c r="Q27" i="7" s="1"/>
  <c r="D27" i="7" s="1"/>
  <c r="K27" i="7"/>
  <c r="K27" i="7" a="1"/>
  <c r="E27" i="7"/>
  <c r="Q26" i="7" a="1"/>
  <c r="Q26" i="7" s="1"/>
  <c r="D26" i="7" s="1"/>
  <c r="K26" i="7" a="1"/>
  <c r="K26" i="7" s="1"/>
  <c r="E26" i="7"/>
  <c r="Q25" i="7" a="1"/>
  <c r="Q25" i="7" s="1"/>
  <c r="D25" i="7" s="1"/>
  <c r="K25" i="7"/>
  <c r="K25" i="7" a="1"/>
  <c r="E25" i="7"/>
  <c r="Q24" i="7" a="1"/>
  <c r="Q24" i="7" s="1"/>
  <c r="D24" i="7" s="1"/>
  <c r="K24" i="7"/>
  <c r="K24" i="7" a="1"/>
  <c r="E24" i="7"/>
  <c r="Q23" i="7" a="1"/>
  <c r="Q23" i="7" s="1"/>
  <c r="D23" i="7" s="1"/>
  <c r="K23" i="7"/>
  <c r="K23" i="7" a="1"/>
  <c r="E23" i="7"/>
  <c r="Q22" i="7" a="1"/>
  <c r="Q22" i="7" s="1"/>
  <c r="D22" i="7" s="1"/>
  <c r="K22" i="7" a="1"/>
  <c r="K22" i="7" s="1"/>
  <c r="E22" i="7"/>
  <c r="Q21" i="7" a="1"/>
  <c r="Q21" i="7" s="1"/>
  <c r="D21" i="7" s="1"/>
  <c r="K21" i="7"/>
  <c r="K21" i="7" a="1"/>
  <c r="E21" i="7"/>
  <c r="Q20" i="7" a="1"/>
  <c r="Q20" i="7" s="1"/>
  <c r="D20" i="7" s="1"/>
  <c r="K20" i="7"/>
  <c r="K20" i="7" a="1"/>
  <c r="E20" i="7"/>
  <c r="Q19" i="7" a="1"/>
  <c r="Q19" i="7" s="1"/>
  <c r="D19" i="7" s="1"/>
  <c r="K19" i="7"/>
  <c r="K19" i="7" a="1"/>
  <c r="E19" i="7"/>
  <c r="Q18" i="7" a="1"/>
  <c r="Q18" i="7" s="1"/>
  <c r="D18" i="7" s="1"/>
  <c r="K18" i="7" a="1"/>
  <c r="K18" i="7" s="1"/>
  <c r="E18" i="7"/>
  <c r="Q17" i="7" a="1"/>
  <c r="Q17" i="7" s="1"/>
  <c r="D17" i="7" s="1"/>
  <c r="K17" i="7"/>
  <c r="K17" i="7" a="1"/>
  <c r="E17" i="7"/>
  <c r="Q16" i="7" a="1"/>
  <c r="Q16" i="7" s="1"/>
  <c r="D16" i="7" s="1"/>
  <c r="K16" i="7"/>
  <c r="K16" i="7" a="1"/>
  <c r="E16" i="7"/>
  <c r="Q15" i="7" a="1"/>
  <c r="Q15" i="7" s="1"/>
  <c r="D15" i="7" s="1"/>
  <c r="K15" i="7"/>
  <c r="K15" i="7" a="1"/>
  <c r="E15" i="7"/>
  <c r="Q14" i="7" a="1"/>
  <c r="Q14" i="7" s="1"/>
  <c r="D14" i="7" s="1"/>
  <c r="K14" i="7" a="1"/>
  <c r="K14" i="7" s="1"/>
  <c r="E14" i="7"/>
  <c r="Q13" i="7" a="1"/>
  <c r="Q13" i="7" s="1"/>
  <c r="D13" i="7" s="1"/>
  <c r="K13" i="7"/>
  <c r="K13" i="7" a="1"/>
  <c r="E13" i="7"/>
  <c r="Q12" i="7" a="1"/>
  <c r="Q12" i="7" s="1"/>
  <c r="D12" i="7" s="1"/>
  <c r="K12" i="7"/>
  <c r="K12" i="7" a="1"/>
  <c r="E12" i="7"/>
  <c r="Q11" i="7" a="1"/>
  <c r="Q11" i="7" s="1"/>
  <c r="D11" i="7" s="1"/>
  <c r="K11" i="7"/>
  <c r="K11" i="7" a="1"/>
  <c r="E11" i="7"/>
  <c r="Q10" i="7" a="1"/>
  <c r="Q10" i="7" s="1"/>
  <c r="D10" i="7" s="1"/>
  <c r="K10" i="7" a="1"/>
  <c r="K10" i="7" s="1"/>
  <c r="E10" i="7"/>
  <c r="Q9" i="7" a="1"/>
  <c r="Q9" i="7" s="1"/>
  <c r="D9" i="7" s="1"/>
  <c r="K9" i="7"/>
  <c r="K9" i="7" a="1"/>
  <c r="E9" i="7"/>
  <c r="Q8" i="7" a="1"/>
  <c r="Q8" i="7" s="1"/>
  <c r="D8" i="7" s="1"/>
  <c r="K8" i="7"/>
  <c r="K8" i="7" a="1"/>
  <c r="E8" i="7"/>
  <c r="Q7" i="7" a="1"/>
  <c r="Q7" i="7" s="1"/>
  <c r="D7" i="7" s="1"/>
  <c r="K7" i="7"/>
  <c r="K7" i="7" a="1"/>
  <c r="E7" i="7"/>
  <c r="Q6" i="7" a="1"/>
  <c r="Q6" i="7" s="1"/>
  <c r="D6" i="7" s="1"/>
  <c r="K6" i="7" a="1"/>
  <c r="K6" i="7" s="1"/>
  <c r="E6" i="7"/>
  <c r="Q5" i="7" a="1"/>
  <c r="Q5" i="7" s="1"/>
  <c r="D5" i="7" s="1"/>
  <c r="E5" i="7"/>
  <c r="E69" i="2"/>
  <c r="E70" i="2"/>
  <c r="F70" i="2" s="1"/>
  <c r="D70" i="2"/>
  <c r="K196" i="2" a="1"/>
  <c r="K196" i="2"/>
  <c r="K197" i="2" a="1"/>
  <c r="K197" i="2"/>
  <c r="K198" i="2" a="1"/>
  <c r="K198" i="2"/>
  <c r="K199" i="2" a="1"/>
  <c r="K199" i="2"/>
  <c r="K200" i="2" a="1"/>
  <c r="K200" i="2"/>
  <c r="K201" i="2" a="1"/>
  <c r="K201" i="2"/>
  <c r="K202" i="2" a="1"/>
  <c r="K202" i="2"/>
  <c r="K203" i="2" a="1"/>
  <c r="K203" i="2"/>
  <c r="K204" i="2" a="1"/>
  <c r="K204" i="2"/>
  <c r="K205" i="2" a="1"/>
  <c r="K205" i="2"/>
  <c r="K206" i="2" a="1"/>
  <c r="K206" i="2"/>
  <c r="K207" i="2" a="1"/>
  <c r="K207" i="2"/>
  <c r="K208" i="2" a="1"/>
  <c r="K208" i="2"/>
  <c r="K209" i="2" a="1"/>
  <c r="K209" i="2"/>
  <c r="K210" i="2" a="1"/>
  <c r="K210" i="2"/>
  <c r="K211" i="2" a="1"/>
  <c r="K211" i="2"/>
  <c r="K212" i="2" a="1"/>
  <c r="K212" i="2"/>
  <c r="K213" i="2" a="1"/>
  <c r="K213" i="2"/>
  <c r="K214" i="2" a="1"/>
  <c r="K214" i="2" s="1"/>
  <c r="K215" i="2" a="1"/>
  <c r="K215" i="2"/>
  <c r="K216" i="2" a="1"/>
  <c r="K216" i="2"/>
  <c r="K217" i="2" a="1"/>
  <c r="K217" i="2"/>
  <c r="K218" i="2" a="1"/>
  <c r="K218" i="2" s="1"/>
  <c r="K219" i="2" a="1"/>
  <c r="K219" i="2"/>
  <c r="K220" i="2" a="1"/>
  <c r="K220" i="2" s="1"/>
  <c r="K221" i="2" a="1"/>
  <c r="K221" i="2"/>
  <c r="K222" i="2" a="1"/>
  <c r="K222" i="2" s="1"/>
  <c r="K223" i="2" a="1"/>
  <c r="K223" i="2"/>
  <c r="K224" i="2" a="1"/>
  <c r="K224" i="2" s="1"/>
  <c r="K225" i="2" a="1"/>
  <c r="K225" i="2"/>
  <c r="K226" i="2" a="1"/>
  <c r="K226" i="2" s="1"/>
  <c r="K227" i="2" a="1"/>
  <c r="K227" i="2"/>
  <c r="K228" i="2" a="1"/>
  <c r="K228" i="2" s="1"/>
  <c r="K229" i="2" a="1"/>
  <c r="K229" i="2"/>
  <c r="K230" i="2" a="1"/>
  <c r="K230" i="2" s="1"/>
  <c r="K231" i="2" a="1"/>
  <c r="K231" i="2"/>
  <c r="K232" i="2" a="1"/>
  <c r="K232" i="2" s="1"/>
  <c r="K233" i="2" a="1"/>
  <c r="K233" i="2"/>
  <c r="K234" i="2" a="1"/>
  <c r="K234" i="2" s="1"/>
  <c r="K235" i="2" a="1"/>
  <c r="K235" i="2"/>
  <c r="K236" i="2" a="1"/>
  <c r="K236" i="2" s="1"/>
  <c r="K237" i="2" a="1"/>
  <c r="K237" i="2"/>
  <c r="K238" i="2" a="1"/>
  <c r="K238" i="2" s="1"/>
  <c r="K239" i="2" a="1"/>
  <c r="K239" i="2"/>
  <c r="K240" i="2" a="1"/>
  <c r="K240" i="2" s="1"/>
  <c r="K241" i="2" a="1"/>
  <c r="K241" i="2"/>
  <c r="K242" i="2" a="1"/>
  <c r="K242" i="2" s="1"/>
  <c r="K243" i="2" a="1"/>
  <c r="K243" i="2"/>
  <c r="K244" i="2" a="1"/>
  <c r="K244" i="2" s="1"/>
  <c r="K245" i="2" a="1"/>
  <c r="K245" i="2"/>
  <c r="K246" i="2" a="1"/>
  <c r="K246" i="2" s="1"/>
  <c r="K247" i="2" a="1"/>
  <c r="K247" i="2"/>
  <c r="K248" i="2" a="1"/>
  <c r="K248" i="2" s="1"/>
  <c r="Q127" i="2" a="1"/>
  <c r="Q127" i="2" s="1"/>
  <c r="Q128" i="2" a="1"/>
  <c r="Q128" i="2" s="1"/>
  <c r="Q129" i="2" a="1"/>
  <c r="Q129" i="2" s="1"/>
  <c r="Q130" i="2" a="1"/>
  <c r="Q130" i="2" s="1"/>
  <c r="Q131" i="2" a="1"/>
  <c r="Q131" i="2" s="1"/>
  <c r="Q132" i="2" a="1"/>
  <c r="Q132" i="2" s="1"/>
  <c r="Q133" i="2" a="1"/>
  <c r="Q133" i="2" s="1"/>
  <c r="Q134" i="2" a="1"/>
  <c r="Q134" i="2" s="1"/>
  <c r="Q135" i="2" a="1"/>
  <c r="Q135" i="2" s="1"/>
  <c r="Q136" i="2" a="1"/>
  <c r="Q136" i="2" s="1"/>
  <c r="Q137" i="2" a="1"/>
  <c r="Q137" i="2" s="1"/>
  <c r="Q138" i="2" a="1"/>
  <c r="Q138" i="2" s="1"/>
  <c r="Q139" i="2" a="1"/>
  <c r="Q139" i="2" s="1"/>
  <c r="Q140" i="2" a="1"/>
  <c r="Q140" i="2" s="1"/>
  <c r="Q141" i="2" a="1"/>
  <c r="Q141" i="2" s="1"/>
  <c r="Q142" i="2" a="1"/>
  <c r="Q142" i="2" s="1"/>
  <c r="Q143" i="2" a="1"/>
  <c r="Q143" i="2" s="1"/>
  <c r="Q144" i="2" a="1"/>
  <c r="Q144" i="2" s="1"/>
  <c r="Q145" i="2" a="1"/>
  <c r="Q145" i="2" s="1"/>
  <c r="Q146" i="2" a="1"/>
  <c r="Q146" i="2" s="1"/>
  <c r="Q147" i="2" a="1"/>
  <c r="Q147" i="2" s="1"/>
  <c r="Q148" i="2" a="1"/>
  <c r="Q148" i="2" s="1"/>
  <c r="Q149" i="2" a="1"/>
  <c r="Q149" i="2" s="1"/>
  <c r="Q150" i="2" a="1"/>
  <c r="Q150" i="2" s="1"/>
  <c r="Q151" i="2" a="1"/>
  <c r="Q151" i="2" s="1"/>
  <c r="Q152" i="2" a="1"/>
  <c r="Q152" i="2" s="1"/>
  <c r="Q153" i="2" a="1"/>
  <c r="Q153" i="2" s="1"/>
  <c r="Q154" i="2" a="1"/>
  <c r="Q154" i="2" s="1"/>
  <c r="Q155" i="2" a="1"/>
  <c r="Q155" i="2" s="1"/>
  <c r="Q156" i="2" a="1"/>
  <c r="Q156" i="2" s="1"/>
  <c r="Q157" i="2" a="1"/>
  <c r="Q157" i="2" s="1"/>
  <c r="Q158" i="2" a="1"/>
  <c r="Q158" i="2" s="1"/>
  <c r="Q159" i="2" a="1"/>
  <c r="Q159" i="2" s="1"/>
  <c r="Q160" i="2" a="1"/>
  <c r="Q160" i="2" s="1"/>
  <c r="Q161" i="2" a="1"/>
  <c r="Q161" i="2" s="1"/>
  <c r="Q162" i="2" a="1"/>
  <c r="Q162" i="2" s="1"/>
  <c r="Q163" i="2" a="1"/>
  <c r="Q163" i="2" s="1"/>
  <c r="Q164" i="2" a="1"/>
  <c r="Q164" i="2" s="1"/>
  <c r="Q165" i="2" a="1"/>
  <c r="Q165" i="2" s="1"/>
  <c r="Q166" i="2" a="1"/>
  <c r="Q166" i="2" s="1"/>
  <c r="Q167" i="2" a="1"/>
  <c r="Q167" i="2" s="1"/>
  <c r="Q168" i="2" a="1"/>
  <c r="Q168" i="2" s="1"/>
  <c r="Q169" i="2" a="1"/>
  <c r="Q169" i="2" s="1"/>
  <c r="Q170" i="2" a="1"/>
  <c r="Q170" i="2" s="1"/>
  <c r="Q171" i="2" a="1"/>
  <c r="Q171" i="2" s="1"/>
  <c r="Q172" i="2" a="1"/>
  <c r="Q172" i="2" s="1"/>
  <c r="Q173" i="2" a="1"/>
  <c r="Q173" i="2" s="1"/>
  <c r="Q174" i="2" a="1"/>
  <c r="Q174" i="2" s="1"/>
  <c r="Q175" i="2" a="1"/>
  <c r="Q175" i="2" s="1"/>
  <c r="Q176" i="2" a="1"/>
  <c r="Q176" i="2" s="1"/>
  <c r="Q177" i="2" a="1"/>
  <c r="Q177" i="2" s="1"/>
  <c r="Q178" i="2" a="1"/>
  <c r="Q178" i="2" s="1"/>
  <c r="Q179" i="2" a="1"/>
  <c r="Q179" i="2" s="1"/>
  <c r="Q180" i="2" a="1"/>
  <c r="Q180" i="2" s="1"/>
  <c r="Q181" i="2" a="1"/>
  <c r="Q181" i="2" s="1"/>
  <c r="Q182" i="2" a="1"/>
  <c r="Q182" i="2" s="1"/>
  <c r="Q183" i="2" a="1"/>
  <c r="Q183" i="2" s="1"/>
  <c r="Q184" i="2" a="1"/>
  <c r="Q184" i="2" s="1"/>
  <c r="Q185" i="2" a="1"/>
  <c r="Q185" i="2" s="1"/>
  <c r="Q186" i="2" a="1"/>
  <c r="Q186" i="2" s="1"/>
  <c r="Q187" i="2" a="1"/>
  <c r="Q187" i="2" s="1"/>
  <c r="Q188" i="2" a="1"/>
  <c r="Q188" i="2" s="1"/>
  <c r="Q189" i="2" a="1"/>
  <c r="Q189" i="2" s="1"/>
  <c r="Q190" i="2" a="1"/>
  <c r="Q190" i="2" s="1"/>
  <c r="Q191" i="2" a="1"/>
  <c r="Q191" i="2" s="1"/>
  <c r="Q192" i="2" a="1"/>
  <c r="Q192" i="2" s="1"/>
  <c r="Q193" i="2" a="1"/>
  <c r="Q193" i="2" s="1"/>
  <c r="Q194" i="2" a="1"/>
  <c r="Q194" i="2" s="1"/>
  <c r="Q195" i="2" a="1"/>
  <c r="Q195" i="2" s="1"/>
  <c r="Q70" i="2" a="1"/>
  <c r="Q70" i="2" s="1"/>
  <c r="Q71" i="2" a="1"/>
  <c r="Q71" i="2" s="1"/>
  <c r="Q72" i="2" a="1"/>
  <c r="Q72" i="2" s="1"/>
  <c r="Q73" i="2" a="1"/>
  <c r="Q73" i="2" s="1"/>
  <c r="Q74" i="2" a="1"/>
  <c r="Q74" i="2" s="1"/>
  <c r="Q75" i="2" a="1"/>
  <c r="Q75" i="2" s="1"/>
  <c r="Q76" i="2" a="1"/>
  <c r="Q76" i="2" s="1"/>
  <c r="Q77" i="2" a="1"/>
  <c r="Q77" i="2" s="1"/>
  <c r="Q78" i="2" a="1"/>
  <c r="Q78" i="2" s="1"/>
  <c r="Q79" i="2" a="1"/>
  <c r="Q79" i="2" s="1"/>
  <c r="Q80" i="2" a="1"/>
  <c r="Q80" i="2" s="1"/>
  <c r="Q81" i="2" a="1"/>
  <c r="Q81" i="2" s="1"/>
  <c r="Q82" i="2" a="1"/>
  <c r="Q82" i="2" s="1"/>
  <c r="Q83" i="2" a="1"/>
  <c r="Q83" i="2" s="1"/>
  <c r="Q84" i="2" a="1"/>
  <c r="Q84" i="2" s="1"/>
  <c r="Q85" i="2" a="1"/>
  <c r="Q85" i="2" s="1"/>
  <c r="Q86" i="2" a="1"/>
  <c r="Q86" i="2" s="1"/>
  <c r="Q87" i="2" a="1"/>
  <c r="Q87" i="2" s="1"/>
  <c r="Q88" i="2" a="1"/>
  <c r="Q88" i="2" s="1"/>
  <c r="Q89" i="2" a="1"/>
  <c r="Q89" i="2" s="1"/>
  <c r="Q90" i="2" a="1"/>
  <c r="Q90" i="2" s="1"/>
  <c r="Q91" i="2" a="1"/>
  <c r="Q91" i="2" s="1"/>
  <c r="Q92" i="2" a="1"/>
  <c r="Q92" i="2" s="1"/>
  <c r="Q93" i="2" a="1"/>
  <c r="Q93" i="2" s="1"/>
  <c r="Q94" i="2" a="1"/>
  <c r="Q94" i="2" s="1"/>
  <c r="Q95" i="2" a="1"/>
  <c r="Q95" i="2" s="1"/>
  <c r="Q96" i="2" a="1"/>
  <c r="Q96" i="2" s="1"/>
  <c r="Q97" i="2" a="1"/>
  <c r="Q97" i="2" s="1"/>
  <c r="Q98" i="2" a="1"/>
  <c r="Q98" i="2" s="1"/>
  <c r="Q99" i="2" a="1"/>
  <c r="Q99" i="2" s="1"/>
  <c r="Q100" i="2" a="1"/>
  <c r="Q100" i="2" s="1"/>
  <c r="Q101" i="2" a="1"/>
  <c r="Q101" i="2" s="1"/>
  <c r="Q102" i="2" a="1"/>
  <c r="Q102" i="2" s="1"/>
  <c r="Q103" i="2" a="1"/>
  <c r="Q103" i="2" s="1"/>
  <c r="Q104" i="2" a="1"/>
  <c r="Q104" i="2" s="1"/>
  <c r="Q105" i="2" a="1"/>
  <c r="Q105" i="2" s="1"/>
  <c r="Q106" i="2" a="1"/>
  <c r="Q106" i="2" s="1"/>
  <c r="Q107" i="2" a="1"/>
  <c r="Q107" i="2" s="1"/>
  <c r="Q108" i="2" a="1"/>
  <c r="Q108" i="2" s="1"/>
  <c r="Q109" i="2" a="1"/>
  <c r="Q109" i="2" s="1"/>
  <c r="Q110" i="2" a="1"/>
  <c r="Q110" i="2" s="1"/>
  <c r="Q111" i="2" a="1"/>
  <c r="Q111" i="2" s="1"/>
  <c r="Q112" i="2" a="1"/>
  <c r="Q112" i="2" s="1"/>
  <c r="Q113" i="2" a="1"/>
  <c r="Q113" i="2" s="1"/>
  <c r="Q114" i="2" a="1"/>
  <c r="Q114" i="2" s="1"/>
  <c r="Q115" i="2" a="1"/>
  <c r="Q115" i="2" s="1"/>
  <c r="Q116" i="2" a="1"/>
  <c r="Q116" i="2" s="1"/>
  <c r="Q117" i="2" a="1"/>
  <c r="Q117" i="2" s="1"/>
  <c r="Q118" i="2" a="1"/>
  <c r="Q118" i="2" s="1"/>
  <c r="Q119" i="2" a="1"/>
  <c r="Q119" i="2" s="1"/>
  <c r="Q120" i="2" a="1"/>
  <c r="Q120" i="2" s="1"/>
  <c r="Q121" i="2" a="1"/>
  <c r="Q121" i="2" s="1"/>
  <c r="Q122" i="2" a="1"/>
  <c r="Q122" i="2" s="1"/>
  <c r="Q123" i="2" a="1"/>
  <c r="Q123" i="2" s="1"/>
  <c r="Q124" i="2" a="1"/>
  <c r="Q124" i="2" s="1"/>
  <c r="Q125" i="2" a="1"/>
  <c r="Q125" i="2" s="1"/>
  <c r="Q126" i="2" a="1"/>
  <c r="Q126" i="2" s="1"/>
  <c r="K70" i="2" a="1"/>
  <c r="K70" i="2" s="1"/>
  <c r="K71" i="2" a="1"/>
  <c r="K71" i="2" s="1"/>
  <c r="K72" i="2" a="1"/>
  <c r="K72" i="2" s="1"/>
  <c r="K73" i="2" a="1"/>
  <c r="K73" i="2" s="1"/>
  <c r="K74" i="2" a="1"/>
  <c r="K74" i="2" s="1"/>
  <c r="K75" i="2" a="1"/>
  <c r="K75" i="2" s="1"/>
  <c r="K76" i="2" a="1"/>
  <c r="K76" i="2" s="1"/>
  <c r="K77" i="2" a="1"/>
  <c r="K77" i="2" s="1"/>
  <c r="K78" i="2" a="1"/>
  <c r="K78" i="2" s="1"/>
  <c r="K79" i="2" a="1"/>
  <c r="K79" i="2" s="1"/>
  <c r="K80" i="2" a="1"/>
  <c r="K80" i="2" s="1"/>
  <c r="K81" i="2" a="1"/>
  <c r="K81" i="2" s="1"/>
  <c r="K82" i="2" a="1"/>
  <c r="K82" i="2" s="1"/>
  <c r="K83" i="2" a="1"/>
  <c r="K83" i="2" s="1"/>
  <c r="K84" i="2" a="1"/>
  <c r="K84" i="2" s="1"/>
  <c r="K85" i="2" a="1"/>
  <c r="K85" i="2" s="1"/>
  <c r="K86" i="2" a="1"/>
  <c r="K86" i="2" s="1"/>
  <c r="K87" i="2" a="1"/>
  <c r="K87" i="2" s="1"/>
  <c r="K88" i="2" a="1"/>
  <c r="K88" i="2" s="1"/>
  <c r="K89" i="2" a="1"/>
  <c r="K89" i="2" s="1"/>
  <c r="K90" i="2" a="1"/>
  <c r="K90" i="2" s="1"/>
  <c r="K91" i="2" a="1"/>
  <c r="K91" i="2" s="1"/>
  <c r="K92" i="2" a="1"/>
  <c r="K92" i="2" s="1"/>
  <c r="K93" i="2" a="1"/>
  <c r="K93" i="2" s="1"/>
  <c r="K94" i="2" a="1"/>
  <c r="K94" i="2" s="1"/>
  <c r="K95" i="2" a="1"/>
  <c r="K95" i="2" s="1"/>
  <c r="K96" i="2" a="1"/>
  <c r="K96" i="2" s="1"/>
  <c r="K97" i="2" a="1"/>
  <c r="K97" i="2" s="1"/>
  <c r="K98" i="2" a="1"/>
  <c r="K98" i="2" s="1"/>
  <c r="K99" i="2" a="1"/>
  <c r="K99" i="2" s="1"/>
  <c r="K100" i="2" a="1"/>
  <c r="K100" i="2" s="1"/>
  <c r="K101" i="2" a="1"/>
  <c r="K101" i="2" s="1"/>
  <c r="K102" i="2" a="1"/>
  <c r="K102" i="2" s="1"/>
  <c r="K103" i="2" a="1"/>
  <c r="K103" i="2" s="1"/>
  <c r="K104" i="2" a="1"/>
  <c r="K104" i="2" s="1"/>
  <c r="K105" i="2" a="1"/>
  <c r="K105" i="2" s="1"/>
  <c r="K106" i="2" a="1"/>
  <c r="K106" i="2" s="1"/>
  <c r="K107" i="2" a="1"/>
  <c r="K107" i="2" s="1"/>
  <c r="K108" i="2" a="1"/>
  <c r="K108" i="2" s="1"/>
  <c r="K109" i="2" a="1"/>
  <c r="K109" i="2" s="1"/>
  <c r="K110" i="2" a="1"/>
  <c r="K110" i="2" s="1"/>
  <c r="K111" i="2" a="1"/>
  <c r="K111" i="2" s="1"/>
  <c r="K112" i="2" a="1"/>
  <c r="K112" i="2" s="1"/>
  <c r="K113" i="2" a="1"/>
  <c r="K113" i="2" s="1"/>
  <c r="K114" i="2" a="1"/>
  <c r="K114" i="2" s="1"/>
  <c r="K115" i="2" a="1"/>
  <c r="K115" i="2" s="1"/>
  <c r="K116" i="2" a="1"/>
  <c r="K116" i="2" s="1"/>
  <c r="K117" i="2" a="1"/>
  <c r="K117" i="2" s="1"/>
  <c r="K118" i="2" a="1"/>
  <c r="K118" i="2" s="1"/>
  <c r="K119" i="2" a="1"/>
  <c r="K119" i="2" s="1"/>
  <c r="K120" i="2" a="1"/>
  <c r="K120" i="2" s="1"/>
  <c r="K121" i="2" a="1"/>
  <c r="K121" i="2" s="1"/>
  <c r="K122" i="2" a="1"/>
  <c r="K122" i="2" s="1"/>
  <c r="K123" i="2" a="1"/>
  <c r="K123" i="2" s="1"/>
  <c r="K124" i="2" a="1"/>
  <c r="K124" i="2" s="1"/>
  <c r="K125" i="2" a="1"/>
  <c r="K125" i="2" s="1"/>
  <c r="K126" i="2" a="1"/>
  <c r="K126" i="2" s="1"/>
  <c r="K127" i="2" a="1"/>
  <c r="K127" i="2" s="1"/>
  <c r="K128" i="2" a="1"/>
  <c r="K128" i="2" s="1"/>
  <c r="K129" i="2" a="1"/>
  <c r="K129" i="2" s="1"/>
  <c r="K130" i="2" a="1"/>
  <c r="K130" i="2" s="1"/>
  <c r="K131" i="2" a="1"/>
  <c r="K131" i="2" s="1"/>
  <c r="K132" i="2" a="1"/>
  <c r="K132" i="2" s="1"/>
  <c r="K133" i="2" a="1"/>
  <c r="K133" i="2" s="1"/>
  <c r="K134" i="2" a="1"/>
  <c r="K134" i="2" s="1"/>
  <c r="K135" i="2" a="1"/>
  <c r="K135" i="2" s="1"/>
  <c r="K136" i="2" a="1"/>
  <c r="K136" i="2" s="1"/>
  <c r="K137" i="2" a="1"/>
  <c r="K137" i="2" s="1"/>
  <c r="K138" i="2" a="1"/>
  <c r="K138" i="2" s="1"/>
  <c r="K139" i="2" a="1"/>
  <c r="K139" i="2" s="1"/>
  <c r="K140" i="2" a="1"/>
  <c r="K140" i="2" s="1"/>
  <c r="K141" i="2" a="1"/>
  <c r="K141" i="2" s="1"/>
  <c r="K142" i="2" a="1"/>
  <c r="K142" i="2" s="1"/>
  <c r="K143" i="2" a="1"/>
  <c r="K143" i="2" s="1"/>
  <c r="K144" i="2" a="1"/>
  <c r="K144" i="2" s="1"/>
  <c r="K145" i="2" a="1"/>
  <c r="K145" i="2" s="1"/>
  <c r="K146" i="2" a="1"/>
  <c r="K146" i="2" s="1"/>
  <c r="K147" i="2" a="1"/>
  <c r="K147" i="2" s="1"/>
  <c r="K148" i="2" a="1"/>
  <c r="K148" i="2" s="1"/>
  <c r="K149" i="2" a="1"/>
  <c r="K149" i="2" s="1"/>
  <c r="K150" i="2" a="1"/>
  <c r="K150" i="2" s="1"/>
  <c r="K151" i="2" a="1"/>
  <c r="K151" i="2" s="1"/>
  <c r="K152" i="2" a="1"/>
  <c r="K152" i="2" s="1"/>
  <c r="K153" i="2" a="1"/>
  <c r="K153" i="2" s="1"/>
  <c r="K154" i="2" a="1"/>
  <c r="K154" i="2" s="1"/>
  <c r="K155" i="2" a="1"/>
  <c r="K155" i="2" s="1"/>
  <c r="K156" i="2" a="1"/>
  <c r="K156" i="2" s="1"/>
  <c r="K157" i="2" a="1"/>
  <c r="K157" i="2" s="1"/>
  <c r="K158" i="2" a="1"/>
  <c r="K158" i="2" s="1"/>
  <c r="K159" i="2" a="1"/>
  <c r="K159" i="2" s="1"/>
  <c r="K160" i="2" a="1"/>
  <c r="K160" i="2" s="1"/>
  <c r="K161" i="2" a="1"/>
  <c r="K161" i="2" s="1"/>
  <c r="K162" i="2" a="1"/>
  <c r="K162" i="2" s="1"/>
  <c r="K163" i="2" a="1"/>
  <c r="K163" i="2" s="1"/>
  <c r="K164" i="2" a="1"/>
  <c r="K164" i="2" s="1"/>
  <c r="K165" i="2" a="1"/>
  <c r="K165" i="2" s="1"/>
  <c r="K166" i="2" a="1"/>
  <c r="K166" i="2" s="1"/>
  <c r="K167" i="2" a="1"/>
  <c r="K167" i="2" s="1"/>
  <c r="K168" i="2" a="1"/>
  <c r="K168" i="2" s="1"/>
  <c r="K169" i="2" a="1"/>
  <c r="K169" i="2" s="1"/>
  <c r="K170" i="2" a="1"/>
  <c r="K170" i="2" s="1"/>
  <c r="K171" i="2" a="1"/>
  <c r="K171" i="2" s="1"/>
  <c r="K172" i="2" a="1"/>
  <c r="K172" i="2" s="1"/>
  <c r="K173" i="2" a="1"/>
  <c r="K173" i="2" s="1"/>
  <c r="K174" i="2" a="1"/>
  <c r="K174" i="2" s="1"/>
  <c r="K175" i="2" a="1"/>
  <c r="K175" i="2" s="1"/>
  <c r="K176" i="2" a="1"/>
  <c r="K176" i="2" s="1"/>
  <c r="K177" i="2" a="1"/>
  <c r="K177" i="2" s="1"/>
  <c r="K178" i="2" a="1"/>
  <c r="K178" i="2" s="1"/>
  <c r="K179" i="2" a="1"/>
  <c r="K179" i="2" s="1"/>
  <c r="K180" i="2" a="1"/>
  <c r="K180" i="2" s="1"/>
  <c r="K181" i="2" a="1"/>
  <c r="K181" i="2" s="1"/>
  <c r="K182" i="2" a="1"/>
  <c r="K182" i="2" s="1"/>
  <c r="K183" i="2" a="1"/>
  <c r="K183" i="2" s="1"/>
  <c r="K184" i="2" a="1"/>
  <c r="K184" i="2" s="1"/>
  <c r="K185" i="2" a="1"/>
  <c r="K185" i="2" s="1"/>
  <c r="K186" i="2" a="1"/>
  <c r="K186" i="2" s="1"/>
  <c r="K187" i="2" a="1"/>
  <c r="K187" i="2" s="1"/>
  <c r="K188" i="2" a="1"/>
  <c r="K188" i="2" s="1"/>
  <c r="K189" i="2" a="1"/>
  <c r="K189" i="2" s="1"/>
  <c r="K190" i="2" a="1"/>
  <c r="K190" i="2" s="1"/>
  <c r="K191" i="2" a="1"/>
  <c r="K191" i="2" s="1"/>
  <c r="K192" i="2" a="1"/>
  <c r="K192" i="2" s="1"/>
  <c r="K193" i="2" a="1"/>
  <c r="K193" i="2" s="1"/>
  <c r="K194" i="2" a="1"/>
  <c r="K194" i="2" s="1"/>
  <c r="K195" i="2" a="1"/>
  <c r="K195" i="2" s="1"/>
  <c r="D71" i="2"/>
  <c r="E71" i="2"/>
  <c r="D72" i="2"/>
  <c r="E72" i="2"/>
  <c r="D73" i="2"/>
  <c r="E73" i="2"/>
  <c r="D74" i="2"/>
  <c r="E74" i="2"/>
  <c r="D75" i="2"/>
  <c r="E75" i="2"/>
  <c r="D76" i="2"/>
  <c r="E76" i="2"/>
  <c r="D77" i="2"/>
  <c r="E77" i="2"/>
  <c r="D78" i="2"/>
  <c r="E78" i="2"/>
  <c r="D79" i="2"/>
  <c r="E79" i="2"/>
  <c r="D80" i="2"/>
  <c r="E80" i="2"/>
  <c r="D81" i="2"/>
  <c r="E81" i="2"/>
  <c r="D82" i="2"/>
  <c r="E82" i="2"/>
  <c r="D83" i="2"/>
  <c r="E83" i="2"/>
  <c r="D84" i="2"/>
  <c r="E84" i="2"/>
  <c r="D85" i="2"/>
  <c r="E85" i="2"/>
  <c r="D86" i="2"/>
  <c r="E86" i="2"/>
  <c r="D87" i="2"/>
  <c r="E87" i="2"/>
  <c r="D88" i="2"/>
  <c r="E88" i="2"/>
  <c r="D89" i="2"/>
  <c r="E89" i="2"/>
  <c r="D90" i="2"/>
  <c r="E90" i="2"/>
  <c r="D91" i="2"/>
  <c r="E91" i="2"/>
  <c r="D92" i="2"/>
  <c r="E92" i="2"/>
  <c r="D93" i="2"/>
  <c r="E93" i="2"/>
  <c r="D94" i="2"/>
  <c r="E94" i="2"/>
  <c r="D95" i="2"/>
  <c r="E95" i="2"/>
  <c r="D96" i="2"/>
  <c r="E96" i="2"/>
  <c r="D97" i="2"/>
  <c r="E97" i="2"/>
  <c r="D98" i="2"/>
  <c r="E98" i="2"/>
  <c r="D99" i="2"/>
  <c r="E99" i="2"/>
  <c r="D100" i="2"/>
  <c r="E100" i="2"/>
  <c r="D101" i="2"/>
  <c r="E101" i="2"/>
  <c r="D102" i="2"/>
  <c r="E102" i="2"/>
  <c r="D103" i="2"/>
  <c r="E103" i="2"/>
  <c r="D104" i="2"/>
  <c r="E104" i="2"/>
  <c r="D105" i="2"/>
  <c r="E105" i="2"/>
  <c r="D106" i="2"/>
  <c r="E106" i="2"/>
  <c r="D107" i="2"/>
  <c r="E107" i="2"/>
  <c r="D108" i="2"/>
  <c r="E108" i="2"/>
  <c r="D109" i="2"/>
  <c r="E109" i="2"/>
  <c r="D110" i="2"/>
  <c r="E110" i="2"/>
  <c r="D111" i="2"/>
  <c r="E111" i="2"/>
  <c r="D112" i="2"/>
  <c r="E112" i="2"/>
  <c r="D113" i="2"/>
  <c r="E113" i="2"/>
  <c r="D114" i="2"/>
  <c r="E114" i="2"/>
  <c r="D115" i="2"/>
  <c r="E115" i="2"/>
  <c r="D116" i="2"/>
  <c r="E116" i="2"/>
  <c r="D117" i="2"/>
  <c r="E117" i="2"/>
  <c r="D118" i="2"/>
  <c r="E118" i="2"/>
  <c r="D119" i="2"/>
  <c r="E119" i="2"/>
  <c r="D120" i="2"/>
  <c r="E120" i="2"/>
  <c r="D121" i="2"/>
  <c r="E121" i="2"/>
  <c r="D122" i="2"/>
  <c r="E122" i="2"/>
  <c r="D123" i="2"/>
  <c r="E123" i="2"/>
  <c r="D124" i="2"/>
  <c r="E124" i="2"/>
  <c r="D125" i="2"/>
  <c r="E125" i="2"/>
  <c r="D126" i="2"/>
  <c r="E126" i="2"/>
  <c r="D127" i="2"/>
  <c r="E127" i="2"/>
  <c r="D128" i="2"/>
  <c r="E128" i="2"/>
  <c r="D129" i="2"/>
  <c r="E129" i="2"/>
  <c r="D130" i="2"/>
  <c r="E130" i="2"/>
  <c r="D131" i="2"/>
  <c r="E131" i="2"/>
  <c r="D132" i="2"/>
  <c r="E132" i="2"/>
  <c r="D133" i="2"/>
  <c r="E133" i="2"/>
  <c r="D134" i="2"/>
  <c r="E134" i="2"/>
  <c r="D135" i="2"/>
  <c r="E135" i="2"/>
  <c r="D136" i="2"/>
  <c r="E136" i="2"/>
  <c r="D137" i="2"/>
  <c r="E137" i="2"/>
  <c r="D138" i="2"/>
  <c r="E138" i="2"/>
  <c r="D139" i="2"/>
  <c r="E139" i="2"/>
  <c r="D140" i="2"/>
  <c r="E140" i="2"/>
  <c r="D141" i="2"/>
  <c r="E141" i="2"/>
  <c r="D142" i="2"/>
  <c r="E142" i="2"/>
  <c r="D143" i="2"/>
  <c r="E143" i="2"/>
  <c r="D144" i="2"/>
  <c r="E144" i="2"/>
  <c r="D145" i="2"/>
  <c r="E145" i="2"/>
  <c r="D146" i="2"/>
  <c r="E146" i="2"/>
  <c r="D147" i="2"/>
  <c r="E147" i="2"/>
  <c r="D148" i="2"/>
  <c r="E148" i="2"/>
  <c r="D149" i="2"/>
  <c r="E149" i="2"/>
  <c r="D150" i="2"/>
  <c r="E150" i="2"/>
  <c r="D151" i="2"/>
  <c r="E151" i="2"/>
  <c r="D152" i="2"/>
  <c r="E152" i="2"/>
  <c r="D153" i="2"/>
  <c r="E153" i="2"/>
  <c r="D154" i="2"/>
  <c r="E154" i="2"/>
  <c r="D155" i="2"/>
  <c r="E155" i="2"/>
  <c r="D156" i="2"/>
  <c r="E156" i="2"/>
  <c r="D157" i="2"/>
  <c r="E157" i="2"/>
  <c r="D158" i="2"/>
  <c r="E158" i="2"/>
  <c r="D159" i="2"/>
  <c r="E159" i="2"/>
  <c r="D160" i="2"/>
  <c r="E160" i="2"/>
  <c r="D161" i="2"/>
  <c r="E161" i="2"/>
  <c r="D162" i="2"/>
  <c r="E162" i="2"/>
  <c r="D163" i="2"/>
  <c r="E163" i="2"/>
  <c r="D164" i="2"/>
  <c r="E164" i="2"/>
  <c r="D165" i="2"/>
  <c r="E165" i="2"/>
  <c r="D166" i="2"/>
  <c r="E166" i="2"/>
  <c r="D167" i="2"/>
  <c r="E167" i="2"/>
  <c r="D168" i="2"/>
  <c r="E168" i="2"/>
  <c r="D169" i="2"/>
  <c r="E169" i="2"/>
  <c r="D170" i="2"/>
  <c r="E170" i="2"/>
  <c r="D171" i="2"/>
  <c r="E171" i="2"/>
  <c r="D172" i="2"/>
  <c r="E172" i="2"/>
  <c r="F172" i="2"/>
  <c r="D173" i="2"/>
  <c r="E173" i="2"/>
  <c r="D174" i="2"/>
  <c r="E174" i="2"/>
  <c r="D175" i="2"/>
  <c r="E175" i="2"/>
  <c r="D176" i="2"/>
  <c r="E176" i="2"/>
  <c r="D177" i="2"/>
  <c r="E177" i="2"/>
  <c r="D178" i="2"/>
  <c r="E178" i="2"/>
  <c r="D179" i="2"/>
  <c r="E179" i="2"/>
  <c r="D180" i="2"/>
  <c r="E180" i="2"/>
  <c r="D181" i="2"/>
  <c r="E181" i="2"/>
  <c r="D182" i="2"/>
  <c r="E182" i="2"/>
  <c r="D183" i="2"/>
  <c r="E183" i="2"/>
  <c r="D184" i="2"/>
  <c r="E184" i="2"/>
  <c r="D185" i="2"/>
  <c r="E185" i="2"/>
  <c r="D186" i="2"/>
  <c r="E186" i="2"/>
  <c r="D187" i="2"/>
  <c r="E187" i="2"/>
  <c r="D188" i="2"/>
  <c r="E188" i="2"/>
  <c r="D189" i="2"/>
  <c r="E189" i="2"/>
  <c r="D190" i="2"/>
  <c r="E190" i="2"/>
  <c r="D191" i="2"/>
  <c r="E191" i="2"/>
  <c r="D192" i="2"/>
  <c r="E192" i="2"/>
  <c r="D193" i="2"/>
  <c r="E193" i="2"/>
  <c r="D194" i="2"/>
  <c r="E194" i="2"/>
  <c r="D195" i="2"/>
  <c r="E195" i="2"/>
  <c r="K5" i="6"/>
  <c r="L5" i="6"/>
  <c r="M5" i="6"/>
  <c r="N5" i="6"/>
  <c r="O5" i="6"/>
  <c r="D6" i="6"/>
  <c r="E6" i="6"/>
  <c r="F6" i="6"/>
  <c r="G6" i="6"/>
  <c r="H6" i="6"/>
  <c r="I6" i="6"/>
  <c r="J6" i="6"/>
  <c r="D7" i="6"/>
  <c r="E7" i="6"/>
  <c r="F7" i="6"/>
  <c r="G7" i="6"/>
  <c r="H7" i="6"/>
  <c r="I7" i="6"/>
  <c r="J7" i="6"/>
  <c r="D8" i="6"/>
  <c r="E8" i="6"/>
  <c r="F8" i="6"/>
  <c r="G8" i="6"/>
  <c r="H8" i="6"/>
  <c r="I8" i="6"/>
  <c r="J8" i="6"/>
  <c r="D9" i="6"/>
  <c r="E9" i="6"/>
  <c r="F9" i="6"/>
  <c r="G9" i="6"/>
  <c r="H9" i="6"/>
  <c r="I9" i="6"/>
  <c r="J9" i="6"/>
  <c r="D10" i="6"/>
  <c r="E10" i="6"/>
  <c r="F10" i="6"/>
  <c r="G10" i="6"/>
  <c r="H10" i="6"/>
  <c r="I10" i="6"/>
  <c r="J10" i="6"/>
  <c r="D11" i="6"/>
  <c r="E11" i="6"/>
  <c r="F11" i="6"/>
  <c r="G11" i="6"/>
  <c r="H11" i="6"/>
  <c r="I11" i="6"/>
  <c r="J11" i="6"/>
  <c r="D12" i="6"/>
  <c r="E12" i="6"/>
  <c r="F12" i="6"/>
  <c r="G12" i="6"/>
  <c r="H12" i="6"/>
  <c r="I12" i="6"/>
  <c r="J12" i="6"/>
  <c r="D13" i="6"/>
  <c r="E13" i="6"/>
  <c r="F13" i="6"/>
  <c r="G13" i="6"/>
  <c r="H13" i="6"/>
  <c r="I13" i="6"/>
  <c r="J13" i="6"/>
  <c r="D14" i="6"/>
  <c r="E14" i="6"/>
  <c r="F14" i="6"/>
  <c r="G14" i="6"/>
  <c r="H14" i="6"/>
  <c r="I14" i="6"/>
  <c r="J14" i="6"/>
  <c r="D15" i="6"/>
  <c r="E15" i="6"/>
  <c r="F15" i="6"/>
  <c r="G15" i="6"/>
  <c r="H15" i="6"/>
  <c r="I15" i="6"/>
  <c r="J15" i="6"/>
  <c r="D16" i="6"/>
  <c r="E16" i="6"/>
  <c r="F16" i="6"/>
  <c r="G16" i="6"/>
  <c r="H16" i="6"/>
  <c r="I16" i="6"/>
  <c r="J16" i="6"/>
  <c r="D17" i="6"/>
  <c r="E17" i="6"/>
  <c r="F17" i="6"/>
  <c r="G17" i="6"/>
  <c r="H17" i="6"/>
  <c r="I17" i="6"/>
  <c r="J17" i="6"/>
  <c r="D18" i="6"/>
  <c r="E18" i="6"/>
  <c r="F18" i="6"/>
  <c r="G18" i="6"/>
  <c r="H18" i="6"/>
  <c r="I18" i="6"/>
  <c r="J18" i="6"/>
  <c r="D19" i="6"/>
  <c r="E19" i="6"/>
  <c r="F19" i="6"/>
  <c r="G19" i="6"/>
  <c r="H19" i="6"/>
  <c r="I19" i="6"/>
  <c r="J19" i="6"/>
  <c r="D20" i="6"/>
  <c r="E20" i="6"/>
  <c r="F20" i="6"/>
  <c r="G20" i="6"/>
  <c r="H20" i="6"/>
  <c r="I20" i="6"/>
  <c r="J20" i="6"/>
  <c r="D21" i="6"/>
  <c r="E21" i="6"/>
  <c r="F21" i="6"/>
  <c r="G21" i="6"/>
  <c r="H21" i="6"/>
  <c r="I21" i="6"/>
  <c r="J21" i="6"/>
  <c r="D22" i="6"/>
  <c r="E22" i="6"/>
  <c r="F22" i="6"/>
  <c r="G22" i="6"/>
  <c r="H22" i="6"/>
  <c r="I22" i="6"/>
  <c r="J22" i="6"/>
  <c r="D23" i="6"/>
  <c r="E23" i="6"/>
  <c r="F23" i="6"/>
  <c r="G23" i="6"/>
  <c r="H23" i="6"/>
  <c r="I23" i="6"/>
  <c r="J23" i="6"/>
  <c r="D24" i="6"/>
  <c r="E24" i="6"/>
  <c r="F24" i="6"/>
  <c r="G24" i="6"/>
  <c r="H24" i="6"/>
  <c r="I24" i="6"/>
  <c r="J24" i="6"/>
  <c r="D25" i="6"/>
  <c r="E25" i="6"/>
  <c r="F25" i="6"/>
  <c r="G25" i="6"/>
  <c r="H25" i="6"/>
  <c r="I25" i="6"/>
  <c r="J25" i="6"/>
  <c r="D26" i="6"/>
  <c r="E26" i="6"/>
  <c r="F26" i="6"/>
  <c r="G26" i="6"/>
  <c r="H26" i="6"/>
  <c r="I26" i="6"/>
  <c r="J26" i="6"/>
  <c r="D27" i="6"/>
  <c r="E27" i="6"/>
  <c r="F27" i="6"/>
  <c r="G27" i="6"/>
  <c r="H27" i="6"/>
  <c r="I27" i="6"/>
  <c r="J27" i="6"/>
  <c r="D28" i="6"/>
  <c r="E28" i="6"/>
  <c r="F28" i="6"/>
  <c r="G28" i="6"/>
  <c r="H28" i="6"/>
  <c r="I28" i="6"/>
  <c r="J28" i="6"/>
  <c r="D29" i="6"/>
  <c r="E29" i="6"/>
  <c r="F29" i="6"/>
  <c r="G29" i="6"/>
  <c r="H29" i="6"/>
  <c r="I29" i="6"/>
  <c r="J29" i="6"/>
  <c r="D30" i="6"/>
  <c r="E30" i="6"/>
  <c r="F30" i="6"/>
  <c r="G30" i="6"/>
  <c r="H30" i="6"/>
  <c r="I30" i="6"/>
  <c r="J30" i="6"/>
  <c r="D31" i="6"/>
  <c r="E31" i="6"/>
  <c r="F31" i="6"/>
  <c r="G31" i="6"/>
  <c r="H31" i="6"/>
  <c r="I31" i="6"/>
  <c r="J31" i="6"/>
  <c r="D32" i="6"/>
  <c r="E32" i="6"/>
  <c r="F32" i="6"/>
  <c r="G32" i="6"/>
  <c r="H32" i="6"/>
  <c r="I32" i="6"/>
  <c r="J32" i="6"/>
  <c r="D33" i="6"/>
  <c r="E33" i="6"/>
  <c r="F33" i="6"/>
  <c r="G33" i="6"/>
  <c r="H33" i="6"/>
  <c r="I33" i="6"/>
  <c r="J33" i="6"/>
  <c r="D34" i="6"/>
  <c r="E34" i="6"/>
  <c r="F34" i="6"/>
  <c r="G34" i="6"/>
  <c r="H34" i="6"/>
  <c r="I34" i="6"/>
  <c r="J34" i="6"/>
  <c r="D35" i="6"/>
  <c r="E35" i="6"/>
  <c r="F35" i="6"/>
  <c r="G35" i="6"/>
  <c r="H35" i="6"/>
  <c r="I35" i="6"/>
  <c r="J35" i="6"/>
  <c r="D36" i="6"/>
  <c r="E36" i="6"/>
  <c r="F36" i="6"/>
  <c r="G36" i="6"/>
  <c r="H36" i="6"/>
  <c r="I36" i="6"/>
  <c r="J36" i="6"/>
  <c r="D37" i="6"/>
  <c r="E37" i="6"/>
  <c r="F37" i="6"/>
  <c r="G37" i="6"/>
  <c r="H37" i="6"/>
  <c r="I37" i="6"/>
  <c r="J37" i="6"/>
  <c r="D38" i="6"/>
  <c r="E38" i="6"/>
  <c r="F38" i="6"/>
  <c r="G38" i="6"/>
  <c r="H38" i="6"/>
  <c r="I38" i="6"/>
  <c r="J38" i="6"/>
  <c r="D39" i="6"/>
  <c r="E39" i="6"/>
  <c r="F39" i="6"/>
  <c r="G39" i="6"/>
  <c r="H39" i="6"/>
  <c r="I39" i="6"/>
  <c r="J39" i="6"/>
  <c r="D40" i="6"/>
  <c r="E40" i="6"/>
  <c r="F40" i="6"/>
  <c r="G40" i="6"/>
  <c r="H40" i="6"/>
  <c r="I40" i="6"/>
  <c r="J40" i="6"/>
  <c r="D41" i="6"/>
  <c r="E41" i="6"/>
  <c r="F41" i="6"/>
  <c r="G41" i="6"/>
  <c r="H41" i="6"/>
  <c r="I41" i="6"/>
  <c r="J41" i="6"/>
  <c r="D42" i="6"/>
  <c r="E42" i="6"/>
  <c r="F42" i="6"/>
  <c r="G42" i="6"/>
  <c r="H42" i="6"/>
  <c r="I42" i="6"/>
  <c r="J42" i="6"/>
  <c r="D43" i="6"/>
  <c r="E43" i="6"/>
  <c r="F43" i="6"/>
  <c r="G43" i="6"/>
  <c r="H43" i="6"/>
  <c r="I43" i="6"/>
  <c r="J43" i="6"/>
  <c r="D44" i="6"/>
  <c r="E44" i="6"/>
  <c r="F44" i="6"/>
  <c r="G44" i="6"/>
  <c r="H44" i="6"/>
  <c r="I44" i="6"/>
  <c r="J44" i="6"/>
  <c r="D45" i="6"/>
  <c r="E45" i="6"/>
  <c r="F45" i="6"/>
  <c r="G45" i="6"/>
  <c r="H45" i="6"/>
  <c r="I45" i="6"/>
  <c r="J45" i="6"/>
  <c r="D46" i="6"/>
  <c r="E46" i="6"/>
  <c r="F46" i="6"/>
  <c r="G46" i="6"/>
  <c r="H46" i="6"/>
  <c r="I46" i="6"/>
  <c r="J46" i="6"/>
  <c r="D47" i="6"/>
  <c r="E47" i="6"/>
  <c r="F47" i="6"/>
  <c r="G47" i="6"/>
  <c r="H47" i="6"/>
  <c r="I47" i="6"/>
  <c r="J47" i="6"/>
  <c r="D48" i="6"/>
  <c r="E48" i="6"/>
  <c r="F48" i="6"/>
  <c r="G48" i="6"/>
  <c r="H48" i="6"/>
  <c r="I48" i="6"/>
  <c r="J48" i="6"/>
  <c r="D49" i="6"/>
  <c r="E49" i="6"/>
  <c r="F49" i="6"/>
  <c r="G49" i="6"/>
  <c r="H49" i="6"/>
  <c r="I49" i="6"/>
  <c r="J49" i="6"/>
  <c r="D50" i="6"/>
  <c r="E50" i="6"/>
  <c r="F50" i="6"/>
  <c r="G50" i="6"/>
  <c r="H50" i="6"/>
  <c r="I50" i="6"/>
  <c r="J50" i="6"/>
  <c r="D51" i="6"/>
  <c r="E51" i="6"/>
  <c r="F51" i="6"/>
  <c r="G51" i="6"/>
  <c r="H51" i="6"/>
  <c r="I51" i="6"/>
  <c r="J51" i="6"/>
  <c r="D52" i="6"/>
  <c r="E52" i="6"/>
  <c r="F52" i="6"/>
  <c r="G52" i="6"/>
  <c r="H52" i="6"/>
  <c r="I52" i="6"/>
  <c r="J52" i="6"/>
  <c r="D53" i="6"/>
  <c r="E53" i="6"/>
  <c r="F53" i="6"/>
  <c r="G53" i="6"/>
  <c r="H53" i="6"/>
  <c r="I53" i="6"/>
  <c r="J53" i="6"/>
  <c r="D54" i="6"/>
  <c r="E54" i="6"/>
  <c r="F54" i="6"/>
  <c r="G54" i="6"/>
  <c r="H54" i="6"/>
  <c r="I54" i="6"/>
  <c r="J54" i="6"/>
  <c r="D55" i="6"/>
  <c r="E55" i="6"/>
  <c r="F55" i="6"/>
  <c r="G55" i="6"/>
  <c r="H55" i="6"/>
  <c r="I55" i="6"/>
  <c r="J55" i="6"/>
  <c r="D56" i="6"/>
  <c r="E56" i="6"/>
  <c r="F56" i="6"/>
  <c r="G56" i="6"/>
  <c r="H56" i="6"/>
  <c r="I56" i="6"/>
  <c r="J56" i="6"/>
  <c r="D57" i="6"/>
  <c r="E57" i="6"/>
  <c r="F57" i="6"/>
  <c r="G57" i="6"/>
  <c r="H57" i="6"/>
  <c r="I57" i="6"/>
  <c r="J57" i="6"/>
  <c r="D58" i="6"/>
  <c r="E58" i="6"/>
  <c r="F58" i="6"/>
  <c r="G58" i="6"/>
  <c r="H58" i="6"/>
  <c r="I58" i="6"/>
  <c r="J58" i="6"/>
  <c r="D59" i="6"/>
  <c r="E59" i="6"/>
  <c r="F59" i="6"/>
  <c r="G59" i="6"/>
  <c r="H59" i="6"/>
  <c r="I59" i="6"/>
  <c r="J59" i="6"/>
  <c r="D60" i="6"/>
  <c r="E60" i="6"/>
  <c r="F60" i="6"/>
  <c r="G60" i="6"/>
  <c r="H60" i="6"/>
  <c r="I60" i="6"/>
  <c r="J60" i="6"/>
  <c r="D61" i="6"/>
  <c r="E61" i="6"/>
  <c r="F61" i="6"/>
  <c r="G61" i="6"/>
  <c r="H61" i="6"/>
  <c r="I61" i="6"/>
  <c r="J61" i="6"/>
  <c r="D62" i="6"/>
  <c r="E62" i="6"/>
  <c r="F62" i="6"/>
  <c r="G62" i="6"/>
  <c r="H62" i="6"/>
  <c r="I62" i="6"/>
  <c r="J62" i="6"/>
  <c r="D63" i="6"/>
  <c r="E63" i="6"/>
  <c r="F63" i="6"/>
  <c r="G63" i="6"/>
  <c r="H63" i="6"/>
  <c r="I63" i="6"/>
  <c r="J63" i="6"/>
  <c r="D64" i="6"/>
  <c r="E64" i="6"/>
  <c r="F64" i="6"/>
  <c r="G64" i="6"/>
  <c r="H64" i="6"/>
  <c r="I64" i="6"/>
  <c r="J64" i="6"/>
  <c r="D65" i="6"/>
  <c r="E65" i="6"/>
  <c r="F65" i="6"/>
  <c r="G65" i="6"/>
  <c r="H65" i="6"/>
  <c r="I65" i="6"/>
  <c r="J65" i="6"/>
  <c r="D66" i="6"/>
  <c r="E66" i="6"/>
  <c r="F66" i="6"/>
  <c r="G66" i="6"/>
  <c r="H66" i="6"/>
  <c r="I66" i="6"/>
  <c r="J66" i="6"/>
  <c r="D67" i="6"/>
  <c r="E67" i="6"/>
  <c r="F67" i="6"/>
  <c r="G67" i="6"/>
  <c r="H67" i="6"/>
  <c r="I67" i="6"/>
  <c r="J67" i="6"/>
  <c r="D68" i="6"/>
  <c r="E68" i="6"/>
  <c r="F68" i="6"/>
  <c r="G68" i="6"/>
  <c r="H68" i="6"/>
  <c r="I68" i="6"/>
  <c r="J68" i="6"/>
  <c r="D69" i="6"/>
  <c r="E69" i="6"/>
  <c r="F69" i="6"/>
  <c r="G69" i="6"/>
  <c r="H69" i="6"/>
  <c r="I69" i="6"/>
  <c r="J69" i="6"/>
  <c r="E5" i="6"/>
  <c r="F5" i="6"/>
  <c r="G5" i="6"/>
  <c r="H5" i="6"/>
  <c r="I5" i="6"/>
  <c r="J5" i="6"/>
  <c r="D5" i="6"/>
  <c r="K6" i="6"/>
  <c r="L6" i="6"/>
  <c r="M6" i="6"/>
  <c r="N6" i="6"/>
  <c r="O6" i="6"/>
  <c r="K7" i="6"/>
  <c r="L7" i="6"/>
  <c r="M7" i="6"/>
  <c r="N7" i="6"/>
  <c r="O7" i="6"/>
  <c r="K8" i="6"/>
  <c r="L8" i="6"/>
  <c r="M8" i="6"/>
  <c r="N8" i="6"/>
  <c r="O8" i="6"/>
  <c r="K9" i="6"/>
  <c r="L9" i="6"/>
  <c r="M9" i="6"/>
  <c r="N9" i="6"/>
  <c r="O9" i="6"/>
  <c r="K10" i="6"/>
  <c r="L10" i="6"/>
  <c r="M10" i="6"/>
  <c r="N10" i="6"/>
  <c r="O10" i="6"/>
  <c r="K11" i="6"/>
  <c r="L11" i="6"/>
  <c r="M11" i="6"/>
  <c r="N11" i="6"/>
  <c r="O11" i="6"/>
  <c r="K12" i="6"/>
  <c r="L12" i="6"/>
  <c r="M12" i="6"/>
  <c r="N12" i="6"/>
  <c r="O12" i="6"/>
  <c r="K13" i="6"/>
  <c r="L13" i="6"/>
  <c r="M13" i="6"/>
  <c r="N13" i="6"/>
  <c r="O13" i="6"/>
  <c r="K14" i="6"/>
  <c r="L14" i="6"/>
  <c r="M14" i="6"/>
  <c r="N14" i="6"/>
  <c r="O14" i="6"/>
  <c r="K15" i="6"/>
  <c r="L15" i="6"/>
  <c r="M15" i="6"/>
  <c r="N15" i="6"/>
  <c r="O15" i="6"/>
  <c r="K16" i="6"/>
  <c r="L16" i="6"/>
  <c r="M16" i="6"/>
  <c r="N16" i="6"/>
  <c r="O16" i="6"/>
  <c r="K17" i="6"/>
  <c r="L17" i="6"/>
  <c r="M17" i="6"/>
  <c r="N17" i="6"/>
  <c r="O17" i="6"/>
  <c r="K18" i="6"/>
  <c r="L18" i="6"/>
  <c r="M18" i="6"/>
  <c r="N18" i="6"/>
  <c r="O18" i="6"/>
  <c r="K19" i="6"/>
  <c r="L19" i="6"/>
  <c r="M19" i="6"/>
  <c r="N19" i="6"/>
  <c r="O19" i="6"/>
  <c r="K20" i="6"/>
  <c r="L20" i="6"/>
  <c r="M20" i="6"/>
  <c r="N20" i="6"/>
  <c r="O20" i="6"/>
  <c r="K21" i="6"/>
  <c r="L21" i="6"/>
  <c r="M21" i="6"/>
  <c r="N21" i="6"/>
  <c r="O21" i="6"/>
  <c r="K22" i="6"/>
  <c r="L22" i="6"/>
  <c r="M22" i="6"/>
  <c r="N22" i="6"/>
  <c r="O22" i="6"/>
  <c r="K23" i="6"/>
  <c r="L23" i="6"/>
  <c r="M23" i="6"/>
  <c r="N23" i="6"/>
  <c r="O23" i="6"/>
  <c r="K24" i="6"/>
  <c r="L24" i="6"/>
  <c r="M24" i="6"/>
  <c r="N24" i="6"/>
  <c r="O24" i="6"/>
  <c r="K25" i="6"/>
  <c r="L25" i="6"/>
  <c r="M25" i="6"/>
  <c r="N25" i="6"/>
  <c r="O25" i="6"/>
  <c r="K26" i="6"/>
  <c r="L26" i="6"/>
  <c r="M26" i="6"/>
  <c r="N26" i="6"/>
  <c r="O26" i="6"/>
  <c r="K27" i="6"/>
  <c r="L27" i="6"/>
  <c r="M27" i="6"/>
  <c r="N27" i="6"/>
  <c r="O27" i="6"/>
  <c r="K28" i="6"/>
  <c r="L28" i="6"/>
  <c r="M28" i="6"/>
  <c r="N28" i="6"/>
  <c r="O28" i="6"/>
  <c r="K29" i="6"/>
  <c r="L29" i="6"/>
  <c r="M29" i="6"/>
  <c r="N29" i="6"/>
  <c r="O29" i="6"/>
  <c r="K30" i="6"/>
  <c r="L30" i="6"/>
  <c r="M30" i="6"/>
  <c r="N30" i="6"/>
  <c r="O30" i="6"/>
  <c r="K31" i="6"/>
  <c r="L31" i="6"/>
  <c r="M31" i="6"/>
  <c r="N31" i="6"/>
  <c r="O31" i="6"/>
  <c r="K32" i="6"/>
  <c r="L32" i="6"/>
  <c r="M32" i="6"/>
  <c r="N32" i="6"/>
  <c r="O32" i="6"/>
  <c r="K33" i="6"/>
  <c r="L33" i="6"/>
  <c r="M33" i="6"/>
  <c r="N33" i="6"/>
  <c r="O33" i="6"/>
  <c r="K34" i="6"/>
  <c r="L34" i="6"/>
  <c r="M34" i="6"/>
  <c r="N34" i="6"/>
  <c r="O34" i="6"/>
  <c r="K35" i="6"/>
  <c r="L35" i="6"/>
  <c r="M35" i="6"/>
  <c r="N35" i="6"/>
  <c r="O35" i="6"/>
  <c r="K36" i="6"/>
  <c r="L36" i="6"/>
  <c r="M36" i="6"/>
  <c r="N36" i="6"/>
  <c r="O36" i="6"/>
  <c r="K37" i="6"/>
  <c r="L37" i="6"/>
  <c r="M37" i="6"/>
  <c r="N37" i="6"/>
  <c r="O37" i="6"/>
  <c r="K38" i="6"/>
  <c r="L38" i="6"/>
  <c r="M38" i="6"/>
  <c r="N38" i="6"/>
  <c r="O38" i="6"/>
  <c r="K39" i="6"/>
  <c r="L39" i="6"/>
  <c r="M39" i="6"/>
  <c r="N39" i="6"/>
  <c r="O39" i="6"/>
  <c r="K40" i="6"/>
  <c r="L40" i="6"/>
  <c r="M40" i="6"/>
  <c r="N40" i="6"/>
  <c r="O40" i="6"/>
  <c r="K41" i="6"/>
  <c r="L41" i="6"/>
  <c r="M41" i="6"/>
  <c r="N41" i="6"/>
  <c r="O41" i="6"/>
  <c r="K42" i="6"/>
  <c r="L42" i="6"/>
  <c r="M42" i="6"/>
  <c r="N42" i="6"/>
  <c r="O42" i="6"/>
  <c r="K43" i="6"/>
  <c r="L43" i="6"/>
  <c r="M43" i="6"/>
  <c r="N43" i="6"/>
  <c r="O43" i="6"/>
  <c r="K44" i="6"/>
  <c r="L44" i="6"/>
  <c r="M44" i="6"/>
  <c r="N44" i="6"/>
  <c r="O44" i="6"/>
  <c r="K45" i="6"/>
  <c r="L45" i="6"/>
  <c r="M45" i="6"/>
  <c r="N45" i="6"/>
  <c r="O45" i="6"/>
  <c r="K46" i="6"/>
  <c r="L46" i="6"/>
  <c r="M46" i="6"/>
  <c r="N46" i="6"/>
  <c r="O46" i="6"/>
  <c r="K47" i="6"/>
  <c r="L47" i="6"/>
  <c r="M47" i="6"/>
  <c r="N47" i="6"/>
  <c r="O47" i="6"/>
  <c r="K48" i="6"/>
  <c r="L48" i="6"/>
  <c r="M48" i="6"/>
  <c r="N48" i="6"/>
  <c r="O48" i="6"/>
  <c r="K49" i="6"/>
  <c r="L49" i="6"/>
  <c r="M49" i="6"/>
  <c r="N49" i="6"/>
  <c r="O49" i="6"/>
  <c r="K50" i="6"/>
  <c r="L50" i="6"/>
  <c r="M50" i="6"/>
  <c r="N50" i="6"/>
  <c r="O50" i="6"/>
  <c r="K51" i="6"/>
  <c r="L51" i="6"/>
  <c r="M51" i="6"/>
  <c r="N51" i="6"/>
  <c r="O51" i="6"/>
  <c r="K52" i="6"/>
  <c r="L52" i="6"/>
  <c r="M52" i="6"/>
  <c r="N52" i="6"/>
  <c r="O52" i="6"/>
  <c r="K53" i="6"/>
  <c r="L53" i="6"/>
  <c r="M53" i="6"/>
  <c r="N53" i="6"/>
  <c r="O53" i="6"/>
  <c r="K54" i="6"/>
  <c r="L54" i="6"/>
  <c r="M54" i="6"/>
  <c r="N54" i="6"/>
  <c r="O54" i="6"/>
  <c r="K55" i="6"/>
  <c r="L55" i="6"/>
  <c r="M55" i="6"/>
  <c r="N55" i="6"/>
  <c r="O55" i="6"/>
  <c r="K56" i="6"/>
  <c r="L56" i="6"/>
  <c r="M56" i="6"/>
  <c r="N56" i="6"/>
  <c r="O56" i="6"/>
  <c r="K57" i="6"/>
  <c r="L57" i="6"/>
  <c r="M57" i="6"/>
  <c r="N57" i="6"/>
  <c r="O57" i="6"/>
  <c r="K58" i="6"/>
  <c r="L58" i="6"/>
  <c r="M58" i="6"/>
  <c r="N58" i="6"/>
  <c r="O58" i="6"/>
  <c r="K59" i="6"/>
  <c r="L59" i="6"/>
  <c r="M59" i="6"/>
  <c r="N59" i="6"/>
  <c r="O59" i="6"/>
  <c r="K60" i="6"/>
  <c r="L60" i="6"/>
  <c r="M60" i="6"/>
  <c r="N60" i="6"/>
  <c r="O60" i="6"/>
  <c r="K61" i="6"/>
  <c r="L61" i="6"/>
  <c r="M61" i="6"/>
  <c r="N61" i="6"/>
  <c r="O61" i="6"/>
  <c r="K62" i="6"/>
  <c r="L62" i="6"/>
  <c r="M62" i="6"/>
  <c r="N62" i="6"/>
  <c r="O62" i="6"/>
  <c r="K63" i="6"/>
  <c r="L63" i="6"/>
  <c r="M63" i="6"/>
  <c r="N63" i="6"/>
  <c r="O63" i="6"/>
  <c r="K64" i="6"/>
  <c r="L64" i="6"/>
  <c r="M64" i="6"/>
  <c r="N64" i="6"/>
  <c r="O64" i="6"/>
  <c r="K65" i="6"/>
  <c r="L65" i="6"/>
  <c r="M65" i="6"/>
  <c r="N65" i="6"/>
  <c r="O65" i="6"/>
  <c r="K66" i="6"/>
  <c r="L66" i="6"/>
  <c r="M66" i="6"/>
  <c r="N66" i="6"/>
  <c r="O66" i="6"/>
  <c r="K67" i="6"/>
  <c r="L67" i="6"/>
  <c r="M67" i="6"/>
  <c r="N67" i="6"/>
  <c r="O67" i="6"/>
  <c r="K68" i="6"/>
  <c r="L68" i="6"/>
  <c r="M68" i="6"/>
  <c r="N68" i="6"/>
  <c r="O68" i="6"/>
  <c r="K69" i="6"/>
  <c r="L69" i="6"/>
  <c r="M69" i="6"/>
  <c r="N69" i="6"/>
  <c r="O69" i="6"/>
  <c r="D8" i="4"/>
  <c r="E8" i="4"/>
  <c r="F8" i="4"/>
  <c r="G8" i="4"/>
  <c r="H8" i="4"/>
  <c r="I8" i="4"/>
  <c r="J8" i="4"/>
  <c r="K8" i="4"/>
  <c r="L8" i="4"/>
  <c r="M8" i="4"/>
  <c r="N8" i="4"/>
  <c r="D9" i="4"/>
  <c r="E9" i="4"/>
  <c r="F9" i="4"/>
  <c r="G9" i="4"/>
  <c r="H9" i="4"/>
  <c r="I9" i="4"/>
  <c r="J9" i="4"/>
  <c r="K9" i="4"/>
  <c r="L9" i="4"/>
  <c r="M9" i="4"/>
  <c r="N9" i="4"/>
  <c r="D10" i="4"/>
  <c r="E10" i="4"/>
  <c r="F10" i="4"/>
  <c r="G10" i="4"/>
  <c r="H10" i="4"/>
  <c r="I10" i="4"/>
  <c r="J10" i="4"/>
  <c r="K10" i="4"/>
  <c r="L10" i="4"/>
  <c r="M10" i="4"/>
  <c r="N10" i="4"/>
  <c r="D11" i="4"/>
  <c r="E11" i="4"/>
  <c r="F11" i="4"/>
  <c r="G11" i="4"/>
  <c r="H11" i="4"/>
  <c r="I11" i="4"/>
  <c r="J11" i="4"/>
  <c r="K11" i="4"/>
  <c r="L11" i="4"/>
  <c r="M11" i="4"/>
  <c r="N11" i="4"/>
  <c r="D12" i="4"/>
  <c r="E12" i="4"/>
  <c r="F12" i="4"/>
  <c r="G12" i="4"/>
  <c r="H12" i="4"/>
  <c r="I12" i="4"/>
  <c r="J12" i="4"/>
  <c r="K12" i="4"/>
  <c r="L12" i="4"/>
  <c r="M12" i="4"/>
  <c r="N12" i="4"/>
  <c r="D13" i="4"/>
  <c r="E13" i="4"/>
  <c r="F13" i="4"/>
  <c r="G13" i="4"/>
  <c r="H13" i="4"/>
  <c r="I13" i="4"/>
  <c r="J13" i="4"/>
  <c r="K13" i="4"/>
  <c r="L13" i="4"/>
  <c r="M13" i="4"/>
  <c r="N13" i="4"/>
  <c r="D14" i="4"/>
  <c r="E14" i="4"/>
  <c r="F14" i="4"/>
  <c r="G14" i="4"/>
  <c r="H14" i="4"/>
  <c r="I14" i="4"/>
  <c r="J14" i="4"/>
  <c r="K14" i="4"/>
  <c r="L14" i="4"/>
  <c r="M14" i="4"/>
  <c r="N14" i="4"/>
  <c r="D15" i="4"/>
  <c r="E15" i="4"/>
  <c r="F15" i="4"/>
  <c r="G15" i="4"/>
  <c r="H15" i="4"/>
  <c r="I15" i="4"/>
  <c r="J15" i="4"/>
  <c r="K15" i="4"/>
  <c r="L15" i="4"/>
  <c r="M15" i="4"/>
  <c r="N15" i="4"/>
  <c r="D16" i="4"/>
  <c r="E16" i="4"/>
  <c r="F16" i="4"/>
  <c r="G16" i="4"/>
  <c r="H16" i="4"/>
  <c r="I16" i="4"/>
  <c r="J16" i="4"/>
  <c r="K16" i="4"/>
  <c r="L16" i="4"/>
  <c r="M16" i="4"/>
  <c r="N16" i="4"/>
  <c r="D17" i="4"/>
  <c r="E17" i="4"/>
  <c r="F17" i="4"/>
  <c r="G17" i="4"/>
  <c r="H17" i="4"/>
  <c r="I17" i="4"/>
  <c r="J17" i="4"/>
  <c r="K17" i="4"/>
  <c r="L17" i="4"/>
  <c r="M17" i="4"/>
  <c r="N17" i="4"/>
  <c r="D18" i="4"/>
  <c r="E18" i="4"/>
  <c r="F18" i="4"/>
  <c r="G18" i="4"/>
  <c r="H18" i="4"/>
  <c r="I18" i="4"/>
  <c r="J18" i="4"/>
  <c r="K18" i="4"/>
  <c r="L18" i="4"/>
  <c r="M18" i="4"/>
  <c r="N18" i="4"/>
  <c r="D19" i="4"/>
  <c r="E19" i="4"/>
  <c r="F19" i="4"/>
  <c r="G19" i="4"/>
  <c r="H19" i="4"/>
  <c r="I19" i="4"/>
  <c r="J19" i="4"/>
  <c r="K19" i="4"/>
  <c r="L19" i="4"/>
  <c r="M19" i="4"/>
  <c r="N19" i="4"/>
  <c r="D20" i="4"/>
  <c r="E20" i="4"/>
  <c r="F20" i="4"/>
  <c r="G20" i="4"/>
  <c r="H20" i="4"/>
  <c r="I20" i="4"/>
  <c r="J20" i="4"/>
  <c r="K20" i="4"/>
  <c r="L20" i="4"/>
  <c r="M20" i="4"/>
  <c r="N20" i="4"/>
  <c r="D21" i="4"/>
  <c r="E21" i="4"/>
  <c r="F21" i="4"/>
  <c r="G21" i="4"/>
  <c r="H21" i="4"/>
  <c r="I21" i="4"/>
  <c r="J21" i="4"/>
  <c r="K21" i="4"/>
  <c r="L21" i="4"/>
  <c r="M21" i="4"/>
  <c r="N21" i="4"/>
  <c r="D22" i="4"/>
  <c r="E22" i="4"/>
  <c r="F22" i="4"/>
  <c r="G22" i="4"/>
  <c r="H22" i="4"/>
  <c r="I22" i="4"/>
  <c r="J22" i="4"/>
  <c r="K22" i="4"/>
  <c r="L22" i="4"/>
  <c r="M22" i="4"/>
  <c r="N22" i="4"/>
  <c r="D23" i="4"/>
  <c r="E23" i="4"/>
  <c r="F23" i="4"/>
  <c r="G23" i="4"/>
  <c r="H23" i="4"/>
  <c r="I23" i="4"/>
  <c r="J23" i="4"/>
  <c r="K23" i="4"/>
  <c r="L23" i="4"/>
  <c r="M23" i="4"/>
  <c r="N23" i="4"/>
  <c r="D24" i="4"/>
  <c r="E24" i="4"/>
  <c r="F24" i="4"/>
  <c r="G24" i="4"/>
  <c r="H24" i="4"/>
  <c r="I24" i="4"/>
  <c r="J24" i="4"/>
  <c r="K24" i="4"/>
  <c r="L24" i="4"/>
  <c r="M24" i="4"/>
  <c r="N24" i="4"/>
  <c r="D25" i="4"/>
  <c r="E25" i="4"/>
  <c r="F25" i="4"/>
  <c r="G25" i="4"/>
  <c r="H25" i="4"/>
  <c r="I25" i="4"/>
  <c r="J25" i="4"/>
  <c r="K25" i="4"/>
  <c r="L25" i="4"/>
  <c r="M25" i="4"/>
  <c r="N25" i="4"/>
  <c r="D26" i="4"/>
  <c r="E26" i="4"/>
  <c r="F26" i="4"/>
  <c r="G26" i="4"/>
  <c r="H26" i="4"/>
  <c r="I26" i="4"/>
  <c r="J26" i="4"/>
  <c r="K26" i="4"/>
  <c r="L26" i="4"/>
  <c r="M26" i="4"/>
  <c r="N26" i="4"/>
  <c r="D27" i="4"/>
  <c r="E27" i="4"/>
  <c r="F27" i="4"/>
  <c r="G27" i="4"/>
  <c r="H27" i="4"/>
  <c r="I27" i="4"/>
  <c r="J27" i="4"/>
  <c r="K27" i="4"/>
  <c r="L27" i="4"/>
  <c r="M27" i="4"/>
  <c r="N27" i="4"/>
  <c r="D28" i="4"/>
  <c r="E28" i="4"/>
  <c r="F28" i="4"/>
  <c r="G28" i="4"/>
  <c r="H28" i="4"/>
  <c r="I28" i="4"/>
  <c r="J28" i="4"/>
  <c r="K28" i="4"/>
  <c r="L28" i="4"/>
  <c r="M28" i="4"/>
  <c r="N28" i="4"/>
  <c r="D29" i="4"/>
  <c r="E29" i="4"/>
  <c r="F29" i="4"/>
  <c r="G29" i="4"/>
  <c r="H29" i="4"/>
  <c r="I29" i="4"/>
  <c r="J29" i="4"/>
  <c r="K29" i="4"/>
  <c r="L29" i="4"/>
  <c r="M29" i="4"/>
  <c r="N29" i="4"/>
  <c r="D30" i="4"/>
  <c r="E30" i="4"/>
  <c r="F30" i="4"/>
  <c r="G30" i="4"/>
  <c r="H30" i="4"/>
  <c r="I30" i="4"/>
  <c r="J30" i="4"/>
  <c r="K30" i="4"/>
  <c r="L30" i="4"/>
  <c r="M30" i="4"/>
  <c r="N30" i="4"/>
  <c r="D31" i="4"/>
  <c r="E31" i="4"/>
  <c r="F31" i="4"/>
  <c r="G31" i="4"/>
  <c r="H31" i="4"/>
  <c r="I31" i="4"/>
  <c r="J31" i="4"/>
  <c r="K31" i="4"/>
  <c r="L31" i="4"/>
  <c r="M31" i="4"/>
  <c r="N31" i="4"/>
  <c r="D32" i="4"/>
  <c r="E32" i="4"/>
  <c r="F32" i="4"/>
  <c r="G32" i="4"/>
  <c r="H32" i="4"/>
  <c r="I32" i="4"/>
  <c r="J32" i="4"/>
  <c r="K32" i="4"/>
  <c r="L32" i="4"/>
  <c r="M32" i="4"/>
  <c r="N32" i="4"/>
  <c r="D33" i="4"/>
  <c r="E33" i="4"/>
  <c r="F33" i="4"/>
  <c r="G33" i="4"/>
  <c r="H33" i="4"/>
  <c r="I33" i="4"/>
  <c r="J33" i="4"/>
  <c r="K33" i="4"/>
  <c r="L33" i="4"/>
  <c r="M33" i="4"/>
  <c r="N33" i="4"/>
  <c r="D34" i="4"/>
  <c r="E34" i="4"/>
  <c r="F34" i="4"/>
  <c r="G34" i="4"/>
  <c r="H34" i="4"/>
  <c r="I34" i="4"/>
  <c r="J34" i="4"/>
  <c r="K34" i="4"/>
  <c r="L34" i="4"/>
  <c r="M34" i="4"/>
  <c r="N34" i="4"/>
  <c r="D35" i="4"/>
  <c r="E35" i="4"/>
  <c r="F35" i="4"/>
  <c r="G35" i="4"/>
  <c r="H35" i="4"/>
  <c r="I35" i="4"/>
  <c r="J35" i="4"/>
  <c r="K35" i="4"/>
  <c r="L35" i="4"/>
  <c r="M35" i="4"/>
  <c r="N35" i="4"/>
  <c r="D36" i="4"/>
  <c r="E36" i="4"/>
  <c r="F36" i="4"/>
  <c r="G36" i="4"/>
  <c r="H36" i="4"/>
  <c r="I36" i="4"/>
  <c r="J36" i="4"/>
  <c r="K36" i="4"/>
  <c r="L36" i="4"/>
  <c r="M36" i="4"/>
  <c r="N36" i="4"/>
  <c r="D37" i="4"/>
  <c r="E37" i="4"/>
  <c r="F37" i="4"/>
  <c r="G37" i="4"/>
  <c r="H37" i="4"/>
  <c r="I37" i="4"/>
  <c r="J37" i="4"/>
  <c r="K37" i="4"/>
  <c r="L37" i="4"/>
  <c r="M37" i="4"/>
  <c r="N37" i="4"/>
  <c r="D38" i="4"/>
  <c r="E38" i="4"/>
  <c r="F38" i="4"/>
  <c r="G38" i="4"/>
  <c r="H38" i="4"/>
  <c r="I38" i="4"/>
  <c r="J38" i="4"/>
  <c r="K38" i="4"/>
  <c r="L38" i="4"/>
  <c r="M38" i="4"/>
  <c r="N38" i="4"/>
  <c r="D39" i="4"/>
  <c r="E39" i="4"/>
  <c r="F39" i="4"/>
  <c r="G39" i="4"/>
  <c r="H39" i="4"/>
  <c r="I39" i="4"/>
  <c r="J39" i="4"/>
  <c r="K39" i="4"/>
  <c r="L39" i="4"/>
  <c r="M39" i="4"/>
  <c r="N39" i="4"/>
  <c r="D40" i="4"/>
  <c r="E40" i="4"/>
  <c r="F40" i="4"/>
  <c r="G40" i="4"/>
  <c r="H40" i="4"/>
  <c r="I40" i="4"/>
  <c r="J40" i="4"/>
  <c r="K40" i="4"/>
  <c r="L40" i="4"/>
  <c r="M40" i="4"/>
  <c r="N40" i="4"/>
  <c r="D41" i="4"/>
  <c r="E41" i="4"/>
  <c r="F41" i="4"/>
  <c r="G41" i="4"/>
  <c r="H41" i="4"/>
  <c r="I41" i="4"/>
  <c r="J41" i="4"/>
  <c r="K41" i="4"/>
  <c r="L41" i="4"/>
  <c r="M41" i="4"/>
  <c r="N41" i="4"/>
  <c r="D42" i="4"/>
  <c r="E42" i="4"/>
  <c r="F42" i="4"/>
  <c r="G42" i="4"/>
  <c r="H42" i="4"/>
  <c r="I42" i="4"/>
  <c r="J42" i="4"/>
  <c r="K42" i="4"/>
  <c r="L42" i="4"/>
  <c r="M42" i="4"/>
  <c r="N42" i="4"/>
  <c r="D43" i="4"/>
  <c r="E43" i="4"/>
  <c r="F43" i="4"/>
  <c r="G43" i="4"/>
  <c r="H43" i="4"/>
  <c r="I43" i="4"/>
  <c r="J43" i="4"/>
  <c r="K43" i="4"/>
  <c r="L43" i="4"/>
  <c r="M43" i="4"/>
  <c r="N43" i="4"/>
  <c r="D44" i="4"/>
  <c r="E44" i="4"/>
  <c r="F44" i="4"/>
  <c r="G44" i="4"/>
  <c r="H44" i="4"/>
  <c r="I44" i="4"/>
  <c r="J44" i="4"/>
  <c r="K44" i="4"/>
  <c r="L44" i="4"/>
  <c r="M44" i="4"/>
  <c r="N44" i="4"/>
  <c r="D45" i="4"/>
  <c r="E45" i="4"/>
  <c r="F45" i="4"/>
  <c r="G45" i="4"/>
  <c r="H45" i="4"/>
  <c r="I45" i="4"/>
  <c r="J45" i="4"/>
  <c r="K45" i="4"/>
  <c r="L45" i="4"/>
  <c r="M45" i="4"/>
  <c r="N45" i="4"/>
  <c r="D46" i="4"/>
  <c r="E46" i="4"/>
  <c r="F46" i="4"/>
  <c r="G46" i="4"/>
  <c r="H46" i="4"/>
  <c r="I46" i="4"/>
  <c r="J46" i="4"/>
  <c r="K46" i="4"/>
  <c r="L46" i="4"/>
  <c r="M46" i="4"/>
  <c r="N46" i="4"/>
  <c r="D47" i="4"/>
  <c r="E47" i="4"/>
  <c r="F47" i="4"/>
  <c r="G47" i="4"/>
  <c r="H47" i="4"/>
  <c r="I47" i="4"/>
  <c r="J47" i="4"/>
  <c r="K47" i="4"/>
  <c r="L47" i="4"/>
  <c r="M47" i="4"/>
  <c r="N47" i="4"/>
  <c r="D48" i="4"/>
  <c r="E48" i="4"/>
  <c r="F48" i="4"/>
  <c r="G48" i="4"/>
  <c r="H48" i="4"/>
  <c r="I48" i="4"/>
  <c r="J48" i="4"/>
  <c r="K48" i="4"/>
  <c r="L48" i="4"/>
  <c r="M48" i="4"/>
  <c r="N48" i="4"/>
  <c r="D49" i="4"/>
  <c r="E49" i="4"/>
  <c r="F49" i="4"/>
  <c r="G49" i="4"/>
  <c r="H49" i="4"/>
  <c r="I49" i="4"/>
  <c r="J49" i="4"/>
  <c r="K49" i="4"/>
  <c r="L49" i="4"/>
  <c r="M49" i="4"/>
  <c r="N49" i="4"/>
  <c r="D50" i="4"/>
  <c r="E50" i="4"/>
  <c r="F50" i="4"/>
  <c r="G50" i="4"/>
  <c r="H50" i="4"/>
  <c r="I50" i="4"/>
  <c r="J50" i="4"/>
  <c r="K50" i="4"/>
  <c r="L50" i="4"/>
  <c r="M50" i="4"/>
  <c r="N50" i="4"/>
  <c r="D51" i="4"/>
  <c r="E51" i="4"/>
  <c r="F51" i="4"/>
  <c r="G51" i="4"/>
  <c r="H51" i="4"/>
  <c r="I51" i="4"/>
  <c r="J51" i="4"/>
  <c r="K51" i="4"/>
  <c r="L51" i="4"/>
  <c r="M51" i="4"/>
  <c r="N51" i="4"/>
  <c r="D52" i="4"/>
  <c r="E52" i="4"/>
  <c r="F52" i="4"/>
  <c r="G52" i="4"/>
  <c r="H52" i="4"/>
  <c r="I52" i="4"/>
  <c r="J52" i="4"/>
  <c r="K52" i="4"/>
  <c r="L52" i="4"/>
  <c r="M52" i="4"/>
  <c r="N52" i="4"/>
  <c r="D53" i="4"/>
  <c r="E53" i="4"/>
  <c r="F53" i="4"/>
  <c r="G53" i="4"/>
  <c r="H53" i="4"/>
  <c r="I53" i="4"/>
  <c r="J53" i="4"/>
  <c r="K53" i="4"/>
  <c r="L53" i="4"/>
  <c r="M53" i="4"/>
  <c r="N53" i="4"/>
  <c r="D54" i="4"/>
  <c r="E54" i="4"/>
  <c r="F54" i="4"/>
  <c r="G54" i="4"/>
  <c r="H54" i="4"/>
  <c r="I54" i="4"/>
  <c r="J54" i="4"/>
  <c r="K54" i="4"/>
  <c r="L54" i="4"/>
  <c r="M54" i="4"/>
  <c r="N54" i="4"/>
  <c r="D55" i="4"/>
  <c r="E55" i="4"/>
  <c r="F55" i="4"/>
  <c r="G55" i="4"/>
  <c r="H55" i="4"/>
  <c r="I55" i="4"/>
  <c r="J55" i="4"/>
  <c r="K55" i="4"/>
  <c r="L55" i="4"/>
  <c r="M55" i="4"/>
  <c r="N55" i="4"/>
  <c r="D56" i="4"/>
  <c r="E56" i="4"/>
  <c r="F56" i="4"/>
  <c r="G56" i="4"/>
  <c r="H56" i="4"/>
  <c r="I56" i="4"/>
  <c r="J56" i="4"/>
  <c r="K56" i="4"/>
  <c r="L56" i="4"/>
  <c r="M56" i="4"/>
  <c r="N56" i="4"/>
  <c r="D57" i="4"/>
  <c r="E57" i="4"/>
  <c r="F57" i="4"/>
  <c r="G57" i="4"/>
  <c r="H57" i="4"/>
  <c r="I57" i="4"/>
  <c r="J57" i="4"/>
  <c r="K57" i="4"/>
  <c r="L57" i="4"/>
  <c r="M57" i="4"/>
  <c r="N57" i="4"/>
  <c r="D58" i="4"/>
  <c r="E58" i="4"/>
  <c r="F58" i="4"/>
  <c r="G58" i="4"/>
  <c r="H58" i="4"/>
  <c r="I58" i="4"/>
  <c r="J58" i="4"/>
  <c r="K58" i="4"/>
  <c r="L58" i="4"/>
  <c r="M58" i="4"/>
  <c r="N58" i="4"/>
  <c r="D59" i="4"/>
  <c r="E59" i="4"/>
  <c r="F59" i="4"/>
  <c r="G59" i="4"/>
  <c r="H59" i="4"/>
  <c r="I59" i="4"/>
  <c r="J59" i="4"/>
  <c r="K59" i="4"/>
  <c r="L59" i="4"/>
  <c r="M59" i="4"/>
  <c r="N59" i="4"/>
  <c r="D60" i="4"/>
  <c r="E60" i="4"/>
  <c r="F60" i="4"/>
  <c r="G60" i="4"/>
  <c r="H60" i="4"/>
  <c r="I60" i="4"/>
  <c r="J60" i="4"/>
  <c r="K60" i="4"/>
  <c r="L60" i="4"/>
  <c r="M60" i="4"/>
  <c r="N60" i="4"/>
  <c r="D61" i="4"/>
  <c r="E61" i="4"/>
  <c r="F61" i="4"/>
  <c r="G61" i="4"/>
  <c r="H61" i="4"/>
  <c r="I61" i="4"/>
  <c r="J61" i="4"/>
  <c r="K61" i="4"/>
  <c r="L61" i="4"/>
  <c r="M61" i="4"/>
  <c r="N61" i="4"/>
  <c r="D62" i="4"/>
  <c r="E62" i="4"/>
  <c r="F62" i="4"/>
  <c r="G62" i="4"/>
  <c r="H62" i="4"/>
  <c r="I62" i="4"/>
  <c r="J62" i="4"/>
  <c r="K62" i="4"/>
  <c r="L62" i="4"/>
  <c r="M62" i="4"/>
  <c r="N62" i="4"/>
  <c r="D63" i="4"/>
  <c r="E63" i="4"/>
  <c r="F63" i="4"/>
  <c r="G63" i="4"/>
  <c r="H63" i="4"/>
  <c r="I63" i="4"/>
  <c r="J63" i="4"/>
  <c r="K63" i="4"/>
  <c r="L63" i="4"/>
  <c r="M63" i="4"/>
  <c r="N63" i="4"/>
  <c r="D64" i="4"/>
  <c r="E64" i="4"/>
  <c r="F64" i="4"/>
  <c r="G64" i="4"/>
  <c r="H64" i="4"/>
  <c r="I64" i="4"/>
  <c r="J64" i="4"/>
  <c r="K64" i="4"/>
  <c r="L64" i="4"/>
  <c r="M64" i="4"/>
  <c r="N64" i="4"/>
  <c r="D65" i="4"/>
  <c r="E65" i="4"/>
  <c r="F65" i="4"/>
  <c r="G65" i="4"/>
  <c r="H65" i="4"/>
  <c r="I65" i="4"/>
  <c r="J65" i="4"/>
  <c r="K65" i="4"/>
  <c r="L65" i="4"/>
  <c r="M65" i="4"/>
  <c r="N65" i="4"/>
  <c r="D66" i="4"/>
  <c r="E66" i="4"/>
  <c r="F66" i="4"/>
  <c r="G66" i="4"/>
  <c r="H66" i="4"/>
  <c r="I66" i="4"/>
  <c r="J66" i="4"/>
  <c r="K66" i="4"/>
  <c r="L66" i="4"/>
  <c r="M66" i="4"/>
  <c r="N66" i="4"/>
  <c r="D67" i="4"/>
  <c r="E67" i="4"/>
  <c r="F67" i="4"/>
  <c r="G67" i="4"/>
  <c r="H67" i="4"/>
  <c r="I67" i="4"/>
  <c r="J67" i="4"/>
  <c r="K67" i="4"/>
  <c r="L67" i="4"/>
  <c r="M67" i="4"/>
  <c r="N67" i="4"/>
  <c r="D68" i="4"/>
  <c r="E68" i="4"/>
  <c r="F68" i="4"/>
  <c r="G68" i="4"/>
  <c r="H68" i="4"/>
  <c r="I68" i="4"/>
  <c r="J68" i="4"/>
  <c r="K68" i="4"/>
  <c r="L68" i="4"/>
  <c r="M68" i="4"/>
  <c r="N68" i="4"/>
  <c r="D69" i="4"/>
  <c r="E69" i="4"/>
  <c r="F69" i="4"/>
  <c r="G69" i="4"/>
  <c r="H69" i="4"/>
  <c r="I69" i="4"/>
  <c r="J69" i="4"/>
  <c r="K69" i="4"/>
  <c r="L69" i="4"/>
  <c r="M69" i="4"/>
  <c r="N69" i="4"/>
  <c r="D70" i="4"/>
  <c r="E70" i="4"/>
  <c r="F70" i="4"/>
  <c r="G70" i="4"/>
  <c r="H70" i="4"/>
  <c r="I70" i="4"/>
  <c r="J70" i="4"/>
  <c r="K70" i="4"/>
  <c r="L70" i="4"/>
  <c r="M70" i="4"/>
  <c r="N70" i="4"/>
  <c r="D71" i="4"/>
  <c r="E71" i="4"/>
  <c r="F71" i="4"/>
  <c r="G71" i="4"/>
  <c r="H71" i="4"/>
  <c r="I71" i="4"/>
  <c r="J71" i="4"/>
  <c r="K71" i="4"/>
  <c r="L71" i="4"/>
  <c r="M71" i="4"/>
  <c r="N71" i="4"/>
  <c r="E7" i="4"/>
  <c r="F7" i="4"/>
  <c r="G7" i="4"/>
  <c r="H7" i="4"/>
  <c r="I7" i="4"/>
  <c r="J7" i="4"/>
  <c r="K7" i="4"/>
  <c r="L7" i="4"/>
  <c r="M7" i="4"/>
  <c r="N7" i="4"/>
  <c r="D7" i="4"/>
  <c r="Q6" i="2" a="1"/>
  <c r="Q6" i="2" s="1"/>
  <c r="Q7" i="2" a="1"/>
  <c r="Q7" i="2" s="1"/>
  <c r="Q8" i="2" a="1"/>
  <c r="Q8" i="2" s="1"/>
  <c r="Q9" i="2" a="1"/>
  <c r="Q9" i="2" s="1"/>
  <c r="Q10" i="2" a="1"/>
  <c r="Q10" i="2" s="1"/>
  <c r="Q11" i="2" a="1"/>
  <c r="Q11" i="2" s="1"/>
  <c r="Q12" i="2" a="1"/>
  <c r="Q12" i="2" s="1"/>
  <c r="Q13" i="2" a="1"/>
  <c r="Q13" i="2" s="1"/>
  <c r="Q14" i="2" a="1"/>
  <c r="Q14" i="2" s="1"/>
  <c r="Q15" i="2" a="1"/>
  <c r="Q15" i="2" s="1"/>
  <c r="Q16" i="2" a="1"/>
  <c r="Q16" i="2" s="1"/>
  <c r="Q17" i="2" a="1"/>
  <c r="Q17" i="2" s="1"/>
  <c r="Q18" i="2" a="1"/>
  <c r="Q18" i="2" s="1"/>
  <c r="Q19" i="2" a="1"/>
  <c r="Q19" i="2" s="1"/>
  <c r="Q20" i="2" a="1"/>
  <c r="Q20" i="2" s="1"/>
  <c r="Q21" i="2" a="1"/>
  <c r="Q21" i="2" s="1"/>
  <c r="Q22" i="2" a="1"/>
  <c r="Q22" i="2" s="1"/>
  <c r="Q23" i="2" a="1"/>
  <c r="Q23" i="2" s="1"/>
  <c r="Q24" i="2" a="1"/>
  <c r="Q24" i="2" s="1"/>
  <c r="Q25" i="2" a="1"/>
  <c r="Q25" i="2" s="1"/>
  <c r="Q26" i="2" a="1"/>
  <c r="Q26" i="2" s="1"/>
  <c r="Q27" i="2" a="1"/>
  <c r="Q27" i="2" s="1"/>
  <c r="Q28" i="2" a="1"/>
  <c r="Q28" i="2" s="1"/>
  <c r="Q29" i="2" a="1"/>
  <c r="Q29" i="2" s="1"/>
  <c r="Q30" i="2" a="1"/>
  <c r="Q30" i="2" s="1"/>
  <c r="Q31" i="2" a="1"/>
  <c r="Q31" i="2" s="1"/>
  <c r="Q32" i="2" a="1"/>
  <c r="Q32" i="2" s="1"/>
  <c r="Q33" i="2" a="1"/>
  <c r="Q33" i="2" s="1"/>
  <c r="Q34" i="2" a="1"/>
  <c r="Q34" i="2" s="1"/>
  <c r="Q35" i="2" a="1"/>
  <c r="Q35" i="2" s="1"/>
  <c r="Q36" i="2" a="1"/>
  <c r="Q36" i="2" s="1"/>
  <c r="Q37" i="2" a="1"/>
  <c r="Q37" i="2" s="1"/>
  <c r="Q38" i="2" a="1"/>
  <c r="Q38" i="2" s="1"/>
  <c r="Q39" i="2" a="1"/>
  <c r="Q39" i="2" s="1"/>
  <c r="Q40" i="2" a="1"/>
  <c r="Q40" i="2" s="1"/>
  <c r="Q41" i="2" a="1"/>
  <c r="Q41" i="2" s="1"/>
  <c r="Q42" i="2" a="1"/>
  <c r="Q42" i="2" s="1"/>
  <c r="Q43" i="2" a="1"/>
  <c r="Q43" i="2" s="1"/>
  <c r="Q44" i="2" a="1"/>
  <c r="Q44" i="2" s="1"/>
  <c r="Q45" i="2" a="1"/>
  <c r="Q45" i="2" s="1"/>
  <c r="Q46" i="2" a="1"/>
  <c r="Q46" i="2" s="1"/>
  <c r="Q47" i="2" a="1"/>
  <c r="Q47" i="2" s="1"/>
  <c r="Q48" i="2" a="1"/>
  <c r="Q48" i="2" s="1"/>
  <c r="Q49" i="2" a="1"/>
  <c r="Q49" i="2" s="1"/>
  <c r="Q50" i="2" a="1"/>
  <c r="Q50" i="2" s="1"/>
  <c r="Q51" i="2" a="1"/>
  <c r="Q51" i="2" s="1"/>
  <c r="Q52" i="2" a="1"/>
  <c r="Q52" i="2" s="1"/>
  <c r="Q53" i="2" a="1"/>
  <c r="Q53" i="2" s="1"/>
  <c r="Q54" i="2" a="1"/>
  <c r="Q54" i="2" s="1"/>
  <c r="Q55" i="2" a="1"/>
  <c r="Q55" i="2" s="1"/>
  <c r="Q56" i="2" a="1"/>
  <c r="Q56" i="2" s="1"/>
  <c r="Q57" i="2" a="1"/>
  <c r="Q57" i="2" s="1"/>
  <c r="Q58" i="2" a="1"/>
  <c r="Q58" i="2" s="1"/>
  <c r="Q59" i="2" a="1"/>
  <c r="Q59" i="2" s="1"/>
  <c r="Q60" i="2" a="1"/>
  <c r="Q60" i="2" s="1"/>
  <c r="Q61" i="2" a="1"/>
  <c r="Q61" i="2" s="1"/>
  <c r="Q62" i="2" a="1"/>
  <c r="Q62" i="2" s="1"/>
  <c r="Q63" i="2" a="1"/>
  <c r="Q63" i="2" s="1"/>
  <c r="Q64" i="2" a="1"/>
  <c r="Q64" i="2" s="1"/>
  <c r="Q65" i="2" a="1"/>
  <c r="Q65" i="2" s="1"/>
  <c r="Q66" i="2" a="1"/>
  <c r="Q66" i="2" s="1"/>
  <c r="Q67" i="2" a="1"/>
  <c r="Q67" i="2" s="1"/>
  <c r="Q68" i="2" a="1"/>
  <c r="Q68" i="2" s="1"/>
  <c r="Q69" i="2" a="1"/>
  <c r="Q69" i="2" s="1"/>
  <c r="K6" i="2" a="1"/>
  <c r="K6" i="2" s="1"/>
  <c r="K7" i="2" a="1"/>
  <c r="K7" i="2" s="1"/>
  <c r="K8" i="2" a="1"/>
  <c r="K8" i="2" s="1"/>
  <c r="K9" i="2" a="1"/>
  <c r="K9" i="2" s="1"/>
  <c r="K10" i="2" a="1"/>
  <c r="K10" i="2" s="1"/>
  <c r="K11" i="2" a="1"/>
  <c r="K11" i="2" s="1"/>
  <c r="K12" i="2" a="1"/>
  <c r="K12" i="2"/>
  <c r="K13" i="2" a="1"/>
  <c r="K13" i="2" s="1"/>
  <c r="K14" i="2" a="1"/>
  <c r="K14" i="2" s="1"/>
  <c r="K15" i="2" a="1"/>
  <c r="K15" i="2" s="1"/>
  <c r="K16" i="2" a="1"/>
  <c r="K16" i="2" s="1"/>
  <c r="K17" i="2" a="1"/>
  <c r="K17" i="2" s="1"/>
  <c r="K18" i="2" a="1"/>
  <c r="K18" i="2" s="1"/>
  <c r="K19" i="2" a="1"/>
  <c r="K19" i="2" s="1"/>
  <c r="K20" i="2" a="1"/>
  <c r="K20" i="2" s="1"/>
  <c r="K21" i="2" a="1"/>
  <c r="K21" i="2" s="1"/>
  <c r="K22" i="2" a="1"/>
  <c r="K22" i="2" s="1"/>
  <c r="K23" i="2" a="1"/>
  <c r="K23" i="2" s="1"/>
  <c r="K24" i="2" a="1"/>
  <c r="K24" i="2" s="1"/>
  <c r="K25" i="2" a="1"/>
  <c r="K25" i="2" s="1"/>
  <c r="K26" i="2" a="1"/>
  <c r="K26" i="2" s="1"/>
  <c r="K27" i="2" a="1"/>
  <c r="K27" i="2" s="1"/>
  <c r="K28" i="2" a="1"/>
  <c r="K28" i="2" s="1"/>
  <c r="K29" i="2" a="1"/>
  <c r="K29" i="2" s="1"/>
  <c r="K30" i="2" a="1"/>
  <c r="K30" i="2" s="1"/>
  <c r="K31" i="2" a="1"/>
  <c r="K31" i="2" s="1"/>
  <c r="K32" i="2" a="1"/>
  <c r="K32" i="2" s="1"/>
  <c r="K33" i="2" a="1"/>
  <c r="K33" i="2" s="1"/>
  <c r="K34" i="2" a="1"/>
  <c r="K34" i="2" s="1"/>
  <c r="K35" i="2" a="1"/>
  <c r="K35" i="2" s="1"/>
  <c r="K36" i="2" a="1"/>
  <c r="K36" i="2"/>
  <c r="K37" i="2" a="1"/>
  <c r="K37" i="2" s="1"/>
  <c r="K38" i="2" a="1"/>
  <c r="K38" i="2" s="1"/>
  <c r="K39" i="2" a="1"/>
  <c r="K39" i="2" s="1"/>
  <c r="K40" i="2" a="1"/>
  <c r="K40" i="2" s="1"/>
  <c r="K41" i="2" a="1"/>
  <c r="K41" i="2" s="1"/>
  <c r="K42" i="2" a="1"/>
  <c r="K42" i="2" s="1"/>
  <c r="K43" i="2" a="1"/>
  <c r="K43" i="2" s="1"/>
  <c r="K44" i="2" a="1"/>
  <c r="K44" i="2"/>
  <c r="K45" i="2" a="1"/>
  <c r="K45" i="2" s="1"/>
  <c r="K46" i="2" a="1"/>
  <c r="K46" i="2" s="1"/>
  <c r="K47" i="2" a="1"/>
  <c r="K47" i="2" s="1"/>
  <c r="K48" i="2" a="1"/>
  <c r="K48" i="2" s="1"/>
  <c r="K49" i="2" a="1"/>
  <c r="K49" i="2" s="1"/>
  <c r="K50" i="2" a="1"/>
  <c r="K50" i="2" s="1"/>
  <c r="K51" i="2" a="1"/>
  <c r="K51" i="2" s="1"/>
  <c r="K52" i="2" a="1"/>
  <c r="K52" i="2" s="1"/>
  <c r="K53" i="2" a="1"/>
  <c r="K53" i="2" s="1"/>
  <c r="K54" i="2" a="1"/>
  <c r="K54" i="2" s="1"/>
  <c r="K55" i="2" a="1"/>
  <c r="K55" i="2" s="1"/>
  <c r="K56" i="2" a="1"/>
  <c r="K56" i="2" s="1"/>
  <c r="K57" i="2" a="1"/>
  <c r="K57" i="2" s="1"/>
  <c r="K58" i="2" a="1"/>
  <c r="K58" i="2" s="1"/>
  <c r="K59" i="2" a="1"/>
  <c r="K59" i="2" s="1"/>
  <c r="K60" i="2" a="1"/>
  <c r="K60" i="2" s="1"/>
  <c r="K61" i="2" a="1"/>
  <c r="K61" i="2" s="1"/>
  <c r="K62" i="2" a="1"/>
  <c r="K62" i="2" s="1"/>
  <c r="K63" i="2" a="1"/>
  <c r="K63" i="2" s="1"/>
  <c r="K64" i="2" a="1"/>
  <c r="K64" i="2" s="1"/>
  <c r="K65" i="2" a="1"/>
  <c r="K65" i="2" s="1"/>
  <c r="K66" i="2" a="1"/>
  <c r="K66" i="2" s="1"/>
  <c r="K67" i="2" a="1"/>
  <c r="K67" i="2" s="1"/>
  <c r="K68" i="2" a="1"/>
  <c r="K68" i="2"/>
  <c r="K69" i="2" a="1"/>
  <c r="K69" i="2" s="1"/>
  <c r="Q5" i="2" a="1"/>
  <c r="Q5" i="2" s="1"/>
  <c r="D68" i="2"/>
  <c r="D69" i="2"/>
  <c r="E68" i="2"/>
  <c r="D56" i="2"/>
  <c r="D57" i="2"/>
  <c r="D58" i="2"/>
  <c r="D59" i="2"/>
  <c r="D60" i="2"/>
  <c r="D61" i="2"/>
  <c r="D62" i="2"/>
  <c r="D63" i="2"/>
  <c r="D64" i="2"/>
  <c r="D65" i="2"/>
  <c r="D66" i="2"/>
  <c r="D67" i="2"/>
  <c r="E56" i="2"/>
  <c r="E57" i="2"/>
  <c r="E58" i="2"/>
  <c r="F58" i="2" s="1"/>
  <c r="E59" i="2"/>
  <c r="E60" i="2"/>
  <c r="E61" i="2"/>
  <c r="F61" i="2" s="1"/>
  <c r="E62" i="2"/>
  <c r="F62" i="2" s="1"/>
  <c r="E63" i="2"/>
  <c r="E64" i="2"/>
  <c r="E65" i="2"/>
  <c r="E66" i="2"/>
  <c r="E67" i="2"/>
  <c r="D44" i="2"/>
  <c r="D45" i="2"/>
  <c r="D46" i="2"/>
  <c r="D47" i="2"/>
  <c r="D48" i="2"/>
  <c r="D49" i="2"/>
  <c r="D50" i="2"/>
  <c r="D51" i="2"/>
  <c r="D52" i="2"/>
  <c r="D53" i="2"/>
  <c r="D54" i="2"/>
  <c r="D55" i="2"/>
  <c r="E44" i="2"/>
  <c r="E45" i="2"/>
  <c r="E46" i="2"/>
  <c r="E47" i="2"/>
  <c r="E48" i="2"/>
  <c r="E49" i="2"/>
  <c r="E50" i="2"/>
  <c r="E51" i="2"/>
  <c r="E52" i="2"/>
  <c r="E53" i="2"/>
  <c r="E54" i="2"/>
  <c r="E55" i="2"/>
  <c r="D42" i="2"/>
  <c r="D43" i="2"/>
  <c r="E42" i="2"/>
  <c r="E43" i="2"/>
  <c r="D31" i="2"/>
  <c r="D32" i="2"/>
  <c r="D33" i="2"/>
  <c r="D34" i="2"/>
  <c r="C34" i="4" s="1"/>
  <c r="D35" i="2"/>
  <c r="D36" i="2"/>
  <c r="D37" i="2"/>
  <c r="D38" i="2"/>
  <c r="C38" i="4" s="1"/>
  <c r="D39" i="2"/>
  <c r="D40" i="2"/>
  <c r="D41" i="2"/>
  <c r="E31" i="2"/>
  <c r="E32" i="2"/>
  <c r="E33" i="2"/>
  <c r="E34" i="2"/>
  <c r="E35" i="2"/>
  <c r="E36" i="2"/>
  <c r="E37" i="2"/>
  <c r="E38" i="2"/>
  <c r="E39" i="2"/>
  <c r="E40" i="2"/>
  <c r="E41" i="2"/>
  <c r="D23" i="2"/>
  <c r="D24" i="2"/>
  <c r="D25" i="2"/>
  <c r="D26" i="2"/>
  <c r="D27" i="2"/>
  <c r="D28" i="2"/>
  <c r="D29" i="2"/>
  <c r="D30" i="2"/>
  <c r="E23" i="2"/>
  <c r="F23" i="2" s="1"/>
  <c r="E24" i="2"/>
  <c r="E25" i="2"/>
  <c r="E26" i="2"/>
  <c r="E27" i="2"/>
  <c r="E28" i="2"/>
  <c r="F28" i="2" s="1"/>
  <c r="E29" i="2"/>
  <c r="E30" i="2"/>
  <c r="D21" i="2"/>
  <c r="D22" i="2"/>
  <c r="C22" i="4" s="1"/>
  <c r="E21" i="2"/>
  <c r="E22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D5" i="2"/>
  <c r="F5" i="2" s="1"/>
  <c r="F141" i="16" l="1"/>
  <c r="F145" i="16"/>
  <c r="F149" i="16"/>
  <c r="F153" i="16"/>
  <c r="F157" i="16"/>
  <c r="F161" i="16"/>
  <c r="F165" i="16"/>
  <c r="F169" i="16"/>
  <c r="F173" i="16"/>
  <c r="F177" i="16"/>
  <c r="F181" i="16"/>
  <c r="F185" i="16"/>
  <c r="F189" i="16"/>
  <c r="F193" i="16"/>
  <c r="F143" i="16"/>
  <c r="F147" i="16"/>
  <c r="F151" i="16"/>
  <c r="F155" i="16"/>
  <c r="F159" i="16"/>
  <c r="F163" i="16"/>
  <c r="F167" i="16"/>
  <c r="F171" i="16"/>
  <c r="F175" i="16"/>
  <c r="F179" i="16"/>
  <c r="F183" i="16"/>
  <c r="F187" i="16"/>
  <c r="F191" i="16"/>
  <c r="F195" i="16"/>
  <c r="F177" i="14"/>
  <c r="F132" i="14"/>
  <c r="F133" i="14"/>
  <c r="F152" i="14"/>
  <c r="F121" i="14"/>
  <c r="F122" i="14"/>
  <c r="F160" i="14"/>
  <c r="F161" i="14"/>
  <c r="F162" i="14"/>
  <c r="F113" i="14"/>
  <c r="F114" i="14"/>
  <c r="F136" i="14"/>
  <c r="F137" i="14"/>
  <c r="F138" i="14"/>
  <c r="F125" i="14"/>
  <c r="F144" i="14"/>
  <c r="F145" i="14"/>
  <c r="F146" i="14"/>
  <c r="F166" i="14"/>
  <c r="F156" i="14"/>
  <c r="F111" i="14"/>
  <c r="F127" i="14"/>
  <c r="F128" i="14"/>
  <c r="F129" i="14"/>
  <c r="F130" i="14"/>
  <c r="F140" i="14"/>
  <c r="F141" i="14"/>
  <c r="F142" i="14"/>
  <c r="F154" i="14"/>
  <c r="F164" i="14"/>
  <c r="F116" i="14"/>
  <c r="F117" i="14"/>
  <c r="F148" i="14"/>
  <c r="F149" i="14"/>
  <c r="F150" i="14"/>
  <c r="F158" i="14"/>
  <c r="F8" i="14"/>
  <c r="F12" i="14"/>
  <c r="F16" i="14"/>
  <c r="F20" i="14"/>
  <c r="F24" i="14"/>
  <c r="F28" i="14"/>
  <c r="F32" i="14"/>
  <c r="F36" i="14"/>
  <c r="F40" i="14"/>
  <c r="F44" i="14"/>
  <c r="F48" i="14"/>
  <c r="F52" i="14"/>
  <c r="F56" i="14"/>
  <c r="F60" i="14"/>
  <c r="F64" i="14"/>
  <c r="F68" i="14"/>
  <c r="F72" i="14"/>
  <c r="F76" i="14"/>
  <c r="F80" i="14"/>
  <c r="F84" i="14"/>
  <c r="F88" i="14"/>
  <c r="F92" i="14"/>
  <c r="F96" i="14"/>
  <c r="F100" i="14"/>
  <c r="F104" i="14"/>
  <c r="F108" i="14"/>
  <c r="F10" i="14"/>
  <c r="F14" i="14"/>
  <c r="F18" i="14"/>
  <c r="F22" i="14"/>
  <c r="F26" i="14"/>
  <c r="F30" i="14"/>
  <c r="F34" i="14"/>
  <c r="F38" i="14"/>
  <c r="F42" i="14"/>
  <c r="F46" i="14"/>
  <c r="F50" i="14"/>
  <c r="F54" i="14"/>
  <c r="F58" i="14"/>
  <c r="F62" i="14"/>
  <c r="F66" i="14"/>
  <c r="F70" i="14"/>
  <c r="F74" i="14"/>
  <c r="F78" i="14"/>
  <c r="F82" i="14"/>
  <c r="F86" i="14"/>
  <c r="F90" i="14"/>
  <c r="F94" i="14"/>
  <c r="F98" i="14"/>
  <c r="F102" i="14"/>
  <c r="F106" i="14"/>
  <c r="F97" i="13"/>
  <c r="F89" i="13"/>
  <c r="F140" i="11"/>
  <c r="F146" i="11"/>
  <c r="F156" i="11"/>
  <c r="F134" i="11"/>
  <c r="F136" i="11"/>
  <c r="F148" i="11"/>
  <c r="F152" i="11"/>
  <c r="F153" i="11"/>
  <c r="F177" i="11"/>
  <c r="F159" i="11"/>
  <c r="F160" i="11"/>
  <c r="F80" i="11"/>
  <c r="F102" i="11"/>
  <c r="F103" i="11"/>
  <c r="F104" i="11"/>
  <c r="F76" i="11"/>
  <c r="F77" i="11"/>
  <c r="F96" i="11"/>
  <c r="F98" i="11"/>
  <c r="F99" i="11"/>
  <c r="F10" i="11"/>
  <c r="F13" i="11"/>
  <c r="F26" i="11"/>
  <c r="F29" i="11"/>
  <c r="F42" i="11"/>
  <c r="F45" i="11"/>
  <c r="F58" i="11"/>
  <c r="F61" i="11"/>
  <c r="F72" i="11"/>
  <c r="F84" i="11"/>
  <c r="F85" i="11"/>
  <c r="F106" i="11"/>
  <c r="F108" i="11"/>
  <c r="F18" i="11"/>
  <c r="F21" i="11"/>
  <c r="F34" i="11"/>
  <c r="F37" i="11"/>
  <c r="F50" i="11"/>
  <c r="F53" i="11"/>
  <c r="F66" i="11"/>
  <c r="F68" i="11"/>
  <c r="F69" i="11"/>
  <c r="F88" i="11"/>
  <c r="F7" i="11"/>
  <c r="F11" i="11"/>
  <c r="F15" i="11"/>
  <c r="F19" i="11"/>
  <c r="F23" i="11"/>
  <c r="F27" i="11"/>
  <c r="F31" i="11"/>
  <c r="F35" i="11"/>
  <c r="F39" i="11"/>
  <c r="F43" i="11"/>
  <c r="F47" i="11"/>
  <c r="F51" i="11"/>
  <c r="F55" i="11"/>
  <c r="F59" i="11"/>
  <c r="F63" i="11"/>
  <c r="F67" i="11"/>
  <c r="F75" i="11"/>
  <c r="F83" i="11"/>
  <c r="F91" i="11"/>
  <c r="F8" i="11"/>
  <c r="F12" i="11"/>
  <c r="F16" i="11"/>
  <c r="F20" i="11"/>
  <c r="F24" i="11"/>
  <c r="F28" i="11"/>
  <c r="F32" i="11"/>
  <c r="F36" i="11"/>
  <c r="F40" i="11"/>
  <c r="F44" i="11"/>
  <c r="F48" i="11"/>
  <c r="F52" i="11"/>
  <c r="F56" i="11"/>
  <c r="F60" i="11"/>
  <c r="F64" i="11"/>
  <c r="F73" i="11"/>
  <c r="F81" i="11"/>
  <c r="F89" i="11"/>
  <c r="F97" i="11"/>
  <c r="F109" i="11"/>
  <c r="F119" i="11"/>
  <c r="F122" i="11"/>
  <c r="F125" i="11"/>
  <c r="F135" i="11"/>
  <c r="F138" i="11"/>
  <c r="F141" i="11"/>
  <c r="F151" i="11"/>
  <c r="F155" i="11"/>
  <c r="F158" i="11"/>
  <c r="F169" i="11"/>
  <c r="F187" i="11"/>
  <c r="F193" i="11"/>
  <c r="F107" i="11"/>
  <c r="F110" i="11"/>
  <c r="F113" i="11"/>
  <c r="F123" i="11"/>
  <c r="F126" i="11"/>
  <c r="F129" i="11"/>
  <c r="F139" i="11"/>
  <c r="F142" i="11"/>
  <c r="F145" i="11"/>
  <c r="F163" i="11"/>
  <c r="F157" i="11"/>
  <c r="F77" i="10"/>
  <c r="F86" i="10"/>
  <c r="F115" i="10"/>
  <c r="F121" i="10"/>
  <c r="F126" i="10"/>
  <c r="F131" i="10"/>
  <c r="F137" i="10"/>
  <c r="F142" i="10"/>
  <c r="F147" i="10"/>
  <c r="F153" i="10"/>
  <c r="F158" i="10"/>
  <c r="F163" i="10"/>
  <c r="F7" i="10"/>
  <c r="F9" i="10"/>
  <c r="F11" i="10"/>
  <c r="F13" i="10"/>
  <c r="F15" i="10"/>
  <c r="F17" i="10"/>
  <c r="F19" i="10"/>
  <c r="F21" i="10"/>
  <c r="F23" i="10"/>
  <c r="F25" i="10"/>
  <c r="F27" i="10"/>
  <c r="F29" i="10"/>
  <c r="F31" i="10"/>
  <c r="F33" i="10"/>
  <c r="F35" i="10"/>
  <c r="F37" i="10"/>
  <c r="F39" i="10"/>
  <c r="F41" i="10"/>
  <c r="F43" i="10"/>
  <c r="F45" i="10"/>
  <c r="F47" i="10"/>
  <c r="F49" i="10"/>
  <c r="F51" i="10"/>
  <c r="F53" i="10"/>
  <c r="F56" i="10"/>
  <c r="F60" i="10"/>
  <c r="F64" i="10"/>
  <c r="F68" i="10"/>
  <c r="F70" i="10"/>
  <c r="F79" i="10"/>
  <c r="F90" i="10"/>
  <c r="F94" i="10"/>
  <c r="F98" i="10"/>
  <c r="F102" i="10"/>
  <c r="F106" i="10"/>
  <c r="F110" i="10"/>
  <c r="F113" i="10"/>
  <c r="F118" i="10"/>
  <c r="F123" i="10"/>
  <c r="F129" i="10"/>
  <c r="F134" i="10"/>
  <c r="F139" i="10"/>
  <c r="F145" i="10"/>
  <c r="F150" i="10"/>
  <c r="F155" i="10"/>
  <c r="F161" i="10"/>
  <c r="F166" i="10"/>
  <c r="F8" i="10"/>
  <c r="F10" i="10"/>
  <c r="F12" i="10"/>
  <c r="F14" i="10"/>
  <c r="F16" i="10"/>
  <c r="F18" i="10"/>
  <c r="F20" i="10"/>
  <c r="F22" i="10"/>
  <c r="F24" i="10"/>
  <c r="F26" i="10"/>
  <c r="F28" i="10"/>
  <c r="F30" i="10"/>
  <c r="F32" i="10"/>
  <c r="F34" i="10"/>
  <c r="F36" i="10"/>
  <c r="F38" i="10"/>
  <c r="F40" i="10"/>
  <c r="F42" i="10"/>
  <c r="F44" i="10"/>
  <c r="F46" i="10"/>
  <c r="F48" i="10"/>
  <c r="F50" i="10"/>
  <c r="F52" i="10"/>
  <c r="F54" i="10"/>
  <c r="F58" i="10"/>
  <c r="F62" i="10"/>
  <c r="F66" i="10"/>
  <c r="F81" i="10"/>
  <c r="F84" i="10"/>
  <c r="F87" i="10"/>
  <c r="F91" i="10"/>
  <c r="F95" i="10"/>
  <c r="F99" i="10"/>
  <c r="F103" i="10"/>
  <c r="F107" i="10"/>
  <c r="F111" i="10"/>
  <c r="F119" i="10"/>
  <c r="F127" i="10"/>
  <c r="F135" i="10"/>
  <c r="F143" i="10"/>
  <c r="F151" i="10"/>
  <c r="F159" i="10"/>
  <c r="F185" i="10"/>
  <c r="F57" i="10"/>
  <c r="F61" i="10"/>
  <c r="F65" i="10"/>
  <c r="F69" i="10"/>
  <c r="F72" i="10"/>
  <c r="F75" i="10"/>
  <c r="F85" i="10"/>
  <c r="F88" i="10"/>
  <c r="F92" i="10"/>
  <c r="F96" i="10"/>
  <c r="F100" i="10"/>
  <c r="F104" i="10"/>
  <c r="F108" i="10"/>
  <c r="F117" i="10"/>
  <c r="F125" i="10"/>
  <c r="F133" i="10"/>
  <c r="F141" i="10"/>
  <c r="F149" i="10"/>
  <c r="F157" i="10"/>
  <c r="F165" i="10"/>
  <c r="F177" i="10"/>
  <c r="F195" i="10"/>
  <c r="F5" i="16"/>
  <c r="F173" i="15"/>
  <c r="F181" i="15"/>
  <c r="F189" i="15"/>
  <c r="F171" i="15"/>
  <c r="F179" i="15"/>
  <c r="F187" i="15"/>
  <c r="F167" i="15"/>
  <c r="F175" i="15"/>
  <c r="F183" i="15"/>
  <c r="F191" i="15"/>
  <c r="F168" i="15"/>
  <c r="F170" i="15"/>
  <c r="F172" i="15"/>
  <c r="F174" i="15"/>
  <c r="F176" i="15"/>
  <c r="F178" i="15"/>
  <c r="F180" i="15"/>
  <c r="F182" i="15"/>
  <c r="F184" i="15"/>
  <c r="F186" i="15"/>
  <c r="F188" i="15"/>
  <c r="F190" i="15"/>
  <c r="F192" i="15"/>
  <c r="F194" i="15"/>
  <c r="F5" i="14"/>
  <c r="F6" i="14"/>
  <c r="F173" i="14"/>
  <c r="F181" i="14"/>
  <c r="F189" i="14"/>
  <c r="F171" i="14"/>
  <c r="F179" i="14"/>
  <c r="F187" i="14"/>
  <c r="F193" i="14"/>
  <c r="F167" i="14"/>
  <c r="F175" i="14"/>
  <c r="F183" i="14"/>
  <c r="F191" i="14"/>
  <c r="F168" i="14"/>
  <c r="F170" i="14"/>
  <c r="F172" i="14"/>
  <c r="F174" i="14"/>
  <c r="F176" i="14"/>
  <c r="F178" i="14"/>
  <c r="F180" i="14"/>
  <c r="F182" i="14"/>
  <c r="F184" i="14"/>
  <c r="F186" i="14"/>
  <c r="F188" i="14"/>
  <c r="F190" i="14"/>
  <c r="F192" i="14"/>
  <c r="F194" i="14"/>
  <c r="F173" i="13"/>
  <c r="F181" i="13"/>
  <c r="F189" i="13"/>
  <c r="F171" i="13"/>
  <c r="F179" i="13"/>
  <c r="F187" i="13"/>
  <c r="F167" i="13"/>
  <c r="F175" i="13"/>
  <c r="F183" i="13"/>
  <c r="F191" i="13"/>
  <c r="F168" i="13"/>
  <c r="F170" i="13"/>
  <c r="F172" i="13"/>
  <c r="F174" i="13"/>
  <c r="F176" i="13"/>
  <c r="F178" i="13"/>
  <c r="F180" i="13"/>
  <c r="F182" i="13"/>
  <c r="F184" i="13"/>
  <c r="F186" i="13"/>
  <c r="F188" i="13"/>
  <c r="F190" i="13"/>
  <c r="F192" i="13"/>
  <c r="F194" i="13"/>
  <c r="F111" i="12"/>
  <c r="F173" i="12"/>
  <c r="F181" i="12"/>
  <c r="F189" i="12"/>
  <c r="F171" i="12"/>
  <c r="F179" i="12"/>
  <c r="F187" i="12"/>
  <c r="F167" i="12"/>
  <c r="F175" i="12"/>
  <c r="F183" i="12"/>
  <c r="F191" i="12"/>
  <c r="F168" i="12"/>
  <c r="F170" i="12"/>
  <c r="F172" i="12"/>
  <c r="F174" i="12"/>
  <c r="F176" i="12"/>
  <c r="F178" i="12"/>
  <c r="F180" i="12"/>
  <c r="F182" i="12"/>
  <c r="F184" i="12"/>
  <c r="F186" i="12"/>
  <c r="F188" i="12"/>
  <c r="F190" i="12"/>
  <c r="F192" i="12"/>
  <c r="F194" i="12"/>
  <c r="F111" i="11"/>
  <c r="F173" i="11"/>
  <c r="F181" i="11"/>
  <c r="F189" i="11"/>
  <c r="F171" i="11"/>
  <c r="F179" i="11"/>
  <c r="F167" i="11"/>
  <c r="F175" i="11"/>
  <c r="F183" i="11"/>
  <c r="F191" i="11"/>
  <c r="F168" i="11"/>
  <c r="F170" i="11"/>
  <c r="F172" i="11"/>
  <c r="F174" i="11"/>
  <c r="F176" i="11"/>
  <c r="F178" i="11"/>
  <c r="F180" i="11"/>
  <c r="F182" i="11"/>
  <c r="F184" i="11"/>
  <c r="F186" i="11"/>
  <c r="F188" i="11"/>
  <c r="F190" i="11"/>
  <c r="F192" i="11"/>
  <c r="F194" i="11"/>
  <c r="F173" i="10"/>
  <c r="F181" i="10"/>
  <c r="F189" i="10"/>
  <c r="F171" i="10"/>
  <c r="F179" i="10"/>
  <c r="F167" i="10"/>
  <c r="F175" i="10"/>
  <c r="F183" i="10"/>
  <c r="F191" i="10"/>
  <c r="F168" i="10"/>
  <c r="F170" i="10"/>
  <c r="F172" i="10"/>
  <c r="F174" i="10"/>
  <c r="F176" i="10"/>
  <c r="F178" i="10"/>
  <c r="F180" i="10"/>
  <c r="F182" i="10"/>
  <c r="F184" i="10"/>
  <c r="F186" i="10"/>
  <c r="F188" i="10"/>
  <c r="F190" i="10"/>
  <c r="F192" i="10"/>
  <c r="F194" i="10"/>
  <c r="F8" i="9"/>
  <c r="F15" i="9"/>
  <c r="F19" i="9"/>
  <c r="F6" i="9"/>
  <c r="F7" i="9"/>
  <c r="F11" i="9"/>
  <c r="F14" i="9"/>
  <c r="F18" i="9"/>
  <c r="F21" i="9"/>
  <c r="F25" i="9"/>
  <c r="F29" i="9"/>
  <c r="F33" i="9"/>
  <c r="F37" i="9"/>
  <c r="F41" i="9"/>
  <c r="F45" i="9"/>
  <c r="F49" i="9"/>
  <c r="F53" i="9"/>
  <c r="F57" i="9"/>
  <c r="F61" i="9"/>
  <c r="F65" i="9"/>
  <c r="F69" i="9"/>
  <c r="F9" i="9"/>
  <c r="F16" i="9"/>
  <c r="F23" i="9"/>
  <c r="F27" i="9"/>
  <c r="F31" i="9"/>
  <c r="F35" i="9"/>
  <c r="F39" i="9"/>
  <c r="F43" i="9"/>
  <c r="F47" i="9"/>
  <c r="F51" i="9"/>
  <c r="F55" i="9"/>
  <c r="F59" i="9"/>
  <c r="F63" i="9"/>
  <c r="F67" i="9"/>
  <c r="F71" i="9"/>
  <c r="F10" i="9"/>
  <c r="F13" i="9"/>
  <c r="F17" i="9"/>
  <c r="F24" i="9"/>
  <c r="F28" i="9"/>
  <c r="F32" i="9"/>
  <c r="F36" i="9"/>
  <c r="F40" i="9"/>
  <c r="F44" i="9"/>
  <c r="F48" i="9"/>
  <c r="F52" i="9"/>
  <c r="F56" i="9"/>
  <c r="F60" i="9"/>
  <c r="F64" i="9"/>
  <c r="F68" i="9"/>
  <c r="F5" i="9"/>
  <c r="F117" i="9"/>
  <c r="F119" i="9"/>
  <c r="F121" i="9"/>
  <c r="F123" i="9"/>
  <c r="F125" i="9"/>
  <c r="F127" i="9"/>
  <c r="F129" i="9"/>
  <c r="F131" i="9"/>
  <c r="F133" i="9"/>
  <c r="F135" i="9"/>
  <c r="F137" i="9"/>
  <c r="F116" i="9"/>
  <c r="F118" i="9"/>
  <c r="F120" i="9"/>
  <c r="F122" i="9"/>
  <c r="F124" i="9"/>
  <c r="F126" i="9"/>
  <c r="F128" i="9"/>
  <c r="F130" i="9"/>
  <c r="F132" i="9"/>
  <c r="F134" i="9"/>
  <c r="F136" i="9"/>
  <c r="F138" i="9"/>
  <c r="F128" i="8"/>
  <c r="F129" i="8"/>
  <c r="F112" i="8"/>
  <c r="F113" i="8"/>
  <c r="F116" i="8"/>
  <c r="F117" i="8"/>
  <c r="F139" i="8"/>
  <c r="F140" i="8"/>
  <c r="F141" i="8"/>
  <c r="F143" i="8"/>
  <c r="F144" i="8"/>
  <c r="F145" i="8"/>
  <c r="F120" i="8"/>
  <c r="F121" i="8"/>
  <c r="F124" i="8"/>
  <c r="F125" i="8"/>
  <c r="F151" i="8"/>
  <c r="F152" i="8"/>
  <c r="F153" i="8"/>
  <c r="F155" i="8"/>
  <c r="F156" i="8"/>
  <c r="F157" i="8"/>
  <c r="F159" i="8"/>
  <c r="F160" i="8"/>
  <c r="F161" i="8"/>
  <c r="F131" i="8"/>
  <c r="F132" i="8"/>
  <c r="F133" i="8"/>
  <c r="F147" i="8"/>
  <c r="F148" i="8"/>
  <c r="F149" i="8"/>
  <c r="F163" i="8"/>
  <c r="F164" i="8"/>
  <c r="F165" i="8"/>
  <c r="F166" i="8"/>
  <c r="F179" i="8"/>
  <c r="F135" i="8"/>
  <c r="F136" i="8"/>
  <c r="F137" i="8"/>
  <c r="F193" i="8"/>
  <c r="F6" i="8"/>
  <c r="F7" i="8"/>
  <c r="F11" i="8"/>
  <c r="F15" i="8"/>
  <c r="F19" i="8"/>
  <c r="F23" i="8"/>
  <c r="F27" i="8"/>
  <c r="F31" i="8"/>
  <c r="F35" i="8"/>
  <c r="F39" i="8"/>
  <c r="F43" i="8"/>
  <c r="F47" i="8"/>
  <c r="F51" i="8"/>
  <c r="F55" i="8"/>
  <c r="F59" i="8"/>
  <c r="F63" i="8"/>
  <c r="F67" i="8"/>
  <c r="F71" i="8"/>
  <c r="F75" i="8"/>
  <c r="F79" i="8"/>
  <c r="F83" i="8"/>
  <c r="F87" i="8"/>
  <c r="F91" i="8"/>
  <c r="F95" i="8"/>
  <c r="F99" i="8"/>
  <c r="F103" i="8"/>
  <c r="F107" i="8"/>
  <c r="F8" i="8"/>
  <c r="F12" i="8"/>
  <c r="F16" i="8"/>
  <c r="F20" i="8"/>
  <c r="F24" i="8"/>
  <c r="F28" i="8"/>
  <c r="F32" i="8"/>
  <c r="F36" i="8"/>
  <c r="F40" i="8"/>
  <c r="F44" i="8"/>
  <c r="F48" i="8"/>
  <c r="F52" i="8"/>
  <c r="F56" i="8"/>
  <c r="F60" i="8"/>
  <c r="F64" i="8"/>
  <c r="F68" i="8"/>
  <c r="F72" i="8"/>
  <c r="F76" i="8"/>
  <c r="F80" i="8"/>
  <c r="F84" i="8"/>
  <c r="F88" i="8"/>
  <c r="F92" i="8"/>
  <c r="F96" i="8"/>
  <c r="F100" i="8"/>
  <c r="F104" i="8"/>
  <c r="F108" i="8"/>
  <c r="F10" i="8"/>
  <c r="F14" i="8"/>
  <c r="F18" i="8"/>
  <c r="F22" i="8"/>
  <c r="F26" i="8"/>
  <c r="F30" i="8"/>
  <c r="F34" i="8"/>
  <c r="F38" i="8"/>
  <c r="F42" i="8"/>
  <c r="F46" i="8"/>
  <c r="F50" i="8"/>
  <c r="F54" i="8"/>
  <c r="F58" i="8"/>
  <c r="F62" i="8"/>
  <c r="F66" i="8"/>
  <c r="F70" i="8"/>
  <c r="F74" i="8"/>
  <c r="F78" i="8"/>
  <c r="F82" i="8"/>
  <c r="F86" i="8"/>
  <c r="F90" i="8"/>
  <c r="F94" i="8"/>
  <c r="F98" i="8"/>
  <c r="F102" i="8"/>
  <c r="F106" i="8"/>
  <c r="F173" i="8"/>
  <c r="F181" i="8"/>
  <c r="F189" i="8"/>
  <c r="F169" i="8"/>
  <c r="F177" i="8"/>
  <c r="F185" i="8"/>
  <c r="F167" i="8"/>
  <c r="F175" i="8"/>
  <c r="F183" i="8"/>
  <c r="F191" i="8"/>
  <c r="F168" i="8"/>
  <c r="F170" i="8"/>
  <c r="F172" i="8"/>
  <c r="F174" i="8"/>
  <c r="F176" i="8"/>
  <c r="F178" i="8"/>
  <c r="F180" i="8"/>
  <c r="F182" i="8"/>
  <c r="F184" i="8"/>
  <c r="F186" i="8"/>
  <c r="F188" i="8"/>
  <c r="F190" i="8"/>
  <c r="F192" i="8"/>
  <c r="F194" i="8"/>
  <c r="F89" i="7"/>
  <c r="F105" i="7"/>
  <c r="F144" i="7"/>
  <c r="F160" i="7"/>
  <c r="F168" i="7"/>
  <c r="F191" i="7"/>
  <c r="F97" i="7"/>
  <c r="F152" i="7"/>
  <c r="F164" i="7"/>
  <c r="F171" i="7"/>
  <c r="F101" i="7"/>
  <c r="F156" i="7"/>
  <c r="F175" i="7"/>
  <c r="F176" i="7"/>
  <c r="F183" i="7"/>
  <c r="F184" i="7"/>
  <c r="F93" i="7"/>
  <c r="F109" i="7"/>
  <c r="F148" i="7"/>
  <c r="F179" i="7"/>
  <c r="F180" i="7"/>
  <c r="F187" i="7"/>
  <c r="F159" i="7"/>
  <c r="F163" i="7"/>
  <c r="F120" i="7"/>
  <c r="F136" i="7"/>
  <c r="F70" i="7"/>
  <c r="F86" i="7"/>
  <c r="F90" i="7"/>
  <c r="F91" i="7"/>
  <c r="F94" i="7"/>
  <c r="F95" i="7"/>
  <c r="F98" i="7"/>
  <c r="F99" i="7"/>
  <c r="F102" i="7"/>
  <c r="F103" i="7"/>
  <c r="F106" i="7"/>
  <c r="F107" i="7"/>
  <c r="F110" i="7"/>
  <c r="F111" i="7"/>
  <c r="F116" i="7"/>
  <c r="F132" i="7"/>
  <c r="F192" i="7"/>
  <c r="F128" i="7"/>
  <c r="F140" i="7"/>
  <c r="F62" i="7"/>
  <c r="F78" i="7"/>
  <c r="F142" i="7"/>
  <c r="F145" i="7"/>
  <c r="F146" i="7"/>
  <c r="F149" i="7"/>
  <c r="F150" i="7"/>
  <c r="F153" i="7"/>
  <c r="F154" i="7"/>
  <c r="F157" i="7"/>
  <c r="F158" i="7"/>
  <c r="F161" i="7"/>
  <c r="F162" i="7"/>
  <c r="F167" i="7"/>
  <c r="F177" i="7"/>
  <c r="F178" i="7"/>
  <c r="F124" i="7" s="1"/>
  <c r="F189" i="7"/>
  <c r="F8" i="7"/>
  <c r="F12" i="7"/>
  <c r="F16" i="7"/>
  <c r="F20" i="7"/>
  <c r="F24" i="7"/>
  <c r="F28" i="7"/>
  <c r="F32" i="7"/>
  <c r="F36" i="7"/>
  <c r="F40" i="7"/>
  <c r="F44" i="7"/>
  <c r="F115" i="7"/>
  <c r="F61" i="7" s="1"/>
  <c r="F7" i="7" s="1"/>
  <c r="F123" i="7"/>
  <c r="F69" i="7" s="1"/>
  <c r="F15" i="7" s="1"/>
  <c r="F127" i="7"/>
  <c r="F73" i="7" s="1"/>
  <c r="F19" i="7" s="1"/>
  <c r="F131" i="7"/>
  <c r="F77" i="7" s="1"/>
  <c r="F23" i="7" s="1"/>
  <c r="F135" i="7"/>
  <c r="F81" i="7" s="1"/>
  <c r="F27" i="7" s="1"/>
  <c r="F139" i="7"/>
  <c r="F85" i="7" s="1"/>
  <c r="F31" i="7" s="1"/>
  <c r="F48" i="7"/>
  <c r="F52" i="7"/>
  <c r="F56" i="7"/>
  <c r="F88" i="7"/>
  <c r="F34" i="7" s="1"/>
  <c r="F92" i="7"/>
  <c r="F38" i="7" s="1"/>
  <c r="F96" i="7"/>
  <c r="F42" i="7" s="1"/>
  <c r="F100" i="7"/>
  <c r="F46" i="7" s="1"/>
  <c r="F104" i="7"/>
  <c r="F50" i="7" s="1"/>
  <c r="F108" i="7"/>
  <c r="F54" i="7" s="1"/>
  <c r="F112" i="7"/>
  <c r="F58" i="7" s="1"/>
  <c r="F113" i="7"/>
  <c r="F59" i="7" s="1"/>
  <c r="F5" i="7" s="1"/>
  <c r="F117" i="7"/>
  <c r="F63" i="7" s="1"/>
  <c r="F9" i="7" s="1"/>
  <c r="F118" i="7"/>
  <c r="F64" i="7" s="1"/>
  <c r="F10" i="7" s="1"/>
  <c r="F121" i="7"/>
  <c r="F67" i="7" s="1"/>
  <c r="F13" i="7" s="1"/>
  <c r="F122" i="7"/>
  <c r="F68" i="7" s="1"/>
  <c r="F14" i="7" s="1"/>
  <c r="F125" i="7"/>
  <c r="F71" i="7" s="1"/>
  <c r="F17" i="7" s="1"/>
  <c r="F126" i="7"/>
  <c r="F72" i="7" s="1"/>
  <c r="F18" i="7" s="1"/>
  <c r="F129" i="7"/>
  <c r="F75" i="7" s="1"/>
  <c r="F21" i="7" s="1"/>
  <c r="F130" i="7"/>
  <c r="F76" i="7" s="1"/>
  <c r="F22" i="7" s="1"/>
  <c r="F133" i="7"/>
  <c r="F79" i="7" s="1"/>
  <c r="F25" i="7" s="1"/>
  <c r="F134" i="7"/>
  <c r="F80" i="7" s="1"/>
  <c r="F26" i="7" s="1"/>
  <c r="F137" i="7"/>
  <c r="F83" i="7" s="1"/>
  <c r="F29" i="7" s="1"/>
  <c r="F138" i="7"/>
  <c r="F84" i="7" s="1"/>
  <c r="F30" i="7" s="1"/>
  <c r="F195" i="7"/>
  <c r="F141" i="7" s="1"/>
  <c r="F87" i="7" s="1"/>
  <c r="F33" i="7" s="1"/>
  <c r="F114" i="7"/>
  <c r="F60" i="7" s="1"/>
  <c r="F6" i="7" s="1"/>
  <c r="F119" i="7"/>
  <c r="F65" i="7" s="1"/>
  <c r="F11" i="7" s="1"/>
  <c r="F148" i="2"/>
  <c r="F124" i="2"/>
  <c r="F84" i="2"/>
  <c r="F170" i="2"/>
  <c r="F168" i="2"/>
  <c r="F156" i="2"/>
  <c r="F154" i="2"/>
  <c r="F152" i="2"/>
  <c r="F140" i="2"/>
  <c r="F138" i="2"/>
  <c r="F136" i="2"/>
  <c r="F167" i="2"/>
  <c r="F165" i="2"/>
  <c r="F151" i="2"/>
  <c r="F149" i="2"/>
  <c r="F135" i="2"/>
  <c r="F133" i="2"/>
  <c r="F155" i="2"/>
  <c r="F147" i="2"/>
  <c r="F91" i="2"/>
  <c r="F83" i="2"/>
  <c r="F183" i="2"/>
  <c r="F181" i="2"/>
  <c r="F122" i="2"/>
  <c r="F120" i="2"/>
  <c r="F108" i="2"/>
  <c r="F106" i="2"/>
  <c r="F104" i="2"/>
  <c r="F92" i="2"/>
  <c r="F88" i="2"/>
  <c r="F76" i="2"/>
  <c r="F72" i="2"/>
  <c r="F188" i="2"/>
  <c r="F186" i="2"/>
  <c r="F184" i="2"/>
  <c r="F119" i="2"/>
  <c r="F117" i="2"/>
  <c r="F103" i="2"/>
  <c r="F87" i="2"/>
  <c r="F71" i="2"/>
  <c r="F180" i="2"/>
  <c r="F123" i="2"/>
  <c r="F115" i="2"/>
  <c r="F187" i="2"/>
  <c r="F179" i="2"/>
  <c r="F116" i="2"/>
  <c r="F171" i="2"/>
  <c r="F163" i="2"/>
  <c r="F132" i="2"/>
  <c r="F107" i="2"/>
  <c r="F99" i="2"/>
  <c r="F195" i="2"/>
  <c r="F164" i="2"/>
  <c r="F139" i="2"/>
  <c r="F131" i="2"/>
  <c r="F100" i="2"/>
  <c r="F75" i="2"/>
  <c r="C42" i="4"/>
  <c r="C68" i="4"/>
  <c r="F191" i="2"/>
  <c r="F189" i="2"/>
  <c r="F178" i="2"/>
  <c r="F176" i="2"/>
  <c r="F159" i="2"/>
  <c r="F157" i="2"/>
  <c r="F146" i="2"/>
  <c r="F144" i="2"/>
  <c r="F127" i="2"/>
  <c r="F125" i="2"/>
  <c r="F114" i="2"/>
  <c r="F112" i="2"/>
  <c r="F95" i="2"/>
  <c r="F80" i="2"/>
  <c r="F194" i="2"/>
  <c r="F192" i="2"/>
  <c r="F175" i="2"/>
  <c r="F173" i="2"/>
  <c r="F162" i="2"/>
  <c r="F160" i="2"/>
  <c r="F143" i="2"/>
  <c r="F141" i="2"/>
  <c r="F130" i="2"/>
  <c r="F128" i="2"/>
  <c r="F111" i="2"/>
  <c r="F109" i="2"/>
  <c r="F96" i="2"/>
  <c r="F79" i="2"/>
  <c r="F193" i="2"/>
  <c r="F190" i="2"/>
  <c r="F185" i="2"/>
  <c r="F182" i="2"/>
  <c r="F177" i="2"/>
  <c r="F174" i="2"/>
  <c r="F169" i="2"/>
  <c r="F166" i="2"/>
  <c r="F161" i="2"/>
  <c r="F158" i="2"/>
  <c r="F153" i="2"/>
  <c r="F150" i="2"/>
  <c r="F145" i="2"/>
  <c r="F142" i="2"/>
  <c r="F137" i="2"/>
  <c r="F134" i="2"/>
  <c r="F129" i="2"/>
  <c r="F126" i="2"/>
  <c r="F121" i="2"/>
  <c r="F118" i="2"/>
  <c r="F113" i="2"/>
  <c r="F110" i="2"/>
  <c r="F105" i="2"/>
  <c r="F102" i="2"/>
  <c r="F97" i="2"/>
  <c r="F94" i="2"/>
  <c r="F89" i="2"/>
  <c r="F86" i="2"/>
  <c r="F81" i="2"/>
  <c r="F78" i="2"/>
  <c r="F73" i="2"/>
  <c r="F101" i="2"/>
  <c r="F98" i="2"/>
  <c r="F93" i="2"/>
  <c r="F90" i="2"/>
  <c r="F85" i="2"/>
  <c r="F82" i="2"/>
  <c r="F77" i="2"/>
  <c r="F74" i="2"/>
  <c r="C15" i="4"/>
  <c r="C7" i="4"/>
  <c r="Q5" i="6" s="1"/>
  <c r="C28" i="4"/>
  <c r="C51" i="4"/>
  <c r="C67" i="4"/>
  <c r="C63" i="4"/>
  <c r="O63" i="4" s="1"/>
  <c r="C59" i="4"/>
  <c r="C17" i="4"/>
  <c r="C13" i="4"/>
  <c r="C9" i="4"/>
  <c r="Q7" i="6" s="1"/>
  <c r="C30" i="4"/>
  <c r="Q28" i="6" s="1"/>
  <c r="C26" i="4"/>
  <c r="C40" i="4"/>
  <c r="C36" i="4"/>
  <c r="Q34" i="6" s="1"/>
  <c r="C32" i="4"/>
  <c r="C43" i="4"/>
  <c r="C53" i="4"/>
  <c r="C49" i="4"/>
  <c r="Q47" i="6" s="1"/>
  <c r="C45" i="4"/>
  <c r="C65" i="4"/>
  <c r="C61" i="4"/>
  <c r="C57" i="4"/>
  <c r="O57" i="4" s="1"/>
  <c r="C69" i="4"/>
  <c r="Q67" i="6" s="1"/>
  <c r="C19" i="4"/>
  <c r="C11" i="4"/>
  <c r="C24" i="4"/>
  <c r="O24" i="4" s="1"/>
  <c r="C55" i="4"/>
  <c r="C47" i="4"/>
  <c r="C20" i="4"/>
  <c r="C16" i="4"/>
  <c r="Q14" i="6" s="1"/>
  <c r="C12" i="4"/>
  <c r="C8" i="4"/>
  <c r="Q6" i="6" s="1"/>
  <c r="C29" i="4"/>
  <c r="C25" i="4"/>
  <c r="Q23" i="6" s="1"/>
  <c r="C39" i="4"/>
  <c r="Q37" i="6" s="1"/>
  <c r="C35" i="4"/>
  <c r="C31" i="4"/>
  <c r="C52" i="4"/>
  <c r="Q50" i="6" s="1"/>
  <c r="C48" i="4"/>
  <c r="C44" i="4"/>
  <c r="C64" i="4"/>
  <c r="C60" i="4"/>
  <c r="O60" i="4" s="1"/>
  <c r="C56" i="4"/>
  <c r="C18" i="4"/>
  <c r="C14" i="4"/>
  <c r="C10" i="4"/>
  <c r="O10" i="4" s="1"/>
  <c r="C21" i="4"/>
  <c r="C27" i="4"/>
  <c r="C23" i="4"/>
  <c r="C41" i="4"/>
  <c r="O41" i="4" s="1"/>
  <c r="C37" i="4"/>
  <c r="Q35" i="6" s="1"/>
  <c r="C33" i="4"/>
  <c r="C54" i="4"/>
  <c r="C50" i="4"/>
  <c r="O50" i="4" s="1"/>
  <c r="C46" i="4"/>
  <c r="Q44" i="6" s="1"/>
  <c r="C66" i="4"/>
  <c r="Q64" i="6" s="1"/>
  <c r="C62" i="4"/>
  <c r="C58" i="4"/>
  <c r="Q56" i="6" s="1"/>
  <c r="Q24" i="6"/>
  <c r="Q32" i="6"/>
  <c r="Q36" i="6"/>
  <c r="Q40" i="6"/>
  <c r="Q52" i="6"/>
  <c r="Q60" i="6"/>
  <c r="Q68" i="6"/>
  <c r="Q63" i="6"/>
  <c r="Q59" i="6"/>
  <c r="Q51" i="6"/>
  <c r="Q43" i="6"/>
  <c r="Q31" i="6"/>
  <c r="Q27" i="6"/>
  <c r="Q21" i="6"/>
  <c r="Q25" i="6"/>
  <c r="Q29" i="6"/>
  <c r="Q33" i="6"/>
  <c r="Q41" i="6"/>
  <c r="Q45" i="6"/>
  <c r="Q49" i="6"/>
  <c r="Q53" i="6"/>
  <c r="Q57" i="6"/>
  <c r="Q65" i="6"/>
  <c r="Q69" i="6"/>
  <c r="Q22" i="6"/>
  <c r="Q26" i="6"/>
  <c r="Q30" i="6"/>
  <c r="Q38" i="6"/>
  <c r="Q42" i="6"/>
  <c r="Q46" i="6"/>
  <c r="Q54" i="6"/>
  <c r="Q62" i="6"/>
  <c r="Q66" i="6"/>
  <c r="Q10" i="6"/>
  <c r="Q18" i="6"/>
  <c r="Q17" i="6"/>
  <c r="Q13" i="6"/>
  <c r="Q9" i="6"/>
  <c r="Q11" i="6"/>
  <c r="Q15" i="6"/>
  <c r="Q19" i="6"/>
  <c r="Q20" i="6"/>
  <c r="Q16" i="6"/>
  <c r="Q12" i="6"/>
  <c r="P48" i="6"/>
  <c r="O71" i="4"/>
  <c r="P38" i="6"/>
  <c r="P6" i="6"/>
  <c r="P54" i="6"/>
  <c r="P56" i="6"/>
  <c r="P44" i="6"/>
  <c r="P40" i="6"/>
  <c r="P59" i="6"/>
  <c r="P39" i="6"/>
  <c r="P55" i="6"/>
  <c r="P63" i="6"/>
  <c r="P10" i="6"/>
  <c r="P34" i="6"/>
  <c r="P67" i="6"/>
  <c r="P32" i="6"/>
  <c r="P43" i="6"/>
  <c r="P47" i="6"/>
  <c r="P52" i="6"/>
  <c r="P58" i="6"/>
  <c r="P62" i="6"/>
  <c r="P31" i="6"/>
  <c r="P36" i="6"/>
  <c r="P42" i="6"/>
  <c r="P46" i="6"/>
  <c r="P51" i="6"/>
  <c r="P11" i="6"/>
  <c r="P35" i="6"/>
  <c r="P50" i="6"/>
  <c r="P60" i="6"/>
  <c r="P66" i="6"/>
  <c r="P14" i="6"/>
  <c r="P30" i="6"/>
  <c r="P5" i="6"/>
  <c r="P9" i="6"/>
  <c r="P17" i="6"/>
  <c r="P18" i="6"/>
  <c r="P19" i="6"/>
  <c r="P21" i="6"/>
  <c r="P22" i="6"/>
  <c r="P23" i="6"/>
  <c r="P25" i="6"/>
  <c r="P26" i="6"/>
  <c r="P27" i="6"/>
  <c r="P29" i="6"/>
  <c r="P33" i="6"/>
  <c r="P37" i="6"/>
  <c r="P41" i="6"/>
  <c r="P45" i="6"/>
  <c r="P49" i="6"/>
  <c r="P53" i="6"/>
  <c r="P57" i="6"/>
  <c r="P61" i="6"/>
  <c r="P64" i="6"/>
  <c r="P65" i="6"/>
  <c r="P8" i="6"/>
  <c r="P12" i="6"/>
  <c r="P16" i="6"/>
  <c r="P20" i="6"/>
  <c r="P24" i="6"/>
  <c r="P28" i="6"/>
  <c r="P68" i="6"/>
  <c r="P69" i="6"/>
  <c r="P7" i="6"/>
  <c r="P13" i="6"/>
  <c r="P15" i="6"/>
  <c r="O12" i="4"/>
  <c r="O16" i="4"/>
  <c r="O20" i="4"/>
  <c r="O28" i="4"/>
  <c r="O32" i="4"/>
  <c r="O40" i="4"/>
  <c r="O44" i="4"/>
  <c r="O48" i="4"/>
  <c r="O56" i="4"/>
  <c r="O64" i="4"/>
  <c r="O68" i="4"/>
  <c r="O13" i="4"/>
  <c r="O17" i="4"/>
  <c r="O21" i="4"/>
  <c r="O29" i="4"/>
  <c r="O33" i="4"/>
  <c r="O37" i="4"/>
  <c r="O45" i="4"/>
  <c r="O49" i="4"/>
  <c r="O53" i="4"/>
  <c r="O61" i="4"/>
  <c r="O65" i="4"/>
  <c r="O69" i="4"/>
  <c r="O67" i="4"/>
  <c r="O59" i="4"/>
  <c r="O55" i="4"/>
  <c r="O51" i="4"/>
  <c r="O47" i="4"/>
  <c r="O43" i="4"/>
  <c r="O39" i="4"/>
  <c r="O35" i="4"/>
  <c r="O31" i="4"/>
  <c r="O27" i="4"/>
  <c r="O23" i="4"/>
  <c r="O19" i="4"/>
  <c r="O15" i="4"/>
  <c r="O11" i="4"/>
  <c r="O14" i="4"/>
  <c r="O18" i="4"/>
  <c r="O22" i="4"/>
  <c r="O26" i="4"/>
  <c r="O30" i="4"/>
  <c r="O34" i="4"/>
  <c r="O38" i="4"/>
  <c r="O42" i="4"/>
  <c r="O46" i="4"/>
  <c r="O54" i="4"/>
  <c r="O62" i="4"/>
  <c r="O66" i="4"/>
  <c r="O70" i="4"/>
  <c r="F64" i="2"/>
  <c r="F57" i="2"/>
  <c r="F56" i="2"/>
  <c r="F54" i="2"/>
  <c r="F53" i="2"/>
  <c r="F50" i="2"/>
  <c r="F49" i="2"/>
  <c r="F46" i="2"/>
  <c r="F45" i="2"/>
  <c r="F25" i="2"/>
  <c r="F30" i="2"/>
  <c r="F26" i="2"/>
  <c r="F24" i="2"/>
  <c r="F29" i="2"/>
  <c r="F55" i="2"/>
  <c r="F66" i="2"/>
  <c r="F27" i="2"/>
  <c r="F63" i="2"/>
  <c r="F48" i="2"/>
  <c r="F51" i="2"/>
  <c r="F47" i="2"/>
  <c r="F65" i="2"/>
  <c r="F52" i="2"/>
  <c r="F44" i="2"/>
  <c r="F59" i="2"/>
  <c r="F60" i="2"/>
  <c r="F6" i="2"/>
  <c r="F67" i="2"/>
  <c r="F68" i="2"/>
  <c r="F37" i="2"/>
  <c r="F69" i="2"/>
  <c r="F42" i="2"/>
  <c r="F39" i="2"/>
  <c r="F35" i="2"/>
  <c r="F31" i="2"/>
  <c r="F43" i="2"/>
  <c r="F41" i="2"/>
  <c r="F33" i="2"/>
  <c r="F40" i="2"/>
  <c r="F36" i="2"/>
  <c r="F32" i="2"/>
  <c r="F38" i="2"/>
  <c r="F13" i="2"/>
  <c r="F22" i="2"/>
  <c r="F34" i="2"/>
  <c r="F18" i="2"/>
  <c r="F14" i="2"/>
  <c r="F10" i="2"/>
  <c r="F17" i="2"/>
  <c r="F9" i="2"/>
  <c r="F21" i="2"/>
  <c r="F20" i="2"/>
  <c r="F16" i="2"/>
  <c r="F12" i="2"/>
  <c r="F8" i="2"/>
  <c r="F19" i="2"/>
  <c r="F15" i="2"/>
  <c r="F11" i="2"/>
  <c r="F7" i="2"/>
  <c r="O8" i="4" l="1"/>
  <c r="R15" i="6"/>
  <c r="Q39" i="6"/>
  <c r="R39" i="6" s="1"/>
  <c r="Q55" i="6"/>
  <c r="R55" i="6" s="1"/>
  <c r="R54" i="6"/>
  <c r="R65" i="6"/>
  <c r="R9" i="6"/>
  <c r="O25" i="4"/>
  <c r="Q8" i="6"/>
  <c r="R8" i="6" s="1"/>
  <c r="O9" i="4"/>
  <c r="O7" i="4"/>
  <c r="O58" i="4"/>
  <c r="O52" i="4"/>
  <c r="O36" i="4"/>
  <c r="R64" i="6"/>
  <c r="Q58" i="6"/>
  <c r="R58" i="6" s="1"/>
  <c r="Q61" i="6"/>
  <c r="R61" i="6" s="1"/>
  <c r="Q48" i="6"/>
  <c r="R48" i="6" s="1"/>
  <c r="R7" i="6"/>
  <c r="R35" i="6"/>
  <c r="R36" i="6"/>
  <c r="R52" i="6"/>
  <c r="R24" i="6"/>
  <c r="R40" i="6"/>
  <c r="R25" i="6"/>
  <c r="R16" i="6"/>
  <c r="R26" i="6"/>
  <c r="R67" i="6"/>
  <c r="R43" i="6"/>
  <c r="R59" i="6"/>
  <c r="R11" i="6"/>
  <c r="R38" i="6"/>
  <c r="R68" i="6"/>
  <c r="R57" i="6"/>
  <c r="R41" i="6"/>
  <c r="R27" i="6"/>
  <c r="R22" i="6"/>
  <c r="R17" i="6"/>
  <c r="R14" i="6"/>
  <c r="R42" i="6"/>
  <c r="R32" i="6"/>
  <c r="R63" i="6"/>
  <c r="R6" i="6"/>
  <c r="R53" i="6"/>
  <c r="R37" i="6"/>
  <c r="R21" i="6"/>
  <c r="R66" i="6"/>
  <c r="R44" i="6"/>
  <c r="R49" i="6"/>
  <c r="R51" i="6"/>
  <c r="R47" i="6"/>
  <c r="R13" i="6"/>
  <c r="R28" i="6"/>
  <c r="R12" i="6"/>
  <c r="R45" i="6"/>
  <c r="R29" i="6"/>
  <c r="R23" i="6"/>
  <c r="R30" i="6"/>
  <c r="R50" i="6"/>
  <c r="R46" i="6"/>
  <c r="R62" i="6"/>
  <c r="R10" i="6"/>
  <c r="R69" i="6"/>
  <c r="R33" i="6"/>
  <c r="R19" i="6"/>
  <c r="R60" i="6"/>
  <c r="R31" i="6"/>
  <c r="R34" i="6"/>
  <c r="R56" i="6"/>
  <c r="R20" i="6"/>
  <c r="R18" i="6"/>
  <c r="R5" i="6"/>
  <c r="F5" i="8" l="1"/>
  <c r="F5" i="12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2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</futureMetadata>
  <cellMetadata count="1">
    <bk>
      <rc t="1" v="0"/>
    </bk>
  </cellMetadata>
  <valueMetadata count="2">
    <bk>
      <rc t="2" v="0"/>
    </bk>
    <bk>
      <rc t="2" v="1"/>
    </bk>
  </valueMetadata>
</metadata>
</file>

<file path=xl/sharedStrings.xml><?xml version="1.0" encoding="utf-8"?>
<sst xmlns="http://schemas.openxmlformats.org/spreadsheetml/2006/main" count="14220" uniqueCount="644">
  <si>
    <t>Nº FACTURA</t>
  </si>
  <si>
    <t>FECHA</t>
  </si>
  <si>
    <t>CÓDIGO PRODUCTO</t>
  </si>
  <si>
    <t>DESCRIPCIÓN</t>
  </si>
  <si>
    <t>CANTIDAD</t>
  </si>
  <si>
    <t>ENTRADAS</t>
  </si>
  <si>
    <t>SALIDAS</t>
  </si>
  <si>
    <t>STOCK</t>
  </si>
  <si>
    <t>EXISTENCIAS INICIALES</t>
  </si>
  <si>
    <t>INVENTARIO DE PRODUCTOS</t>
  </si>
  <si>
    <t>PE001</t>
  </si>
  <si>
    <t>PE002</t>
  </si>
  <si>
    <t>PE003</t>
  </si>
  <si>
    <t>PE004</t>
  </si>
  <si>
    <t>PU001</t>
  </si>
  <si>
    <t>PU002</t>
  </si>
  <si>
    <t>PU003</t>
  </si>
  <si>
    <t>PU004</t>
  </si>
  <si>
    <t>AN001</t>
  </si>
  <si>
    <t>AN002</t>
  </si>
  <si>
    <t>AN003</t>
  </si>
  <si>
    <t>AN004</t>
  </si>
  <si>
    <t>AN005</t>
  </si>
  <si>
    <t>AN006</t>
  </si>
  <si>
    <t>AN007</t>
  </si>
  <si>
    <t>AN008</t>
  </si>
  <si>
    <t>C12121</t>
  </si>
  <si>
    <t>C12122</t>
  </si>
  <si>
    <t>MATEQUILLA GIRASOL</t>
  </si>
  <si>
    <t xml:space="preserve">LECHE NUTRI </t>
  </si>
  <si>
    <t>LECHE NUTRI SEMI</t>
  </si>
  <si>
    <t>Chocolate en polvo cocoa doypack 420 g</t>
  </si>
  <si>
    <t>Atún lomitos en aceite girasol Campos 142 g x4 unds. A/F</t>
  </si>
  <si>
    <t>Café soluble granulado tradicional 160G Nescafé</t>
  </si>
  <si>
    <t>Aceite Girasol 1 l</t>
  </si>
  <si>
    <t>Caldo de gallina criolla Ranchero 8 g x 12 uni</t>
  </si>
  <si>
    <t>Fideos don vittorio 400 g fettuccine</t>
  </si>
  <si>
    <t>Pan molde blanco Moderna 550 g</t>
  </si>
  <si>
    <t>Fideos tornillo Don Vittorio 250 g</t>
  </si>
  <si>
    <t>Azúcar Saboreando 2 kg</t>
  </si>
  <si>
    <t>Frejol canario Del Sur 500 g</t>
  </si>
  <si>
    <t>Harina de Maíz pan 1 kg</t>
  </si>
  <si>
    <t>Salsa de tomate Maggi 550 g</t>
  </si>
  <si>
    <t>AN009</t>
  </si>
  <si>
    <t>AN010</t>
  </si>
  <si>
    <t>AN011</t>
  </si>
  <si>
    <t>AN012</t>
  </si>
  <si>
    <t>AN013</t>
  </si>
  <si>
    <t>AN014</t>
  </si>
  <si>
    <t>AN015</t>
  </si>
  <si>
    <t>AN016</t>
  </si>
  <si>
    <t>AN017</t>
  </si>
  <si>
    <t>AN018</t>
  </si>
  <si>
    <t>Arroz envejecido Oso 20 lb</t>
  </si>
  <si>
    <t>Arroz Conejo 20 lb</t>
  </si>
  <si>
    <t>Fideos Amancay 400 G Conchita Lisa</t>
  </si>
  <si>
    <t>atún sanduchero trozos en aceite isabel 160 g a/f</t>
  </si>
  <si>
    <t>Harina de maiz maizabrosa 1000 g</t>
  </si>
  <si>
    <t>Pan molde integral integral Dandy 500 g</t>
  </si>
  <si>
    <t>Mayonesa Maggi doypack 200g</t>
  </si>
  <si>
    <t>Mayonesa Maggi 400 g</t>
  </si>
  <si>
    <t>Aceite De Oliva Mediterraneo La Espanola Spray 200 ml</t>
  </si>
  <si>
    <t>Salsa Bbq Ole 430 G Cerveza</t>
  </si>
  <si>
    <t>AN019</t>
  </si>
  <si>
    <t>AN020</t>
  </si>
  <si>
    <t>AN021</t>
  </si>
  <si>
    <t>AN022</t>
  </si>
  <si>
    <t>AN023</t>
  </si>
  <si>
    <t>AN024</t>
  </si>
  <si>
    <t>AN025</t>
  </si>
  <si>
    <t>AN026</t>
  </si>
  <si>
    <t>AN027</t>
  </si>
  <si>
    <t>AN028</t>
  </si>
  <si>
    <t>AN029</t>
  </si>
  <si>
    <t>Aceite De Oliva Refinado La Espanola 250 ml</t>
  </si>
  <si>
    <t>Salsa De Aji Rocoto Ole Doypack 200 G</t>
  </si>
  <si>
    <t>Aceite De Maiz Arcor 900 ml</t>
  </si>
  <si>
    <t>Fideos Don Vittorio 400 G Corbata Grande</t>
  </si>
  <si>
    <t>Harina De Trigo con levadura Ya 1 Kg</t>
  </si>
  <si>
    <t>Sopa de pollo craza fideos Maggi letras 60g</t>
  </si>
  <si>
    <t>Sardinas En Aceite Girasol Van Camp's 425 G A/f</t>
  </si>
  <si>
    <t>Gelatina Gelatoni 200 G Chicle</t>
  </si>
  <si>
    <t>Mostaza craza miel Maggi doypack 200g</t>
  </si>
  <si>
    <t>Adobo Los Andes Sazon Doypack 688 G</t>
  </si>
  <si>
    <t>Ajo En Polvo Condimensa 70 G</t>
  </si>
  <si>
    <t>AN030</t>
  </si>
  <si>
    <t>AN031</t>
  </si>
  <si>
    <t>AN032</t>
  </si>
  <si>
    <t>AN033</t>
  </si>
  <si>
    <t>AN034</t>
  </si>
  <si>
    <t>AN035</t>
  </si>
  <si>
    <t>AN036</t>
  </si>
  <si>
    <t>AN037</t>
  </si>
  <si>
    <t>AN038</t>
  </si>
  <si>
    <t>AN039</t>
  </si>
  <si>
    <t>AN040</t>
  </si>
  <si>
    <t>AN041</t>
  </si>
  <si>
    <t>AN042</t>
  </si>
  <si>
    <t>AN043</t>
  </si>
  <si>
    <t>Detergente Sapolio 1Kg + Cloro Sapolio 1L</t>
  </si>
  <si>
    <t>Suavizante Aromatel 900 ml + Lavavajillas Deja 350 g</t>
  </si>
  <si>
    <t>Funda para basura 58x71 cm Estrella 10 uni</t>
  </si>
  <si>
    <t>Cloro Clorox 3,8L GRATIS Clorox 1L</t>
  </si>
  <si>
    <t>Jabon P/lavar Ropa Top Combi 230g x2 Floral</t>
  </si>
  <si>
    <t>Lavavajilla en crema 1000g Sapolio + lavavajilla 500g</t>
  </si>
  <si>
    <t>Jabon Lavavajilla Estrella 600 ml Manzanilla</t>
  </si>
  <si>
    <t>JABON PROTEX 75 G PARA ARMADO DE COMBO LIMPIEZA PROFUNDA</t>
  </si>
  <si>
    <t>Lavavajilla Liquido Lava Todo 550 ml Sandia</t>
  </si>
  <si>
    <t>Esponja para teflon Click 2 Uni Dorado-plateado</t>
  </si>
  <si>
    <t>Detergente Liquido Deja Doypack 900 ml Floral</t>
  </si>
  <si>
    <t>Salsa De Tomate El Sabor Doypack 240 G</t>
  </si>
  <si>
    <t>Cerveza Club Premium 330ml Sixpack Doble Malta</t>
  </si>
  <si>
    <t>Jugo naranja Pulp 1 l</t>
  </si>
  <si>
    <t>AN044</t>
  </si>
  <si>
    <t>AN045</t>
  </si>
  <si>
    <t>AN046</t>
  </si>
  <si>
    <t>AN047</t>
  </si>
  <si>
    <t>AN048</t>
  </si>
  <si>
    <t>AN049</t>
  </si>
  <si>
    <t>AN050</t>
  </si>
  <si>
    <t>AN051</t>
  </si>
  <si>
    <t>AN052</t>
  </si>
  <si>
    <t>AN053</t>
  </si>
  <si>
    <t>AN054</t>
  </si>
  <si>
    <t>AN055</t>
  </si>
  <si>
    <t>Galletas rellenas chocolate Oreo 432 g</t>
  </si>
  <si>
    <t>Waffer classic Amor 175 g</t>
  </si>
  <si>
    <t>ALITAS DE POLLO AHUMADO EMPAQUE (450 A 500 Gr.)</t>
  </si>
  <si>
    <t>CHORIZO AL ROMERO 400GR.</t>
  </si>
  <si>
    <t>CHORICILLO EMPAQUE (500 GR)</t>
  </si>
  <si>
    <t>CHORIZO ARGENTINO DELGADO EMPAQUE (500 Gr)</t>
  </si>
  <si>
    <t>CHORIZO ARGENTINO EMPAQUE 400 Gr.</t>
  </si>
  <si>
    <t>CHORIZO CERVECERO X 7 EMPAQUE (500 Gr)</t>
  </si>
  <si>
    <t>CHORIZO CHISTORRA 400 GR</t>
  </si>
  <si>
    <t>CHORIZO CERVECERO X 7 ENFUNDADO (1 Kg)</t>
  </si>
  <si>
    <t>CHORIZO DE PAVO (400 G)</t>
  </si>
  <si>
    <t>CHORIZO PARRILLERO BOTON (300 Gr)</t>
  </si>
  <si>
    <t>AN056</t>
  </si>
  <si>
    <t>AN057</t>
  </si>
  <si>
    <t>CHORIZO PORCIÓN DIARIA (130 Gr)</t>
  </si>
  <si>
    <t>JAMÓN AMERICANO GRANDE RODAJAS (440 GR)</t>
  </si>
  <si>
    <t>C12123</t>
  </si>
  <si>
    <t>C12124</t>
  </si>
  <si>
    <t>C12125</t>
  </si>
  <si>
    <t>C12126</t>
  </si>
  <si>
    <t>C12127</t>
  </si>
  <si>
    <t>C12128</t>
  </si>
  <si>
    <t>C12129</t>
  </si>
  <si>
    <t>C12130</t>
  </si>
  <si>
    <t>C12131</t>
  </si>
  <si>
    <t>C12132</t>
  </si>
  <si>
    <t>C12133</t>
  </si>
  <si>
    <t>C12134</t>
  </si>
  <si>
    <t>C12135</t>
  </si>
  <si>
    <t>C12136</t>
  </si>
  <si>
    <t>C12137</t>
  </si>
  <si>
    <t>C12138</t>
  </si>
  <si>
    <t>C12139</t>
  </si>
  <si>
    <t>C12140</t>
  </si>
  <si>
    <t>C12141</t>
  </si>
  <si>
    <t>C12142</t>
  </si>
  <si>
    <t>C12143</t>
  </si>
  <si>
    <t>C12144</t>
  </si>
  <si>
    <t>C12145</t>
  </si>
  <si>
    <t>C12146</t>
  </si>
  <si>
    <t>C12147</t>
  </si>
  <si>
    <t>C12148</t>
  </si>
  <si>
    <t>C12149</t>
  </si>
  <si>
    <t>C12150</t>
  </si>
  <si>
    <t>C12151</t>
  </si>
  <si>
    <t>C12152</t>
  </si>
  <si>
    <t>C12153</t>
  </si>
  <si>
    <t>C12154</t>
  </si>
  <si>
    <t>C12155</t>
  </si>
  <si>
    <t>C12156</t>
  </si>
  <si>
    <t>C12157</t>
  </si>
  <si>
    <t>C12158</t>
  </si>
  <si>
    <t>C12159</t>
  </si>
  <si>
    <t>C12160</t>
  </si>
  <si>
    <t>C12161</t>
  </si>
  <si>
    <t>C12162</t>
  </si>
  <si>
    <t>C12163</t>
  </si>
  <si>
    <t>C12164</t>
  </si>
  <si>
    <t>C12165</t>
  </si>
  <si>
    <t>C12166</t>
  </si>
  <si>
    <t>C12167</t>
  </si>
  <si>
    <t>C12168</t>
  </si>
  <si>
    <t>C12169</t>
  </si>
  <si>
    <t>C12170</t>
  </si>
  <si>
    <t>C12171</t>
  </si>
  <si>
    <t>C12172</t>
  </si>
  <si>
    <t>C12173</t>
  </si>
  <si>
    <t>C12174</t>
  </si>
  <si>
    <t>C12175</t>
  </si>
  <si>
    <t>C12176</t>
  </si>
  <si>
    <t>C12177</t>
  </si>
  <si>
    <t>C12178</t>
  </si>
  <si>
    <t>C12179</t>
  </si>
  <si>
    <t>C12180</t>
  </si>
  <si>
    <t>C12181</t>
  </si>
  <si>
    <t>C12182</t>
  </si>
  <si>
    <t>C12183</t>
  </si>
  <si>
    <t>C12184</t>
  </si>
  <si>
    <t>C12185</t>
  </si>
  <si>
    <t>C12186</t>
  </si>
  <si>
    <t>EC RITUXIMAB 500MG/50ML</t>
  </si>
  <si>
    <t>A</t>
  </si>
  <si>
    <t>EC RITUXIMAB 100MG/10ML</t>
  </si>
  <si>
    <t>TRASTUZUMAB 600MG/5ML</t>
  </si>
  <si>
    <t>MIDAZOLAM 50MG/10ML</t>
  </si>
  <si>
    <t xml:space="preserve">VANCOMICINA 500MG </t>
  </si>
  <si>
    <t>CLINDAMICINA 600MG</t>
  </si>
  <si>
    <t>CEFTRIAXONA 1G</t>
  </si>
  <si>
    <t>AMOXICILINA+AC.CLAVULAN</t>
  </si>
  <si>
    <t xml:space="preserve">TRIANCINOLONA 50MG/5ML </t>
  </si>
  <si>
    <t xml:space="preserve">DICLOXACILINA 500MG </t>
  </si>
  <si>
    <t>EC ONDANSETRON 2MG/ML</t>
  </si>
  <si>
    <t xml:space="preserve">CIPROFLOXACINO 500MG </t>
  </si>
  <si>
    <t>ETFORMINA 850 MG</t>
  </si>
  <si>
    <t>CARBAMAZEPINA 100MG/5ML</t>
  </si>
  <si>
    <t xml:space="preserve">SERTRALINA 50MG </t>
  </si>
  <si>
    <t>ACIDO ACETILSALICILICO 10</t>
  </si>
  <si>
    <t xml:space="preserve">LEVOTIROXINA 100UG </t>
  </si>
  <si>
    <t xml:space="preserve">PARACETAMOL 500MG </t>
  </si>
  <si>
    <t xml:space="preserve">ENALAPRIL 10MG </t>
  </si>
  <si>
    <t>OMEPRAZOL 20MG</t>
  </si>
  <si>
    <t>HIDROXICARBAMIDA 500MG</t>
  </si>
  <si>
    <t>CLOZAPINA</t>
  </si>
  <si>
    <t>AMPICILINA SOD 1G</t>
  </si>
  <si>
    <t>TRAMADOL 50MG</t>
  </si>
  <si>
    <t>DIMENHIDRINATO 50MG</t>
  </si>
  <si>
    <t>CLONAZEPAM 2MG</t>
  </si>
  <si>
    <t>DICLOFENACO 75MG</t>
  </si>
  <si>
    <t xml:space="preserve">PREDNISONA 5MG </t>
  </si>
  <si>
    <t xml:space="preserve">AGUA OXIGENADA 3% 10 VOL </t>
  </si>
  <si>
    <t xml:space="preserve">MEBENDAZOL 100MG/5ML </t>
  </si>
  <si>
    <t xml:space="preserve">0 0.1803% </t>
  </si>
  <si>
    <t>B</t>
  </si>
  <si>
    <t>C</t>
  </si>
  <si>
    <t>0-80</t>
  </si>
  <si>
    <t>81-95</t>
  </si>
  <si>
    <t>96-100</t>
  </si>
  <si>
    <t>TOTAL</t>
  </si>
  <si>
    <t xml:space="preserve">A </t>
  </si>
  <si>
    <t xml:space="preserve">% </t>
  </si>
  <si>
    <t>ABC</t>
  </si>
  <si>
    <t># de
medicamentos</t>
  </si>
  <si>
    <t>% de
medicamentos</t>
  </si>
  <si>
    <t>% de medicamentos
acumulados</t>
  </si>
  <si>
    <t>% de valor total en
almacén</t>
  </si>
  <si>
    <t>% de valor total acumulado
en almacén</t>
  </si>
  <si>
    <t xml:space="preserve">Descripcion </t>
  </si>
  <si>
    <t>Stock almacén</t>
  </si>
  <si>
    <t>participacion
relativa</t>
  </si>
  <si>
    <t xml:space="preserve">participacion
acumulada </t>
  </si>
  <si>
    <t>Productos</t>
  </si>
  <si>
    <t>Febrero</t>
  </si>
  <si>
    <t>Enero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</si>
  <si>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</si>
  <si>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</si>
  <si>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</si>
  <si>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</si>
  <si>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</si>
  <si>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</si>
  <si>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</si>
  <si>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</si>
  <si>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</si>
  <si>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</si>
  <si>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Suma de compras</t>
  </si>
  <si>
    <t>Suma de ventas</t>
  </si>
  <si>
    <t>Suma de Compras</t>
  </si>
  <si>
    <t>Restante</t>
  </si>
  <si>
    <t>Ajo en pasta Condimensa 300 g</t>
  </si>
  <si>
    <t>Atún lomitos en aceite girasol Campos 142 g x4 unds</t>
  </si>
  <si>
    <t>Mermelada Gustadina 300 G Frutimora</t>
  </si>
  <si>
    <t>Fideos rapidito oriental 500 g pollo</t>
  </si>
  <si>
    <t>Cereal Kelloggs 230 g</t>
  </si>
  <si>
    <t>Leche condensada La Lechera 100 g</t>
  </si>
  <si>
    <t>Salsa de tomate Maggi 200 g</t>
  </si>
  <si>
    <t>Fideos tallarin Cayambe 400 g</t>
  </si>
  <si>
    <t>Endulzante para reposteria Splenda Doypack 55 G</t>
  </si>
  <si>
    <t>Condimento De Soya Y Aji Oriental Soy Aji 240 G</t>
  </si>
  <si>
    <t>Endulzante Splenda Doypack 200 G</t>
  </si>
  <si>
    <t>Salsa De Tomate para pasta con champinones Hunt's 360 G</t>
  </si>
  <si>
    <t>Vinagre De Jerez Mallorca 250 ml</t>
  </si>
  <si>
    <t>Granola Schullo Gourmet 400 G</t>
  </si>
  <si>
    <t>Granola Choco Krispis Kellogg's 300 G</t>
  </si>
  <si>
    <t>Capuccino Colcafe 18 G X 6 Sobres Mocca</t>
  </si>
  <si>
    <t>Salsa para spaguetti Ole 450 G Rustica</t>
  </si>
  <si>
    <t>Sal Ahumada Condimensa 70 G</t>
  </si>
  <si>
    <t>Vinagre Balsamico Ole 250 ml</t>
  </si>
  <si>
    <t>Salsa Carbonara Firma Italia 40 G</t>
  </si>
  <si>
    <t>Salsa De Aji Tabasco 150 ml</t>
  </si>
  <si>
    <t>Mermelada sin gluten Helios 280 G Frambuesa</t>
  </si>
  <si>
    <t>Palomitas De Maiz Act Ii 70 G Mantequilla</t>
  </si>
  <si>
    <t>Ventresca De Atun En Aceite De Oliva Campos</t>
  </si>
  <si>
    <t>Fideo De Arroz Oriental 200 G Fettuccine</t>
  </si>
  <si>
    <t>Mermelada Gustadina 300 G Pina</t>
  </si>
  <si>
    <t>Harina De Banano Y Soya Oriental Vida Soya 200 G Fresa</t>
  </si>
  <si>
    <t>Salsa Superior De Soya Oriental 400 ml</t>
  </si>
  <si>
    <t>Crema para cafe Coffee Mate 435 G</t>
  </si>
  <si>
    <t>Salsa De Aji Manaba Ole 300 G</t>
  </si>
  <si>
    <t>Mostaza El Sabor Doypack 240 G</t>
  </si>
  <si>
    <t>Pepinillos En Vinagre Rubino 360 G</t>
  </si>
  <si>
    <t>Atun con championes En Aceite Girasol Van Camp's 150 G A/f</t>
  </si>
  <si>
    <t>Vinagre con especies El Sabor 500 ml</t>
  </si>
  <si>
    <t>Avena Andina 1 L Maracuya Y Naranjilla</t>
  </si>
  <si>
    <t>Colorante En Gel Bellazucar 10 G X 4</t>
  </si>
  <si>
    <t>Fideos Sumesa 206 G Macaroni Y Cheese</t>
  </si>
  <si>
    <t>Gelatina sin sabor Royal 11 G</t>
  </si>
  <si>
    <t>Mermelada Facundo 300 G Mora</t>
  </si>
  <si>
    <t>Cafe Tostado Y Molido Sweet &amp; Coffee 400 G Avellanas</t>
  </si>
  <si>
    <t>Mermelada Gustadina 270 G Pina</t>
  </si>
  <si>
    <t>Infusiones Aromaticas con stevia Dulcet X 25 Jengibre Cardamomo</t>
  </si>
  <si>
    <t>Gelatina En Polvo Royal 40 G Uva</t>
  </si>
  <si>
    <t>Paprika Condimensa 40 G</t>
  </si>
  <si>
    <t>Cafe Descafeinado Buendia 170 G</t>
  </si>
  <si>
    <t>Grageas Condimensa 85 G</t>
  </si>
  <si>
    <t>Pimienta Molida Condimensa 55 G</t>
  </si>
  <si>
    <t>Chimichurri Ile 530 G</t>
  </si>
  <si>
    <t>Vinagre Blanco  500 ml</t>
  </si>
  <si>
    <t>Salsa De Tomate Los Andes 195 G</t>
  </si>
  <si>
    <t>Manteca De Color Ile 100 G</t>
  </si>
  <si>
    <t>Vinagre Gustadina 500 ml</t>
  </si>
  <si>
    <t>Margarina Naturella 500g</t>
  </si>
  <si>
    <t>Café tostado y molido 1200 250g</t>
  </si>
  <si>
    <t>Margarina 240g La favorita</t>
  </si>
  <si>
    <t>Fideos Sumesa 400 g</t>
  </si>
  <si>
    <t>Cereal Mc Dougal 360 gr</t>
  </si>
  <si>
    <t>Margarina Blue band 500 gr-leche condensada</t>
  </si>
  <si>
    <t>Margarina Blue band 500 gr-vainilla</t>
  </si>
  <si>
    <t>Margarina Blue band 500 gr-chocolate</t>
  </si>
  <si>
    <t>Margarina Blue band 500 gr-fresa</t>
  </si>
  <si>
    <t>Infusiones Natures Heart x20 sobres Te Verde Detox</t>
  </si>
  <si>
    <t>Risotto alla parmigiana 175g Firma Italia</t>
  </si>
  <si>
    <t>Arroz integral 2Kg Schullo</t>
  </si>
  <si>
    <t>Salsa de tomate facundo 200g</t>
  </si>
  <si>
    <t>Salsa china de soya oriental 520 g</t>
  </si>
  <si>
    <t>Salsa bbq los andes 405 g</t>
  </si>
  <si>
    <t>Infusiones aromatica con stevia dulcet x 25 anis</t>
  </si>
  <si>
    <t>Gelatina en polvo Ta Riko 500 g pina</t>
  </si>
  <si>
    <t>Aji peruano ile 50 g sobre</t>
  </si>
  <si>
    <t>Pimienta de olor saboreando 50 g</t>
  </si>
  <si>
    <t>Ajo en polvo ile 50 g</t>
  </si>
  <si>
    <t>Fideos oriental 200 g sopita criolla</t>
  </si>
  <si>
    <t>Chocolate negro para reposteria maquita 100 g</t>
  </si>
  <si>
    <t>Sal yodada Cris-Sal 2 kg</t>
  </si>
  <si>
    <t>Frejol negro gramolino 500 g</t>
  </si>
  <si>
    <t>Cafe tostado y molido montanes 200 g</t>
  </si>
  <si>
    <t>Azucar morena monterrey 1 kg</t>
  </si>
  <si>
    <t>Polvo para hornear royal 100 g</t>
  </si>
  <si>
    <t>Fideos instantaneos lonchys 100 g pollo</t>
  </si>
  <si>
    <t>Dulce de leche kiosko 250 g</t>
  </si>
  <si>
    <t>Fideos don vittorio 500 g linguini grosso</t>
  </si>
  <si>
    <t>Crema de avellana delilu 200 g</t>
  </si>
  <si>
    <t>Arroz super extra 5 kg</t>
  </si>
  <si>
    <t>Infusiones ile x 25 sobres hierba luisa</t>
  </si>
  <si>
    <t>Cereal zucaritas kelloggs 480 g</t>
  </si>
  <si>
    <t>Salsa de queso ricos 99 g</t>
  </si>
  <si>
    <t>Aceite con achiote Ta Riko 500 ml</t>
  </si>
  <si>
    <t>Pan mini molde sal Dandy 250 g</t>
  </si>
  <si>
    <t>Manjar Ta Riko 200 g</t>
  </si>
  <si>
    <t>Pan molde sin corteza Ta Riko 450 g</t>
  </si>
  <si>
    <t>Pan mini molde integral Dandy 250 g</t>
  </si>
  <si>
    <t>Mini tostadas integral Dandy 60 g</t>
  </si>
  <si>
    <t>Canguil Del Sur 250 g</t>
  </si>
  <si>
    <t>Harina de trigo Estrella de octubre 1 Kg</t>
  </si>
  <si>
    <t>Avena ya 250 g</t>
  </si>
  <si>
    <t>Avena molida ya 500 g</t>
  </si>
  <si>
    <t>Fideos instantaneos Sumesa 100 g</t>
  </si>
  <si>
    <t>Flan vainilla Ta Riko 80 g</t>
  </si>
  <si>
    <t>Tostadas integral Estrella 100 g</t>
  </si>
  <si>
    <t>Lasana precocida carozzi 360 g</t>
  </si>
  <si>
    <t>Manteca Los 3 chanchitos 1 kg</t>
  </si>
  <si>
    <t>Colada mora tapiorica 200 g</t>
  </si>
  <si>
    <t>Manjar Alpina 500 g</t>
  </si>
  <si>
    <t>Torta chocolate Royal 450 g</t>
  </si>
  <si>
    <t>Torta vainilla Royal 450 g</t>
  </si>
  <si>
    <t>Mayonesa Girasol 200 g</t>
  </si>
  <si>
    <t>Café clásico ColCafé 170 g</t>
  </si>
  <si>
    <t>Café liofilizado Buen día 85 g</t>
  </si>
  <si>
    <t>Fideos codo rayado Don Vittorio 250 g</t>
  </si>
  <si>
    <t>Apanadura Moderna 250 g</t>
  </si>
  <si>
    <t>Pan para hamburguesa Moderna 280 g</t>
  </si>
  <si>
    <t>Aliño completo Ile 430 g</t>
  </si>
  <si>
    <t>Comino molido El Sabor 150 g</t>
  </si>
  <si>
    <t>Maíz dulce Facundo 425 g</t>
  </si>
  <si>
    <t>Lasana Sumesa 200 g</t>
  </si>
  <si>
    <t>Fideos instantaneos carne Lonchys 67 g</t>
  </si>
  <si>
    <t>Fideos rosca Sumesa 200 g</t>
  </si>
  <si>
    <t>Pasta de achiote Ile 230 g</t>
  </si>
  <si>
    <t>Aliño completo Condimensa 310 g</t>
  </si>
  <si>
    <t>AN058</t>
  </si>
  <si>
    <t>AN059</t>
  </si>
  <si>
    <t>AN060</t>
  </si>
  <si>
    <t>AN061</t>
  </si>
  <si>
    <t>AN062</t>
  </si>
  <si>
    <t>AN063</t>
  </si>
  <si>
    <t>AN064</t>
  </si>
  <si>
    <t>AN065</t>
  </si>
  <si>
    <t>AN066</t>
  </si>
  <si>
    <t>AN067</t>
  </si>
  <si>
    <t>AN068</t>
  </si>
  <si>
    <t>AN069</t>
  </si>
  <si>
    <t>AN070</t>
  </si>
  <si>
    <t>AN071</t>
  </si>
  <si>
    <t>AN072</t>
  </si>
  <si>
    <t>AN073</t>
  </si>
  <si>
    <t>AN074</t>
  </si>
  <si>
    <t>AN075</t>
  </si>
  <si>
    <t>AN076</t>
  </si>
  <si>
    <t>AN077</t>
  </si>
  <si>
    <t>AN078</t>
  </si>
  <si>
    <t>AN079</t>
  </si>
  <si>
    <t>AN080</t>
  </si>
  <si>
    <t>AN081</t>
  </si>
  <si>
    <t>AN082</t>
  </si>
  <si>
    <t>AN083</t>
  </si>
  <si>
    <t>AN084</t>
  </si>
  <si>
    <t>AN085</t>
  </si>
  <si>
    <t>AN086</t>
  </si>
  <si>
    <t>AN087</t>
  </si>
  <si>
    <t>AN088</t>
  </si>
  <si>
    <t>AN089</t>
  </si>
  <si>
    <t>AN090</t>
  </si>
  <si>
    <t>AN091</t>
  </si>
  <si>
    <t>AN092</t>
  </si>
  <si>
    <t>AN093</t>
  </si>
  <si>
    <t>AN094</t>
  </si>
  <si>
    <t>AN095</t>
  </si>
  <si>
    <t>AN096</t>
  </si>
  <si>
    <t>AN097</t>
  </si>
  <si>
    <t>AN098</t>
  </si>
  <si>
    <t>AN099</t>
  </si>
  <si>
    <t>AN100</t>
  </si>
  <si>
    <t>AN101</t>
  </si>
  <si>
    <t>AN102</t>
  </si>
  <si>
    <t>AN103</t>
  </si>
  <si>
    <t>AN104</t>
  </si>
  <si>
    <t>AN105</t>
  </si>
  <si>
    <t>AN106</t>
  </si>
  <si>
    <t>AN107</t>
  </si>
  <si>
    <t>AN108</t>
  </si>
  <si>
    <t>AN109</t>
  </si>
  <si>
    <t>AN110</t>
  </si>
  <si>
    <t>AN111</t>
  </si>
  <si>
    <t>AN112</t>
  </si>
  <si>
    <t>AN113</t>
  </si>
  <si>
    <t>AN114</t>
  </si>
  <si>
    <t>AN115</t>
  </si>
  <si>
    <t>AN116</t>
  </si>
  <si>
    <t>AN117</t>
  </si>
  <si>
    <t>AN118</t>
  </si>
  <si>
    <t>AN119</t>
  </si>
  <si>
    <t>AN120</t>
  </si>
  <si>
    <t>AN121</t>
  </si>
  <si>
    <t>AN122</t>
  </si>
  <si>
    <t>AN123</t>
  </si>
  <si>
    <t>AN124</t>
  </si>
  <si>
    <t>AN125</t>
  </si>
  <si>
    <t>AN126</t>
  </si>
  <si>
    <t>AN127</t>
  </si>
  <si>
    <t>AN128</t>
  </si>
  <si>
    <t>AN129</t>
  </si>
  <si>
    <t>AN130</t>
  </si>
  <si>
    <t>AN131</t>
  </si>
  <si>
    <t>AN132</t>
  </si>
  <si>
    <t>AN133</t>
  </si>
  <si>
    <t>AN134</t>
  </si>
  <si>
    <t>AN135</t>
  </si>
  <si>
    <t>AN136</t>
  </si>
  <si>
    <t>AN137</t>
  </si>
  <si>
    <t>AN138</t>
  </si>
  <si>
    <t>AN139</t>
  </si>
  <si>
    <t>AN140</t>
  </si>
  <si>
    <t>AN141</t>
  </si>
  <si>
    <t>AN142</t>
  </si>
  <si>
    <t>AN143</t>
  </si>
  <si>
    <t>AN144</t>
  </si>
  <si>
    <t>AN145</t>
  </si>
  <si>
    <t>AN146</t>
  </si>
  <si>
    <t>AN147</t>
  </si>
  <si>
    <t>AN148</t>
  </si>
  <si>
    <t>AN149</t>
  </si>
  <si>
    <t>AN150</t>
  </si>
  <si>
    <t>AN151</t>
  </si>
  <si>
    <t>AN152</t>
  </si>
  <si>
    <t>AN153</t>
  </si>
  <si>
    <t>AN154</t>
  </si>
  <si>
    <t>AN155</t>
  </si>
  <si>
    <t>AN156</t>
  </si>
  <si>
    <t>AN157</t>
  </si>
  <si>
    <t>AN158</t>
  </si>
  <si>
    <t>AN159</t>
  </si>
  <si>
    <t>AN160</t>
  </si>
  <si>
    <t>AN161</t>
  </si>
  <si>
    <t>AN162</t>
  </si>
  <si>
    <t>AN163</t>
  </si>
  <si>
    <t>AN164</t>
  </si>
  <si>
    <t>AN165</t>
  </si>
  <si>
    <t>AN166</t>
  </si>
  <si>
    <t>AN167</t>
  </si>
  <si>
    <t>AN168</t>
  </si>
  <si>
    <t>AN169</t>
  </si>
  <si>
    <t>AN170</t>
  </si>
  <si>
    <t>AN171</t>
  </si>
  <si>
    <t>AN172</t>
  </si>
  <si>
    <t>AN173</t>
  </si>
  <si>
    <t>AN174</t>
  </si>
  <si>
    <t>AN175</t>
  </si>
  <si>
    <t>AN176</t>
  </si>
  <si>
    <t>AN177</t>
  </si>
  <si>
    <t>AN178</t>
  </si>
  <si>
    <t>AN179</t>
  </si>
  <si>
    <t>AN180</t>
  </si>
  <si>
    <t>AN181</t>
  </si>
  <si>
    <t>AN182</t>
  </si>
  <si>
    <t>AN183</t>
  </si>
  <si>
    <t>C12187</t>
  </si>
  <si>
    <t>C12188</t>
  </si>
  <si>
    <t>C12189</t>
  </si>
  <si>
    <t>C12190</t>
  </si>
  <si>
    <t>C12191</t>
  </si>
  <si>
    <t>C12192</t>
  </si>
  <si>
    <t>C12193</t>
  </si>
  <si>
    <t>C12194</t>
  </si>
  <si>
    <t>C12195</t>
  </si>
  <si>
    <t>C12196</t>
  </si>
  <si>
    <t>C12197</t>
  </si>
  <si>
    <t>C12198</t>
  </si>
  <si>
    <t>C12199</t>
  </si>
  <si>
    <t>C12200</t>
  </si>
  <si>
    <t>C12201</t>
  </si>
  <si>
    <t>C12202</t>
  </si>
  <si>
    <t>C12203</t>
  </si>
  <si>
    <t>C12204</t>
  </si>
  <si>
    <t>C12205</t>
  </si>
  <si>
    <t>C12206</t>
  </si>
  <si>
    <t>C12207</t>
  </si>
  <si>
    <t>C12208</t>
  </si>
  <si>
    <t>C12209</t>
  </si>
  <si>
    <t>C12210</t>
  </si>
  <si>
    <t>C12211</t>
  </si>
  <si>
    <t>C12212</t>
  </si>
  <si>
    <t>C12213</t>
  </si>
  <si>
    <t>C12214</t>
  </si>
  <si>
    <t>C12215</t>
  </si>
  <si>
    <t>C12216</t>
  </si>
  <si>
    <t>C12217</t>
  </si>
  <si>
    <t>C12218</t>
  </si>
  <si>
    <t>C12219</t>
  </si>
  <si>
    <t>C12220</t>
  </si>
  <si>
    <t>C12221</t>
  </si>
  <si>
    <t>C12222</t>
  </si>
  <si>
    <t>C12223</t>
  </si>
  <si>
    <t>C12224</t>
  </si>
  <si>
    <t>C12225</t>
  </si>
  <si>
    <t>C12226</t>
  </si>
  <si>
    <t>C12227</t>
  </si>
  <si>
    <t>C12228</t>
  </si>
  <si>
    <t>C12229</t>
  </si>
  <si>
    <t>C12230</t>
  </si>
  <si>
    <t>C12231</t>
  </si>
  <si>
    <t>C12232</t>
  </si>
  <si>
    <t>C12233</t>
  </si>
  <si>
    <t>C12234</t>
  </si>
  <si>
    <t>C12235</t>
  </si>
  <si>
    <t>C12236</t>
  </si>
  <si>
    <t>C12237</t>
  </si>
  <si>
    <t>C12238</t>
  </si>
  <si>
    <t>C12239</t>
  </si>
  <si>
    <t>C12240</t>
  </si>
  <si>
    <t>C12241</t>
  </si>
  <si>
    <t>C12242</t>
  </si>
  <si>
    <t>C12243</t>
  </si>
  <si>
    <t>C12244</t>
  </si>
  <si>
    <t>C12245</t>
  </si>
  <si>
    <t>C12246</t>
  </si>
  <si>
    <t>C12247</t>
  </si>
  <si>
    <t>C12248</t>
  </si>
  <si>
    <t>C12249</t>
  </si>
  <si>
    <t>C12250</t>
  </si>
  <si>
    <t>C12251</t>
  </si>
  <si>
    <t>C12252</t>
  </si>
  <si>
    <t>C12253</t>
  </si>
  <si>
    <t>C12254</t>
  </si>
  <si>
    <t>C12255</t>
  </si>
  <si>
    <t>C12256</t>
  </si>
  <si>
    <t>C12257</t>
  </si>
  <si>
    <t>C12258</t>
  </si>
  <si>
    <t>C12259</t>
  </si>
  <si>
    <t>C12260</t>
  </si>
  <si>
    <t>C12261</t>
  </si>
  <si>
    <t>C12262</t>
  </si>
  <si>
    <t>C12263</t>
  </si>
  <si>
    <t>C12264</t>
  </si>
  <si>
    <t>C12265</t>
  </si>
  <si>
    <t>C12266</t>
  </si>
  <si>
    <t>C12267</t>
  </si>
  <si>
    <t>C12268</t>
  </si>
  <si>
    <t>C12269</t>
  </si>
  <si>
    <t>C12270</t>
  </si>
  <si>
    <t>C12271</t>
  </si>
  <si>
    <t>C12272</t>
  </si>
  <si>
    <t>C12273</t>
  </si>
  <si>
    <t>C12274</t>
  </si>
  <si>
    <t>C12275</t>
  </si>
  <si>
    <t>C12276</t>
  </si>
  <si>
    <t>C12277</t>
  </si>
  <si>
    <t>C12278</t>
  </si>
  <si>
    <t>C12279</t>
  </si>
  <si>
    <t>C12280</t>
  </si>
  <si>
    <t>C12281</t>
  </si>
  <si>
    <t>C12282</t>
  </si>
  <si>
    <t>C12283</t>
  </si>
  <si>
    <t>C12284</t>
  </si>
  <si>
    <t>C12285</t>
  </si>
  <si>
    <t>C12286</t>
  </si>
  <si>
    <t>C12287</t>
  </si>
  <si>
    <t>C12288</t>
  </si>
  <si>
    <t>C12289</t>
  </si>
  <si>
    <t>C12290</t>
  </si>
  <si>
    <t>C12291</t>
  </si>
  <si>
    <t>C12292</t>
  </si>
  <si>
    <t>C12293</t>
  </si>
  <si>
    <t>C12294</t>
  </si>
  <si>
    <t>C12295</t>
  </si>
  <si>
    <t>C12296</t>
  </si>
  <si>
    <t>C12297</t>
  </si>
  <si>
    <t>C12298</t>
  </si>
  <si>
    <t>C12299</t>
  </si>
  <si>
    <t>C12300</t>
  </si>
  <si>
    <t>C12301</t>
  </si>
  <si>
    <t>C12302</t>
  </si>
  <si>
    <t>C12303</t>
  </si>
  <si>
    <t>C12304</t>
  </si>
  <si>
    <t>C12305</t>
  </si>
  <si>
    <t>C12306</t>
  </si>
  <si>
    <t>C12307</t>
  </si>
  <si>
    <t>C12308</t>
  </si>
  <si>
    <t>C12309</t>
  </si>
  <si>
    <t>C12310</t>
  </si>
  <si>
    <t>C12311</t>
  </si>
  <si>
    <t>C12312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</si>
</sst>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 x14ac:knownFonts="1"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4"/>
      <color rgb="FF9C0006"/>
      <name val="Calibri"/>
      <family val="2"/>
      <scheme val="minor"/>
    </font>
    <font>
      <sz val="14"/>
      <color rgb="FF006100"/>
      <name val="Calibri"/>
      <family val="2"/>
      <scheme val="minor"/>
    </font>
    <font>
      <b/>
      <sz val="11"/>
      <name val="Calibri"/>
      <family val="2"/>
      <scheme val="minor"/>
    </font>
    <font>
      <sz val="10"/>
      <color theme="1"/>
      <name val="Calibri"/>
      <family val="2"/>
      <scheme val="minor"/>
    </font>
    <font>
      <sz val="16"/>
      <color theme="4" tint="-0.249977111117893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8" tint="0.79998168889431442"/>
        <bgColor theme="8" tint="0.79998168889431442"/>
      </patternFill>
    </fill>
    <fill>
      <patternFill patternType="solid">
        <fgColor theme="4"/>
        <bgColor theme="4"/>
      </patternFill>
    </fill>
  </fills>
  <borders count="1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theme="8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</borders>
  <cellStyleXfs count="3">
    <xf numFmtId="0" fontId="0" fillId="0" borderId="0"/>
    <xf numFmtId="0" fontId="1" fillId="2" borderId="0" applyNumberFormat="0" applyBorder="0" applyAlignment="0" applyProtection="0"/>
    <xf numFmtId="0" fontId="2" fillId="3" borderId="0" applyNumberFormat="0" applyBorder="0" applyAlignment="0" applyProtection="0"/>
  </cellStyleXfs>
  <cellXfs count="42">
    <xf numFmtId="0" fontId="0" fillId="0" borderId="0" xfId="0"/>
    <xf numFmtId="0" fontId="0" fillId="0" borderId="0" xfId="0" applyProtection="1">
      <protection locked="0"/>
    </xf>
    <xf numFmtId="0" fontId="0" fillId="5" borderId="0" xfId="0" applyFill="1" applyProtection="1">
      <protection locked="0"/>
    </xf>
    <xf numFmtId="0" fontId="7" fillId="0" borderId="1" xfId="0" applyFont="1" applyBorder="1" applyAlignment="1" applyProtection="1">
      <alignment horizontal="center" vertical="center"/>
      <protection locked="0"/>
    </xf>
    <xf numFmtId="0" fontId="7" fillId="0" borderId="1" xfId="0" applyFont="1" applyBorder="1" applyAlignment="1" applyProtection="1">
      <alignment horizontal="left" vertical="center"/>
      <protection locked="0"/>
    </xf>
    <xf numFmtId="0" fontId="7" fillId="0" borderId="2" xfId="0" applyFont="1" applyBorder="1" applyAlignment="1" applyProtection="1">
      <alignment horizontal="center" vertical="center"/>
      <protection locked="0"/>
    </xf>
    <xf numFmtId="0" fontId="7" fillId="0" borderId="3" xfId="0" applyFont="1" applyBorder="1" applyAlignment="1" applyProtection="1">
      <alignment horizontal="center" vertical="center"/>
      <protection locked="0"/>
    </xf>
    <xf numFmtId="0" fontId="6" fillId="0" borderId="4" xfId="0" applyFont="1" applyBorder="1" applyAlignment="1" applyProtection="1">
      <alignment horizontal="center" vertical="center" wrapText="1"/>
      <protection locked="0"/>
    </xf>
    <xf numFmtId="0" fontId="6" fillId="0" borderId="5" xfId="0" applyFont="1" applyBorder="1" applyAlignment="1" applyProtection="1">
      <alignment horizontal="center" vertical="center"/>
      <protection locked="0"/>
    </xf>
    <xf numFmtId="0" fontId="6" fillId="0" borderId="5" xfId="0" applyFont="1" applyBorder="1" applyAlignment="1" applyProtection="1">
      <alignment horizontal="center" vertical="center" wrapText="1"/>
      <protection locked="0"/>
    </xf>
    <xf numFmtId="0" fontId="6" fillId="0" borderId="6" xfId="0" applyFont="1" applyBorder="1" applyAlignment="1" applyProtection="1">
      <alignment horizontal="center" vertical="center"/>
      <protection locked="0"/>
    </xf>
    <xf numFmtId="0" fontId="7" fillId="0" borderId="7" xfId="0" applyFont="1" applyBorder="1" applyAlignment="1" applyProtection="1">
      <alignment horizontal="center" vertical="center"/>
      <protection locked="0"/>
    </xf>
    <xf numFmtId="0" fontId="7" fillId="0" borderId="8" xfId="0" applyFont="1" applyBorder="1" applyAlignment="1" applyProtection="1">
      <alignment horizontal="left" vertical="center"/>
      <protection locked="0"/>
    </xf>
    <xf numFmtId="0" fontId="7" fillId="0" borderId="8" xfId="0" applyFont="1" applyBorder="1" applyAlignment="1" applyProtection="1">
      <alignment horizontal="center" vertical="center"/>
      <protection locked="0"/>
    </xf>
    <xf numFmtId="0" fontId="7" fillId="0" borderId="9" xfId="0" applyFont="1" applyBorder="1" applyAlignment="1" applyProtection="1">
      <alignment horizontal="center" vertical="center"/>
      <protection locked="0"/>
    </xf>
    <xf numFmtId="16" fontId="0" fillId="0" borderId="0" xfId="0" applyNumberFormat="1" applyProtection="1">
      <protection locked="0"/>
    </xf>
    <xf numFmtId="14" fontId="0" fillId="0" borderId="0" xfId="0" applyNumberFormat="1" applyProtection="1">
      <protection locked="0"/>
    </xf>
    <xf numFmtId="0" fontId="7" fillId="0" borderId="1" xfId="0" applyNumberFormat="1" applyFont="1" applyBorder="1" applyAlignment="1" applyProtection="1">
      <alignment horizontal="center" vertical="center"/>
      <protection locked="0"/>
    </xf>
    <xf numFmtId="0" fontId="7" fillId="0" borderId="3" xfId="0" applyNumberFormat="1" applyFont="1" applyBorder="1" applyAlignment="1" applyProtection="1">
      <alignment horizontal="center" vertical="center"/>
      <protection locked="0"/>
    </xf>
    <xf numFmtId="0" fontId="7" fillId="0" borderId="8" xfId="0" applyNumberFormat="1" applyFont="1" applyBorder="1" applyAlignment="1" applyProtection="1">
      <alignment horizontal="center" vertical="center"/>
      <protection locked="0"/>
    </xf>
    <xf numFmtId="0" fontId="7" fillId="0" borderId="9" xfId="0" applyNumberFormat="1" applyFont="1" applyBorder="1" applyAlignment="1" applyProtection="1">
      <alignment horizontal="center" vertical="center"/>
      <protection locked="0"/>
    </xf>
    <xf numFmtId="10" fontId="0" fillId="0" borderId="0" xfId="0" applyNumberFormat="1"/>
    <xf numFmtId="18" fontId="0" fillId="0" borderId="0" xfId="0" applyNumberFormat="1"/>
    <xf numFmtId="9" fontId="0" fillId="0" borderId="0" xfId="0" applyNumberFormat="1"/>
    <xf numFmtId="0" fontId="10" fillId="7" borderId="11" xfId="0" applyFont="1" applyFill="1" applyBorder="1"/>
    <xf numFmtId="0" fontId="0" fillId="0" borderId="0" xfId="0" applyAlignment="1">
      <alignment wrapText="1"/>
    </xf>
    <xf numFmtId="0" fontId="7" fillId="6" borderId="1" xfId="0" applyFont="1" applyFill="1" applyBorder="1" applyAlignment="1">
      <alignment horizontal="left" vertical="center"/>
    </xf>
    <xf numFmtId="0" fontId="7" fillId="0" borderId="1" xfId="0" applyFont="1" applyBorder="1" applyAlignment="1">
      <alignment horizontal="left" vertical="center"/>
    </xf>
    <xf numFmtId="0" fontId="7" fillId="0" borderId="10" xfId="0" applyFont="1" applyBorder="1" applyAlignment="1">
      <alignment horizontal="left" vertical="center"/>
    </xf>
    <xf numFmtId="0" fontId="7" fillId="6" borderId="1" xfId="0" applyFont="1" applyFill="1" applyBorder="1" applyAlignment="1">
      <alignment horizontal="center" vertical="center"/>
    </xf>
    <xf numFmtId="0" fontId="7" fillId="0" borderId="1" xfId="0" applyFont="1" applyBorder="1" applyAlignment="1">
      <alignment horizontal="center" vertical="center"/>
    </xf>
    <xf numFmtId="0" fontId="7" fillId="0" borderId="10" xfId="0" applyFont="1" applyBorder="1" applyAlignment="1">
      <alignment horizontal="center" vertical="center"/>
    </xf>
    <xf numFmtId="0" fontId="7" fillId="6" borderId="1" xfId="0" applyNumberFormat="1" applyFont="1" applyFill="1" applyBorder="1" applyAlignment="1">
      <alignment horizontal="center" vertical="center"/>
    </xf>
    <xf numFmtId="0" fontId="7" fillId="0" borderId="1" xfId="0" applyNumberFormat="1" applyFont="1" applyBorder="1" applyAlignment="1">
      <alignment horizontal="center" vertical="center"/>
    </xf>
    <xf numFmtId="0" fontId="7" fillId="6" borderId="12" xfId="0" applyFont="1" applyFill="1" applyBorder="1" applyAlignment="1">
      <alignment horizontal="center" vertical="center"/>
    </xf>
    <xf numFmtId="0" fontId="7" fillId="0" borderId="13" xfId="0" applyFont="1" applyBorder="1" applyAlignment="1" applyProtection="1">
      <alignment horizontal="center" vertical="center"/>
      <protection locked="0"/>
    </xf>
    <xf numFmtId="0" fontId="0" fillId="0" borderId="0" xfId="0" applyNumberFormat="1" applyProtection="1">
      <protection locked="0"/>
    </xf>
    <xf numFmtId="0" fontId="3" fillId="4" borderId="0" xfId="0" applyFont="1" applyFill="1" applyAlignment="1" applyProtection="1">
      <alignment horizontal="center" vertical="center"/>
      <protection locked="0"/>
    </xf>
    <xf numFmtId="0" fontId="4" fillId="3" borderId="0" xfId="2" applyFont="1" applyAlignment="1" applyProtection="1">
      <alignment horizontal="center" vertical="center"/>
      <protection locked="0"/>
    </xf>
    <xf numFmtId="0" fontId="5" fillId="2" borderId="0" xfId="1" applyFont="1" applyAlignment="1" applyProtection="1">
      <alignment horizontal="center" vertical="center"/>
      <protection locked="0"/>
    </xf>
    <xf numFmtId="0" fontId="8" fillId="0" borderId="0" xfId="0" applyFont="1" applyAlignment="1" applyProtection="1">
      <alignment horizontal="center" vertical="center" wrapText="1"/>
    </xf>
    <xf numFmtId="0" fontId="0" fillId="0" borderId="0" xfId="0" applyAlignment="1" applyProtection="1">
      <alignment horizontal="center" vertical="center"/>
    </xf>
  </cellXfs>
  <cellStyles count="3">
    <cellStyle name="Bueno" xfId="1" builtinId="26"/>
    <cellStyle name="Incorrecto" xfId="2" builtinId="27"/>
    <cellStyle name="Normal" xfId="0" builtinId="0"/>
  </cellStyles>
  <dxfs count="384"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3" formatCode="0%"/>
    </dxf>
    <dxf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fill>
        <patternFill patternType="solid">
          <fgColor theme="8" tint="0.79998168889431442"/>
          <bgColor theme="8" tint="0.7999816888943144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fill>
        <patternFill patternType="solid">
          <fgColor theme="8" tint="0.79998168889431442"/>
          <bgColor theme="8" tint="0.7999816888943144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fill>
        <patternFill patternType="solid">
          <fgColor theme="8" tint="0.79998168889431442"/>
          <bgColor theme="8" tint="0.7999816888943144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fill>
        <patternFill patternType="solid">
          <fgColor theme="8" tint="0.79998168889431442"/>
          <bgColor theme="8" tint="0.7999816888943144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fill>
        <patternFill patternType="solid">
          <fgColor theme="8" tint="0.79998168889431442"/>
          <bgColor theme="8" tint="0.7999816888943144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  <fill>
        <patternFill patternType="solid">
          <fgColor theme="8" tint="0.79998168889431442"/>
          <bgColor theme="8" tint="0.7999816888943144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fill>
        <patternFill patternType="solid">
          <fgColor theme="8" tint="0.79998168889431442"/>
          <bgColor theme="8" tint="0.7999816888943144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fill>
        <patternFill patternType="solid">
          <fgColor theme="8" tint="0.79998168889431442"/>
          <bgColor theme="8" tint="0.7999816888943144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fill>
        <patternFill patternType="solid">
          <fgColor theme="8" tint="0.79998168889431442"/>
          <bgColor theme="8" tint="0.7999816888943144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fill>
        <patternFill patternType="solid">
          <fgColor theme="8" tint="0.79998168889431442"/>
          <bgColor theme="8" tint="0.7999816888943144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  <fill>
        <patternFill patternType="solid">
          <fgColor theme="8" tint="0.79998168889431442"/>
          <bgColor theme="8" tint="0.7999816888943144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  <fill>
        <patternFill patternType="solid">
          <fgColor theme="8" tint="0.79998168889431442"/>
          <bgColor theme="8" tint="0.7999816888943144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  <fill>
        <patternFill patternType="solid">
          <fgColor theme="8" tint="0.79998168889431442"/>
          <bgColor theme="8" tint="0.7999816888943144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fill>
        <patternFill patternType="solid">
          <fgColor theme="8" tint="0.79998168889431442"/>
          <bgColor theme="8" tint="0.79998168889431442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fill>
        <patternFill patternType="solid">
          <fgColor theme="8" tint="0.79998168889431442"/>
          <bgColor theme="8" tint="0.79998168889431442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fill>
        <patternFill patternType="solid">
          <fgColor theme="8" tint="0.79998168889431442"/>
          <bgColor theme="8" tint="0.7999816888943144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fill>
        <patternFill patternType="solid">
          <fgColor theme="8" tint="0.79998168889431442"/>
          <bgColor theme="8" tint="0.7999816888943144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fill>
        <patternFill patternType="solid">
          <fgColor theme="8" tint="0.79998168889431442"/>
          <bgColor theme="8" tint="0.7999816888943144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fill>
        <patternFill patternType="solid">
          <fgColor theme="8" tint="0.79998168889431442"/>
          <bgColor theme="8" tint="0.7999816888943144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fill>
        <patternFill patternType="solid">
          <fgColor theme="8" tint="0.79998168889431442"/>
          <bgColor theme="8" tint="0.7999816888943144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fill>
        <patternFill patternType="solid">
          <fgColor theme="8" tint="0.79998168889431442"/>
          <bgColor theme="8" tint="0.7999816888943144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fill>
        <patternFill patternType="solid">
          <fgColor theme="8" tint="0.79998168889431442"/>
          <bgColor theme="8" tint="0.7999816888943144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fill>
        <patternFill patternType="solid">
          <fgColor theme="8" tint="0.79998168889431442"/>
          <bgColor theme="8" tint="0.7999816888943144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fill>
        <patternFill patternType="solid">
          <fgColor theme="8" tint="0.79998168889431442"/>
          <bgColor theme="8" tint="0.7999816888943144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fill>
        <patternFill patternType="solid">
          <fgColor theme="8" tint="0.79998168889431442"/>
          <bgColor theme="8" tint="0.7999816888943144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fill>
        <patternFill patternType="solid">
          <fgColor theme="8" tint="0.79998168889431442"/>
          <bgColor theme="8" tint="0.7999816888943144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  <fill>
        <patternFill patternType="solid">
          <fgColor theme="8" tint="0.79998168889431442"/>
          <bgColor theme="8" tint="0.7999816888943144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  <fill>
        <patternFill patternType="solid">
          <fgColor theme="8" tint="0.79998168889431442"/>
          <bgColor theme="8" tint="0.7999816888943144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fill>
        <patternFill patternType="solid">
          <fgColor theme="8" tint="0.79998168889431442"/>
          <bgColor theme="8" tint="0.79998168889431442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fill>
        <patternFill patternType="solid">
          <fgColor theme="8" tint="0.79998168889431442"/>
          <bgColor theme="8" tint="0.79998168889431442"/>
        </patternFill>
      </fill>
      <alignment horizontal="center" vertical="center" textRotation="0" wrapText="0" indent="0" justifyLastLine="0" shrinkToFit="0" readingOrder="0"/>
    </dxf>
    <dxf>
      <protection locked="0" hidden="0"/>
    </dxf>
    <dxf>
      <protection locked="0" hidden="0"/>
    </dxf>
    <dxf>
      <font>
        <sz val="10"/>
      </font>
      <alignment horizontal="center" vertical="center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/>
        <vertical/>
        <horizontal/>
      </border>
      <protection locked="0" hidden="0"/>
    </dxf>
    <dxf>
      <protection locked="0" hidden="0"/>
    </dxf>
    <dxf>
      <protection locked="0" hidden="0"/>
    </dxf>
    <dxf>
      <border outline="0">
        <top style="thin">
          <color indexed="64"/>
        </top>
      </border>
    </dxf>
    <dxf>
      <protection locked="0" hidden="0"/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0" hidden="0"/>
    </dxf>
    <dxf>
      <protection locked="0" hidden="0"/>
    </dxf>
    <dxf>
      <numFmt numFmtId="0" formatCode="General"/>
      <protection locked="0" hidden="0"/>
    </dxf>
    <dxf>
      <font>
        <sz val="10"/>
      </font>
      <alignment horizontal="center" vertical="center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/>
        <vertical/>
        <horizontal/>
      </border>
      <protection locked="0" hidden="0"/>
    </dxf>
    <dxf>
      <protection locked="0" hidden="0"/>
    </dxf>
    <dxf>
      <protection locked="0" hidden="0"/>
    </dxf>
    <dxf>
      <border outline="0">
        <top style="thin">
          <color indexed="64"/>
        </top>
      </border>
    </dxf>
    <dxf>
      <protection locked="0" hidden="0"/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lef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protection locked="0" hidden="0"/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0" hidden="0"/>
    </dxf>
    <dxf>
      <protection locked="0" hidden="0"/>
    </dxf>
    <dxf>
      <protection locked="0" hidden="0"/>
    </dxf>
    <dxf>
      <font>
        <sz val="10"/>
      </font>
      <alignment horizontal="center" vertical="center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/>
        <vertical/>
        <horizontal/>
      </border>
      <protection locked="0" hidden="0"/>
    </dxf>
    <dxf>
      <protection locked="0" hidden="0"/>
    </dxf>
    <dxf>
      <protection locked="0" hidden="0"/>
    </dxf>
    <dxf>
      <border outline="0">
        <top style="thin">
          <color indexed="64"/>
        </top>
      </border>
    </dxf>
    <dxf>
      <protection locked="0" hidden="0"/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0" hidden="0"/>
    </dxf>
    <dxf>
      <protection locked="0" hidden="0"/>
    </dxf>
    <dxf>
      <numFmt numFmtId="0" formatCode="General"/>
      <protection locked="0" hidden="0"/>
    </dxf>
    <dxf>
      <font>
        <sz val="10"/>
      </font>
      <alignment horizontal="center" vertical="center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/>
        <vertical/>
        <horizontal/>
      </border>
      <protection locked="0" hidden="0"/>
    </dxf>
    <dxf>
      <protection locked="0" hidden="0"/>
    </dxf>
    <dxf>
      <protection locked="0" hidden="0"/>
    </dxf>
    <dxf>
      <border outline="0">
        <top style="thin">
          <color indexed="64"/>
        </top>
      </border>
    </dxf>
    <dxf>
      <protection locked="0" hidden="0"/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lef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protection locked="0" hidden="0"/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0" hidden="0"/>
    </dxf>
    <dxf>
      <protection locked="0" hidden="0"/>
    </dxf>
    <dxf>
      <protection locked="0" hidden="0"/>
    </dxf>
    <dxf>
      <font>
        <sz val="10"/>
      </font>
      <alignment horizontal="center" vertical="center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/>
        <vertical/>
        <horizontal/>
      </border>
      <protection locked="0" hidden="0"/>
    </dxf>
    <dxf>
      <protection locked="0" hidden="0"/>
    </dxf>
    <dxf>
      <protection locked="0" hidden="0"/>
    </dxf>
    <dxf>
      <border outline="0">
        <top style="thin">
          <color indexed="64"/>
        </top>
      </border>
    </dxf>
    <dxf>
      <protection locked="0" hidden="0"/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0" hidden="0"/>
    </dxf>
    <dxf>
      <protection locked="0" hidden="0"/>
    </dxf>
    <dxf>
      <numFmt numFmtId="0" formatCode="General"/>
      <protection locked="0" hidden="0"/>
    </dxf>
    <dxf>
      <font>
        <sz val="10"/>
      </font>
      <alignment horizontal="center" vertical="center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/>
        <vertical/>
        <horizontal/>
      </border>
      <protection locked="0" hidden="0"/>
    </dxf>
    <dxf>
      <protection locked="0" hidden="0"/>
    </dxf>
    <dxf>
      <protection locked="0" hidden="0"/>
    </dxf>
    <dxf>
      <border outline="0">
        <top style="thin">
          <color indexed="64"/>
        </top>
      </border>
    </dxf>
    <dxf>
      <protection locked="0" hidden="0"/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lef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protection locked="0" hidden="0"/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0" hidden="0"/>
    </dxf>
    <dxf>
      <protection locked="0" hidden="0"/>
    </dxf>
    <dxf>
      <protection locked="0" hidden="0"/>
    </dxf>
    <dxf>
      <font>
        <sz val="10"/>
      </font>
      <alignment horizontal="center" vertical="center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/>
        <vertical/>
        <horizontal/>
      </border>
      <protection locked="0" hidden="0"/>
    </dxf>
    <dxf>
      <protection locked="0" hidden="0"/>
    </dxf>
    <dxf>
      <protection locked="0" hidden="0"/>
    </dxf>
    <dxf>
      <border outline="0">
        <top style="thin">
          <color indexed="64"/>
        </top>
      </border>
    </dxf>
    <dxf>
      <protection locked="0" hidden="0"/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0" hidden="0"/>
    </dxf>
    <dxf>
      <protection locked="0" hidden="0"/>
    </dxf>
    <dxf>
      <numFmt numFmtId="0" formatCode="General"/>
      <protection locked="0" hidden="0"/>
    </dxf>
    <dxf>
      <font>
        <sz val="10"/>
      </font>
      <alignment horizontal="center" vertical="center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/>
        <vertical/>
        <horizontal/>
      </border>
      <protection locked="0" hidden="0"/>
    </dxf>
    <dxf>
      <protection locked="0" hidden="0"/>
    </dxf>
    <dxf>
      <protection locked="0" hidden="0"/>
    </dxf>
    <dxf>
      <border outline="0">
        <top style="thin">
          <color indexed="64"/>
        </top>
      </border>
    </dxf>
    <dxf>
      <protection locked="0" hidden="0"/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lef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protection locked="0" hidden="0"/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0" hidden="0"/>
    </dxf>
    <dxf>
      <protection locked="0" hidden="0"/>
    </dxf>
    <dxf>
      <protection locked="0" hidden="0"/>
    </dxf>
    <dxf>
      <font>
        <sz val="10"/>
      </font>
      <alignment horizontal="center" vertical="center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/>
        <vertical/>
        <horizontal/>
      </border>
      <protection locked="0" hidden="0"/>
    </dxf>
    <dxf>
      <protection locked="0" hidden="0"/>
    </dxf>
    <dxf>
      <protection locked="0" hidden="0"/>
    </dxf>
    <dxf>
      <border outline="0">
        <top style="thin">
          <color indexed="64"/>
        </top>
      </border>
    </dxf>
    <dxf>
      <protection locked="0" hidden="0"/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0" hidden="0"/>
    </dxf>
    <dxf>
      <protection locked="0" hidden="0"/>
    </dxf>
    <dxf>
      <numFmt numFmtId="0" formatCode="General"/>
      <protection locked="0" hidden="0"/>
    </dxf>
    <dxf>
      <font>
        <sz val="10"/>
      </font>
      <alignment horizontal="center" vertical="center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/>
        <vertical/>
        <horizontal/>
      </border>
      <protection locked="0" hidden="0"/>
    </dxf>
    <dxf>
      <protection locked="0" hidden="0"/>
    </dxf>
    <dxf>
      <protection locked="0" hidden="0"/>
    </dxf>
    <dxf>
      <border outline="0">
        <top style="thin">
          <color indexed="64"/>
        </top>
      </border>
    </dxf>
    <dxf>
      <protection locked="0" hidden="0"/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lef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protection locked="0" hidden="0"/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0" hidden="0"/>
    </dxf>
    <dxf>
      <protection locked="0" hidden="0"/>
    </dxf>
    <dxf>
      <protection locked="0" hidden="0"/>
    </dxf>
    <dxf>
      <font>
        <sz val="10"/>
      </font>
      <alignment horizontal="center" vertical="center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/>
        <vertical/>
        <horizontal/>
      </border>
      <protection locked="0" hidden="0"/>
    </dxf>
    <dxf>
      <protection locked="0" hidden="0"/>
    </dxf>
    <dxf>
      <protection locked="0" hidden="0"/>
    </dxf>
    <dxf>
      <border outline="0">
        <top style="thin">
          <color indexed="64"/>
        </top>
      </border>
    </dxf>
    <dxf>
      <protection locked="0" hidden="0"/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0" hidden="0"/>
    </dxf>
    <dxf>
      <protection locked="0" hidden="0"/>
    </dxf>
    <dxf>
      <numFmt numFmtId="0" formatCode="General"/>
      <protection locked="0" hidden="0"/>
    </dxf>
    <dxf>
      <font>
        <sz val="10"/>
      </font>
      <alignment horizontal="center" vertical="center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/>
        <vertical/>
        <horizontal/>
      </border>
      <protection locked="0" hidden="0"/>
    </dxf>
    <dxf>
      <protection locked="0" hidden="0"/>
    </dxf>
    <dxf>
      <protection locked="0" hidden="0"/>
    </dxf>
    <dxf>
      <border outline="0">
        <top style="thin">
          <color indexed="64"/>
        </top>
      </border>
    </dxf>
    <dxf>
      <protection locked="0" hidden="0"/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lef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protection locked="0" hidden="0"/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0" hidden="0"/>
    </dxf>
    <dxf>
      <protection locked="0" hidden="0"/>
    </dxf>
    <dxf>
      <protection locked="0" hidden="0"/>
    </dxf>
    <dxf>
      <font>
        <sz val="10"/>
      </font>
      <alignment horizontal="center" vertical="center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/>
        <vertical/>
        <horizontal/>
      </border>
      <protection locked="0" hidden="0"/>
    </dxf>
    <dxf>
      <protection locked="0" hidden="0"/>
    </dxf>
    <dxf>
      <protection locked="0" hidden="0"/>
    </dxf>
    <dxf>
      <border outline="0">
        <top style="thin">
          <color indexed="64"/>
        </top>
      </border>
    </dxf>
    <dxf>
      <protection locked="0" hidden="0"/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0" hidden="0"/>
    </dxf>
    <dxf>
      <protection locked="0" hidden="0"/>
    </dxf>
    <dxf>
      <numFmt numFmtId="0" formatCode="General"/>
      <protection locked="0" hidden="0"/>
    </dxf>
    <dxf>
      <font>
        <sz val="10"/>
      </font>
      <alignment horizontal="center" vertical="center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/>
        <vertical/>
        <horizontal/>
      </border>
      <protection locked="0" hidden="0"/>
    </dxf>
    <dxf>
      <protection locked="0" hidden="0"/>
    </dxf>
    <dxf>
      <protection locked="0" hidden="0"/>
    </dxf>
    <dxf>
      <border outline="0">
        <top style="thin">
          <color indexed="64"/>
        </top>
      </border>
    </dxf>
    <dxf>
      <protection locked="0" hidden="0"/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lef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protection locked="0" hidden="0"/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0" hidden="0"/>
    </dxf>
    <dxf>
      <protection locked="0" hidden="0"/>
    </dxf>
    <dxf>
      <protection locked="0" hidden="0"/>
    </dxf>
    <dxf>
      <font>
        <sz val="10"/>
      </font>
      <alignment horizontal="center" vertical="center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/>
        <vertical/>
        <horizontal/>
      </border>
      <protection locked="0" hidden="0"/>
    </dxf>
    <dxf>
      <protection locked="0" hidden="0"/>
    </dxf>
    <dxf>
      <protection locked="0" hidden="0"/>
    </dxf>
    <dxf>
      <border outline="0">
        <top style="thin">
          <color indexed="64"/>
        </top>
      </border>
    </dxf>
    <dxf>
      <protection locked="0" hidden="0"/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0" hidden="0"/>
    </dxf>
    <dxf>
      <protection locked="0" hidden="0"/>
    </dxf>
    <dxf>
      <numFmt numFmtId="0" formatCode="General"/>
      <protection locked="0" hidden="0"/>
    </dxf>
    <dxf>
      <font>
        <sz val="10"/>
      </font>
      <alignment horizontal="center" vertical="center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/>
        <vertical/>
        <horizontal/>
      </border>
      <protection locked="0" hidden="0"/>
    </dxf>
    <dxf>
      <protection locked="0" hidden="0"/>
    </dxf>
    <dxf>
      <protection locked="0" hidden="0"/>
    </dxf>
    <dxf>
      <border outline="0">
        <top style="thin">
          <color indexed="64"/>
        </top>
      </border>
    </dxf>
    <dxf>
      <protection locked="0" hidden="0"/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lef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protection locked="0" hidden="0"/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0" hidden="0"/>
    </dxf>
    <dxf>
      <protection locked="0" hidden="0"/>
    </dxf>
    <dxf>
      <protection locked="0" hidden="0"/>
    </dxf>
    <dxf>
      <font>
        <sz val="10"/>
      </font>
      <alignment horizontal="center" vertical="center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/>
        <vertical/>
        <horizontal/>
      </border>
      <protection locked="0" hidden="0"/>
    </dxf>
    <dxf>
      <protection locked="0" hidden="0"/>
    </dxf>
    <dxf>
      <protection locked="0" hidden="0"/>
    </dxf>
    <dxf>
      <border outline="0">
        <top style="thin">
          <color indexed="64"/>
        </top>
      </border>
    </dxf>
    <dxf>
      <protection locked="0" hidden="0"/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0" hidden="0"/>
    </dxf>
    <dxf>
      <protection locked="0" hidden="0"/>
    </dxf>
    <dxf>
      <numFmt numFmtId="0" formatCode="General"/>
      <protection locked="0" hidden="0"/>
    </dxf>
    <dxf>
      <font>
        <sz val="10"/>
      </font>
      <alignment horizontal="center" vertical="center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/>
        <vertical/>
        <horizontal/>
      </border>
      <protection locked="0" hidden="0"/>
    </dxf>
    <dxf>
      <protection locked="0" hidden="0"/>
    </dxf>
    <dxf>
      <protection locked="0" hidden="0"/>
    </dxf>
    <dxf>
      <border outline="0">
        <top style="thin">
          <color indexed="64"/>
        </top>
      </border>
    </dxf>
    <dxf>
      <protection locked="0" hidden="0"/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lef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protection locked="0" hidden="0"/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0" hidden="0"/>
    </dxf>
    <dxf>
      <protection locked="0" hidden="0"/>
    </dxf>
    <dxf>
      <protection locked="0" hidden="0"/>
    </dxf>
    <dxf>
      <font>
        <sz val="10"/>
      </font>
      <alignment horizontal="center" vertical="center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/>
        <vertical/>
        <horizontal/>
      </border>
      <protection locked="0" hidden="0"/>
    </dxf>
    <dxf>
      <protection locked="0" hidden="0"/>
    </dxf>
    <dxf>
      <protection locked="0" hidden="0"/>
    </dxf>
    <dxf>
      <border outline="0">
        <top style="thin">
          <color indexed="64"/>
        </top>
      </border>
    </dxf>
    <dxf>
      <protection locked="0" hidden="0"/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0" hidden="0"/>
    </dxf>
    <dxf>
      <protection locked="0" hidden="0"/>
    </dxf>
    <dxf>
      <numFmt numFmtId="0" formatCode="General"/>
      <protection locked="0" hidden="0"/>
    </dxf>
    <dxf>
      <font>
        <sz val="10"/>
      </font>
      <alignment horizontal="center" vertical="center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/>
        <vertical/>
        <horizontal/>
      </border>
      <protection locked="0" hidden="0"/>
    </dxf>
    <dxf>
      <protection locked="0" hidden="0"/>
    </dxf>
    <dxf>
      <protection locked="0" hidden="0"/>
    </dxf>
    <dxf>
      <border outline="0">
        <top style="thin">
          <color indexed="64"/>
        </top>
      </border>
    </dxf>
    <dxf>
      <protection locked="0" hidden="0"/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lef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protection locked="0" hidden="0"/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0" hidden="0"/>
    </dxf>
    <dxf>
      <protection locked="0" hidden="0"/>
    </dxf>
    <dxf>
      <protection locked="0" hidden="0"/>
    </dxf>
    <dxf>
      <font>
        <sz val="10"/>
      </font>
      <alignment horizontal="center" vertical="center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/>
        <vertical/>
        <horizontal/>
      </border>
      <protection locked="0" hidden="0"/>
    </dxf>
    <dxf>
      <protection locked="0" hidden="0"/>
    </dxf>
    <dxf>
      <protection locked="0" hidden="0"/>
    </dxf>
    <dxf>
      <border outline="0">
        <top style="thin">
          <color indexed="64"/>
        </top>
      </border>
    </dxf>
    <dxf>
      <protection locked="0" hidden="0"/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0" hidden="0"/>
    </dxf>
    <dxf>
      <protection locked="0" hidden="0"/>
    </dxf>
    <dxf>
      <numFmt numFmtId="0" formatCode="General"/>
      <protection locked="0" hidden="0"/>
    </dxf>
    <dxf>
      <font>
        <sz val="10"/>
      </font>
      <alignment horizontal="center" vertical="center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/>
        <vertical/>
        <horizontal/>
      </border>
      <protection locked="0" hidden="0"/>
    </dxf>
    <dxf>
      <protection locked="0" hidden="0"/>
    </dxf>
    <dxf>
      <protection locked="0" hidden="0"/>
    </dxf>
    <dxf>
      <border outline="0">
        <top style="thin">
          <color indexed="64"/>
        </top>
      </border>
    </dxf>
    <dxf>
      <protection locked="0" hidden="0"/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lef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protection locked="0" hidden="0"/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0" hidden="0"/>
    </dxf>
    <dxf>
      <protection locked="0" hidden="0"/>
    </dxf>
    <dxf>
      <protection locked="0" hidden="0"/>
    </dxf>
    <dxf>
      <font>
        <sz val="10"/>
      </font>
      <alignment horizontal="center" vertical="center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/>
        <vertical/>
        <horizontal/>
      </border>
      <protection locked="0" hidden="0"/>
    </dxf>
    <dxf>
      <protection locked="0" hidden="0"/>
    </dxf>
    <dxf>
      <protection locked="0" hidden="0"/>
    </dxf>
    <dxf>
      <border outline="0">
        <top style="thin">
          <color indexed="64"/>
        </top>
      </border>
    </dxf>
    <dxf>
      <protection locked="0" hidden="0"/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0" hidden="0"/>
    </dxf>
    <dxf>
      <protection locked="0" hidden="0"/>
    </dxf>
    <dxf>
      <numFmt numFmtId="0" formatCode="General"/>
      <protection locked="0" hidden="0"/>
    </dxf>
    <dxf>
      <font>
        <sz val="10"/>
      </font>
      <alignment horizontal="center" vertical="center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/>
        <vertical/>
        <horizontal/>
      </border>
      <protection locked="0" hidden="0"/>
    </dxf>
    <dxf>
      <protection locked="0" hidden="0"/>
    </dxf>
    <dxf>
      <protection locked="0" hidden="0"/>
    </dxf>
    <dxf>
      <border outline="0">
        <top style="thin">
          <color indexed="64"/>
        </top>
      </border>
    </dxf>
    <dxf>
      <protection locked="0" hidden="0"/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lef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protection locked="0" hidden="0"/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0" hidden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microsoft.com/office/2017/06/relationships/rdRichValueStructure" Target="richData/rdrichvaluestructure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20" Type="http://schemas.microsoft.com/office/2017/06/relationships/rdRichValue" Target="richData/rdrichvalue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microsoft.com/office/2017/06/relationships/rdRichValueTypes" Target="richData/rdRichValueTypes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2">
  <rv s="0">
    <v>0</v>
    <v>8</v>
    <v>190</v>
    <v>5</v>
  </rv>
  <rv s="0">
    <v>0</v>
    <v>8</v>
    <v>191</v>
    <v>5</v>
  </rv>
</rvData>
</file>

<file path=xl/richData/rdrichvaluestructure.xml><?xml version="1.0" encoding="utf-8"?>
<rvStructures xmlns="http://schemas.microsoft.com/office/spreadsheetml/2017/richdata" count="1">
  <s t="_error">
    <k n="colOffset" t="i"/>
    <k n="errorType" t="i"/>
    <k n="rwOffset" t="i"/>
    <k n="subType" t="i"/>
  </s>
</rvStructure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9B49F7A-DB40-4539-9335-BF95BB8C37C1}" name="INVENTARIO" displayName="INVENTARIO" ref="A4:F196" totalsRowShown="0" headerRowDxfId="383" dataDxfId="381" headerRowBorderDxfId="382" tableBorderDxfId="380" totalsRowBorderDxfId="379">
  <autoFilter ref="A4:F196" xr:uid="{89B49F7A-DB40-4539-9335-BF95BB8C37C1}"/>
  <tableColumns count="6">
    <tableColumn id="1" xr3:uid="{3859D5A8-15FC-4301-9F42-095E268B6D90}" name="CÓDIGO PRODUCTO" dataDxfId="378"/>
    <tableColumn id="2" xr3:uid="{6C806848-0476-4329-B5B2-15068781079F}" name="DESCRIPCIÓN" dataDxfId="377"/>
    <tableColumn id="3" xr3:uid="{43F36FF3-1C64-4692-99B9-E23CC58A643E}" name="EXISTENCIAS INICIALES" dataDxfId="376"/>
    <tableColumn id="4" xr3:uid="{18572230-443B-4123-A7F1-F2C7B91FD509}" name="ENTRADAS" dataDxfId="375">
      <calculatedColumnFormula>SUMIF(ENTRADAS[[#This Row],[CÓDIGO PRODUCTO]],INVENTARIO[[#This Row],[CÓDIGO PRODUCTO]],ENTRADAS[[#This Row],[CANTIDAD]])</calculatedColumnFormula>
    </tableColumn>
    <tableColumn id="5" xr3:uid="{B4406719-FA7E-4369-B346-AE62032712EB}" name="SALIDAS" dataDxfId="374">
      <calculatedColumnFormula>SUMIF(SALIDAS[[#This Row],[CÓDIGO PRODUCTO]],INVENTARIO[[#This Row],[CÓDIGO PRODUCTO]],SALIDAS[[#This Row],[CANTIDAD]])</calculatedColumnFormula>
    </tableColumn>
    <tableColumn id="6" xr3:uid="{C0AA5C8F-E02A-432F-A71A-5FABE5C0FF67}" name="STOCK" dataDxfId="373">
      <calculatedColumnFormula>INVENTARIO[[#This Row],[EXISTENCIAS INICIALES]]+INVENTARIO[[#This Row],[ENTRADAS]]-INVENTARIO[[#This Row],[SALIDAS]]</calculatedColumnFormula>
    </tableColumn>
  </tableColumns>
  <tableStyleInfo name="TableStyleLight20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4DEDE42-A257-4B6F-92EB-4C2A0ACE3869}" name="SALIDAS" displayName="SALIDAS" ref="H4:L196" totalsRowShown="0" headerRowDxfId="372" dataDxfId="370" headerRowBorderDxfId="371" tableBorderDxfId="369">
  <autoFilter ref="H4:L196" xr:uid="{44DEDE42-A257-4B6F-92EB-4C2A0ACE3869}"/>
  <tableColumns count="5">
    <tableColumn id="1" xr3:uid="{E44EA48C-3375-471E-AABE-CF2E27E2E88C}" name="Nº FACTURA" dataDxfId="368"/>
    <tableColumn id="2" xr3:uid="{9CC1B922-3CD1-4023-B259-183DA6ABC08C}" name="FECHA" dataDxfId="367"/>
    <tableColumn id="3" xr3:uid="{ACE8566F-59B1-4972-8BF6-293E5E62E52B}" name="CÓDIGO PRODUCTO" dataDxfId="366"/>
    <tableColumn id="4" xr3:uid="{8F3D608D-BD42-4FE9-AAB7-0F83BB77A0D2}" name="DESCRIPCIÓN" dataDxfId="365">
      <calculatedColumnFormula array="1">BUSCARV</calculatedColumnFormula>
    </tableColumn>
    <tableColumn id="5" xr3:uid="{F2532ECC-BEF5-4EEF-937C-C8A840022F5F}" name="CANTIDAD" dataDxfId="364"/>
  </tableColumns>
  <tableStyleInfo name="TableStyleLight1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D6EE4FC8-6FC3-4ECD-8C2B-483D6CFDF5D1}" name="ENTRADAS" displayName="ENTRADAS" ref="N4:R195" totalsRowShown="0" headerRowDxfId="363" dataDxfId="361" headerRowBorderDxfId="362" tableBorderDxfId="360">
  <autoFilter ref="N4:R195" xr:uid="{D6EE4FC8-6FC3-4ECD-8C2B-483D6CFDF5D1}"/>
  <tableColumns count="5">
    <tableColumn id="1" xr3:uid="{A6AB1055-F012-4FB0-994A-5ECD10851169}" name="Nº FACTURA" dataDxfId="359"/>
    <tableColumn id="2" xr3:uid="{CA20242B-2765-4C8F-9CD7-98C6FDA39F25}" name="FECHA" dataDxfId="358"/>
    <tableColumn id="3" xr3:uid="{653EBBC6-C354-4B13-AB73-5CD0A6F56BEC}" name="CÓDIGO PRODUCTO" dataDxfId="357"/>
    <tableColumn id="4" xr3:uid="{013AF1C5-F537-4B44-81B0-D14DF58989C5}" name="DESCRIPCIÓN" dataDxfId="356">
      <calculatedColumnFormula array="1">VLOOKUP(ENTRADAS[CÓDIGO PRODUCTO],INVENTARIO[],2,FALSE)</calculatedColumnFormula>
    </tableColumn>
    <tableColumn id="5" xr3:uid="{1E07339F-7A8F-4753-AD9D-4F6DA45533A3}" name="CANTIDAD" dataDxfId="355"/>
  </tableColumns>
  <tableStyleInfo name="TableStyleLight21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9455C72F-89DD-4510-BE8A-D58373F0A971}" name="INVENTARIO12" displayName="INVENTARIO12" ref="A4:F196" totalsRowShown="0" headerRowDxfId="354" dataDxfId="352" headerRowBorderDxfId="353" tableBorderDxfId="351" totalsRowBorderDxfId="350">
  <autoFilter ref="A4:F196" xr:uid="{9455C72F-89DD-4510-BE8A-D58373F0A971}"/>
  <tableColumns count="6">
    <tableColumn id="1" xr3:uid="{27941258-D26C-4445-8156-1DA48DB3CC51}" name="CÓDIGO PRODUCTO" dataDxfId="349"/>
    <tableColumn id="2" xr3:uid="{6E11C42B-B512-46D9-B64E-F93E5724BA35}" name="DESCRIPCIÓN" dataDxfId="348"/>
    <tableColumn id="3" xr3:uid="{338E67A8-BDD4-4802-9A40-12838DB667FB}" name="EXISTENCIAS INICIALES" dataDxfId="347"/>
    <tableColumn id="4" xr3:uid="{EE4F9972-1DB0-48FD-8CD2-E6E894C9BFF0}" name="ENTRADAS" dataDxfId="346">
      <calculatedColumnFormula>SUMIF(ENTRADAS[[#This Row],[CÓDIGO PRODUCTO]],INVENTARIO12[[#This Row],[CÓDIGO PRODUCTO]],ENTRADAS[[#This Row],[CANTIDAD]])</calculatedColumnFormula>
    </tableColumn>
    <tableColumn id="5" xr3:uid="{4235F989-54E5-468A-82CD-D7764FA644FF}" name="SALIDAS" dataDxfId="345">
      <calculatedColumnFormula>SUMIF(SALIDAS[[#This Row],[CÓDIGO PRODUCTO]],INVENTARIO12[[#This Row],[CÓDIGO PRODUCTO]],SALIDAS[[#This Row],[CANTIDAD]])</calculatedColumnFormula>
    </tableColumn>
    <tableColumn id="6" xr3:uid="{31463C8D-8C84-4C96-99BC-6324976D4414}" name="STOCK" dataDxfId="344">
      <calculatedColumnFormula>INVENTARIO12[[#This Row],[EXISTENCIAS INICIALES]]+INVENTARIO12[[#This Row],[ENTRADAS]]-INVENTARIO12[[#This Row],[SALIDAS]]</calculatedColumnFormula>
    </tableColumn>
  </tableColumns>
  <tableStyleInfo name="TableStyleLight20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7B099A4F-06A5-4B52-B53B-DE416FDD3E23}" name="SALIDAS13" displayName="SALIDAS13" ref="H4:L196" totalsRowShown="0" headerRowDxfId="343" dataDxfId="341" headerRowBorderDxfId="342" tableBorderDxfId="340">
  <autoFilter ref="H4:L196" xr:uid="{7B099A4F-06A5-4B52-B53B-DE416FDD3E23}"/>
  <tableColumns count="5">
    <tableColumn id="1" xr3:uid="{CF846EB7-D2BD-463C-B142-D68DBBE76B1A}" name="Nº FACTURA" dataDxfId="339"/>
    <tableColumn id="2" xr3:uid="{8DE4AD49-C650-4BC7-A054-F4CDDA520DED}" name="FECHA" dataDxfId="338"/>
    <tableColumn id="3" xr3:uid="{8BB70A7A-2CE8-4F3B-8318-F559A9B51095}" name="CÓDIGO PRODUCTO" dataDxfId="337"/>
    <tableColumn id="4" xr3:uid="{99620F1C-D22C-46EE-AEAE-366745DAC93D}" name="DESCRIPCIÓN" dataDxfId="336">
      <calculatedColumnFormula array="1">BUSCARV</calculatedColumnFormula>
    </tableColumn>
    <tableColumn id="5" xr3:uid="{7B859DAD-AF3B-494F-A6F0-DDAFE36029C7}" name="CANTIDAD" dataDxfId="335"/>
  </tableColumns>
  <tableStyleInfo name="TableStyleLight1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B51507FF-3892-456D-8520-772FBC3F00DD}" name="ENTRADAS14" displayName="ENTRADAS14" ref="N4:R195" totalsRowShown="0" headerRowDxfId="334" dataDxfId="332" headerRowBorderDxfId="333" tableBorderDxfId="331">
  <autoFilter ref="N4:R195" xr:uid="{B51507FF-3892-456D-8520-772FBC3F00DD}"/>
  <tableColumns count="5">
    <tableColumn id="1" xr3:uid="{B6BE49EF-6CF6-4E68-9825-DC8B113D4D94}" name="Nº FACTURA" dataDxfId="330"/>
    <tableColumn id="2" xr3:uid="{12CCB780-A707-4E63-83EF-AD8C13C416CB}" name="FECHA" dataDxfId="329"/>
    <tableColumn id="3" xr3:uid="{C4523EC7-3693-4B6A-B2F0-D49A97930140}" name="CÓDIGO PRODUCTO" dataDxfId="328"/>
    <tableColumn id="4" xr3:uid="{A001E53E-044F-487E-A6F9-1FB523B67183}" name="DESCRIPCIÓN" dataDxfId="327">
      <calculatedColumnFormula array="1">VLOOKUP(ENTRADAS14[CÓDIGO PRODUCTO],INVENTARIO12[],2,FALSE)</calculatedColumnFormula>
    </tableColumn>
    <tableColumn id="5" xr3:uid="{D2905E2D-4540-42DA-9E40-DEA8DD52E278}" name="CANTIDAD" dataDxfId="326"/>
  </tableColumns>
  <tableStyleInfo name="TableStyleLight21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C389D479-C3A1-4756-A176-C4B2B529779C}" name="INVENTARIO1215" displayName="INVENTARIO1215" ref="A4:F196" totalsRowShown="0" headerRowDxfId="325" dataDxfId="323" headerRowBorderDxfId="324" tableBorderDxfId="322" totalsRowBorderDxfId="321">
  <autoFilter ref="A4:F196" xr:uid="{C389D479-C3A1-4756-A176-C4B2B529779C}"/>
  <tableColumns count="6">
    <tableColumn id="1" xr3:uid="{101D4048-1F52-4BE4-84C7-19F78FE00DE0}" name="CÓDIGO PRODUCTO" dataDxfId="320"/>
    <tableColumn id="2" xr3:uid="{483771B1-90FF-4C57-9550-99E1C7EFF0B1}" name="DESCRIPCIÓN" dataDxfId="319"/>
    <tableColumn id="3" xr3:uid="{EA5A9A61-6CB0-4CAF-96F3-5CC6FF793513}" name="EXISTENCIAS INICIALES" dataDxfId="318"/>
    <tableColumn id="4" xr3:uid="{CDE85F42-75F0-49A6-8240-27FBCA78EE27}" name="ENTRADAS" dataDxfId="317">
      <calculatedColumnFormula>SUMIF(ENTRADAS[[#This Row],[CÓDIGO PRODUCTO]],INVENTARIO1215[[#This Row],[CÓDIGO PRODUCTO]],ENTRADAS[[#This Row],[CANTIDAD]])</calculatedColumnFormula>
    </tableColumn>
    <tableColumn id="5" xr3:uid="{A54DAFE3-9012-45B3-A6BC-21A27052B42B}" name="SALIDAS" dataDxfId="316">
      <calculatedColumnFormula>SUMIF(SALIDAS[[#This Row],[CÓDIGO PRODUCTO]],INVENTARIO1215[[#This Row],[CÓDIGO PRODUCTO]],SALIDAS[[#This Row],[CANTIDAD]])</calculatedColumnFormula>
    </tableColumn>
    <tableColumn id="6" xr3:uid="{8DCA30CB-66BB-4242-BF72-AA6060BC7285}" name="STOCK" dataDxfId="315">
      <calculatedColumnFormula>INVENTARIO1215[[#This Row],[EXISTENCIAS INICIALES]]+INVENTARIO1215[[#This Row],[ENTRADAS]]-INVENTARIO1215[[#This Row],[SALIDAS]]</calculatedColumnFormula>
    </tableColumn>
  </tableColumns>
  <tableStyleInfo name="TableStyleLight20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ADC5BFEA-A70D-476F-B9E8-4ACDA453DC00}" name="SALIDAS1316" displayName="SALIDAS1316" ref="H4:L196" totalsRowShown="0" headerRowDxfId="314" dataDxfId="312" headerRowBorderDxfId="313" tableBorderDxfId="311">
  <autoFilter ref="H4:L196" xr:uid="{ADC5BFEA-A70D-476F-B9E8-4ACDA453DC00}"/>
  <tableColumns count="5">
    <tableColumn id="1" xr3:uid="{F00ED305-4CB4-4FDD-BD0C-D7D96E6B3C6C}" name="Nº FACTURA" dataDxfId="310"/>
    <tableColumn id="2" xr3:uid="{D7D8CC58-F3F4-4312-85B7-C2BEDB715F1F}" name="FECHA" dataDxfId="309"/>
    <tableColumn id="3" xr3:uid="{B22F9DA8-E1DF-4777-82FD-DF55D603E38D}" name="CÓDIGO PRODUCTO" dataDxfId="308"/>
    <tableColumn id="4" xr3:uid="{8D728ED7-585D-46B8-B5AF-604A60846265}" name="DESCRIPCIÓN" dataDxfId="307">
      <calculatedColumnFormula array="1">BUSCARV</calculatedColumnFormula>
    </tableColumn>
    <tableColumn id="5" xr3:uid="{624F2DD2-9805-4E47-9F97-BEB9C36610C9}" name="CANTIDAD" dataDxfId="306"/>
  </tableColumns>
  <tableStyleInfo name="TableStyleLight1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9B5C6947-EEE6-440F-A419-24C59836E790}" name="ENTRADAS1417" displayName="ENTRADAS1417" ref="N4:R195" totalsRowShown="0" headerRowDxfId="305" dataDxfId="303" headerRowBorderDxfId="304" tableBorderDxfId="302">
  <autoFilter ref="N4:R195" xr:uid="{9B5C6947-EEE6-440F-A419-24C59836E790}"/>
  <tableColumns count="5">
    <tableColumn id="1" xr3:uid="{D7A57D03-A455-487E-A542-EB88B0EEDDBC}" name="Nº FACTURA" dataDxfId="301"/>
    <tableColumn id="2" xr3:uid="{C876847A-8F47-4774-A643-CDC2B8DD0A9A}" name="FECHA" dataDxfId="300"/>
    <tableColumn id="3" xr3:uid="{7AC0C6EB-F223-46B7-A914-F87C35E55598}" name="CÓDIGO PRODUCTO" dataDxfId="299"/>
    <tableColumn id="4" xr3:uid="{68BE1FA2-4B17-4C26-9B37-0B86F428F874}" name="DESCRIPCIÓN" dataDxfId="298">
      <calculatedColumnFormula array="1">VLOOKUP(ENTRADAS1417[CÓDIGO PRODUCTO],INVENTARIO1215[],2,FALSE)</calculatedColumnFormula>
    </tableColumn>
    <tableColumn id="5" xr3:uid="{5F94081D-E230-4FCA-995F-CA164FFB37B3}" name="CANTIDAD" dataDxfId="297"/>
  </tableColumns>
  <tableStyleInfo name="TableStyleLight21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17ACB7CB-8C54-4DD1-A713-D7B15C91752C}" name="INVENTARIO121518" displayName="INVENTARIO121518" ref="A4:F196" totalsRowShown="0" headerRowDxfId="296" dataDxfId="294" headerRowBorderDxfId="295" tableBorderDxfId="293" totalsRowBorderDxfId="292">
  <autoFilter ref="A4:F196" xr:uid="{17ACB7CB-8C54-4DD1-A713-D7B15C91752C}"/>
  <tableColumns count="6">
    <tableColumn id="1" xr3:uid="{35077C3D-0856-4581-B14E-4A53ED6C80A7}" name="CÓDIGO PRODUCTO" dataDxfId="291"/>
    <tableColumn id="2" xr3:uid="{47B9CCD5-85C0-43FA-A519-6718484FA904}" name="DESCRIPCIÓN" dataDxfId="290"/>
    <tableColumn id="3" xr3:uid="{09BA361C-0F8C-4475-86A3-36A11B049CB1}" name="EXISTENCIAS INICIALES" dataDxfId="289"/>
    <tableColumn id="4" xr3:uid="{4426D85A-AF8E-4B0E-8848-8C9FD0C8FE90}" name="ENTRADAS" dataDxfId="288">
      <calculatedColumnFormula>SUMIF(ENTRADAS[[#This Row],[CÓDIGO PRODUCTO]],INVENTARIO121518[[#This Row],[CÓDIGO PRODUCTO]],ENTRADAS[[#This Row],[CANTIDAD]])</calculatedColumnFormula>
    </tableColumn>
    <tableColumn id="5" xr3:uid="{4BDF0CD5-D6D9-4EE9-BBF4-99253D81D5A5}" name="SALIDAS" dataDxfId="287">
      <calculatedColumnFormula>SUMIF(SALIDAS[[#This Row],[CÓDIGO PRODUCTO]],INVENTARIO121518[[#This Row],[CÓDIGO PRODUCTO]],SALIDAS[[#This Row],[CANTIDAD]])</calculatedColumnFormula>
    </tableColumn>
    <tableColumn id="6" xr3:uid="{A4EF34EE-0016-4FEF-80D6-F8F37BBBE1A1}" name="STOCK" dataDxfId="286">
      <calculatedColumnFormula>INVENTARIO121518[[#This Row],[EXISTENCIAS INICIALES]]+INVENTARIO121518[[#This Row],[ENTRADAS]]-INVENTARIO121518[[#This Row],[SALIDAS]]</calculatedColumnFormula>
    </tableColumn>
  </tableColumns>
  <tableStyleInfo name="TableStyleLight20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FF960378-1627-403A-B1A3-CA91B080ACB2}" name="SALIDAS131619" displayName="SALIDAS131619" ref="H4:L196" totalsRowShown="0" headerRowDxfId="285" dataDxfId="283" headerRowBorderDxfId="284" tableBorderDxfId="282">
  <autoFilter ref="H4:L196" xr:uid="{FF960378-1627-403A-B1A3-CA91B080ACB2}"/>
  <tableColumns count="5">
    <tableColumn id="1" xr3:uid="{42F591DA-DD2E-4656-94FB-8E63D09B6A5B}" name="Nº FACTURA" dataDxfId="281"/>
    <tableColumn id="2" xr3:uid="{17EADB92-D352-4742-B1B7-C70247B7A26F}" name="FECHA" dataDxfId="280"/>
    <tableColumn id="3" xr3:uid="{1190330C-292E-4E17-BE8C-2479F2794550}" name="CÓDIGO PRODUCTO" dataDxfId="279"/>
    <tableColumn id="4" xr3:uid="{3BB97CE2-CCFA-42F5-A937-451C88B2F0F8}" name="DESCRIPCIÓN" dataDxfId="278">
      <calculatedColumnFormula array="1">BUSCARV</calculatedColumnFormula>
    </tableColumn>
    <tableColumn id="5" xr3:uid="{78D5B0C4-C50A-4D8E-A093-AC2455490A47}" name="CANTIDAD" dataDxfId="277"/>
  </tableColumns>
  <tableStyleInfo name="TableStyleLight17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346DEFD7-68F3-4FFE-BBA7-4AAC61696C9F}" name="ENTRADAS141720" displayName="ENTRADAS141720" ref="N4:R195" totalsRowShown="0" headerRowDxfId="276" dataDxfId="274" headerRowBorderDxfId="275" tableBorderDxfId="273">
  <autoFilter ref="N4:R195" xr:uid="{346DEFD7-68F3-4FFE-BBA7-4AAC61696C9F}"/>
  <tableColumns count="5">
    <tableColumn id="1" xr3:uid="{371ED960-456A-480F-B195-CC5404382203}" name="Nº FACTURA" dataDxfId="272"/>
    <tableColumn id="2" xr3:uid="{E2742C05-03B1-4799-AD2D-09E07D691E3D}" name="FECHA" dataDxfId="271"/>
    <tableColumn id="3" xr3:uid="{F5F71C4C-95B7-46C2-9C1B-8BC4618AC83D}" name="CÓDIGO PRODUCTO" dataDxfId="270"/>
    <tableColumn id="4" xr3:uid="{BF1A9634-5BC3-4B70-AA3C-92BA40A96205}" name="DESCRIPCIÓN" dataDxfId="269">
      <calculatedColumnFormula array="1">VLOOKUP(ENTRADAS141720[CÓDIGO PRODUCTO],INVENTARIO121518[],2,FALSE)</calculatedColumnFormula>
    </tableColumn>
    <tableColumn id="5" xr3:uid="{A2ADBBD7-9835-46B9-9D06-544129356F97}" name="CANTIDAD" dataDxfId="268"/>
  </tableColumns>
  <tableStyleInfo name="TableStyleLight21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4B441326-1A0F-4813-B3EC-5B500504C9EE}" name="INVENTARIO12151821" displayName="INVENTARIO12151821" ref="A4:F196" totalsRowShown="0" headerRowDxfId="267" dataDxfId="265" headerRowBorderDxfId="266" tableBorderDxfId="264" totalsRowBorderDxfId="263">
  <autoFilter ref="A4:F196" xr:uid="{4B441326-1A0F-4813-B3EC-5B500504C9EE}"/>
  <tableColumns count="6">
    <tableColumn id="1" xr3:uid="{B39EE3CF-7E2B-4C7F-8DF1-ECB13747EDC4}" name="CÓDIGO PRODUCTO" dataDxfId="262"/>
    <tableColumn id="2" xr3:uid="{54AD257D-1D4F-4D20-987A-564E8B7F3C96}" name="DESCRIPCIÓN" dataDxfId="261"/>
    <tableColumn id="3" xr3:uid="{A1E492CF-0666-42F1-B01E-B1C3D864DDC2}" name="EXISTENCIAS INICIALES" dataDxfId="260"/>
    <tableColumn id="4" xr3:uid="{85CA5659-9DA8-4B65-8625-8D176B14DD22}" name="ENTRADAS" dataDxfId="259">
      <calculatedColumnFormula>SUMIF(ENTRADAS[[#This Row],[CÓDIGO PRODUCTO]],INVENTARIO12151821[[#This Row],[CÓDIGO PRODUCTO]],ENTRADAS[[#This Row],[CANTIDAD]])</calculatedColumnFormula>
    </tableColumn>
    <tableColumn id="5" xr3:uid="{6E081F45-682F-4410-B8AD-CA11CF228CAA}" name="SALIDAS" dataDxfId="258">
      <calculatedColumnFormula>SUMIF(SALIDAS[[#This Row],[CÓDIGO PRODUCTO]],INVENTARIO12151821[[#This Row],[CÓDIGO PRODUCTO]],SALIDAS[[#This Row],[CANTIDAD]])</calculatedColumnFormula>
    </tableColumn>
    <tableColumn id="6" xr3:uid="{7E001D8B-0977-4629-A70C-C7503BFE3032}" name="STOCK" dataDxfId="257">
      <calculatedColumnFormula>INVENTARIO12151821[[#This Row],[EXISTENCIAS INICIALES]]+INVENTARIO12151821[[#This Row],[ENTRADAS]]-INVENTARIO12151821[[#This Row],[SALIDAS]]</calculatedColumnFormula>
    </tableColumn>
  </tableColumns>
  <tableStyleInfo name="TableStyleLight20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278A7FC7-58AE-460D-9D12-1990901D1A4F}" name="SALIDAS13161922" displayName="SALIDAS13161922" ref="H4:L196" totalsRowShown="0" headerRowDxfId="256" dataDxfId="254" headerRowBorderDxfId="255" tableBorderDxfId="253">
  <autoFilter ref="H4:L196" xr:uid="{278A7FC7-58AE-460D-9D12-1990901D1A4F}"/>
  <tableColumns count="5">
    <tableColumn id="1" xr3:uid="{CA287D1B-C443-43FC-AC11-85D3BF186698}" name="Nº FACTURA" dataDxfId="252"/>
    <tableColumn id="2" xr3:uid="{482D3CDA-1758-4F15-AB23-2685DBDD4ACE}" name="FECHA" dataDxfId="251"/>
    <tableColumn id="3" xr3:uid="{B28B9552-E82F-4EAC-AD4E-D397A94DA315}" name="CÓDIGO PRODUCTO" dataDxfId="250"/>
    <tableColumn id="4" xr3:uid="{4647A706-9EC3-41C0-BD34-BA4069728976}" name="DESCRIPCIÓN" dataDxfId="249">
      <calculatedColumnFormula array="1">BUSCARV</calculatedColumnFormula>
    </tableColumn>
    <tableColumn id="5" xr3:uid="{1B5A948B-220F-4B2A-A2F8-A6FEF2CCD4E6}" name="CANTIDAD" dataDxfId="248"/>
  </tableColumns>
  <tableStyleInfo name="TableStyleLight17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D2A286B4-FEDA-42B6-8C1D-D11A867124C6}" name="ENTRADAS14172023" displayName="ENTRADAS14172023" ref="N4:R195" totalsRowShown="0" headerRowDxfId="247" dataDxfId="245" headerRowBorderDxfId="246" tableBorderDxfId="244">
  <autoFilter ref="N4:R195" xr:uid="{D2A286B4-FEDA-42B6-8C1D-D11A867124C6}"/>
  <tableColumns count="5">
    <tableColumn id="1" xr3:uid="{8DE6A12D-A9EE-49A9-90BF-434130CC5871}" name="Nº FACTURA" dataDxfId="243"/>
    <tableColumn id="2" xr3:uid="{008A26D5-CA26-48B0-AC84-4AF00722CB96}" name="FECHA" dataDxfId="242"/>
    <tableColumn id="3" xr3:uid="{53373816-A564-487C-B189-97BA1D956E63}" name="CÓDIGO PRODUCTO" dataDxfId="241"/>
    <tableColumn id="4" xr3:uid="{5AB24283-0FBF-4C75-B408-6707AC53F548}" name="DESCRIPCIÓN" dataDxfId="240">
      <calculatedColumnFormula array="1">VLOOKUP(ENTRADAS14172023[CÓDIGO PRODUCTO],INVENTARIO12151821[],2,FALSE)</calculatedColumnFormula>
    </tableColumn>
    <tableColumn id="5" xr3:uid="{DC745790-4605-4D3F-B79E-82CFA4379485}" name="CANTIDAD" dataDxfId="239"/>
  </tableColumns>
  <tableStyleInfo name="TableStyleLight21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78FAFA53-A064-4688-8B5C-6C382351138F}" name="INVENTARIO12151824" displayName="INVENTARIO12151824" ref="A4:F196" totalsRowShown="0" headerRowDxfId="238" dataDxfId="236" headerRowBorderDxfId="237" tableBorderDxfId="235" totalsRowBorderDxfId="234">
  <autoFilter ref="A4:F196" xr:uid="{78FAFA53-A064-4688-8B5C-6C382351138F}"/>
  <tableColumns count="6">
    <tableColumn id="1" xr3:uid="{5332DCA1-0D91-4BE0-A322-982FA1EDD7C5}" name="CÓDIGO PRODUCTO" dataDxfId="233"/>
    <tableColumn id="2" xr3:uid="{A27BEA89-D667-454E-B057-63EF468EB12E}" name="DESCRIPCIÓN" dataDxfId="232"/>
    <tableColumn id="3" xr3:uid="{45C48EBE-9D42-4E9A-8852-0D025CAC7A92}" name="EXISTENCIAS INICIALES" dataDxfId="231"/>
    <tableColumn id="4" xr3:uid="{58F7D0F8-E55B-4B8F-A094-51F77B5A5B1C}" name="ENTRADAS" dataDxfId="230">
      <calculatedColumnFormula>SUMIF(ENTRADAS[[#This Row],[CÓDIGO PRODUCTO]],INVENTARIO12151824[[#This Row],[CÓDIGO PRODUCTO]],ENTRADAS[[#This Row],[CANTIDAD]])</calculatedColumnFormula>
    </tableColumn>
    <tableColumn id="5" xr3:uid="{8D8F636B-81F5-4036-823B-B10435EAC7B0}" name="SALIDAS" dataDxfId="229">
      <calculatedColumnFormula>SUMIF(SALIDAS[[#This Row],[CÓDIGO PRODUCTO]],INVENTARIO12151824[[#This Row],[CÓDIGO PRODUCTO]],SALIDAS[[#This Row],[CANTIDAD]])</calculatedColumnFormula>
    </tableColumn>
    <tableColumn id="6" xr3:uid="{81DA6385-BDFB-403F-9442-16C4359A6A07}" name="STOCK" dataDxfId="228">
      <calculatedColumnFormula>INVENTARIO12151824[[#This Row],[EXISTENCIAS INICIALES]]+INVENTARIO12151824[[#This Row],[ENTRADAS]]-INVENTARIO12151824[[#This Row],[SALIDAS]]</calculatedColumnFormula>
    </tableColumn>
  </tableColumns>
  <tableStyleInfo name="TableStyleLight20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124B23AB-F49D-4867-AAA8-57C49D4C30C1}" name="SALIDAS13161925" displayName="SALIDAS13161925" ref="H4:L196" totalsRowShown="0" headerRowDxfId="227" dataDxfId="225" headerRowBorderDxfId="226" tableBorderDxfId="224">
  <autoFilter ref="H4:L196" xr:uid="{124B23AB-F49D-4867-AAA8-57C49D4C30C1}"/>
  <tableColumns count="5">
    <tableColumn id="1" xr3:uid="{8EAF6440-6529-4076-9E18-074B84344CCC}" name="Nº FACTURA" dataDxfId="223"/>
    <tableColumn id="2" xr3:uid="{1E697037-13AB-4014-9C98-94E370052484}" name="FECHA" dataDxfId="222"/>
    <tableColumn id="3" xr3:uid="{63893F62-2843-415F-A226-3BB627F9D298}" name="CÓDIGO PRODUCTO" dataDxfId="221"/>
    <tableColumn id="4" xr3:uid="{999405D4-0AAF-4F55-9300-5CD5918158D9}" name="DESCRIPCIÓN" dataDxfId="220">
      <calculatedColumnFormula array="1">BUSCARV</calculatedColumnFormula>
    </tableColumn>
    <tableColumn id="5" xr3:uid="{CEC76161-BDD8-4C48-978C-EE1FA2239557}" name="CANTIDAD" dataDxfId="219"/>
  </tableColumns>
  <tableStyleInfo name="TableStyleLight17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AAA62DB1-29F6-4ECC-A036-BD2B0C4A313F}" name="ENTRADAS14172026" displayName="ENTRADAS14172026" ref="N4:R195" totalsRowShown="0" headerRowDxfId="218" dataDxfId="216" headerRowBorderDxfId="217" tableBorderDxfId="215">
  <autoFilter ref="N4:R195" xr:uid="{AAA62DB1-29F6-4ECC-A036-BD2B0C4A313F}"/>
  <tableColumns count="5">
    <tableColumn id="1" xr3:uid="{CBE6EC3C-A2AB-4616-A4C0-3F1CECED0AB6}" name="Nº FACTURA" dataDxfId="214"/>
    <tableColumn id="2" xr3:uid="{18330530-1811-49C5-9BD6-95DFA171CB91}" name="FECHA" dataDxfId="213"/>
    <tableColumn id="3" xr3:uid="{7320A73A-FD3E-4EAF-B532-832DFCC14539}" name="CÓDIGO PRODUCTO" dataDxfId="212"/>
    <tableColumn id="4" xr3:uid="{68C0575D-F27E-4197-B0DF-C748BB548CAB}" name="DESCRIPCIÓN" dataDxfId="211">
      <calculatedColumnFormula array="1">VLOOKUP(ENTRADAS14172026[CÓDIGO PRODUCTO],INVENTARIO12151824[],2,FALSE)</calculatedColumnFormula>
    </tableColumn>
    <tableColumn id="5" xr3:uid="{1BF83B5B-BBAD-4C6D-A050-085E2E29FB8A}" name="CANTIDAD" dataDxfId="210"/>
  </tableColumns>
  <tableStyleInfo name="TableStyleLight21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642923AF-0EFA-4883-98B7-AEFD3AE8B6DB}" name="INVENTARIO12151827" displayName="INVENTARIO12151827" ref="A4:F196" totalsRowShown="0" headerRowDxfId="209" dataDxfId="207" headerRowBorderDxfId="208" tableBorderDxfId="206" totalsRowBorderDxfId="205">
  <autoFilter ref="A4:F196" xr:uid="{642923AF-0EFA-4883-98B7-AEFD3AE8B6DB}"/>
  <tableColumns count="6">
    <tableColumn id="1" xr3:uid="{20ECBC1F-525F-477F-BF88-A09F1F6FC873}" name="CÓDIGO PRODUCTO" dataDxfId="204"/>
    <tableColumn id="2" xr3:uid="{536D7F6C-0A41-470D-8BAF-372ED117ED19}" name="DESCRIPCIÓN" dataDxfId="203"/>
    <tableColumn id="3" xr3:uid="{16B1B8E3-73B7-4525-96D3-E9C17819DBEE}" name="EXISTENCIAS INICIALES" dataDxfId="202"/>
    <tableColumn id="4" xr3:uid="{BA591C03-B3BB-4E14-9A08-F6F17F56F40E}" name="ENTRADAS" dataDxfId="201">
      <calculatedColumnFormula>SUMIF(ENTRADAS[[#This Row],[CÓDIGO PRODUCTO]],INVENTARIO12151827[[#This Row],[CÓDIGO PRODUCTO]],ENTRADAS[[#This Row],[CANTIDAD]])</calculatedColumnFormula>
    </tableColumn>
    <tableColumn id="5" xr3:uid="{79200E0C-1737-4B55-B3E7-C67B7F5F1A83}" name="SALIDAS" dataDxfId="200">
      <calculatedColumnFormula>SUMIF(SALIDAS[[#This Row],[CÓDIGO PRODUCTO]],INVENTARIO12151827[[#This Row],[CÓDIGO PRODUCTO]],SALIDAS[[#This Row],[CANTIDAD]])</calculatedColumnFormula>
    </tableColumn>
    <tableColumn id="6" xr3:uid="{6088F759-9184-49EC-9788-1E61E3CF70E5}" name="STOCK" dataDxfId="199">
      <calculatedColumnFormula>INVENTARIO12151827[[#This Row],[EXISTENCIAS INICIALES]]+INVENTARIO12151827[[#This Row],[ENTRADAS]]-INVENTARIO12151827[[#This Row],[SALIDAS]]</calculatedColumnFormula>
    </tableColumn>
  </tableColumns>
  <tableStyleInfo name="TableStyleLight20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B0DB882F-A562-42D8-9149-7003FBEA83AB}" name="SALIDAS13161928" displayName="SALIDAS13161928" ref="H4:L196" totalsRowShown="0" headerRowDxfId="198" dataDxfId="196" headerRowBorderDxfId="197" tableBorderDxfId="195">
  <autoFilter ref="H4:L196" xr:uid="{B0DB882F-A562-42D8-9149-7003FBEA83AB}"/>
  <tableColumns count="5">
    <tableColumn id="1" xr3:uid="{79218205-AC70-4E49-A819-A4DE0C73DEEB}" name="Nº FACTURA" dataDxfId="194"/>
    <tableColumn id="2" xr3:uid="{AC7E114C-8C6E-4CD0-BA9A-B8D26FF20F8F}" name="FECHA" dataDxfId="193"/>
    <tableColumn id="3" xr3:uid="{9E088F9F-DDDF-4AB6-885C-75186161EEF7}" name="CÓDIGO PRODUCTO" dataDxfId="192"/>
    <tableColumn id="4" xr3:uid="{D35033D1-97A4-4B54-ADFA-208D8816CFCC}" name="DESCRIPCIÓN" dataDxfId="191">
      <calculatedColumnFormula array="1">BUSCARV</calculatedColumnFormula>
    </tableColumn>
    <tableColumn id="5" xr3:uid="{E8B416B4-0CDC-4E09-9C69-17ABA9AB2DA1}" name="CANTIDAD" dataDxfId="190"/>
  </tableColumns>
  <tableStyleInfo name="TableStyleLight17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9E11B084-A4A1-4603-BEA3-58C4E3BB474E}" name="ENTRADAS14172029" displayName="ENTRADAS14172029" ref="N4:R195" totalsRowShown="0" headerRowDxfId="189" dataDxfId="187" headerRowBorderDxfId="188" tableBorderDxfId="186">
  <autoFilter ref="N4:R195" xr:uid="{9E11B084-A4A1-4603-BEA3-58C4E3BB474E}"/>
  <tableColumns count="5">
    <tableColumn id="1" xr3:uid="{2ADE7F7A-7554-4DBF-9F7E-7A5EBFAFE0FB}" name="Nº FACTURA" dataDxfId="185"/>
    <tableColumn id="2" xr3:uid="{C092D4CC-7C51-4329-B194-670751A0F925}" name="FECHA" dataDxfId="184"/>
    <tableColumn id="3" xr3:uid="{0CC57C97-30DF-4421-98A6-577EB716CE2B}" name="CÓDIGO PRODUCTO" dataDxfId="183"/>
    <tableColumn id="4" xr3:uid="{CA9789E4-9074-455C-B79A-A79BFEC7412B}" name="DESCRIPCIÓN" dataDxfId="182">
      <calculatedColumnFormula array="1">VLOOKUP(ENTRADAS14172029[CÓDIGO PRODUCTO],INVENTARIO12151827[],2,FALSE)</calculatedColumnFormula>
    </tableColumn>
    <tableColumn id="5" xr3:uid="{31311D3D-72DE-4307-83F4-EA7FE8E107DD}" name="CANTIDAD" dataDxfId="181"/>
  </tableColumns>
  <tableStyleInfo name="TableStyleLight21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" xr:uid="{AAF6D12E-6646-4AED-BE70-EAFDC6E26A4A}" name="INVENTARIO12151830" displayName="INVENTARIO12151830" ref="A4:F196" totalsRowShown="0" headerRowDxfId="180" dataDxfId="178" headerRowBorderDxfId="179" tableBorderDxfId="177" totalsRowBorderDxfId="176">
  <autoFilter ref="A4:F196" xr:uid="{AAF6D12E-6646-4AED-BE70-EAFDC6E26A4A}"/>
  <tableColumns count="6">
    <tableColumn id="1" xr3:uid="{D41DD365-1DF2-451C-A87D-B413504DC353}" name="CÓDIGO PRODUCTO" dataDxfId="175"/>
    <tableColumn id="2" xr3:uid="{3BB436FF-EBD9-43C2-8FF4-A9ADADBE71E5}" name="DESCRIPCIÓN" dataDxfId="174"/>
    <tableColumn id="3" xr3:uid="{C33D7033-0B35-4F3C-B185-27E6A42C8BE2}" name="EXISTENCIAS INICIALES" dataDxfId="173"/>
    <tableColumn id="4" xr3:uid="{28A30CB2-CA58-442C-A17F-07D2A8BA0643}" name="ENTRADAS" dataDxfId="172">
      <calculatedColumnFormula>SUMIF(ENTRADAS[[#This Row],[CÓDIGO PRODUCTO]],INVENTARIO12151830[[#This Row],[CÓDIGO PRODUCTO]],ENTRADAS[[#This Row],[CANTIDAD]])</calculatedColumnFormula>
    </tableColumn>
    <tableColumn id="5" xr3:uid="{C0D903CC-5E64-4E0B-AD0E-C252DDE87E90}" name="SALIDAS" dataDxfId="171">
      <calculatedColumnFormula>SUMIF(SALIDAS[[#This Row],[CÓDIGO PRODUCTO]],INVENTARIO12151830[[#This Row],[CÓDIGO PRODUCTO]],SALIDAS[[#This Row],[CANTIDAD]])</calculatedColumnFormula>
    </tableColumn>
    <tableColumn id="6" xr3:uid="{A89EEE58-66CB-4B81-87A0-6530EC55AD11}" name="STOCK" dataDxfId="170">
      <calculatedColumnFormula>INVENTARIO12151830[[#This Row],[EXISTENCIAS INICIALES]]+INVENTARIO12151830[[#This Row],[ENTRADAS]]-INVENTARIO12151830[[#This Row],[SALIDAS]]</calculatedColumnFormula>
    </tableColumn>
  </tableColumns>
  <tableStyleInfo name="TableStyleLight20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" xr:uid="{CF3994B5-AFC2-485C-B57B-F4CA07EB0C86}" name="SALIDAS13161931" displayName="SALIDAS13161931" ref="H4:L196" totalsRowShown="0" headerRowDxfId="169" dataDxfId="167" headerRowBorderDxfId="168" tableBorderDxfId="166">
  <autoFilter ref="H4:L196" xr:uid="{CF3994B5-AFC2-485C-B57B-F4CA07EB0C86}"/>
  <tableColumns count="5">
    <tableColumn id="1" xr3:uid="{8A2FF6C3-02B8-4D6A-85C6-FB65AEF7CC40}" name="Nº FACTURA" dataDxfId="165"/>
    <tableColumn id="2" xr3:uid="{B13B917B-9914-4796-B777-21B6BBE1B9CC}" name="FECHA" dataDxfId="164"/>
    <tableColumn id="3" xr3:uid="{2D1028F0-4701-439F-932F-94651E395142}" name="CÓDIGO PRODUCTO" dataDxfId="163"/>
    <tableColumn id="4" xr3:uid="{F2973759-878B-4465-B49D-1358DFA0D9B9}" name="DESCRIPCIÓN" dataDxfId="162">
      <calculatedColumnFormula array="1">BUSCARV</calculatedColumnFormula>
    </tableColumn>
    <tableColumn id="5" xr3:uid="{DA440BF1-8438-40F4-B2ED-44A6D34F13B8}" name="CANTIDAD" dataDxfId="161"/>
  </tableColumns>
  <tableStyleInfo name="TableStyleLight17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" xr:uid="{3EAA0F55-CB2D-4259-A21C-76AE0219DE11}" name="ENTRADAS14172032" displayName="ENTRADAS14172032" ref="N4:R195" totalsRowShown="0" headerRowDxfId="160" dataDxfId="158" headerRowBorderDxfId="159" tableBorderDxfId="157">
  <autoFilter ref="N4:R195" xr:uid="{3EAA0F55-CB2D-4259-A21C-76AE0219DE11}"/>
  <tableColumns count="5">
    <tableColumn id="1" xr3:uid="{17A5CFB3-A25B-417D-B2F9-F4D5DFCCA38B}" name="Nº FACTURA" dataDxfId="156"/>
    <tableColumn id="2" xr3:uid="{55B2A43F-7CBA-4C6A-92E4-3E3B8CCA0E13}" name="FECHA" dataDxfId="155"/>
    <tableColumn id="3" xr3:uid="{75D06A7B-4106-4988-822B-8097A75A92B3}" name="CÓDIGO PRODUCTO" dataDxfId="154"/>
    <tableColumn id="4" xr3:uid="{2CE7DAA8-242C-48FA-A34B-A32DDF9BB497}" name="DESCRIPCIÓN" dataDxfId="153">
      <calculatedColumnFormula array="1">VLOOKUP(ENTRADAS14172032[CÓDIGO PRODUCTO],INVENTARIO12151830[],2,FALSE)</calculatedColumnFormula>
    </tableColumn>
    <tableColumn id="5" xr3:uid="{07242763-7323-4220-9B11-834CE3489FC7}" name="CANTIDAD" dataDxfId="152"/>
  </tableColumns>
  <tableStyleInfo name="TableStyleLight21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" xr:uid="{8075DFF6-F3F4-4811-A993-3F41E4A12022}" name="INVENTARIO12151833" displayName="INVENTARIO12151833" ref="A4:F196" totalsRowShown="0" headerRowDxfId="151" dataDxfId="149" headerRowBorderDxfId="150" tableBorderDxfId="148" totalsRowBorderDxfId="147">
  <autoFilter ref="A4:F196" xr:uid="{8075DFF6-F3F4-4811-A993-3F41E4A12022}"/>
  <tableColumns count="6">
    <tableColumn id="1" xr3:uid="{DAF42F01-25D3-49B0-9180-BC18EBDC4E47}" name="CÓDIGO PRODUCTO" dataDxfId="146"/>
    <tableColumn id="2" xr3:uid="{D83B772C-E173-45CE-AE64-6EB5342C72D5}" name="DESCRIPCIÓN" dataDxfId="145"/>
    <tableColumn id="3" xr3:uid="{0A0A1E07-0DF6-4366-8A34-753DD82870A4}" name="EXISTENCIAS INICIALES" dataDxfId="144"/>
    <tableColumn id="4" xr3:uid="{240C2B74-F3CF-43F2-BA21-0B0AB1825846}" name="ENTRADAS" dataDxfId="143">
      <calculatedColumnFormula>SUMIF(ENTRADAS[[#This Row],[CÓDIGO PRODUCTO]],INVENTARIO12151833[[#This Row],[CÓDIGO PRODUCTO]],ENTRADAS[[#This Row],[CANTIDAD]])</calculatedColumnFormula>
    </tableColumn>
    <tableColumn id="5" xr3:uid="{00EE086D-DAA9-4937-BC32-4837B27EEE22}" name="SALIDAS" dataDxfId="142">
      <calculatedColumnFormula>SUMIF(SALIDAS[[#This Row],[CÓDIGO PRODUCTO]],INVENTARIO12151833[[#This Row],[CÓDIGO PRODUCTO]],SALIDAS[[#This Row],[CANTIDAD]])</calculatedColumnFormula>
    </tableColumn>
    <tableColumn id="6" xr3:uid="{148F4E86-6A66-4BCC-B004-33D512FCCC13}" name="STOCK" dataDxfId="141">
      <calculatedColumnFormula>INVENTARIO12151833[[#This Row],[EXISTENCIAS INICIALES]]+INVENTARIO12151833[[#This Row],[ENTRADAS]]-INVENTARIO12151833[[#This Row],[SALIDAS]]</calculatedColumnFormula>
    </tableColumn>
  </tableColumns>
  <tableStyleInfo name="TableStyleLight20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" xr:uid="{0A5348CC-FF2E-48D1-BA88-DA68DE6F665C}" name="SALIDAS13161934" displayName="SALIDAS13161934" ref="H4:L196" totalsRowShown="0" headerRowDxfId="140" dataDxfId="138" headerRowBorderDxfId="139" tableBorderDxfId="137">
  <autoFilter ref="H4:L196" xr:uid="{0A5348CC-FF2E-48D1-BA88-DA68DE6F665C}"/>
  <tableColumns count="5">
    <tableColumn id="1" xr3:uid="{5BE30EB7-D65D-4F56-B59A-07DB1CF2F2B8}" name="Nº FACTURA" dataDxfId="136"/>
    <tableColumn id="2" xr3:uid="{83EAD978-8A41-44B1-ACC8-4B8BB62FD69A}" name="FECHA" dataDxfId="135"/>
    <tableColumn id="3" xr3:uid="{2DA42587-EBC6-4D89-8FF3-CA569D9ADDB1}" name="CÓDIGO PRODUCTO" dataDxfId="134"/>
    <tableColumn id="4" xr3:uid="{13C8F71F-060A-4902-AE94-EE94AB4DEE0F}" name="DESCRIPCIÓN" dataDxfId="133">
      <calculatedColumnFormula array="1">BUSCARV</calculatedColumnFormula>
    </tableColumn>
    <tableColumn id="5" xr3:uid="{996DDBB2-0991-4585-80F8-23337CAE0B1C}" name="CANTIDAD" dataDxfId="132"/>
  </tableColumns>
  <tableStyleInfo name="TableStyleLight17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" xr:uid="{8056FEC0-62C9-44D0-A3F2-03CF6D32FB5F}" name="ENTRADAS14172035" displayName="ENTRADAS14172035" ref="N4:R195" totalsRowShown="0" headerRowDxfId="131" dataDxfId="129" headerRowBorderDxfId="130" tableBorderDxfId="128">
  <autoFilter ref="N4:R195" xr:uid="{8056FEC0-62C9-44D0-A3F2-03CF6D32FB5F}"/>
  <tableColumns count="5">
    <tableColumn id="1" xr3:uid="{E207F796-23AC-4125-A72B-B403B1A577FB}" name="Nº FACTURA" dataDxfId="127"/>
    <tableColumn id="2" xr3:uid="{7AC4F44C-6039-4EAB-882C-78FDC8EDD764}" name="FECHA" dataDxfId="126"/>
    <tableColumn id="3" xr3:uid="{949818BD-1DCE-4E9B-8F5F-48E74BF09379}" name="CÓDIGO PRODUCTO" dataDxfId="125"/>
    <tableColumn id="4" xr3:uid="{8EDF19A2-E54D-4A7F-AC35-5E4CAA93F5C0}" name="DESCRIPCIÓN" dataDxfId="124">
      <calculatedColumnFormula array="1">VLOOKUP(ENTRADAS14172035[CÓDIGO PRODUCTO],INVENTARIO12151833[],2,FALSE)</calculatedColumnFormula>
    </tableColumn>
    <tableColumn id="5" xr3:uid="{506FCB54-2266-4062-A5DD-E2740E51A37B}" name="CANTIDAD" dataDxfId="123"/>
  </tableColumns>
  <tableStyleInfo name="TableStyleLight21" showFirstColumn="0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" xr:uid="{BF22059E-12E1-41E3-B9F8-855A54211BE7}" name="INVENTARIO12151836" displayName="INVENTARIO12151836" ref="A4:F196" totalsRowShown="0" headerRowDxfId="122" dataDxfId="120" headerRowBorderDxfId="121" tableBorderDxfId="119" totalsRowBorderDxfId="118">
  <autoFilter ref="A4:F196" xr:uid="{BF22059E-12E1-41E3-B9F8-855A54211BE7}"/>
  <tableColumns count="6">
    <tableColumn id="1" xr3:uid="{7A8F3777-B2DB-4F52-AF2A-8C50C1C48767}" name="CÓDIGO PRODUCTO" dataDxfId="117"/>
    <tableColumn id="2" xr3:uid="{5DBE19F7-1BB3-4C3E-9736-9F339E98CDF7}" name="DESCRIPCIÓN" dataDxfId="116"/>
    <tableColumn id="3" xr3:uid="{EF879EE7-03B7-4B97-B17A-B2278841908F}" name="EXISTENCIAS INICIALES" dataDxfId="115"/>
    <tableColumn id="4" xr3:uid="{F39075BA-0E08-4AD1-943A-EE5E3CDCF7C5}" name="ENTRADAS" dataDxfId="114">
      <calculatedColumnFormula>SUMIF(ENTRADAS[[#This Row],[CÓDIGO PRODUCTO]],INVENTARIO12151836[[#This Row],[CÓDIGO PRODUCTO]],ENTRADAS[[#This Row],[CANTIDAD]])</calculatedColumnFormula>
    </tableColumn>
    <tableColumn id="5" xr3:uid="{2B607C4F-9D15-435C-A2E3-9569B446D42D}" name="SALIDAS" dataDxfId="113">
      <calculatedColumnFormula>SUMIF(SALIDAS[[#This Row],[CÓDIGO PRODUCTO]],INVENTARIO12151836[[#This Row],[CÓDIGO PRODUCTO]],SALIDAS[[#This Row],[CANTIDAD]])</calculatedColumnFormula>
    </tableColumn>
    <tableColumn id="6" xr3:uid="{4CAE4B46-4723-43B8-BABF-315DF5E5C528}" name="STOCK" dataDxfId="112">
      <calculatedColumnFormula>INVENTARIO12151836[[#This Row],[EXISTENCIAS INICIALES]]+INVENTARIO12151836[[#This Row],[ENTRADAS]]-INVENTARIO12151836[[#This Row],[SALIDAS]]</calculatedColumnFormula>
    </tableColumn>
  </tableColumns>
  <tableStyleInfo name="TableStyleLight20" showFirstColumn="0" showLastColumn="0" showRowStripes="1" showColumnStripes="0"/>
</table>
</file>

<file path=xl/tables/table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" xr:uid="{F96E57FC-C41F-4501-A89F-143ED7567757}" name="SALIDAS13161937" displayName="SALIDAS13161937" ref="H4:L196" totalsRowShown="0" headerRowDxfId="111" dataDxfId="109" headerRowBorderDxfId="110" tableBorderDxfId="108">
  <autoFilter ref="H4:L196" xr:uid="{F96E57FC-C41F-4501-A89F-143ED7567757}"/>
  <tableColumns count="5">
    <tableColumn id="1" xr3:uid="{4124F074-486A-4D6D-B230-8B7C3235D9E6}" name="Nº FACTURA" dataDxfId="107"/>
    <tableColumn id="2" xr3:uid="{0DAA06B1-3FA6-4F8E-87BC-C6D0A739CB32}" name="FECHA" dataDxfId="106"/>
    <tableColumn id="3" xr3:uid="{3BF061C5-1CF4-452A-8CD6-75442C18B2DB}" name="CÓDIGO PRODUCTO" dataDxfId="105"/>
    <tableColumn id="4" xr3:uid="{77583AE7-4E95-40AE-83DD-5AE835E08478}" name="DESCRIPCIÓN" dataDxfId="104">
      <calculatedColumnFormula array="1">BUSCARV</calculatedColumnFormula>
    </tableColumn>
    <tableColumn id="5" xr3:uid="{E268290D-BB3D-4A2B-ACE3-CCAC061DB6D7}" name="CANTIDAD" dataDxfId="103"/>
  </tableColumns>
  <tableStyleInfo name="TableStyleLight17" showFirstColumn="0" showLastColumn="0" showRowStripes="1" showColumnStripes="0"/>
</table>
</file>

<file path=xl/tables/table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" xr:uid="{58857DAB-8FE5-4092-A8E9-08D031685912}" name="ENTRADAS14172038" displayName="ENTRADAS14172038" ref="N4:R195" totalsRowShown="0" headerRowDxfId="102" dataDxfId="100" headerRowBorderDxfId="101" tableBorderDxfId="99">
  <autoFilter ref="N4:R195" xr:uid="{58857DAB-8FE5-4092-A8E9-08D031685912}"/>
  <tableColumns count="5">
    <tableColumn id="1" xr3:uid="{5B950D79-4788-43D5-8460-DAD957859EDE}" name="Nº FACTURA" dataDxfId="98"/>
    <tableColumn id="2" xr3:uid="{CCFBA93A-430E-4516-9405-1083D41CFD81}" name="FECHA" dataDxfId="97"/>
    <tableColumn id="3" xr3:uid="{DA9CDC90-998F-44F9-968D-889CB43A9DB2}" name="CÓDIGO PRODUCTO" dataDxfId="96"/>
    <tableColumn id="4" xr3:uid="{EB74E72F-9EBD-4F03-8188-3E4A412758D2}" name="DESCRIPCIÓN" dataDxfId="95">
      <calculatedColumnFormula array="1">VLOOKUP(ENTRADAS14172038[CÓDIGO PRODUCTO],INVENTARIO12151836[],2,FALSE)</calculatedColumnFormula>
    </tableColumn>
    <tableColumn id="5" xr3:uid="{0835CDB5-C710-41A0-A8EA-0F0459ACFE3F}" name="CANTIDAD" dataDxfId="94"/>
  </tableColumns>
  <tableStyleInfo name="TableStyleLight21" showFirstColumn="0" showLastColumn="0" showRowStripes="1" showColumnStripes="0"/>
</table>
</file>

<file path=xl/tables/table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" xr:uid="{DF784AE8-3A82-400E-ABD5-550562114C0E}" name="INVENTARIO12151839" displayName="INVENTARIO12151839" ref="A4:F196" totalsRowShown="0" headerRowDxfId="93" dataDxfId="91" headerRowBorderDxfId="92" tableBorderDxfId="90" totalsRowBorderDxfId="89">
  <autoFilter ref="A4:F196" xr:uid="{DF784AE8-3A82-400E-ABD5-550562114C0E}"/>
  <tableColumns count="6">
    <tableColumn id="1" xr3:uid="{A1F44A97-A30F-4DAF-9C1C-293F9BAA8935}" name="CÓDIGO PRODUCTO" dataDxfId="88"/>
    <tableColumn id="2" xr3:uid="{3BF47F58-4F80-4CAE-B413-AC4DE31F1DF7}" name="DESCRIPCIÓN" dataDxfId="87"/>
    <tableColumn id="3" xr3:uid="{7E3B24F7-887B-4736-A785-7B804880D53E}" name="EXISTENCIAS INICIALES" dataDxfId="86"/>
    <tableColumn id="4" xr3:uid="{04346755-1E9D-4F84-86E2-05947BC00BBD}" name="ENTRADAS" dataDxfId="85">
      <calculatedColumnFormula>SUMIF(ENTRADAS[[#This Row],[CÓDIGO PRODUCTO]],INVENTARIO12151839[[#This Row],[CÓDIGO PRODUCTO]],ENTRADAS[[#This Row],[CANTIDAD]])</calculatedColumnFormula>
    </tableColumn>
    <tableColumn id="5" xr3:uid="{04664A77-FCD6-4F7A-B2F9-543459A6BC4E}" name="SALIDAS" dataDxfId="84">
      <calculatedColumnFormula>SUMIF(SALIDAS[[#This Row],[CÓDIGO PRODUCTO]],INVENTARIO12151839[[#This Row],[CÓDIGO PRODUCTO]],SALIDAS[[#This Row],[CANTIDAD]])</calculatedColumnFormula>
    </tableColumn>
    <tableColumn id="6" xr3:uid="{691979DA-C37C-4C0F-8439-753E8215C945}" name="STOCK" dataDxfId="83">
      <calculatedColumnFormula>INVENTARIO12151839[[#This Row],[EXISTENCIAS INICIALES]]+INVENTARIO12151839[[#This Row],[ENTRADAS]]-INVENTARIO12151839[[#This Row],[SALIDAS]]</calculatedColumnFormula>
    </tableColumn>
  </tableColumns>
  <tableStyleInfo name="TableStyleLight20" showFirstColumn="0" showLastColumn="0" showRowStripes="1" showColumnStripes="0"/>
</table>
</file>

<file path=xl/tables/table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" xr:uid="{3276C5C4-C6CE-4E6C-89A6-72F5EA573EF1}" name="SALIDAS13161940" displayName="SALIDAS13161940" ref="H4:L196" totalsRowShown="0" headerRowDxfId="82" dataDxfId="80" headerRowBorderDxfId="81" tableBorderDxfId="79">
  <autoFilter ref="H4:L196" xr:uid="{3276C5C4-C6CE-4E6C-89A6-72F5EA573EF1}"/>
  <tableColumns count="5">
    <tableColumn id="1" xr3:uid="{0D01E604-F9D5-4D65-AD31-C0735893CD08}" name="Nº FACTURA" dataDxfId="78"/>
    <tableColumn id="2" xr3:uid="{B98CE4AA-7EC5-4A0F-ACE1-6949B03E5DB3}" name="FECHA" dataDxfId="77"/>
    <tableColumn id="3" xr3:uid="{B6160B4A-CB87-402C-A3B1-9274CFD55780}" name="CÓDIGO PRODUCTO" dataDxfId="76"/>
    <tableColumn id="4" xr3:uid="{ED58DAFC-8B9A-483A-97DE-1EC5A13F5578}" name="DESCRIPCIÓN" dataDxfId="75">
      <calculatedColumnFormula array="1">BUSCARV</calculatedColumnFormula>
    </tableColumn>
    <tableColumn id="5" xr3:uid="{AAB48D32-2A3E-4B25-AF0F-1CC66558234C}" name="CANTIDAD" dataDxfId="74"/>
  </tableColumns>
  <tableStyleInfo name="TableStyleLight17" showFirstColumn="0" showLastColumn="0" showRowStripes="1" showColumnStripes="0"/>
</table>
</file>

<file path=xl/tables/table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" xr:uid="{A576CF42-6A8C-44F7-87E9-932406CD85C5}" name="ENTRADAS14172041" displayName="ENTRADAS14172041" ref="N4:R195" totalsRowShown="0" headerRowDxfId="73" dataDxfId="71" headerRowBorderDxfId="72" tableBorderDxfId="70">
  <autoFilter ref="N4:R195" xr:uid="{A576CF42-6A8C-44F7-87E9-932406CD85C5}"/>
  <tableColumns count="5">
    <tableColumn id="1" xr3:uid="{C51ADFB6-3BC2-4724-8C83-0C27BC1A0E0B}" name="Nº FACTURA" dataDxfId="69"/>
    <tableColumn id="2" xr3:uid="{A0D0FA96-6755-47A4-ACE9-B7A5C2740374}" name="FECHA" dataDxfId="68"/>
    <tableColumn id="3" xr3:uid="{98237A62-F11C-4592-87B1-2526C10026AA}" name="CÓDIGO PRODUCTO" dataDxfId="67"/>
    <tableColumn id="4" xr3:uid="{3299F1A4-0997-46D1-B6E2-CD2308F4516B}" name="DESCRIPCIÓN" dataDxfId="66">
      <calculatedColumnFormula array="1">VLOOKUP(ENTRADAS14172041[CÓDIGO PRODUCTO],INVENTARIO12151839[],2,FALSE)</calculatedColumnFormula>
    </tableColumn>
    <tableColumn id="5" xr3:uid="{8985DC22-2A05-4AA9-9D9B-5FDD1E7AEDB7}" name="CANTIDAD" dataDxfId="65"/>
  </tableColumns>
  <tableStyleInfo name="TableStyleLight21" showFirstColumn="0" showLastColumn="0" showRowStripes="1" showColumnStripes="0"/>
</table>
</file>

<file path=xl/tables/table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" xr:uid="{8BAA9237-5EC1-4139-9255-E8BD8C813285}" name="INVENTARIO12151842" displayName="INVENTARIO12151842" ref="A4:F196" totalsRowShown="0" headerRowDxfId="64" dataDxfId="62" headerRowBorderDxfId="63" tableBorderDxfId="61" totalsRowBorderDxfId="60">
  <autoFilter ref="A4:F196" xr:uid="{8BAA9237-5EC1-4139-9255-E8BD8C813285}"/>
  <tableColumns count="6">
    <tableColumn id="1" xr3:uid="{25AF21C9-E4E5-4E23-B1CC-6D170CCBBEBC}" name="CÓDIGO PRODUCTO" dataDxfId="59"/>
    <tableColumn id="2" xr3:uid="{F814C82E-EC86-4C38-B2C9-B128442A7D1B}" name="DESCRIPCIÓN" dataDxfId="58"/>
    <tableColumn id="3" xr3:uid="{6834D0DB-470F-4452-BB35-3C9212CCDA87}" name="EXISTENCIAS INICIALES" dataDxfId="57"/>
    <tableColumn id="4" xr3:uid="{4DBCA49D-05C3-4B1C-9197-842F3AEFDCAC}" name="ENTRADAS" dataDxfId="56">
      <calculatedColumnFormula>SUMIF(ENTRADAS[[#This Row],[CÓDIGO PRODUCTO]],INVENTARIO12151842[[#This Row],[CÓDIGO PRODUCTO]],ENTRADAS[[#This Row],[CANTIDAD]])</calculatedColumnFormula>
    </tableColumn>
    <tableColumn id="5" xr3:uid="{50DA4392-E966-4862-86C2-1181985B69D1}" name="SALIDAS" dataDxfId="55">
      <calculatedColumnFormula>SUMIF(SALIDAS[[#This Row],[CÓDIGO PRODUCTO]],INVENTARIO12151842[[#This Row],[CÓDIGO PRODUCTO]],SALIDAS[[#This Row],[CANTIDAD]])</calculatedColumnFormula>
    </tableColumn>
    <tableColumn id="6" xr3:uid="{C68132B7-9E65-40F9-A4F7-4A453F076FDE}" name="STOCK" dataDxfId="54">
      <calculatedColumnFormula>INVENTARIO12151842[[#This Row],[EXISTENCIAS INICIALES]]+INVENTARIO12151842[[#This Row],[ENTRADAS]]-INVENTARIO12151842[[#This Row],[SALIDAS]]</calculatedColumnFormula>
    </tableColumn>
  </tableColumns>
  <tableStyleInfo name="TableStyleLight20" showFirstColumn="0" showLastColumn="0" showRowStripes="1" showColumnStripes="0"/>
</table>
</file>

<file path=xl/tables/table3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" xr:uid="{AEFEF74A-EF12-4A1D-9ACA-E01532434D6F}" name="SALIDAS13161943" displayName="SALIDAS13161943" ref="H4:L196" totalsRowShown="0" headerRowDxfId="53" dataDxfId="51" headerRowBorderDxfId="52" tableBorderDxfId="50">
  <autoFilter ref="H4:L196" xr:uid="{AEFEF74A-EF12-4A1D-9ACA-E01532434D6F}"/>
  <tableColumns count="5">
    <tableColumn id="1" xr3:uid="{076C391D-FB57-485E-91A6-7DF6AE02191E}" name="Nº FACTURA" dataDxfId="49"/>
    <tableColumn id="2" xr3:uid="{0C0C085C-61E3-4A74-A524-6353524D4555}" name="FECHA" dataDxfId="48"/>
    <tableColumn id="3" xr3:uid="{67C3AF15-3D2F-4381-9306-AE00C86761C4}" name="CÓDIGO PRODUCTO" dataDxfId="47"/>
    <tableColumn id="4" xr3:uid="{DA8BD5B4-EBB8-4F7C-8CDE-9AC207FA9890}" name="DESCRIPCIÓN" dataDxfId="46">
      <calculatedColumnFormula array="1">BUSCARV</calculatedColumnFormula>
    </tableColumn>
    <tableColumn id="5" xr3:uid="{0969E9AA-ACF8-4E00-AF7D-F992A2BA4C0F}" name="CANTIDAD" dataDxfId="45"/>
  </tableColumns>
  <tableStyleInfo name="TableStyleLight17" showFirstColumn="0" showLastColumn="0" showRowStripes="1" showColumnStripes="0"/>
</table>
</file>

<file path=xl/tables/table3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" xr:uid="{AD0FD785-0297-420B-B9E5-FA136D33948C}" name="ENTRADAS14172044" displayName="ENTRADAS14172044" ref="N4:R195" totalsRowShown="0" headerRowDxfId="44" dataDxfId="42" headerRowBorderDxfId="43" tableBorderDxfId="41">
  <autoFilter ref="N4:R195" xr:uid="{AD0FD785-0297-420B-B9E5-FA136D33948C}"/>
  <tableColumns count="5">
    <tableColumn id="1" xr3:uid="{DEBCBC35-8FAD-403F-9AE2-954E4E0AA366}" name="Nº FACTURA" dataDxfId="40"/>
    <tableColumn id="2" xr3:uid="{65E96FCE-0E3B-486F-B130-A57C7CCCFC94}" name="FECHA" dataDxfId="39"/>
    <tableColumn id="3" xr3:uid="{5080768D-D4F7-475C-9BE2-3B8692D333A5}" name="CÓDIGO PRODUCTO" dataDxfId="38"/>
    <tableColumn id="4" xr3:uid="{EB6E3252-72E8-4B44-9281-2B16158C3316}" name="DESCRIPCIÓN" dataDxfId="37">
      <calculatedColumnFormula array="1">VLOOKUP(ENTRADAS14172044[CÓDIGO PRODUCTO],INVENTARIO12151842[],2,FALSE)</calculatedColumnFormula>
    </tableColumn>
    <tableColumn id="5" xr3:uid="{070E7B0B-2709-4C40-94C4-ECF3879E6D8B}" name="CANTIDAD" dataDxfId="36"/>
  </tableColumns>
  <tableStyleInfo name="TableStyleLight21" showFirstColumn="0" showLastColumn="0" showRowStripes="1" showColumnStripes="0"/>
</table>
</file>

<file path=xl/tables/table3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4A454B9C-D10A-442F-9822-4D7EE0381A2E}" name="Tabla7" displayName="Tabla7" ref="B6:O71" totalsRowShown="0" dataDxfId="35">
  <autoFilter ref="B6:O71" xr:uid="{4A454B9C-D10A-442F-9822-4D7EE0381A2E}"/>
  <tableColumns count="14">
    <tableColumn id="1" xr3:uid="{2E7190C1-7CCA-4D33-9090-E66163CBF0EC}" name="Productos" dataDxfId="34"/>
    <tableColumn id="2" xr3:uid="{F0185888-CA28-4BFC-BEAC-D1F5BD8474FF}" name="Enero" dataDxfId="33"/>
    <tableColumn id="3" xr3:uid="{5E520E51-B480-47E5-AF1A-6ACF0E0C87A6}" name="Febrero" dataDxfId="32">
      <calculatedColumnFormula>RANDBETWEEN(100,135)</calculatedColumnFormula>
    </tableColumn>
    <tableColumn id="4" xr3:uid="{6902E4B2-4BBC-405E-8A25-BB27DF2DA10F}" name="Marzo" dataDxfId="31">
      <calculatedColumnFormula>RANDBETWEEN(100,135)</calculatedColumnFormula>
    </tableColumn>
    <tableColumn id="5" xr3:uid="{31122C9B-E708-45F0-BE36-22F51F82F4D9}" name="Abril" dataDxfId="30">
      <calculatedColumnFormula>RANDBETWEEN(100,135)</calculatedColumnFormula>
    </tableColumn>
    <tableColumn id="6" xr3:uid="{E6CACD8E-86BF-43F4-9A4E-938737B24A36}" name="Mayo" dataDxfId="29">
      <calculatedColumnFormula>RANDBETWEEN(100,135)</calculatedColumnFormula>
    </tableColumn>
    <tableColumn id="7" xr3:uid="{09D44BC4-D980-444C-ADAF-AE486E899116}" name="Junio" dataDxfId="28">
      <calculatedColumnFormula>RANDBETWEEN(100,135)</calculatedColumnFormula>
    </tableColumn>
    <tableColumn id="8" xr3:uid="{E5D63B09-94CE-4B86-8442-AC19668CF56C}" name="Julio" dataDxfId="27">
      <calculatedColumnFormula>RANDBETWEEN(100,135)</calculatedColumnFormula>
    </tableColumn>
    <tableColumn id="9" xr3:uid="{30BA1A71-95DE-4479-9E76-819E7BA2AF0B}" name="Agosto" dataDxfId="26">
      <calculatedColumnFormula>RANDBETWEEN(100,135)</calculatedColumnFormula>
    </tableColumn>
    <tableColumn id="10" xr3:uid="{FC5996A0-D989-44F8-9BF6-9C988E8A4FE9}" name="Septiembre" dataDxfId="25">
      <calculatedColumnFormula>RANDBETWEEN(100,135)</calculatedColumnFormula>
    </tableColumn>
    <tableColumn id="11" xr3:uid="{89B733AC-3251-46F2-91FE-23222340EC8D}" name="Octubre" dataDxfId="24">
      <calculatedColumnFormula>RANDBETWEEN(100,135)</calculatedColumnFormula>
    </tableColumn>
    <tableColumn id="12" xr3:uid="{1B4AAB1C-4B4F-446B-8490-37601D28B062}" name="Noviembre" dataDxfId="23">
      <calculatedColumnFormula>RANDBETWEEN(100,135)</calculatedColumnFormula>
    </tableColumn>
    <tableColumn id="13" xr3:uid="{D6B338D1-A909-427D-8BF4-2380FCE554C4}" name="Diciembre" dataDxfId="22">
      <calculatedColumnFormula>RANDBETWEEN(100,135)</calculatedColumnFormula>
    </tableColumn>
    <tableColumn id="14" xr3:uid="{57BEC317-C867-4146-A039-EAE7F4381206}" name="Suma de compras" dataDxfId="21">
      <calculatedColumnFormula>SUM(D7,C7,E7,F7,G7,H7,I7,J7,K7,L7,M7,N7,)</calculatedColumnFormula>
    </tableColumn>
  </tableColumns>
  <tableStyleInfo name="TableStyleMedium2" showFirstColumn="0" showLastColumn="0" showRowStripes="1" showColumnStripes="0"/>
</table>
</file>

<file path=xl/tables/table3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9746C3C3-8B1C-49BF-BD81-F4755B5A04A2}" name="Tabla79" displayName="Tabla79" ref="C4:P69" totalsRowShown="0" dataDxfId="20">
  <autoFilter ref="C4:P69" xr:uid="{9746C3C3-8B1C-49BF-BD81-F4755B5A04A2}"/>
  <tableColumns count="14">
    <tableColumn id="1" xr3:uid="{9A5AB0ED-84A9-4566-8CAE-573B96F4DF20}" name="Productos" dataDxfId="19"/>
    <tableColumn id="2" xr3:uid="{98F0B996-6858-462A-A594-6F6BC04E575F}" name="Enero" dataDxfId="18">
      <calculatedColumnFormula>RANDBETWEEN(80,108)</calculatedColumnFormula>
    </tableColumn>
    <tableColumn id="3" xr3:uid="{008C5AFD-1CE7-49AF-925E-BD9E6842BA90}" name="Febrero" dataDxfId="17">
      <calculatedColumnFormula>RANDBETWEEN(80,108)</calculatedColumnFormula>
    </tableColumn>
    <tableColumn id="4" xr3:uid="{52EC902C-F7BC-4349-A260-6FB07B24728D}" name="Marzo" dataDxfId="16">
      <calculatedColumnFormula>RANDBETWEEN(80,108)</calculatedColumnFormula>
    </tableColumn>
    <tableColumn id="5" xr3:uid="{404C6211-BF2D-49E5-99CD-F274DDEAF256}" name="Abril" dataDxfId="15">
      <calculatedColumnFormula>RANDBETWEEN(80,108)</calculatedColumnFormula>
    </tableColumn>
    <tableColumn id="6" xr3:uid="{62F523B7-F84F-402E-89AF-921A91A284D8}" name="Mayo" dataDxfId="14">
      <calculatedColumnFormula>RANDBETWEEN(80,108)</calculatedColumnFormula>
    </tableColumn>
    <tableColumn id="7" xr3:uid="{9CFD2E0F-44E1-4500-8EB8-2395736109FE}" name="Junio" dataDxfId="13">
      <calculatedColumnFormula>RANDBETWEEN(80,108)</calculatedColumnFormula>
    </tableColumn>
    <tableColumn id="8" xr3:uid="{30227B73-8C8E-4417-B9F5-0850E2ED8965}" name="Julio" dataDxfId="12">
      <calculatedColumnFormula>RANDBETWEEN(80,108)</calculatedColumnFormula>
    </tableColumn>
    <tableColumn id="9" xr3:uid="{45FDEBB2-2806-4210-AC21-5D58CB8E0218}" name="Agosto" dataDxfId="11">
      <calculatedColumnFormula>RANDBETWEEN(70,108)</calculatedColumnFormula>
    </tableColumn>
    <tableColumn id="10" xr3:uid="{617B626F-C504-4A07-8340-8AAFCCD83BB5}" name="Septiembre" dataDxfId="10">
      <calculatedColumnFormula>RANDBETWEEN(70,108)</calculatedColumnFormula>
    </tableColumn>
    <tableColumn id="11" xr3:uid="{F8554581-EDAB-4980-ADE0-807B7F645E61}" name="Octubre" dataDxfId="9">
      <calculatedColumnFormula>RANDBETWEEN(70,108)</calculatedColumnFormula>
    </tableColumn>
    <tableColumn id="12" xr3:uid="{C6C13E50-CFEB-42EA-B303-6522AAE43C17}" name="Noviembre" dataDxfId="8">
      <calculatedColumnFormula>RANDBETWEEN(70,108)</calculatedColumnFormula>
    </tableColumn>
    <tableColumn id="13" xr3:uid="{BA51BFDC-8312-4C54-9A5D-1C2266F85F04}" name="Diciembre" dataDxfId="7">
      <calculatedColumnFormula>RANDBETWEEN(70,108)</calculatedColumnFormula>
    </tableColumn>
    <tableColumn id="14" xr3:uid="{8FEC45A0-6A76-4A1F-8899-76DE8C074887}" name="Suma de ventas" dataDxfId="6">
      <calculatedColumnFormula>SUM(E5,D5,F5,G5,H5,I5,J5,K5,L5,M5,N5,O5,)</calculatedColumnFormula>
    </tableColumn>
  </tableColumns>
  <tableStyleInfo name="TableStyleMedium2" showFirstColumn="0" showLastColumn="0" showRowStripes="1" showColumnStripes="0"/>
</table>
</file>

<file path=xl/tables/table3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07EADD9-CD92-475B-9D73-92114499A0D2}" name="Tabla5" displayName="Tabla5" ref="A43:G47" totalsRowShown="0">
  <autoFilter ref="A43:G47" xr:uid="{307EADD9-CD92-475B-9D73-92114499A0D2}"/>
  <tableColumns count="7">
    <tableColumn id="1" xr3:uid="{9629D176-388E-4610-BF25-DC575282D219}" name="% "/>
    <tableColumn id="2" xr3:uid="{B47825BB-9811-425F-86A6-BC83AC911FBA}" name="ABC"/>
    <tableColumn id="3" xr3:uid="{69A55813-1325-4334-81C5-7470956B69CF}" name="# de_x000a_medicamentos"/>
    <tableColumn id="4" xr3:uid="{F638F6B0-071A-439E-8667-215AAEC39FFA}" name="% de_x000a_medicamentos" dataDxfId="5"/>
    <tableColumn id="5" xr3:uid="{A72E7DE5-8857-4E83-B67C-8A8DD2A46FE8}" name="% de medicamentos_x000a_acumulados" dataDxfId="4"/>
    <tableColumn id="6" xr3:uid="{EF0CB169-CCB4-4909-8E35-9D4848CCFC2C}" name="% de valor total en_x000a_almacén" dataDxfId="3"/>
    <tableColumn id="7" xr3:uid="{4BAC8FAD-7AD3-4DF1-8106-82FB2A102466}" name="% de valor total acumulado_x000a_en almacén" dataDxfId="2"/>
  </tableColumns>
  <tableStyleInfo name="TableStyleMedium2" showFirstColumn="0" showLastColumn="0" showRowStripes="1" showColumnStripes="0"/>
</table>
</file>

<file path=xl/tables/table4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83DE6E30-4712-4FBA-B8B2-0F58AF100263}" name="Tabla6" displayName="Tabla6" ref="B7:F37" totalsRowShown="0">
  <autoFilter ref="B7:F37" xr:uid="{83DE6E30-4712-4FBA-B8B2-0F58AF100263}"/>
  <tableColumns count="5">
    <tableColumn id="1" xr3:uid="{86AA839F-1B39-43D3-A6ED-09583F2CCD75}" name="Descripcion "/>
    <tableColumn id="2" xr3:uid="{C93D41EB-58AB-40A9-8A8D-92B89D88E511}" name="Stock almacén"/>
    <tableColumn id="3" xr3:uid="{04D851B1-B99F-4B10-8F4A-44E1939A6806}" name="participacion_x000a_relativa" dataDxfId="1"/>
    <tableColumn id="4" xr3:uid="{5A6C5C37-9102-441C-B5FD-D64904F3E459}" name="participacion_x000a_acumulada " dataDxfId="0"/>
    <tableColumn id="5" xr3:uid="{A7B6B679-52BC-4CC6-B610-A45BD7BAF3C0}" name="ABC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Relationship Id="rId5" Type="http://schemas.openxmlformats.org/officeDocument/2006/relationships/table" Target="../tables/table3.xml"/><Relationship Id="rId4" Type="http://schemas.openxmlformats.org/officeDocument/2006/relationships/table" Target="../tables/table2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table" Target="../tables/table5.xml"/><Relationship Id="rId1" Type="http://schemas.openxmlformats.org/officeDocument/2006/relationships/table" Target="../tables/table4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9.xml"/><Relationship Id="rId2" Type="http://schemas.openxmlformats.org/officeDocument/2006/relationships/table" Target="../tables/table8.xml"/><Relationship Id="rId1" Type="http://schemas.openxmlformats.org/officeDocument/2006/relationships/table" Target="../tables/table7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2.xml"/><Relationship Id="rId2" Type="http://schemas.openxmlformats.org/officeDocument/2006/relationships/table" Target="../tables/table11.xml"/><Relationship Id="rId1" Type="http://schemas.openxmlformats.org/officeDocument/2006/relationships/table" Target="../tables/table10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5.xml"/><Relationship Id="rId2" Type="http://schemas.openxmlformats.org/officeDocument/2006/relationships/table" Target="../tables/table14.xml"/><Relationship Id="rId1" Type="http://schemas.openxmlformats.org/officeDocument/2006/relationships/table" Target="../tables/table13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8.xml"/><Relationship Id="rId2" Type="http://schemas.openxmlformats.org/officeDocument/2006/relationships/table" Target="../tables/table17.xml"/><Relationship Id="rId1" Type="http://schemas.openxmlformats.org/officeDocument/2006/relationships/table" Target="../tables/table16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1.xml"/><Relationship Id="rId2" Type="http://schemas.openxmlformats.org/officeDocument/2006/relationships/table" Target="../tables/table20.xml"/><Relationship Id="rId1" Type="http://schemas.openxmlformats.org/officeDocument/2006/relationships/table" Target="../tables/table19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4.xml"/><Relationship Id="rId2" Type="http://schemas.openxmlformats.org/officeDocument/2006/relationships/table" Target="../tables/table23.xml"/><Relationship Id="rId1" Type="http://schemas.openxmlformats.org/officeDocument/2006/relationships/table" Target="../tables/table22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7.xml"/><Relationship Id="rId2" Type="http://schemas.openxmlformats.org/officeDocument/2006/relationships/table" Target="../tables/table26.xml"/><Relationship Id="rId1" Type="http://schemas.openxmlformats.org/officeDocument/2006/relationships/table" Target="../tables/table25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0.xml"/><Relationship Id="rId2" Type="http://schemas.openxmlformats.org/officeDocument/2006/relationships/table" Target="../tables/table29.xml"/><Relationship Id="rId1" Type="http://schemas.openxmlformats.org/officeDocument/2006/relationships/table" Target="../tables/table28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3.xml"/><Relationship Id="rId2" Type="http://schemas.openxmlformats.org/officeDocument/2006/relationships/table" Target="../tables/table32.xml"/><Relationship Id="rId1" Type="http://schemas.openxmlformats.org/officeDocument/2006/relationships/table" Target="../tables/table31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6.xml"/><Relationship Id="rId2" Type="http://schemas.openxmlformats.org/officeDocument/2006/relationships/table" Target="../tables/table35.xml"/><Relationship Id="rId1" Type="http://schemas.openxmlformats.org/officeDocument/2006/relationships/table" Target="../tables/table34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7.xml"/><Relationship Id="rId1" Type="http://schemas.openxmlformats.org/officeDocument/2006/relationships/printerSettings" Target="../printerSettings/printerSettings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0.xml"/><Relationship Id="rId1" Type="http://schemas.openxmlformats.org/officeDocument/2006/relationships/table" Target="../tables/table3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248"/>
  <sheetViews>
    <sheetView zoomScale="80" zoomScaleNormal="80" workbookViewId="0">
      <pane ySplit="4" topLeftCell="A5" activePane="bottomLeft" state="frozen"/>
      <selection pane="bottomLeft" activeCell="D5" sqref="D5:D195"/>
    </sheetView>
  </sheetViews>
  <sheetFormatPr baseColWidth="10" defaultRowHeight="15" x14ac:dyDescent="0.25"/>
  <cols>
    <col min="1" max="1" width="21.28515625" style="1" customWidth="1"/>
    <col min="2" max="2" width="24" style="1" customWidth="1"/>
    <col min="3" max="3" width="19.140625" style="1" customWidth="1"/>
    <col min="4" max="4" width="13" style="1" customWidth="1"/>
    <col min="5" max="5" width="11.42578125" style="1"/>
    <col min="6" max="6" width="12.42578125" style="1" customWidth="1"/>
    <col min="7" max="7" width="2.85546875" style="2" customWidth="1"/>
    <col min="8" max="8" width="14.42578125" style="1" customWidth="1"/>
    <col min="9" max="9" width="12.5703125" style="1" customWidth="1"/>
    <col min="10" max="10" width="18" style="1" customWidth="1"/>
    <col min="11" max="11" width="0.42578125" style="1" customWidth="1"/>
    <col min="12" max="12" width="12.7109375" style="1" customWidth="1"/>
    <col min="13" max="13" width="3.140625" style="2" customWidth="1"/>
    <col min="14" max="14" width="14.42578125" style="1" customWidth="1"/>
    <col min="15" max="15" width="12.5703125" style="1" customWidth="1"/>
    <col min="16" max="16" width="21.28515625" style="1" customWidth="1"/>
    <col min="17" max="17" width="0.140625" style="1" customWidth="1"/>
    <col min="18" max="18" width="12.7109375" style="1" customWidth="1"/>
    <col min="19" max="19" width="3" style="2" customWidth="1"/>
    <col min="20" max="16384" width="11.42578125" style="1"/>
  </cols>
  <sheetData>
    <row r="1" spans="1:19" ht="53.25" customHeight="1" x14ac:dyDescent="0.25">
      <c r="A1" s="40"/>
      <c r="B1" s="41"/>
      <c r="C1" s="41"/>
      <c r="D1" s="41"/>
      <c r="E1" s="41"/>
      <c r="F1" s="41"/>
      <c r="G1" s="41"/>
      <c r="H1" s="41"/>
      <c r="I1" s="41"/>
      <c r="J1" s="41"/>
      <c r="K1" s="41"/>
      <c r="L1" s="41"/>
      <c r="M1" s="41"/>
      <c r="N1" s="41"/>
      <c r="O1" s="41"/>
      <c r="P1" s="41"/>
      <c r="Q1" s="41"/>
      <c r="R1" s="41"/>
      <c r="S1" s="41"/>
    </row>
    <row r="2" spans="1:19" ht="36.75" customHeight="1" x14ac:dyDescent="0.25">
      <c r="A2" s="37" t="s">
        <v>9</v>
      </c>
      <c r="B2" s="37"/>
      <c r="C2" s="37"/>
      <c r="D2" s="37"/>
      <c r="E2" s="37"/>
      <c r="F2" s="37"/>
      <c r="H2" s="38" t="s">
        <v>6</v>
      </c>
      <c r="I2" s="38"/>
      <c r="J2" s="38"/>
      <c r="K2" s="38"/>
      <c r="L2" s="38"/>
      <c r="N2" s="39" t="s">
        <v>5</v>
      </c>
      <c r="O2" s="39"/>
      <c r="P2" s="39"/>
      <c r="Q2" s="39"/>
      <c r="R2" s="39"/>
    </row>
    <row r="3" spans="1:19" ht="3" customHeight="1" x14ac:dyDescent="0.25"/>
    <row r="4" spans="1:19" ht="36.75" customHeight="1" x14ac:dyDescent="0.25">
      <c r="A4" s="7" t="s">
        <v>2</v>
      </c>
      <c r="B4" s="8" t="s">
        <v>3</v>
      </c>
      <c r="C4" s="9" t="s">
        <v>8</v>
      </c>
      <c r="D4" s="8" t="s">
        <v>5</v>
      </c>
      <c r="E4" s="8" t="s">
        <v>6</v>
      </c>
      <c r="F4" s="10" t="s">
        <v>7</v>
      </c>
      <c r="H4" s="8" t="s">
        <v>0</v>
      </c>
      <c r="I4" s="8" t="s">
        <v>1</v>
      </c>
      <c r="J4" s="9" t="s">
        <v>2</v>
      </c>
      <c r="K4" s="8" t="s">
        <v>3</v>
      </c>
      <c r="L4" s="8" t="s">
        <v>4</v>
      </c>
      <c r="N4" s="8" t="s">
        <v>0</v>
      </c>
      <c r="O4" s="8" t="s">
        <v>1</v>
      </c>
      <c r="P4" s="9" t="s">
        <v>2</v>
      </c>
      <c r="Q4" s="8" t="s">
        <v>3</v>
      </c>
      <c r="R4" s="8" t="s">
        <v>4</v>
      </c>
    </row>
    <row r="5" spans="1:19" x14ac:dyDescent="0.25">
      <c r="A5" s="5" t="s">
        <v>18</v>
      </c>
      <c r="B5" s="4" t="s">
        <v>28</v>
      </c>
      <c r="C5" s="3">
        <v>60</v>
      </c>
      <c r="D5" s="3">
        <f>SUMIF(ENTRADAS[[#This Row],[CÓDIGO PRODUCTO]],INVENTARIO[[#This Row],[CÓDIGO PRODUCTO]],ENTRADAS[[#This Row],[CANTIDAD]])</f>
        <v>82</v>
      </c>
      <c r="E5" s="3">
        <f>SUMIF(SALIDAS[[#This Row],[CÓDIGO PRODUCTO]],INVENTARIO[[#This Row],[CÓDIGO PRODUCTO]],SALIDAS[[#This Row],[CANTIDAD]])</f>
        <v>96</v>
      </c>
      <c r="F5" s="6">
        <f>INVENTARIO[[#This Row],[EXISTENCIAS INICIALES]]+INVENTARIO[[#This Row],[ENTRADAS]]-INVENTARIO[[#This Row],[SALIDAS]]</f>
        <v>46</v>
      </c>
      <c r="H5" s="1" t="s">
        <v>26</v>
      </c>
      <c r="I5" s="15">
        <v>44652</v>
      </c>
      <c r="J5" s="5" t="s">
        <v>18</v>
      </c>
      <c r="L5" s="1">
        <v>96</v>
      </c>
      <c r="N5" s="1" t="s">
        <v>27</v>
      </c>
      <c r="O5" s="16">
        <v>44649</v>
      </c>
      <c r="P5" s="5" t="s">
        <v>18</v>
      </c>
      <c r="Q5" s="1" t="e" cm="1" vm="1">
        <f t="array" aca="1" ref="Q5" ca="1">VLOOKUP(ENTRADAS[CÓDIGO PRODUCTO],INVENTARIO[],2,FALSE)</f>
        <v>#VALUE!</v>
      </c>
      <c r="R5" s="1">
        <v>82</v>
      </c>
    </row>
    <row r="6" spans="1:19" x14ac:dyDescent="0.25">
      <c r="A6" s="5" t="s">
        <v>19</v>
      </c>
      <c r="B6" s="4" t="s">
        <v>29</v>
      </c>
      <c r="C6" s="3">
        <v>45</v>
      </c>
      <c r="D6" s="3">
        <f>SUMIF(ENTRADAS[[#This Row],[CÓDIGO PRODUCTO]],INVENTARIO[[#This Row],[CÓDIGO PRODUCTO]],ENTRADAS[[#This Row],[CANTIDAD]])</f>
        <v>89</v>
      </c>
      <c r="E6" s="3">
        <f>SUMIF(SALIDAS[[#This Row],[CÓDIGO PRODUCTO]],INVENTARIO[[#This Row],[CÓDIGO PRODUCTO]],SALIDAS[[#This Row],[CANTIDAD]])</f>
        <v>90</v>
      </c>
      <c r="F6" s="6">
        <f>INVENTARIO[[#This Row],[EXISTENCIAS INICIALES]]+INVENTARIO[[#This Row],[ENTRADAS]]-INVENTARIO[[#This Row],[SALIDAS]]</f>
        <v>44</v>
      </c>
      <c r="H6" s="1" t="s">
        <v>27</v>
      </c>
      <c r="I6" s="15">
        <v>44653</v>
      </c>
      <c r="J6" s="5" t="s">
        <v>19</v>
      </c>
      <c r="K6" s="1" t="e" cm="1" vm="2">
        <f t="array" aca="1" ref="K6" ca="1">VLOOKUP(SALIDAS[CÓDIGO PRODUCTO],INVENTARIO[],2,FALSE)</f>
        <v>#VALUE!</v>
      </c>
      <c r="L6" s="1">
        <v>90</v>
      </c>
      <c r="N6" s="1" t="s">
        <v>141</v>
      </c>
      <c r="O6" s="16">
        <v>44650</v>
      </c>
      <c r="P6" s="5" t="s">
        <v>19</v>
      </c>
      <c r="Q6" s="1" t="e" cm="1" vm="1">
        <f t="array" aca="1" ref="Q6" ca="1">VLOOKUP(ENTRADAS[CÓDIGO PRODUCTO],INVENTARIO[],2,FALSE)</f>
        <v>#VALUE!</v>
      </c>
      <c r="R6" s="1">
        <v>89</v>
      </c>
    </row>
    <row r="7" spans="1:19" x14ac:dyDescent="0.25">
      <c r="A7" s="5" t="s">
        <v>20</v>
      </c>
      <c r="B7" s="4" t="s">
        <v>30</v>
      </c>
      <c r="C7" s="3">
        <v>45</v>
      </c>
      <c r="D7" s="3">
        <f>SUMIF(ENTRADAS[[#This Row],[CÓDIGO PRODUCTO]],INVENTARIO[[#This Row],[CÓDIGO PRODUCTO]],ENTRADAS[[#This Row],[CANTIDAD]])</f>
        <v>83</v>
      </c>
      <c r="E7" s="3">
        <f>SUMIF(SALIDAS[[#This Row],[CÓDIGO PRODUCTO]],INVENTARIO[[#This Row],[CÓDIGO PRODUCTO]],SALIDAS[[#This Row],[CANTIDAD]])</f>
        <v>86</v>
      </c>
      <c r="F7" s="6">
        <f>INVENTARIO[[#This Row],[EXISTENCIAS INICIALES]]+INVENTARIO[[#This Row],[ENTRADAS]]-INVENTARIO[[#This Row],[SALIDAS]]</f>
        <v>42</v>
      </c>
      <c r="H7" s="1" t="s">
        <v>141</v>
      </c>
      <c r="I7" s="15">
        <v>44654</v>
      </c>
      <c r="J7" s="5" t="s">
        <v>20</v>
      </c>
      <c r="K7" s="1" t="e" cm="1">
        <f t="array" ref="K7">BUSCARV</f>
        <v>#NAME?</v>
      </c>
      <c r="L7" s="1">
        <v>86</v>
      </c>
      <c r="N7" s="1" t="s">
        <v>142</v>
      </c>
      <c r="O7" s="16">
        <v>44651</v>
      </c>
      <c r="P7" s="5" t="s">
        <v>20</v>
      </c>
      <c r="Q7" s="1" t="e" cm="1" vm="1">
        <f t="array" aca="1" ref="Q7" ca="1">VLOOKUP(ENTRADAS[CÓDIGO PRODUCTO],INVENTARIO[],2,FALSE)</f>
        <v>#VALUE!</v>
      </c>
      <c r="R7" s="1">
        <v>83</v>
      </c>
    </row>
    <row r="8" spans="1:19" x14ac:dyDescent="0.25">
      <c r="A8" s="5" t="s">
        <v>21</v>
      </c>
      <c r="B8" s="4" t="s">
        <v>31</v>
      </c>
      <c r="C8" s="3">
        <v>70</v>
      </c>
      <c r="D8" s="3">
        <f>SUMIF(ENTRADAS[[#This Row],[CÓDIGO PRODUCTO]],INVENTARIO[[#This Row],[CÓDIGO PRODUCTO]],ENTRADAS[[#This Row],[CANTIDAD]])</f>
        <v>73</v>
      </c>
      <c r="E8" s="3">
        <f>SUMIF(SALIDAS[[#This Row],[CÓDIGO PRODUCTO]],INVENTARIO[[#This Row],[CÓDIGO PRODUCTO]],SALIDAS[[#This Row],[CANTIDAD]])</f>
        <v>104</v>
      </c>
      <c r="F8" s="6">
        <f>INVENTARIO[[#This Row],[EXISTENCIAS INICIALES]]+INVENTARIO[[#This Row],[ENTRADAS]]-INVENTARIO[[#This Row],[SALIDAS]]</f>
        <v>39</v>
      </c>
      <c r="H8" s="1" t="s">
        <v>142</v>
      </c>
      <c r="I8" s="15">
        <v>44655</v>
      </c>
      <c r="J8" s="5" t="s">
        <v>21</v>
      </c>
      <c r="K8" s="1" t="e" cm="1">
        <f t="array" ref="K8">BUSCARV</f>
        <v>#NAME?</v>
      </c>
      <c r="L8" s="1">
        <v>104</v>
      </c>
      <c r="N8" s="1" t="s">
        <v>143</v>
      </c>
      <c r="O8" s="16">
        <v>44652</v>
      </c>
      <c r="P8" s="5" t="s">
        <v>21</v>
      </c>
      <c r="Q8" s="1" t="e" cm="1" vm="1">
        <f t="array" aca="1" ref="Q8" ca="1">VLOOKUP(ENTRADAS[CÓDIGO PRODUCTO],INVENTARIO[],2,FALSE)</f>
        <v>#VALUE!</v>
      </c>
      <c r="R8" s="1">
        <v>73</v>
      </c>
    </row>
    <row r="9" spans="1:19" x14ac:dyDescent="0.25">
      <c r="A9" s="5" t="s">
        <v>14</v>
      </c>
      <c r="B9" s="4" t="s">
        <v>32</v>
      </c>
      <c r="C9" s="3">
        <v>55</v>
      </c>
      <c r="D9" s="3">
        <f>SUMIF(ENTRADAS[[#This Row],[CÓDIGO PRODUCTO]],INVENTARIO[[#This Row],[CÓDIGO PRODUCTO]],ENTRADAS[[#This Row],[CANTIDAD]])</f>
        <v>84</v>
      </c>
      <c r="E9" s="3">
        <f>SUMIF(SALIDAS[[#This Row],[CÓDIGO PRODUCTO]],INVENTARIO[[#This Row],[CÓDIGO PRODUCTO]],SALIDAS[[#This Row],[CANTIDAD]])</f>
        <v>96</v>
      </c>
      <c r="F9" s="6">
        <f>INVENTARIO[[#This Row],[EXISTENCIAS INICIALES]]+INVENTARIO[[#This Row],[ENTRADAS]]-INVENTARIO[[#This Row],[SALIDAS]]</f>
        <v>43</v>
      </c>
      <c r="H9" s="1" t="s">
        <v>143</v>
      </c>
      <c r="I9" s="15">
        <v>44656</v>
      </c>
      <c r="J9" s="5" t="s">
        <v>14</v>
      </c>
      <c r="K9" s="1" t="e" cm="1">
        <f t="array" ref="K9">BUSCARV</f>
        <v>#NAME?</v>
      </c>
      <c r="L9" s="1">
        <v>96</v>
      </c>
      <c r="N9" s="1" t="s">
        <v>144</v>
      </c>
      <c r="O9" s="16">
        <v>44653</v>
      </c>
      <c r="P9" s="5" t="s">
        <v>14</v>
      </c>
      <c r="Q9" s="1" t="e" cm="1" vm="1">
        <f t="array" aca="1" ref="Q9" ca="1">VLOOKUP(ENTRADAS[CÓDIGO PRODUCTO],INVENTARIO[],2,FALSE)</f>
        <v>#VALUE!</v>
      </c>
      <c r="R9" s="1">
        <v>84</v>
      </c>
    </row>
    <row r="10" spans="1:19" x14ac:dyDescent="0.25">
      <c r="A10" s="5" t="s">
        <v>15</v>
      </c>
      <c r="B10" s="4" t="s">
        <v>33</v>
      </c>
      <c r="C10" s="3">
        <v>55</v>
      </c>
      <c r="D10" s="3">
        <f>SUMIF(ENTRADAS[[#This Row],[CÓDIGO PRODUCTO]],INVENTARIO[[#This Row],[CÓDIGO PRODUCTO]],ENTRADAS[[#This Row],[CANTIDAD]])</f>
        <v>74</v>
      </c>
      <c r="E10" s="3">
        <f>SUMIF(SALIDAS[[#This Row],[CÓDIGO PRODUCTO]],INVENTARIO[[#This Row],[CÓDIGO PRODUCTO]],SALIDAS[[#This Row],[CANTIDAD]])</f>
        <v>87</v>
      </c>
      <c r="F10" s="6">
        <f>INVENTARIO[[#This Row],[EXISTENCIAS INICIALES]]+INVENTARIO[[#This Row],[ENTRADAS]]-INVENTARIO[[#This Row],[SALIDAS]]</f>
        <v>42</v>
      </c>
      <c r="H10" s="1" t="s">
        <v>144</v>
      </c>
      <c r="I10" s="15">
        <v>44657</v>
      </c>
      <c r="J10" s="5" t="s">
        <v>15</v>
      </c>
      <c r="K10" s="1" t="e" cm="1">
        <f t="array" ref="K10">BUSCARV</f>
        <v>#NAME?</v>
      </c>
      <c r="L10" s="1">
        <v>87</v>
      </c>
      <c r="N10" s="1" t="s">
        <v>145</v>
      </c>
      <c r="O10" s="16">
        <v>44654</v>
      </c>
      <c r="P10" s="5" t="s">
        <v>15</v>
      </c>
      <c r="Q10" s="1" t="e" cm="1" vm="1">
        <f t="array" aca="1" ref="Q10" ca="1">VLOOKUP(ENTRADAS[CÓDIGO PRODUCTO],INVENTARIO[],2,FALSE)</f>
        <v>#VALUE!</v>
      </c>
      <c r="R10" s="1">
        <v>74</v>
      </c>
    </row>
    <row r="11" spans="1:19" x14ac:dyDescent="0.25">
      <c r="A11" s="5" t="s">
        <v>16</v>
      </c>
      <c r="B11" s="4" t="s">
        <v>34</v>
      </c>
      <c r="C11" s="3">
        <v>41</v>
      </c>
      <c r="D11" s="3">
        <f>SUMIF(ENTRADAS[[#This Row],[CÓDIGO PRODUCTO]],INVENTARIO[[#This Row],[CÓDIGO PRODUCTO]],ENTRADAS[[#This Row],[CANTIDAD]])</f>
        <v>83</v>
      </c>
      <c r="E11" s="3">
        <f>SUMIF(SALIDAS[[#This Row],[CÓDIGO PRODUCTO]],INVENTARIO[[#This Row],[CÓDIGO PRODUCTO]],SALIDAS[[#This Row],[CANTIDAD]])</f>
        <v>93</v>
      </c>
      <c r="F11" s="6">
        <f>INVENTARIO[[#This Row],[EXISTENCIAS INICIALES]]+INVENTARIO[[#This Row],[ENTRADAS]]-INVENTARIO[[#This Row],[SALIDAS]]</f>
        <v>31</v>
      </c>
      <c r="H11" s="1" t="s">
        <v>145</v>
      </c>
      <c r="I11" s="15">
        <v>44658</v>
      </c>
      <c r="J11" s="5" t="s">
        <v>16</v>
      </c>
      <c r="K11" s="1" t="e" cm="1">
        <f t="array" ref="K11">BUSCARV</f>
        <v>#NAME?</v>
      </c>
      <c r="L11" s="1">
        <v>93</v>
      </c>
      <c r="N11" s="1" t="s">
        <v>146</v>
      </c>
      <c r="O11" s="16">
        <v>44655</v>
      </c>
      <c r="P11" s="5" t="s">
        <v>16</v>
      </c>
      <c r="Q11" s="1" t="e" cm="1" vm="1">
        <f t="array" aca="1" ref="Q11" ca="1">VLOOKUP(ENTRADAS[CÓDIGO PRODUCTO],INVENTARIO[],2,FALSE)</f>
        <v>#VALUE!</v>
      </c>
      <c r="R11" s="1">
        <v>83</v>
      </c>
    </row>
    <row r="12" spans="1:19" x14ac:dyDescent="0.25">
      <c r="A12" s="5" t="s">
        <v>17</v>
      </c>
      <c r="B12" s="4" t="s">
        <v>35</v>
      </c>
      <c r="C12" s="3">
        <v>60</v>
      </c>
      <c r="D12" s="3">
        <f>SUMIF(ENTRADAS[[#This Row],[CÓDIGO PRODUCTO]],INVENTARIO[[#This Row],[CÓDIGO PRODUCTO]],ENTRADAS[[#This Row],[CANTIDAD]])</f>
        <v>90</v>
      </c>
      <c r="E12" s="3">
        <f>SUMIF(SALIDAS[[#This Row],[CÓDIGO PRODUCTO]],INVENTARIO[[#This Row],[CÓDIGO PRODUCTO]],SALIDAS[[#This Row],[CANTIDAD]])</f>
        <v>101</v>
      </c>
      <c r="F12" s="6">
        <f>INVENTARIO[[#This Row],[EXISTENCIAS INICIALES]]+INVENTARIO[[#This Row],[ENTRADAS]]-INVENTARIO[[#This Row],[SALIDAS]]</f>
        <v>49</v>
      </c>
      <c r="H12" s="1" t="s">
        <v>146</v>
      </c>
      <c r="I12" s="15">
        <v>44659</v>
      </c>
      <c r="J12" s="5" t="s">
        <v>17</v>
      </c>
      <c r="K12" s="1" t="e" cm="1">
        <f t="array" ref="K12">BUSCARV</f>
        <v>#NAME?</v>
      </c>
      <c r="L12" s="1">
        <v>101</v>
      </c>
      <c r="N12" s="1" t="s">
        <v>147</v>
      </c>
      <c r="O12" s="16">
        <v>44656</v>
      </c>
      <c r="P12" s="5" t="s">
        <v>17</v>
      </c>
      <c r="Q12" s="1" t="e" cm="1" vm="1">
        <f t="array" aca="1" ref="Q12" ca="1">VLOOKUP(ENTRADAS[CÓDIGO PRODUCTO],INVENTARIO[],2,FALSE)</f>
        <v>#VALUE!</v>
      </c>
      <c r="R12" s="1">
        <v>90</v>
      </c>
    </row>
    <row r="13" spans="1:19" x14ac:dyDescent="0.25">
      <c r="A13" s="5" t="s">
        <v>10</v>
      </c>
      <c r="B13" s="4" t="s">
        <v>36</v>
      </c>
      <c r="C13" s="3">
        <v>70</v>
      </c>
      <c r="D13" s="3">
        <f>SUMIF(ENTRADAS[[#This Row],[CÓDIGO PRODUCTO]],INVENTARIO[[#This Row],[CÓDIGO PRODUCTO]],ENTRADAS[[#This Row],[CANTIDAD]])</f>
        <v>81</v>
      </c>
      <c r="E13" s="3">
        <f>SUMIF(SALIDAS[[#This Row],[CÓDIGO PRODUCTO]],INVENTARIO[[#This Row],[CÓDIGO PRODUCTO]],SALIDAS[[#This Row],[CANTIDAD]])</f>
        <v>104</v>
      </c>
      <c r="F13" s="6">
        <f>INVENTARIO[[#This Row],[EXISTENCIAS INICIALES]]+INVENTARIO[[#This Row],[ENTRADAS]]-INVENTARIO[[#This Row],[SALIDAS]]</f>
        <v>47</v>
      </c>
      <c r="H13" s="1" t="s">
        <v>147</v>
      </c>
      <c r="I13" s="15">
        <v>44660</v>
      </c>
      <c r="J13" s="5" t="s">
        <v>10</v>
      </c>
      <c r="K13" s="1" t="e" cm="1">
        <f t="array" ref="K13">BUSCARV</f>
        <v>#NAME?</v>
      </c>
      <c r="L13" s="1">
        <v>104</v>
      </c>
      <c r="N13" s="1" t="s">
        <v>148</v>
      </c>
      <c r="O13" s="16">
        <v>44657</v>
      </c>
      <c r="P13" s="5" t="s">
        <v>10</v>
      </c>
      <c r="Q13" s="1" t="e" cm="1" vm="1">
        <f t="array" aca="1" ref="Q13" ca="1">VLOOKUP(ENTRADAS[CÓDIGO PRODUCTO],INVENTARIO[],2,FALSE)</f>
        <v>#VALUE!</v>
      </c>
      <c r="R13" s="1">
        <v>81</v>
      </c>
    </row>
    <row r="14" spans="1:19" x14ac:dyDescent="0.25">
      <c r="A14" s="5" t="s">
        <v>11</v>
      </c>
      <c r="B14" s="4" t="s">
        <v>36</v>
      </c>
      <c r="C14" s="3">
        <v>33</v>
      </c>
      <c r="D14" s="3">
        <f>SUMIF(ENTRADAS[[#This Row],[CÓDIGO PRODUCTO]],INVENTARIO[[#This Row],[CÓDIGO PRODUCTO]],ENTRADAS[[#This Row],[CANTIDAD]])</f>
        <v>85</v>
      </c>
      <c r="E14" s="3">
        <f>SUMIF(SALIDAS[[#This Row],[CÓDIGO PRODUCTO]],INVENTARIO[[#This Row],[CÓDIGO PRODUCTO]],SALIDAS[[#This Row],[CANTIDAD]])</f>
        <v>75</v>
      </c>
      <c r="F14" s="6">
        <f>INVENTARIO[[#This Row],[EXISTENCIAS INICIALES]]+INVENTARIO[[#This Row],[ENTRADAS]]-INVENTARIO[[#This Row],[SALIDAS]]</f>
        <v>43</v>
      </c>
      <c r="H14" s="1" t="s">
        <v>148</v>
      </c>
      <c r="I14" s="15">
        <v>44661</v>
      </c>
      <c r="J14" s="5" t="s">
        <v>11</v>
      </c>
      <c r="K14" s="1" t="e" cm="1">
        <f t="array" ref="K14">BUSCARV</f>
        <v>#NAME?</v>
      </c>
      <c r="L14" s="1">
        <v>75</v>
      </c>
      <c r="N14" s="1" t="s">
        <v>149</v>
      </c>
      <c r="O14" s="16">
        <v>44658</v>
      </c>
      <c r="P14" s="5" t="s">
        <v>11</v>
      </c>
      <c r="Q14" s="1" t="e" cm="1" vm="1">
        <f t="array" aca="1" ref="Q14" ca="1">VLOOKUP(ENTRADAS[CÓDIGO PRODUCTO],INVENTARIO[],2,FALSE)</f>
        <v>#VALUE!</v>
      </c>
      <c r="R14" s="1">
        <v>85</v>
      </c>
    </row>
    <row r="15" spans="1:19" x14ac:dyDescent="0.25">
      <c r="A15" s="5" t="s">
        <v>12</v>
      </c>
      <c r="B15" s="4" t="s">
        <v>37</v>
      </c>
      <c r="C15" s="3">
        <v>25</v>
      </c>
      <c r="D15" s="3">
        <f>SUMIF(ENTRADAS[[#This Row],[CÓDIGO PRODUCTO]],INVENTARIO[[#This Row],[CÓDIGO PRODUCTO]],ENTRADAS[[#This Row],[CANTIDAD]])</f>
        <v>85</v>
      </c>
      <c r="E15" s="3">
        <f>SUMIF(SALIDAS[[#This Row],[CÓDIGO PRODUCTO]],INVENTARIO[[#This Row],[CÓDIGO PRODUCTO]],SALIDAS[[#This Row],[CANTIDAD]])</f>
        <v>73</v>
      </c>
      <c r="F15" s="6">
        <f>INVENTARIO[[#This Row],[EXISTENCIAS INICIALES]]+INVENTARIO[[#This Row],[ENTRADAS]]-INVENTARIO[[#This Row],[SALIDAS]]</f>
        <v>37</v>
      </c>
      <c r="H15" s="1" t="s">
        <v>149</v>
      </c>
      <c r="I15" s="15">
        <v>44662</v>
      </c>
      <c r="J15" s="5" t="s">
        <v>12</v>
      </c>
      <c r="K15" s="1" t="e" cm="1">
        <f t="array" ref="K15">BUSCARV</f>
        <v>#NAME?</v>
      </c>
      <c r="L15" s="1">
        <v>73</v>
      </c>
      <c r="N15" s="1" t="s">
        <v>150</v>
      </c>
      <c r="O15" s="16">
        <v>44659</v>
      </c>
      <c r="P15" s="5" t="s">
        <v>12</v>
      </c>
      <c r="Q15" s="1" t="e" cm="1" vm="1">
        <f t="array" aca="1" ref="Q15" ca="1">VLOOKUP(ENTRADAS[CÓDIGO PRODUCTO],INVENTARIO[],2,FALSE)</f>
        <v>#VALUE!</v>
      </c>
      <c r="R15" s="1">
        <v>85</v>
      </c>
    </row>
    <row r="16" spans="1:19" x14ac:dyDescent="0.25">
      <c r="A16" s="5" t="s">
        <v>13</v>
      </c>
      <c r="B16" s="4" t="s">
        <v>38</v>
      </c>
      <c r="C16" s="3">
        <v>44</v>
      </c>
      <c r="D16" s="3">
        <f>SUMIF(ENTRADAS[[#This Row],[CÓDIGO PRODUCTO]],INVENTARIO[[#This Row],[CÓDIGO PRODUCTO]],ENTRADAS[[#This Row],[CANTIDAD]])</f>
        <v>81</v>
      </c>
      <c r="E16" s="3">
        <f>SUMIF(SALIDAS[[#This Row],[CÓDIGO PRODUCTO]],INVENTARIO[[#This Row],[CÓDIGO PRODUCTO]],SALIDAS[[#This Row],[CANTIDAD]])</f>
        <v>79</v>
      </c>
      <c r="F16" s="6">
        <f>INVENTARIO[[#This Row],[EXISTENCIAS INICIALES]]+INVENTARIO[[#This Row],[ENTRADAS]]-INVENTARIO[[#This Row],[SALIDAS]]</f>
        <v>46</v>
      </c>
      <c r="H16" s="1" t="s">
        <v>150</v>
      </c>
      <c r="I16" s="15">
        <v>44663</v>
      </c>
      <c r="J16" s="5" t="s">
        <v>13</v>
      </c>
      <c r="K16" s="1" t="e" cm="1">
        <f t="array" ref="K16">BUSCARV</f>
        <v>#NAME?</v>
      </c>
      <c r="L16" s="1">
        <v>79</v>
      </c>
      <c r="N16" s="1" t="s">
        <v>151</v>
      </c>
      <c r="O16" s="16">
        <v>44660</v>
      </c>
      <c r="P16" s="5" t="s">
        <v>13</v>
      </c>
      <c r="Q16" s="1" t="e" cm="1" vm="1">
        <f t="array" aca="1" ref="Q16" ca="1">VLOOKUP(ENTRADAS[CÓDIGO PRODUCTO],INVENTARIO[],2,FALSE)</f>
        <v>#VALUE!</v>
      </c>
      <c r="R16" s="1">
        <v>81</v>
      </c>
    </row>
    <row r="17" spans="1:18" x14ac:dyDescent="0.25">
      <c r="A17" s="5" t="s">
        <v>22</v>
      </c>
      <c r="B17" s="4" t="s">
        <v>39</v>
      </c>
      <c r="C17" s="3">
        <v>26</v>
      </c>
      <c r="D17" s="3">
        <f>SUMIF(ENTRADAS[[#This Row],[CÓDIGO PRODUCTO]],INVENTARIO[[#This Row],[CÓDIGO PRODUCTO]],ENTRADAS[[#This Row],[CANTIDAD]])</f>
        <v>84</v>
      </c>
      <c r="E17" s="3">
        <f>SUMIF(SALIDAS[[#This Row],[CÓDIGO PRODUCTO]],INVENTARIO[[#This Row],[CÓDIGO PRODUCTO]],SALIDAS[[#This Row],[CANTIDAD]])</f>
        <v>61</v>
      </c>
      <c r="F17" s="6">
        <f>INVENTARIO[[#This Row],[EXISTENCIAS INICIALES]]+INVENTARIO[[#This Row],[ENTRADAS]]-INVENTARIO[[#This Row],[SALIDAS]]</f>
        <v>49</v>
      </c>
      <c r="H17" s="1" t="s">
        <v>151</v>
      </c>
      <c r="I17" s="15">
        <v>44664</v>
      </c>
      <c r="J17" s="5" t="s">
        <v>22</v>
      </c>
      <c r="K17" s="1" t="e" cm="1">
        <f t="array" ref="K17">BUSCARV</f>
        <v>#NAME?</v>
      </c>
      <c r="L17" s="1">
        <v>61</v>
      </c>
      <c r="N17" s="1" t="s">
        <v>152</v>
      </c>
      <c r="O17" s="16">
        <v>44661</v>
      </c>
      <c r="P17" s="5" t="s">
        <v>22</v>
      </c>
      <c r="Q17" s="1" t="e" cm="1" vm="1">
        <f t="array" aca="1" ref="Q17" ca="1">VLOOKUP(ENTRADAS[CÓDIGO PRODUCTO],INVENTARIO[],2,FALSE)</f>
        <v>#VALUE!</v>
      </c>
      <c r="R17" s="1">
        <v>84</v>
      </c>
    </row>
    <row r="18" spans="1:18" x14ac:dyDescent="0.25">
      <c r="A18" s="5" t="s">
        <v>23</v>
      </c>
      <c r="B18" s="4" t="s">
        <v>40</v>
      </c>
      <c r="C18" s="3">
        <v>45</v>
      </c>
      <c r="D18" s="3">
        <f>SUMIF(ENTRADAS[[#This Row],[CÓDIGO PRODUCTO]],INVENTARIO[[#This Row],[CÓDIGO PRODUCTO]],ENTRADAS[[#This Row],[CANTIDAD]])</f>
        <v>85</v>
      </c>
      <c r="E18" s="3">
        <f>SUMIF(SALIDAS[[#This Row],[CÓDIGO PRODUCTO]],INVENTARIO[[#This Row],[CÓDIGO PRODUCTO]],SALIDAS[[#This Row],[CANTIDAD]])</f>
        <v>70</v>
      </c>
      <c r="F18" s="6">
        <f>INVENTARIO[[#This Row],[EXISTENCIAS INICIALES]]+INVENTARIO[[#This Row],[ENTRADAS]]-INVENTARIO[[#This Row],[SALIDAS]]</f>
        <v>60</v>
      </c>
      <c r="H18" s="1" t="s">
        <v>152</v>
      </c>
      <c r="I18" s="15">
        <v>44665</v>
      </c>
      <c r="J18" s="5" t="s">
        <v>23</v>
      </c>
      <c r="K18" s="1" t="e" cm="1">
        <f t="array" ref="K18">BUSCARV</f>
        <v>#NAME?</v>
      </c>
      <c r="L18" s="1">
        <v>70</v>
      </c>
      <c r="N18" s="1" t="s">
        <v>153</v>
      </c>
      <c r="O18" s="16">
        <v>44662</v>
      </c>
      <c r="P18" s="5" t="s">
        <v>23</v>
      </c>
      <c r="Q18" s="1" t="e" cm="1" vm="1">
        <f t="array" aca="1" ref="Q18" ca="1">VLOOKUP(ENTRADAS[CÓDIGO PRODUCTO],INVENTARIO[],2,FALSE)</f>
        <v>#VALUE!</v>
      </c>
      <c r="R18" s="1">
        <v>85</v>
      </c>
    </row>
    <row r="19" spans="1:18" x14ac:dyDescent="0.25">
      <c r="A19" s="5" t="s">
        <v>24</v>
      </c>
      <c r="B19" s="4" t="s">
        <v>41</v>
      </c>
      <c r="C19" s="3">
        <v>50</v>
      </c>
      <c r="D19" s="3">
        <f>SUMIF(ENTRADAS[[#This Row],[CÓDIGO PRODUCTO]],INVENTARIO[[#This Row],[CÓDIGO PRODUCTO]],ENTRADAS[[#This Row],[CANTIDAD]])</f>
        <v>72</v>
      </c>
      <c r="E19" s="3">
        <f>SUMIF(SALIDAS[[#This Row],[CÓDIGO PRODUCTO]],INVENTARIO[[#This Row],[CÓDIGO PRODUCTO]],SALIDAS[[#This Row],[CANTIDAD]])</f>
        <v>76</v>
      </c>
      <c r="F19" s="6">
        <f>INVENTARIO[[#This Row],[EXISTENCIAS INICIALES]]+INVENTARIO[[#This Row],[ENTRADAS]]-INVENTARIO[[#This Row],[SALIDAS]]</f>
        <v>46</v>
      </c>
      <c r="H19" s="1" t="s">
        <v>153</v>
      </c>
      <c r="I19" s="15">
        <v>44666</v>
      </c>
      <c r="J19" s="5" t="s">
        <v>24</v>
      </c>
      <c r="K19" s="1" t="e" cm="1">
        <f t="array" ref="K19">BUSCARV</f>
        <v>#NAME?</v>
      </c>
      <c r="L19" s="1">
        <v>76</v>
      </c>
      <c r="N19" s="1" t="s">
        <v>154</v>
      </c>
      <c r="O19" s="16">
        <v>44663</v>
      </c>
      <c r="P19" s="5" t="s">
        <v>24</v>
      </c>
      <c r="Q19" s="1" t="e" cm="1" vm="1">
        <f t="array" aca="1" ref="Q19" ca="1">VLOOKUP(ENTRADAS[CÓDIGO PRODUCTO],INVENTARIO[],2,FALSE)</f>
        <v>#VALUE!</v>
      </c>
      <c r="R19" s="1">
        <v>72</v>
      </c>
    </row>
    <row r="20" spans="1:18" x14ac:dyDescent="0.25">
      <c r="A20" s="11" t="s">
        <v>25</v>
      </c>
      <c r="B20" s="12" t="s">
        <v>42</v>
      </c>
      <c r="C20" s="3">
        <v>55</v>
      </c>
      <c r="D20" s="3">
        <f>SUMIF(ENTRADAS[[#This Row],[CÓDIGO PRODUCTO]],INVENTARIO[[#This Row],[CÓDIGO PRODUCTO]],ENTRADAS[[#This Row],[CANTIDAD]])</f>
        <v>70</v>
      </c>
      <c r="E20" s="13">
        <f>SUMIF(SALIDAS[[#This Row],[CÓDIGO PRODUCTO]],INVENTARIO[[#This Row],[CÓDIGO PRODUCTO]],SALIDAS[[#This Row],[CANTIDAD]])</f>
        <v>69</v>
      </c>
      <c r="F20" s="14">
        <f>INVENTARIO[[#This Row],[EXISTENCIAS INICIALES]]+INVENTARIO[[#This Row],[ENTRADAS]]-INVENTARIO[[#This Row],[SALIDAS]]</f>
        <v>56</v>
      </c>
      <c r="H20" s="1" t="s">
        <v>154</v>
      </c>
      <c r="I20" s="15">
        <v>44667</v>
      </c>
      <c r="J20" s="11" t="s">
        <v>25</v>
      </c>
      <c r="K20" s="1" t="e" cm="1">
        <f t="array" ref="K20">BUSCARV</f>
        <v>#NAME?</v>
      </c>
      <c r="L20" s="1">
        <v>69</v>
      </c>
      <c r="N20" s="1" t="s">
        <v>155</v>
      </c>
      <c r="O20" s="16">
        <v>44664</v>
      </c>
      <c r="P20" s="11" t="s">
        <v>25</v>
      </c>
      <c r="Q20" s="1" t="e" cm="1" vm="1">
        <f t="array" aca="1" ref="Q20" ca="1">VLOOKUP(ENTRADAS[CÓDIGO PRODUCTO],INVENTARIO[],2,FALSE)</f>
        <v>#VALUE!</v>
      </c>
      <c r="R20" s="1">
        <v>70</v>
      </c>
    </row>
    <row r="21" spans="1:18" x14ac:dyDescent="0.25">
      <c r="A21" s="11" t="s">
        <v>43</v>
      </c>
      <c r="B21" s="4" t="s">
        <v>53</v>
      </c>
      <c r="C21" s="3">
        <v>20</v>
      </c>
      <c r="D21" s="17">
        <f>SUMIF(ENTRADAS[[#This Row],[CÓDIGO PRODUCTO]],INVENTARIO[[#This Row],[CÓDIGO PRODUCTO]],ENTRADAS[[#This Row],[CANTIDAD]])</f>
        <v>70</v>
      </c>
      <c r="E21" s="17">
        <f>SUMIF(SALIDAS[[#This Row],[CÓDIGO PRODUCTO]],INVENTARIO[[#This Row],[CÓDIGO PRODUCTO]],SALIDAS[[#This Row],[CANTIDAD]])</f>
        <v>76</v>
      </c>
      <c r="F21" s="18">
        <f>INVENTARIO[[#This Row],[EXISTENCIAS INICIALES]]+INVENTARIO[[#This Row],[ENTRADAS]]-INVENTARIO[[#This Row],[SALIDAS]]</f>
        <v>14</v>
      </c>
      <c r="H21" s="1" t="s">
        <v>155</v>
      </c>
      <c r="I21" s="15">
        <v>44668</v>
      </c>
      <c r="J21" s="11" t="s">
        <v>43</v>
      </c>
      <c r="K21" s="1" t="e" cm="1">
        <f t="array" ref="K21">BUSCARV</f>
        <v>#NAME?</v>
      </c>
      <c r="L21" s="1">
        <v>76</v>
      </c>
      <c r="N21" s="1" t="s">
        <v>156</v>
      </c>
      <c r="O21" s="16">
        <v>44665</v>
      </c>
      <c r="P21" s="11" t="s">
        <v>43</v>
      </c>
      <c r="Q21" s="1" t="e" cm="1" vm="1">
        <f t="array" aca="1" ref="Q21" ca="1">VLOOKUP(ENTRADAS[CÓDIGO PRODUCTO],INVENTARIO[],2,FALSE)</f>
        <v>#VALUE!</v>
      </c>
      <c r="R21" s="1">
        <v>70</v>
      </c>
    </row>
    <row r="22" spans="1:18" x14ac:dyDescent="0.25">
      <c r="A22" s="11" t="s">
        <v>44</v>
      </c>
      <c r="B22" s="4" t="s">
        <v>54</v>
      </c>
      <c r="C22" s="3">
        <v>25</v>
      </c>
      <c r="D22" s="17">
        <f>SUMIF(ENTRADAS[[#This Row],[CÓDIGO PRODUCTO]],INVENTARIO[[#This Row],[CÓDIGO PRODUCTO]],ENTRADAS[[#This Row],[CANTIDAD]])</f>
        <v>84</v>
      </c>
      <c r="E22" s="17">
        <f>SUMIF(SALIDAS[[#This Row],[CÓDIGO PRODUCTO]],INVENTARIO[[#This Row],[CÓDIGO PRODUCTO]],SALIDAS[[#This Row],[CANTIDAD]])</f>
        <v>65</v>
      </c>
      <c r="F22" s="18">
        <f>INVENTARIO[[#This Row],[EXISTENCIAS INICIALES]]+INVENTARIO[[#This Row],[ENTRADAS]]-INVENTARIO[[#This Row],[SALIDAS]]</f>
        <v>44</v>
      </c>
      <c r="H22" s="1" t="s">
        <v>156</v>
      </c>
      <c r="I22" s="15">
        <v>44669</v>
      </c>
      <c r="J22" s="11" t="s">
        <v>44</v>
      </c>
      <c r="K22" s="1" t="e" cm="1">
        <f t="array" ref="K22">BUSCARV</f>
        <v>#NAME?</v>
      </c>
      <c r="L22" s="1">
        <v>65</v>
      </c>
      <c r="N22" s="1" t="s">
        <v>157</v>
      </c>
      <c r="O22" s="16">
        <v>44666</v>
      </c>
      <c r="P22" s="11" t="s">
        <v>44</v>
      </c>
      <c r="Q22" s="1" t="e" cm="1" vm="1">
        <f t="array" aca="1" ref="Q22" ca="1">VLOOKUP(ENTRADAS[CÓDIGO PRODUCTO],INVENTARIO[],2,FALSE)</f>
        <v>#VALUE!</v>
      </c>
      <c r="R22" s="1">
        <v>84</v>
      </c>
    </row>
    <row r="23" spans="1:18" x14ac:dyDescent="0.25">
      <c r="A23" s="11" t="s">
        <v>45</v>
      </c>
      <c r="B23" s="4" t="s">
        <v>55</v>
      </c>
      <c r="C23" s="3">
        <v>23</v>
      </c>
      <c r="D23" s="17">
        <f>SUMIF(ENTRADAS[[#This Row],[CÓDIGO PRODUCTO]],INVENTARIO[[#This Row],[CÓDIGO PRODUCTO]],ENTRADAS[[#This Row],[CANTIDAD]])</f>
        <v>72</v>
      </c>
      <c r="E23" s="17">
        <f>SUMIF(SALIDAS[[#This Row],[CÓDIGO PRODUCTO]],INVENTARIO[[#This Row],[CÓDIGO PRODUCTO]],SALIDAS[[#This Row],[CANTIDAD]])</f>
        <v>63</v>
      </c>
      <c r="F23" s="18">
        <f>INVENTARIO[[#This Row],[EXISTENCIAS INICIALES]]+INVENTARIO[[#This Row],[ENTRADAS]]-INVENTARIO[[#This Row],[SALIDAS]]</f>
        <v>32</v>
      </c>
      <c r="H23" s="1" t="s">
        <v>157</v>
      </c>
      <c r="I23" s="15">
        <v>44670</v>
      </c>
      <c r="J23" s="11" t="s">
        <v>45</v>
      </c>
      <c r="K23" s="1" t="e" cm="1">
        <f t="array" ref="K23">BUSCARV</f>
        <v>#NAME?</v>
      </c>
      <c r="L23" s="1">
        <v>63</v>
      </c>
      <c r="N23" s="1" t="s">
        <v>158</v>
      </c>
      <c r="O23" s="16">
        <v>44667</v>
      </c>
      <c r="P23" s="11" t="s">
        <v>45</v>
      </c>
      <c r="Q23" s="1" t="e" cm="1" vm="1">
        <f t="array" aca="1" ref="Q23" ca="1">VLOOKUP(ENTRADAS[CÓDIGO PRODUCTO],INVENTARIO[],2,FALSE)</f>
        <v>#VALUE!</v>
      </c>
      <c r="R23" s="1">
        <v>72</v>
      </c>
    </row>
    <row r="24" spans="1:18" x14ac:dyDescent="0.25">
      <c r="A24" s="11" t="s">
        <v>46</v>
      </c>
      <c r="B24" s="4" t="s">
        <v>56</v>
      </c>
      <c r="C24" s="3">
        <v>25</v>
      </c>
      <c r="D24" s="17">
        <f>SUMIF(ENTRADAS[[#This Row],[CÓDIGO PRODUCTO]],INVENTARIO[[#This Row],[CÓDIGO PRODUCTO]],ENTRADAS[[#This Row],[CANTIDAD]])</f>
        <v>85</v>
      </c>
      <c r="E24" s="17">
        <f>SUMIF(SALIDAS[[#This Row],[CÓDIGO PRODUCTO]],INVENTARIO[[#This Row],[CÓDIGO PRODUCTO]],SALIDAS[[#This Row],[CANTIDAD]])</f>
        <v>64</v>
      </c>
      <c r="F24" s="18">
        <f>INVENTARIO[[#This Row],[EXISTENCIAS INICIALES]]+INVENTARIO[[#This Row],[ENTRADAS]]-INVENTARIO[[#This Row],[SALIDAS]]</f>
        <v>46</v>
      </c>
      <c r="H24" s="1" t="s">
        <v>158</v>
      </c>
      <c r="I24" s="15">
        <v>44671</v>
      </c>
      <c r="J24" s="11" t="s">
        <v>46</v>
      </c>
      <c r="K24" s="1" t="e" cm="1">
        <f t="array" ref="K24">BUSCARV</f>
        <v>#NAME?</v>
      </c>
      <c r="L24" s="1">
        <v>64</v>
      </c>
      <c r="N24" s="1" t="s">
        <v>159</v>
      </c>
      <c r="O24" s="16">
        <v>44668</v>
      </c>
      <c r="P24" s="11" t="s">
        <v>46</v>
      </c>
      <c r="Q24" s="1" t="e" cm="1" vm="1">
        <f t="array" aca="1" ref="Q24" ca="1">VLOOKUP(ENTRADAS[CÓDIGO PRODUCTO],INVENTARIO[],2,FALSE)</f>
        <v>#VALUE!</v>
      </c>
      <c r="R24" s="1">
        <v>85</v>
      </c>
    </row>
    <row r="25" spans="1:18" x14ac:dyDescent="0.25">
      <c r="A25" s="11" t="s">
        <v>47</v>
      </c>
      <c r="B25" s="4" t="s">
        <v>57</v>
      </c>
      <c r="C25" s="3">
        <v>32</v>
      </c>
      <c r="D25" s="17">
        <f>SUMIF(ENTRADAS[[#This Row],[CÓDIGO PRODUCTO]],INVENTARIO[[#This Row],[CÓDIGO PRODUCTO]],ENTRADAS[[#This Row],[CANTIDAD]])</f>
        <v>86</v>
      </c>
      <c r="E25" s="17">
        <f>SUMIF(SALIDAS[[#This Row],[CÓDIGO PRODUCTO]],INVENTARIO[[#This Row],[CÓDIGO PRODUCTO]],SALIDAS[[#This Row],[CANTIDAD]])</f>
        <v>73</v>
      </c>
      <c r="F25" s="18">
        <f>INVENTARIO[[#This Row],[EXISTENCIAS INICIALES]]+INVENTARIO[[#This Row],[ENTRADAS]]-INVENTARIO[[#This Row],[SALIDAS]]</f>
        <v>45</v>
      </c>
      <c r="H25" s="1" t="s">
        <v>159</v>
      </c>
      <c r="I25" s="15">
        <v>44672</v>
      </c>
      <c r="J25" s="11" t="s">
        <v>47</v>
      </c>
      <c r="K25" s="1" t="e" cm="1">
        <f t="array" ref="K25">BUSCARV</f>
        <v>#NAME?</v>
      </c>
      <c r="L25" s="1">
        <v>73</v>
      </c>
      <c r="N25" s="1" t="s">
        <v>160</v>
      </c>
      <c r="O25" s="16">
        <v>44669</v>
      </c>
      <c r="P25" s="11" t="s">
        <v>47</v>
      </c>
      <c r="Q25" s="1" t="e" cm="1" vm="1">
        <f t="array" aca="1" ref="Q25" ca="1">VLOOKUP(ENTRADAS[CÓDIGO PRODUCTO],INVENTARIO[],2,FALSE)</f>
        <v>#VALUE!</v>
      </c>
      <c r="R25" s="1">
        <v>86</v>
      </c>
    </row>
    <row r="26" spans="1:18" x14ac:dyDescent="0.25">
      <c r="A26" s="11" t="s">
        <v>48</v>
      </c>
      <c r="B26" s="4" t="s">
        <v>58</v>
      </c>
      <c r="C26" s="3">
        <v>30</v>
      </c>
      <c r="D26" s="17">
        <f>SUMIF(ENTRADAS[[#This Row],[CÓDIGO PRODUCTO]],INVENTARIO[[#This Row],[CÓDIGO PRODUCTO]],ENTRADAS[[#This Row],[CANTIDAD]])</f>
        <v>72</v>
      </c>
      <c r="E26" s="17">
        <f>SUMIF(SALIDAS[[#This Row],[CÓDIGO PRODUCTO]],INVENTARIO[[#This Row],[CÓDIGO PRODUCTO]],SALIDAS[[#This Row],[CANTIDAD]])</f>
        <v>67</v>
      </c>
      <c r="F26" s="18">
        <f>INVENTARIO[[#This Row],[EXISTENCIAS INICIALES]]+INVENTARIO[[#This Row],[ENTRADAS]]-INVENTARIO[[#This Row],[SALIDAS]]</f>
        <v>35</v>
      </c>
      <c r="H26" s="1" t="s">
        <v>160</v>
      </c>
      <c r="I26" s="15">
        <v>44673</v>
      </c>
      <c r="J26" s="11" t="s">
        <v>48</v>
      </c>
      <c r="K26" s="1" t="e" cm="1">
        <f t="array" ref="K26">BUSCARV</f>
        <v>#NAME?</v>
      </c>
      <c r="L26" s="1">
        <v>67</v>
      </c>
      <c r="N26" s="1" t="s">
        <v>161</v>
      </c>
      <c r="O26" s="16">
        <v>44670</v>
      </c>
      <c r="P26" s="11" t="s">
        <v>48</v>
      </c>
      <c r="Q26" s="1" t="e" cm="1" vm="1">
        <f t="array" aca="1" ref="Q26" ca="1">VLOOKUP(ENTRADAS[CÓDIGO PRODUCTO],INVENTARIO[],2,FALSE)</f>
        <v>#VALUE!</v>
      </c>
      <c r="R26" s="1">
        <v>72</v>
      </c>
    </row>
    <row r="27" spans="1:18" x14ac:dyDescent="0.25">
      <c r="A27" s="11" t="s">
        <v>49</v>
      </c>
      <c r="B27" s="4" t="s">
        <v>59</v>
      </c>
      <c r="C27" s="3">
        <v>44</v>
      </c>
      <c r="D27" s="17">
        <f>SUMIF(ENTRADAS[[#This Row],[CÓDIGO PRODUCTO]],INVENTARIO[[#This Row],[CÓDIGO PRODUCTO]],ENTRADAS[[#This Row],[CANTIDAD]])</f>
        <v>72</v>
      </c>
      <c r="E27" s="17">
        <f>SUMIF(SALIDAS[[#This Row],[CÓDIGO PRODUCTO]],INVENTARIO[[#This Row],[CÓDIGO PRODUCTO]],SALIDAS[[#This Row],[CANTIDAD]])</f>
        <v>61</v>
      </c>
      <c r="F27" s="18">
        <f>INVENTARIO[[#This Row],[EXISTENCIAS INICIALES]]+INVENTARIO[[#This Row],[ENTRADAS]]-INVENTARIO[[#This Row],[SALIDAS]]</f>
        <v>55</v>
      </c>
      <c r="H27" s="1" t="s">
        <v>161</v>
      </c>
      <c r="I27" s="15">
        <v>44674</v>
      </c>
      <c r="J27" s="11" t="s">
        <v>49</v>
      </c>
      <c r="K27" s="1" t="e" cm="1">
        <f t="array" ref="K27">BUSCARV</f>
        <v>#NAME?</v>
      </c>
      <c r="L27" s="1">
        <v>61</v>
      </c>
      <c r="N27" s="1" t="s">
        <v>162</v>
      </c>
      <c r="O27" s="16">
        <v>44671</v>
      </c>
      <c r="P27" s="11" t="s">
        <v>49</v>
      </c>
      <c r="Q27" s="1" t="e" cm="1" vm="1">
        <f t="array" aca="1" ref="Q27" ca="1">VLOOKUP(ENTRADAS[CÓDIGO PRODUCTO],INVENTARIO[],2,FALSE)</f>
        <v>#VALUE!</v>
      </c>
      <c r="R27" s="1">
        <v>72</v>
      </c>
    </row>
    <row r="28" spans="1:18" x14ac:dyDescent="0.25">
      <c r="A28" s="11" t="s">
        <v>50</v>
      </c>
      <c r="B28" s="4" t="s">
        <v>60</v>
      </c>
      <c r="C28" s="3">
        <v>54</v>
      </c>
      <c r="D28" s="17">
        <f>SUMIF(ENTRADAS[[#This Row],[CÓDIGO PRODUCTO]],INVENTARIO[[#This Row],[CÓDIGO PRODUCTO]],ENTRADAS[[#This Row],[CANTIDAD]])</f>
        <v>87</v>
      </c>
      <c r="E28" s="17">
        <f>SUMIF(SALIDAS[[#This Row],[CÓDIGO PRODUCTO]],INVENTARIO[[#This Row],[CÓDIGO PRODUCTO]],SALIDAS[[#This Row],[CANTIDAD]])</f>
        <v>69</v>
      </c>
      <c r="F28" s="18">
        <f>INVENTARIO[[#This Row],[EXISTENCIAS INICIALES]]+INVENTARIO[[#This Row],[ENTRADAS]]-INVENTARIO[[#This Row],[SALIDAS]]</f>
        <v>72</v>
      </c>
      <c r="H28" s="1" t="s">
        <v>162</v>
      </c>
      <c r="I28" s="15">
        <v>44675</v>
      </c>
      <c r="J28" s="11" t="s">
        <v>50</v>
      </c>
      <c r="K28" s="1" t="e" cm="1">
        <f t="array" ref="K28">BUSCARV</f>
        <v>#NAME?</v>
      </c>
      <c r="L28" s="1">
        <v>69</v>
      </c>
      <c r="N28" s="1" t="s">
        <v>163</v>
      </c>
      <c r="O28" s="16">
        <v>44672</v>
      </c>
      <c r="P28" s="11" t="s">
        <v>50</v>
      </c>
      <c r="Q28" s="1" t="e" cm="1" vm="1">
        <f t="array" aca="1" ref="Q28" ca="1">VLOOKUP(ENTRADAS[CÓDIGO PRODUCTO],INVENTARIO[],2,FALSE)</f>
        <v>#VALUE!</v>
      </c>
      <c r="R28" s="1">
        <v>87</v>
      </c>
    </row>
    <row r="29" spans="1:18" x14ac:dyDescent="0.25">
      <c r="A29" s="11" t="s">
        <v>51</v>
      </c>
      <c r="B29" s="4" t="s">
        <v>61</v>
      </c>
      <c r="C29" s="3">
        <v>32</v>
      </c>
      <c r="D29" s="17">
        <f>SUMIF(ENTRADAS[[#This Row],[CÓDIGO PRODUCTO]],INVENTARIO[[#This Row],[CÓDIGO PRODUCTO]],ENTRADAS[[#This Row],[CANTIDAD]])</f>
        <v>87</v>
      </c>
      <c r="E29" s="17">
        <f>SUMIF(SALIDAS[[#This Row],[CÓDIGO PRODUCTO]],INVENTARIO[[#This Row],[CÓDIGO PRODUCTO]],SALIDAS[[#This Row],[CANTIDAD]])</f>
        <v>67</v>
      </c>
      <c r="F29" s="18">
        <f>INVENTARIO[[#This Row],[EXISTENCIAS INICIALES]]+INVENTARIO[[#This Row],[ENTRADAS]]-INVENTARIO[[#This Row],[SALIDAS]]</f>
        <v>52</v>
      </c>
      <c r="H29" s="1" t="s">
        <v>163</v>
      </c>
      <c r="I29" s="15">
        <v>44676</v>
      </c>
      <c r="J29" s="11" t="s">
        <v>51</v>
      </c>
      <c r="K29" s="1" t="e" cm="1">
        <f t="array" ref="K29">BUSCARV</f>
        <v>#NAME?</v>
      </c>
      <c r="L29" s="1">
        <v>67</v>
      </c>
      <c r="N29" s="1" t="s">
        <v>164</v>
      </c>
      <c r="O29" s="16">
        <v>44673</v>
      </c>
      <c r="P29" s="11" t="s">
        <v>51</v>
      </c>
      <c r="Q29" s="1" t="e" cm="1" vm="1">
        <f t="array" aca="1" ref="Q29" ca="1">VLOOKUP(ENTRADAS[CÓDIGO PRODUCTO],INVENTARIO[],2,FALSE)</f>
        <v>#VALUE!</v>
      </c>
      <c r="R29" s="1">
        <v>87</v>
      </c>
    </row>
    <row r="30" spans="1:18" x14ac:dyDescent="0.25">
      <c r="A30" s="11" t="s">
        <v>52</v>
      </c>
      <c r="B30" s="4" t="s">
        <v>62</v>
      </c>
      <c r="C30" s="3">
        <v>15</v>
      </c>
      <c r="D30" s="17">
        <f>SUMIF(ENTRADAS[[#This Row],[CÓDIGO PRODUCTO]],INVENTARIO[[#This Row],[CÓDIGO PRODUCTO]],ENTRADAS[[#This Row],[CANTIDAD]])</f>
        <v>72</v>
      </c>
      <c r="E30" s="17">
        <f>SUMIF(SALIDAS[[#This Row],[CÓDIGO PRODUCTO]],INVENTARIO[[#This Row],[CÓDIGO PRODUCTO]],SALIDAS[[#This Row],[CANTIDAD]])</f>
        <v>67</v>
      </c>
      <c r="F30" s="18">
        <f>INVENTARIO[[#This Row],[EXISTENCIAS INICIALES]]+INVENTARIO[[#This Row],[ENTRADAS]]-INVENTARIO[[#This Row],[SALIDAS]]</f>
        <v>20</v>
      </c>
      <c r="H30" s="1" t="s">
        <v>164</v>
      </c>
      <c r="I30" s="15">
        <v>44677</v>
      </c>
      <c r="J30" s="11" t="s">
        <v>52</v>
      </c>
      <c r="K30" s="1" t="e" cm="1">
        <f t="array" ref="K30">BUSCARV</f>
        <v>#NAME?</v>
      </c>
      <c r="L30" s="1">
        <v>67</v>
      </c>
      <c r="N30" s="1" t="s">
        <v>165</v>
      </c>
      <c r="O30" s="16">
        <v>44674</v>
      </c>
      <c r="P30" s="11" t="s">
        <v>52</v>
      </c>
      <c r="Q30" s="1" t="e" cm="1" vm="1">
        <f t="array" aca="1" ref="Q30" ca="1">VLOOKUP(ENTRADAS[CÓDIGO PRODUCTO],INVENTARIO[],2,FALSE)</f>
        <v>#VALUE!</v>
      </c>
      <c r="R30" s="1">
        <v>72</v>
      </c>
    </row>
    <row r="31" spans="1:18" x14ac:dyDescent="0.25">
      <c r="A31" s="11" t="s">
        <v>63</v>
      </c>
      <c r="B31" s="4" t="s">
        <v>74</v>
      </c>
      <c r="C31" s="3">
        <v>28</v>
      </c>
      <c r="D31" s="17">
        <f>SUMIF(ENTRADAS[[#This Row],[CÓDIGO PRODUCTO]],INVENTARIO[[#This Row],[CÓDIGO PRODUCTO]],ENTRADAS[[#This Row],[CANTIDAD]])</f>
        <v>73</v>
      </c>
      <c r="E31" s="17">
        <f>SUMIF(SALIDAS[[#This Row],[CÓDIGO PRODUCTO]],INVENTARIO[[#This Row],[CÓDIGO PRODUCTO]],SALIDAS[[#This Row],[CANTIDAD]])</f>
        <v>72</v>
      </c>
      <c r="F31" s="18">
        <f>INVENTARIO[[#This Row],[EXISTENCIAS INICIALES]]+INVENTARIO[[#This Row],[ENTRADAS]]-INVENTARIO[[#This Row],[SALIDAS]]</f>
        <v>29</v>
      </c>
      <c r="H31" s="1" t="s">
        <v>165</v>
      </c>
      <c r="I31" s="15">
        <v>44678</v>
      </c>
      <c r="J31" s="11" t="s">
        <v>63</v>
      </c>
      <c r="K31" s="1" t="e" cm="1">
        <f t="array" ref="K31">BUSCARV</f>
        <v>#NAME?</v>
      </c>
      <c r="L31" s="1">
        <v>72</v>
      </c>
      <c r="N31" s="1" t="s">
        <v>166</v>
      </c>
      <c r="O31" s="16">
        <v>44675</v>
      </c>
      <c r="P31" s="11" t="s">
        <v>63</v>
      </c>
      <c r="Q31" s="1" t="e" cm="1" vm="1">
        <f t="array" aca="1" ref="Q31" ca="1">VLOOKUP(ENTRADAS[CÓDIGO PRODUCTO],INVENTARIO[],2,FALSE)</f>
        <v>#VALUE!</v>
      </c>
      <c r="R31" s="1">
        <v>73</v>
      </c>
    </row>
    <row r="32" spans="1:18" x14ac:dyDescent="0.25">
      <c r="A32" s="11" t="s">
        <v>64</v>
      </c>
      <c r="B32" s="4" t="s">
        <v>75</v>
      </c>
      <c r="C32" s="3">
        <v>21</v>
      </c>
      <c r="D32" s="17">
        <f>SUMIF(ENTRADAS[[#This Row],[CÓDIGO PRODUCTO]],INVENTARIO[[#This Row],[CÓDIGO PRODUCTO]],ENTRADAS[[#This Row],[CANTIDAD]])</f>
        <v>71</v>
      </c>
      <c r="E32" s="17">
        <f>SUMIF(SALIDAS[[#This Row],[CÓDIGO PRODUCTO]],INVENTARIO[[#This Row],[CÓDIGO PRODUCTO]],SALIDAS[[#This Row],[CANTIDAD]])</f>
        <v>74</v>
      </c>
      <c r="F32" s="18">
        <f>INVENTARIO[[#This Row],[EXISTENCIAS INICIALES]]+INVENTARIO[[#This Row],[ENTRADAS]]-INVENTARIO[[#This Row],[SALIDAS]]</f>
        <v>18</v>
      </c>
      <c r="H32" s="1" t="s">
        <v>166</v>
      </c>
      <c r="I32" s="15">
        <v>44679</v>
      </c>
      <c r="J32" s="11" t="s">
        <v>64</v>
      </c>
      <c r="K32" s="1" t="e" cm="1">
        <f t="array" ref="K32">BUSCARV</f>
        <v>#NAME?</v>
      </c>
      <c r="L32" s="1">
        <v>74</v>
      </c>
      <c r="N32" s="1" t="s">
        <v>167</v>
      </c>
      <c r="O32" s="16">
        <v>44676</v>
      </c>
      <c r="P32" s="11" t="s">
        <v>64</v>
      </c>
      <c r="Q32" s="1" t="e" cm="1" vm="1">
        <f t="array" aca="1" ref="Q32" ca="1">VLOOKUP(ENTRADAS[CÓDIGO PRODUCTO],INVENTARIO[],2,FALSE)</f>
        <v>#VALUE!</v>
      </c>
      <c r="R32" s="1">
        <v>71</v>
      </c>
    </row>
    <row r="33" spans="1:18" x14ac:dyDescent="0.25">
      <c r="A33" s="11" t="s">
        <v>65</v>
      </c>
      <c r="B33" s="4" t="s">
        <v>76</v>
      </c>
      <c r="C33" s="3">
        <v>29</v>
      </c>
      <c r="D33" s="17">
        <f>SUMIF(ENTRADAS[[#This Row],[CÓDIGO PRODUCTO]],INVENTARIO[[#This Row],[CÓDIGO PRODUCTO]],ENTRADAS[[#This Row],[CANTIDAD]])</f>
        <v>75</v>
      </c>
      <c r="E33" s="17">
        <f>SUMIF(SALIDAS[[#This Row],[CÓDIGO PRODUCTO]],INVENTARIO[[#This Row],[CÓDIGO PRODUCTO]],SALIDAS[[#This Row],[CANTIDAD]])</f>
        <v>60</v>
      </c>
      <c r="F33" s="18">
        <f>INVENTARIO[[#This Row],[EXISTENCIAS INICIALES]]+INVENTARIO[[#This Row],[ENTRADAS]]-INVENTARIO[[#This Row],[SALIDAS]]</f>
        <v>44</v>
      </c>
      <c r="H33" s="1" t="s">
        <v>167</v>
      </c>
      <c r="I33" s="15">
        <v>44680</v>
      </c>
      <c r="J33" s="11" t="s">
        <v>65</v>
      </c>
      <c r="K33" s="1" t="e" cm="1">
        <f t="array" ref="K33">BUSCARV</f>
        <v>#NAME?</v>
      </c>
      <c r="L33" s="1">
        <v>60</v>
      </c>
      <c r="N33" s="1" t="s">
        <v>168</v>
      </c>
      <c r="O33" s="16">
        <v>44677</v>
      </c>
      <c r="P33" s="11" t="s">
        <v>65</v>
      </c>
      <c r="Q33" s="1" t="e" cm="1" vm="1">
        <f t="array" aca="1" ref="Q33" ca="1">VLOOKUP(ENTRADAS[CÓDIGO PRODUCTO],INVENTARIO[],2,FALSE)</f>
        <v>#VALUE!</v>
      </c>
      <c r="R33" s="1">
        <v>75</v>
      </c>
    </row>
    <row r="34" spans="1:18" x14ac:dyDescent="0.25">
      <c r="A34" s="11" t="s">
        <v>66</v>
      </c>
      <c r="B34" s="4" t="s">
        <v>77</v>
      </c>
      <c r="C34" s="3">
        <v>34</v>
      </c>
      <c r="D34" s="17">
        <f>SUMIF(ENTRADAS[[#This Row],[CÓDIGO PRODUCTO]],INVENTARIO[[#This Row],[CÓDIGO PRODUCTO]],ENTRADAS[[#This Row],[CANTIDAD]])</f>
        <v>78</v>
      </c>
      <c r="E34" s="17">
        <f>SUMIF(SALIDAS[[#This Row],[CÓDIGO PRODUCTO]],INVENTARIO[[#This Row],[CÓDIGO PRODUCTO]],SALIDAS[[#This Row],[CANTIDAD]])</f>
        <v>65</v>
      </c>
      <c r="F34" s="18">
        <f>INVENTARIO[[#This Row],[EXISTENCIAS INICIALES]]+INVENTARIO[[#This Row],[ENTRADAS]]-INVENTARIO[[#This Row],[SALIDAS]]</f>
        <v>47</v>
      </c>
      <c r="H34" s="1" t="s">
        <v>168</v>
      </c>
      <c r="I34" s="15">
        <v>44681</v>
      </c>
      <c r="J34" s="11" t="s">
        <v>66</v>
      </c>
      <c r="K34" s="1" t="e" cm="1">
        <f t="array" ref="K34">BUSCARV</f>
        <v>#NAME?</v>
      </c>
      <c r="L34" s="1">
        <v>65</v>
      </c>
      <c r="N34" s="1" t="s">
        <v>169</v>
      </c>
      <c r="O34" s="16">
        <v>44678</v>
      </c>
      <c r="P34" s="11" t="s">
        <v>66</v>
      </c>
      <c r="Q34" s="1" t="e" cm="1" vm="1">
        <f t="array" aca="1" ref="Q34" ca="1">VLOOKUP(ENTRADAS[CÓDIGO PRODUCTO],INVENTARIO[],2,FALSE)</f>
        <v>#VALUE!</v>
      </c>
      <c r="R34" s="1">
        <v>78</v>
      </c>
    </row>
    <row r="35" spans="1:18" x14ac:dyDescent="0.25">
      <c r="A35" s="11" t="s">
        <v>67</v>
      </c>
      <c r="B35" s="4" t="s">
        <v>78</v>
      </c>
      <c r="C35" s="3">
        <v>24</v>
      </c>
      <c r="D35" s="17">
        <f>SUMIF(ENTRADAS[[#This Row],[CÓDIGO PRODUCTO]],INVENTARIO[[#This Row],[CÓDIGO PRODUCTO]],ENTRADAS[[#This Row],[CANTIDAD]])</f>
        <v>71</v>
      </c>
      <c r="E35" s="17">
        <f>SUMIF(SALIDAS[[#This Row],[CÓDIGO PRODUCTO]],INVENTARIO[[#This Row],[CÓDIGO PRODUCTO]],SALIDAS[[#This Row],[CANTIDAD]])</f>
        <v>65</v>
      </c>
      <c r="F35" s="18">
        <f>INVENTARIO[[#This Row],[EXISTENCIAS INICIALES]]+INVENTARIO[[#This Row],[ENTRADAS]]-INVENTARIO[[#This Row],[SALIDAS]]</f>
        <v>30</v>
      </c>
      <c r="H35" s="1" t="s">
        <v>169</v>
      </c>
      <c r="I35" s="15">
        <v>44682</v>
      </c>
      <c r="J35" s="11" t="s">
        <v>67</v>
      </c>
      <c r="K35" s="1" t="e" cm="1">
        <f t="array" ref="K35">BUSCARV</f>
        <v>#NAME?</v>
      </c>
      <c r="L35" s="1">
        <v>65</v>
      </c>
      <c r="N35" s="1" t="s">
        <v>170</v>
      </c>
      <c r="O35" s="16">
        <v>44679</v>
      </c>
      <c r="P35" s="11" t="s">
        <v>67</v>
      </c>
      <c r="Q35" s="1" t="e" cm="1" vm="1">
        <f t="array" aca="1" ref="Q35" ca="1">VLOOKUP(ENTRADAS[CÓDIGO PRODUCTO],INVENTARIO[],2,FALSE)</f>
        <v>#VALUE!</v>
      </c>
      <c r="R35" s="1">
        <v>71</v>
      </c>
    </row>
    <row r="36" spans="1:18" x14ac:dyDescent="0.25">
      <c r="A36" s="11" t="s">
        <v>68</v>
      </c>
      <c r="B36" s="4" t="s">
        <v>79</v>
      </c>
      <c r="C36" s="3">
        <v>30</v>
      </c>
      <c r="D36" s="17">
        <f>SUMIF(ENTRADAS[[#This Row],[CÓDIGO PRODUCTO]],INVENTARIO[[#This Row],[CÓDIGO PRODUCTO]],ENTRADAS[[#This Row],[CANTIDAD]])</f>
        <v>85</v>
      </c>
      <c r="E36" s="17">
        <f>SUMIF(SALIDAS[[#This Row],[CÓDIGO PRODUCTO]],INVENTARIO[[#This Row],[CÓDIGO PRODUCTO]],SALIDAS[[#This Row],[CANTIDAD]])</f>
        <v>68</v>
      </c>
      <c r="F36" s="18">
        <f>INVENTARIO[[#This Row],[EXISTENCIAS INICIALES]]+INVENTARIO[[#This Row],[ENTRADAS]]-INVENTARIO[[#This Row],[SALIDAS]]</f>
        <v>47</v>
      </c>
      <c r="H36" s="1" t="s">
        <v>170</v>
      </c>
      <c r="I36" s="15">
        <v>44683</v>
      </c>
      <c r="J36" s="11" t="s">
        <v>68</v>
      </c>
      <c r="K36" s="1" t="e" cm="1">
        <f t="array" ref="K36">BUSCARV</f>
        <v>#NAME?</v>
      </c>
      <c r="L36" s="1">
        <v>68</v>
      </c>
      <c r="N36" s="1" t="s">
        <v>171</v>
      </c>
      <c r="O36" s="16">
        <v>44680</v>
      </c>
      <c r="P36" s="11" t="s">
        <v>68</v>
      </c>
      <c r="Q36" s="1" t="e" cm="1" vm="1">
        <f t="array" aca="1" ref="Q36" ca="1">VLOOKUP(ENTRADAS[CÓDIGO PRODUCTO],INVENTARIO[],2,FALSE)</f>
        <v>#VALUE!</v>
      </c>
      <c r="R36" s="1">
        <v>85</v>
      </c>
    </row>
    <row r="37" spans="1:18" x14ac:dyDescent="0.25">
      <c r="A37" s="11" t="s">
        <v>69</v>
      </c>
      <c r="B37" s="4" t="s">
        <v>80</v>
      </c>
      <c r="C37" s="3">
        <v>32</v>
      </c>
      <c r="D37" s="17">
        <f>SUMIF(ENTRADAS[[#This Row],[CÓDIGO PRODUCTO]],INVENTARIO[[#This Row],[CÓDIGO PRODUCTO]],ENTRADAS[[#This Row],[CANTIDAD]])</f>
        <v>76</v>
      </c>
      <c r="E37" s="17">
        <f>SUMIF(SALIDAS[[#This Row],[CÓDIGO PRODUCTO]],INVENTARIO[[#This Row],[CÓDIGO PRODUCTO]],SALIDAS[[#This Row],[CANTIDAD]])</f>
        <v>71</v>
      </c>
      <c r="F37" s="18">
        <f>INVENTARIO[[#This Row],[EXISTENCIAS INICIALES]]+INVENTARIO[[#This Row],[ENTRADAS]]-INVENTARIO[[#This Row],[SALIDAS]]</f>
        <v>37</v>
      </c>
      <c r="H37" s="1" t="s">
        <v>171</v>
      </c>
      <c r="I37" s="15">
        <v>44684</v>
      </c>
      <c r="J37" s="11" t="s">
        <v>69</v>
      </c>
      <c r="K37" s="1" t="e" cm="1">
        <f t="array" ref="K37">BUSCARV</f>
        <v>#NAME?</v>
      </c>
      <c r="L37" s="1">
        <v>71</v>
      </c>
      <c r="N37" s="1" t="s">
        <v>172</v>
      </c>
      <c r="O37" s="16">
        <v>44681</v>
      </c>
      <c r="P37" s="11" t="s">
        <v>69</v>
      </c>
      <c r="Q37" s="1" t="e" cm="1" vm="1">
        <f t="array" aca="1" ref="Q37" ca="1">VLOOKUP(ENTRADAS[CÓDIGO PRODUCTO],INVENTARIO[],2,FALSE)</f>
        <v>#VALUE!</v>
      </c>
      <c r="R37" s="1">
        <v>76</v>
      </c>
    </row>
    <row r="38" spans="1:18" x14ac:dyDescent="0.25">
      <c r="A38" s="11" t="s">
        <v>70</v>
      </c>
      <c r="B38" s="4" t="s">
        <v>81</v>
      </c>
      <c r="C38" s="3">
        <v>20</v>
      </c>
      <c r="D38" s="17">
        <f>SUMIF(ENTRADAS[[#This Row],[CÓDIGO PRODUCTO]],INVENTARIO[[#This Row],[CÓDIGO PRODUCTO]],ENTRADAS[[#This Row],[CANTIDAD]])</f>
        <v>70</v>
      </c>
      <c r="E38" s="17">
        <f>SUMIF(SALIDAS[[#This Row],[CÓDIGO PRODUCTO]],INVENTARIO[[#This Row],[CÓDIGO PRODUCTO]],SALIDAS[[#This Row],[CANTIDAD]])</f>
        <v>64</v>
      </c>
      <c r="F38" s="18">
        <f>INVENTARIO[[#This Row],[EXISTENCIAS INICIALES]]+INVENTARIO[[#This Row],[ENTRADAS]]-INVENTARIO[[#This Row],[SALIDAS]]</f>
        <v>26</v>
      </c>
      <c r="H38" s="1" t="s">
        <v>172</v>
      </c>
      <c r="I38" s="15">
        <v>44685</v>
      </c>
      <c r="J38" s="11" t="s">
        <v>70</v>
      </c>
      <c r="K38" s="1" t="e" cm="1">
        <f t="array" ref="K38">BUSCARV</f>
        <v>#NAME?</v>
      </c>
      <c r="L38" s="1">
        <v>64</v>
      </c>
      <c r="N38" s="1" t="s">
        <v>173</v>
      </c>
      <c r="O38" s="16">
        <v>44682</v>
      </c>
      <c r="P38" s="11" t="s">
        <v>70</v>
      </c>
      <c r="Q38" s="1" t="e" cm="1" vm="1">
        <f t="array" aca="1" ref="Q38" ca="1">VLOOKUP(ENTRADAS[CÓDIGO PRODUCTO],INVENTARIO[],2,FALSE)</f>
        <v>#VALUE!</v>
      </c>
      <c r="R38" s="1">
        <v>70</v>
      </c>
    </row>
    <row r="39" spans="1:18" x14ac:dyDescent="0.25">
      <c r="A39" s="11" t="s">
        <v>71</v>
      </c>
      <c r="B39" s="4" t="s">
        <v>82</v>
      </c>
      <c r="C39" s="3">
        <v>30</v>
      </c>
      <c r="D39" s="17">
        <f>SUMIF(ENTRADAS[[#This Row],[CÓDIGO PRODUCTO]],INVENTARIO[[#This Row],[CÓDIGO PRODUCTO]],ENTRADAS[[#This Row],[CANTIDAD]])</f>
        <v>71</v>
      </c>
      <c r="E39" s="17">
        <f>SUMIF(SALIDAS[[#This Row],[CÓDIGO PRODUCTO]],INVENTARIO[[#This Row],[CÓDIGO PRODUCTO]],SALIDAS[[#This Row],[CANTIDAD]])</f>
        <v>70</v>
      </c>
      <c r="F39" s="18">
        <f>INVENTARIO[[#This Row],[EXISTENCIAS INICIALES]]+INVENTARIO[[#This Row],[ENTRADAS]]-INVENTARIO[[#This Row],[SALIDAS]]</f>
        <v>31</v>
      </c>
      <c r="H39" s="1" t="s">
        <v>173</v>
      </c>
      <c r="I39" s="15">
        <v>44686</v>
      </c>
      <c r="J39" s="11" t="s">
        <v>71</v>
      </c>
      <c r="K39" s="1" t="e" cm="1">
        <f t="array" ref="K39">BUSCARV</f>
        <v>#NAME?</v>
      </c>
      <c r="L39" s="1">
        <v>70</v>
      </c>
      <c r="N39" s="1" t="s">
        <v>174</v>
      </c>
      <c r="O39" s="16">
        <v>44683</v>
      </c>
      <c r="P39" s="11" t="s">
        <v>71</v>
      </c>
      <c r="Q39" s="1" t="e" cm="1" vm="1">
        <f t="array" aca="1" ref="Q39" ca="1">VLOOKUP(ENTRADAS[CÓDIGO PRODUCTO],INVENTARIO[],2,FALSE)</f>
        <v>#VALUE!</v>
      </c>
      <c r="R39" s="1">
        <v>71</v>
      </c>
    </row>
    <row r="40" spans="1:18" x14ac:dyDescent="0.25">
      <c r="A40" s="11" t="s">
        <v>72</v>
      </c>
      <c r="B40" s="4" t="s">
        <v>83</v>
      </c>
      <c r="C40" s="3">
        <v>20</v>
      </c>
      <c r="D40" s="17">
        <f>SUMIF(ENTRADAS[[#This Row],[CÓDIGO PRODUCTO]],INVENTARIO[[#This Row],[CÓDIGO PRODUCTO]],ENTRADAS[[#This Row],[CANTIDAD]])</f>
        <v>90</v>
      </c>
      <c r="E40" s="17">
        <f>SUMIF(SALIDAS[[#This Row],[CÓDIGO PRODUCTO]],INVENTARIO[[#This Row],[CÓDIGO PRODUCTO]],SALIDAS[[#This Row],[CANTIDAD]])</f>
        <v>64</v>
      </c>
      <c r="F40" s="18">
        <f>INVENTARIO[[#This Row],[EXISTENCIAS INICIALES]]+INVENTARIO[[#This Row],[ENTRADAS]]-INVENTARIO[[#This Row],[SALIDAS]]</f>
        <v>46</v>
      </c>
      <c r="H40" s="1" t="s">
        <v>174</v>
      </c>
      <c r="I40" s="15">
        <v>44687</v>
      </c>
      <c r="J40" s="11" t="s">
        <v>72</v>
      </c>
      <c r="K40" s="1" t="e" cm="1">
        <f t="array" ref="K40">BUSCARV</f>
        <v>#NAME?</v>
      </c>
      <c r="L40" s="1">
        <v>64</v>
      </c>
      <c r="N40" s="1" t="s">
        <v>175</v>
      </c>
      <c r="O40" s="16">
        <v>44684</v>
      </c>
      <c r="P40" s="11" t="s">
        <v>72</v>
      </c>
      <c r="Q40" s="1" t="e" cm="1" vm="1">
        <f t="array" aca="1" ref="Q40" ca="1">VLOOKUP(ENTRADAS[CÓDIGO PRODUCTO],INVENTARIO[],2,FALSE)</f>
        <v>#VALUE!</v>
      </c>
      <c r="R40" s="1">
        <v>90</v>
      </c>
    </row>
    <row r="41" spans="1:18" x14ac:dyDescent="0.25">
      <c r="A41" s="11" t="s">
        <v>73</v>
      </c>
      <c r="B41" s="4" t="s">
        <v>84</v>
      </c>
      <c r="C41" s="3">
        <v>30</v>
      </c>
      <c r="D41" s="17">
        <f>SUMIF(ENTRADAS[[#This Row],[CÓDIGO PRODUCTO]],INVENTARIO[[#This Row],[CÓDIGO PRODUCTO]],ENTRADAS[[#This Row],[CANTIDAD]])</f>
        <v>70</v>
      </c>
      <c r="E41" s="17">
        <f>SUMIF(SALIDAS[[#This Row],[CÓDIGO PRODUCTO]],INVENTARIO[[#This Row],[CÓDIGO PRODUCTO]],SALIDAS[[#This Row],[CANTIDAD]])</f>
        <v>76</v>
      </c>
      <c r="F41" s="18">
        <f>INVENTARIO[[#This Row],[EXISTENCIAS INICIALES]]+INVENTARIO[[#This Row],[ENTRADAS]]-INVENTARIO[[#This Row],[SALIDAS]]</f>
        <v>24</v>
      </c>
      <c r="H41" s="1" t="s">
        <v>175</v>
      </c>
      <c r="I41" s="15">
        <v>44688</v>
      </c>
      <c r="J41" s="11" t="s">
        <v>73</v>
      </c>
      <c r="K41" s="1" t="e" cm="1">
        <f t="array" ref="K41">BUSCARV</f>
        <v>#NAME?</v>
      </c>
      <c r="L41" s="1">
        <v>76</v>
      </c>
      <c r="N41" s="1" t="s">
        <v>176</v>
      </c>
      <c r="O41" s="16">
        <v>44685</v>
      </c>
      <c r="P41" s="11" t="s">
        <v>73</v>
      </c>
      <c r="Q41" s="1" t="e" cm="1" vm="1">
        <f t="array" aca="1" ref="Q41" ca="1">VLOOKUP(ENTRADAS[CÓDIGO PRODUCTO],INVENTARIO[],2,FALSE)</f>
        <v>#VALUE!</v>
      </c>
      <c r="R41" s="1">
        <v>70</v>
      </c>
    </row>
    <row r="42" spans="1:18" x14ac:dyDescent="0.25">
      <c r="A42" s="11" t="s">
        <v>85</v>
      </c>
      <c r="B42" s="4" t="s">
        <v>99</v>
      </c>
      <c r="C42" s="3">
        <v>32</v>
      </c>
      <c r="D42" s="17">
        <f>SUMIF(ENTRADAS[[#This Row],[CÓDIGO PRODUCTO]],INVENTARIO[[#This Row],[CÓDIGO PRODUCTO]],ENTRADAS[[#This Row],[CANTIDAD]])</f>
        <v>85</v>
      </c>
      <c r="E42" s="17">
        <f>SUMIF(SALIDAS[[#This Row],[CÓDIGO PRODUCTO]],INVENTARIO[[#This Row],[CÓDIGO PRODUCTO]],SALIDAS[[#This Row],[CANTIDAD]])</f>
        <v>76</v>
      </c>
      <c r="F42" s="18">
        <f>INVENTARIO[[#This Row],[EXISTENCIAS INICIALES]]+INVENTARIO[[#This Row],[ENTRADAS]]-INVENTARIO[[#This Row],[SALIDAS]]</f>
        <v>41</v>
      </c>
      <c r="H42" s="1" t="s">
        <v>176</v>
      </c>
      <c r="I42" s="15">
        <v>44689</v>
      </c>
      <c r="J42" s="11" t="s">
        <v>85</v>
      </c>
      <c r="K42" s="1" t="e" cm="1">
        <f t="array" ref="K42">BUSCARV</f>
        <v>#NAME?</v>
      </c>
      <c r="L42" s="1">
        <v>76</v>
      </c>
      <c r="N42" s="1" t="s">
        <v>177</v>
      </c>
      <c r="O42" s="16">
        <v>44686</v>
      </c>
      <c r="P42" s="11" t="s">
        <v>85</v>
      </c>
      <c r="Q42" s="1" t="e" cm="1" vm="1">
        <f t="array" aca="1" ref="Q42" ca="1">VLOOKUP(ENTRADAS[CÓDIGO PRODUCTO],INVENTARIO[],2,FALSE)</f>
        <v>#VALUE!</v>
      </c>
      <c r="R42" s="1">
        <v>85</v>
      </c>
    </row>
    <row r="43" spans="1:18" x14ac:dyDescent="0.25">
      <c r="A43" s="11" t="s">
        <v>86</v>
      </c>
      <c r="B43" s="4" t="s">
        <v>100</v>
      </c>
      <c r="C43" s="3">
        <v>32</v>
      </c>
      <c r="D43" s="17">
        <f>SUMIF(ENTRADAS[[#This Row],[CÓDIGO PRODUCTO]],INVENTARIO[[#This Row],[CÓDIGO PRODUCTO]],ENTRADAS[[#This Row],[CANTIDAD]])</f>
        <v>87</v>
      </c>
      <c r="E43" s="17">
        <f>SUMIF(SALIDAS[[#This Row],[CÓDIGO PRODUCTO]],INVENTARIO[[#This Row],[CÓDIGO PRODUCTO]],SALIDAS[[#This Row],[CANTIDAD]])</f>
        <v>65</v>
      </c>
      <c r="F43" s="18">
        <f>INVENTARIO[[#This Row],[EXISTENCIAS INICIALES]]+INVENTARIO[[#This Row],[ENTRADAS]]-INVENTARIO[[#This Row],[SALIDAS]]</f>
        <v>54</v>
      </c>
      <c r="H43" s="1" t="s">
        <v>177</v>
      </c>
      <c r="I43" s="15">
        <v>44690</v>
      </c>
      <c r="J43" s="11" t="s">
        <v>86</v>
      </c>
      <c r="K43" s="1" t="e" cm="1">
        <f t="array" ref="K43">BUSCARV</f>
        <v>#NAME?</v>
      </c>
      <c r="L43" s="1">
        <v>65</v>
      </c>
      <c r="N43" s="1" t="s">
        <v>178</v>
      </c>
      <c r="O43" s="16">
        <v>44687</v>
      </c>
      <c r="P43" s="11" t="s">
        <v>86</v>
      </c>
      <c r="Q43" s="1" t="e" cm="1" vm="1">
        <f t="array" aca="1" ref="Q43" ca="1">VLOOKUP(ENTRADAS[CÓDIGO PRODUCTO],INVENTARIO[],2,FALSE)</f>
        <v>#VALUE!</v>
      </c>
      <c r="R43" s="1">
        <v>87</v>
      </c>
    </row>
    <row r="44" spans="1:18" x14ac:dyDescent="0.25">
      <c r="A44" s="11" t="s">
        <v>87</v>
      </c>
      <c r="B44" s="4" t="s">
        <v>101</v>
      </c>
      <c r="C44" s="3">
        <v>53</v>
      </c>
      <c r="D44" s="17">
        <f>SUMIF(ENTRADAS[[#This Row],[CÓDIGO PRODUCTO]],INVENTARIO[[#This Row],[CÓDIGO PRODUCTO]],ENTRADAS[[#This Row],[CANTIDAD]])</f>
        <v>86</v>
      </c>
      <c r="E44" s="17">
        <f>SUMIF(SALIDAS[[#This Row],[CÓDIGO PRODUCTO]],INVENTARIO[[#This Row],[CÓDIGO PRODUCTO]],SALIDAS[[#This Row],[CANTIDAD]])</f>
        <v>79</v>
      </c>
      <c r="F44" s="18">
        <f>INVENTARIO[[#This Row],[EXISTENCIAS INICIALES]]+INVENTARIO[[#This Row],[ENTRADAS]]-INVENTARIO[[#This Row],[SALIDAS]]</f>
        <v>60</v>
      </c>
      <c r="H44" s="1" t="s">
        <v>178</v>
      </c>
      <c r="I44" s="15">
        <v>44691</v>
      </c>
      <c r="J44" s="11" t="s">
        <v>87</v>
      </c>
      <c r="K44" s="1" t="e" cm="1">
        <f t="array" ref="K44">BUSCARV</f>
        <v>#NAME?</v>
      </c>
      <c r="L44" s="1">
        <v>79</v>
      </c>
      <c r="N44" s="1" t="s">
        <v>179</v>
      </c>
      <c r="O44" s="16">
        <v>44688</v>
      </c>
      <c r="P44" s="11" t="s">
        <v>87</v>
      </c>
      <c r="Q44" s="1" t="e" cm="1" vm="1">
        <f t="array" aca="1" ref="Q44" ca="1">VLOOKUP(ENTRADAS[CÓDIGO PRODUCTO],INVENTARIO[],2,FALSE)</f>
        <v>#VALUE!</v>
      </c>
      <c r="R44" s="1">
        <v>86</v>
      </c>
    </row>
    <row r="45" spans="1:18" x14ac:dyDescent="0.25">
      <c r="A45" s="11" t="s">
        <v>88</v>
      </c>
      <c r="B45" s="4" t="s">
        <v>102</v>
      </c>
      <c r="C45" s="3">
        <v>21</v>
      </c>
      <c r="D45" s="17">
        <f>SUMIF(ENTRADAS[[#This Row],[CÓDIGO PRODUCTO]],INVENTARIO[[#This Row],[CÓDIGO PRODUCTO]],ENTRADAS[[#This Row],[CANTIDAD]])</f>
        <v>71</v>
      </c>
      <c r="E45" s="17">
        <f>SUMIF(SALIDAS[[#This Row],[CÓDIGO PRODUCTO]],INVENTARIO[[#This Row],[CÓDIGO PRODUCTO]],SALIDAS[[#This Row],[CANTIDAD]])</f>
        <v>64</v>
      </c>
      <c r="F45" s="18">
        <f>INVENTARIO[[#This Row],[EXISTENCIAS INICIALES]]+INVENTARIO[[#This Row],[ENTRADAS]]-INVENTARIO[[#This Row],[SALIDAS]]</f>
        <v>28</v>
      </c>
      <c r="H45" s="1" t="s">
        <v>179</v>
      </c>
      <c r="I45" s="15">
        <v>44692</v>
      </c>
      <c r="J45" s="11" t="s">
        <v>88</v>
      </c>
      <c r="K45" s="1" t="e" cm="1">
        <f t="array" ref="K45">BUSCARV</f>
        <v>#NAME?</v>
      </c>
      <c r="L45" s="1">
        <v>64</v>
      </c>
      <c r="N45" s="1" t="s">
        <v>180</v>
      </c>
      <c r="O45" s="16">
        <v>44689</v>
      </c>
      <c r="P45" s="11" t="s">
        <v>88</v>
      </c>
      <c r="Q45" s="1" t="e" cm="1" vm="1">
        <f t="array" aca="1" ref="Q45" ca="1">VLOOKUP(ENTRADAS[CÓDIGO PRODUCTO],INVENTARIO[],2,FALSE)</f>
        <v>#VALUE!</v>
      </c>
      <c r="R45" s="1">
        <v>71</v>
      </c>
    </row>
    <row r="46" spans="1:18" x14ac:dyDescent="0.25">
      <c r="A46" s="11" t="s">
        <v>89</v>
      </c>
      <c r="B46" s="4" t="s">
        <v>103</v>
      </c>
      <c r="C46" s="3">
        <v>34</v>
      </c>
      <c r="D46" s="17">
        <f>SUMIF(ENTRADAS[[#This Row],[CÓDIGO PRODUCTO]],INVENTARIO[[#This Row],[CÓDIGO PRODUCTO]],ENTRADAS[[#This Row],[CANTIDAD]])</f>
        <v>89</v>
      </c>
      <c r="E46" s="17">
        <f>SUMIF(SALIDAS[[#This Row],[CÓDIGO PRODUCTO]],INVENTARIO[[#This Row],[CÓDIGO PRODUCTO]],SALIDAS[[#This Row],[CANTIDAD]])</f>
        <v>72</v>
      </c>
      <c r="F46" s="18">
        <f>INVENTARIO[[#This Row],[EXISTENCIAS INICIALES]]+INVENTARIO[[#This Row],[ENTRADAS]]-INVENTARIO[[#This Row],[SALIDAS]]</f>
        <v>51</v>
      </c>
      <c r="H46" s="1" t="s">
        <v>180</v>
      </c>
      <c r="I46" s="15">
        <v>44693</v>
      </c>
      <c r="J46" s="11" t="s">
        <v>89</v>
      </c>
      <c r="K46" s="1" t="e" cm="1">
        <f t="array" ref="K46">BUSCARV</f>
        <v>#NAME?</v>
      </c>
      <c r="L46" s="1">
        <v>72</v>
      </c>
      <c r="N46" s="1" t="s">
        <v>181</v>
      </c>
      <c r="O46" s="16">
        <v>44690</v>
      </c>
      <c r="P46" s="11" t="s">
        <v>89</v>
      </c>
      <c r="Q46" s="1" t="e" cm="1" vm="1">
        <f t="array" aca="1" ref="Q46" ca="1">VLOOKUP(ENTRADAS[CÓDIGO PRODUCTO],INVENTARIO[],2,FALSE)</f>
        <v>#VALUE!</v>
      </c>
      <c r="R46" s="1">
        <v>89</v>
      </c>
    </row>
    <row r="47" spans="1:18" x14ac:dyDescent="0.25">
      <c r="A47" s="11" t="s">
        <v>90</v>
      </c>
      <c r="B47" s="4" t="s">
        <v>104</v>
      </c>
      <c r="C47" s="3">
        <v>29</v>
      </c>
      <c r="D47" s="17">
        <f>SUMIF(ENTRADAS[[#This Row],[CÓDIGO PRODUCTO]],INVENTARIO[[#This Row],[CÓDIGO PRODUCTO]],ENTRADAS[[#This Row],[CANTIDAD]])</f>
        <v>73</v>
      </c>
      <c r="E47" s="17">
        <f>SUMIF(SALIDAS[[#This Row],[CÓDIGO PRODUCTO]],INVENTARIO[[#This Row],[CÓDIGO PRODUCTO]],SALIDAS[[#This Row],[CANTIDAD]])</f>
        <v>77</v>
      </c>
      <c r="F47" s="18">
        <f>INVENTARIO[[#This Row],[EXISTENCIAS INICIALES]]+INVENTARIO[[#This Row],[ENTRADAS]]-INVENTARIO[[#This Row],[SALIDAS]]</f>
        <v>25</v>
      </c>
      <c r="H47" s="1" t="s">
        <v>181</v>
      </c>
      <c r="I47" s="15">
        <v>44694</v>
      </c>
      <c r="J47" s="11" t="s">
        <v>90</v>
      </c>
      <c r="K47" s="1" t="e" cm="1">
        <f t="array" ref="K47">BUSCARV</f>
        <v>#NAME?</v>
      </c>
      <c r="L47" s="1">
        <v>77</v>
      </c>
      <c r="N47" s="1" t="s">
        <v>182</v>
      </c>
      <c r="O47" s="16">
        <v>44691</v>
      </c>
      <c r="P47" s="11" t="s">
        <v>90</v>
      </c>
      <c r="Q47" s="1" t="e" cm="1" vm="1">
        <f t="array" aca="1" ref="Q47" ca="1">VLOOKUP(ENTRADAS[CÓDIGO PRODUCTO],INVENTARIO[],2,FALSE)</f>
        <v>#VALUE!</v>
      </c>
      <c r="R47" s="1">
        <v>73</v>
      </c>
    </row>
    <row r="48" spans="1:18" x14ac:dyDescent="0.25">
      <c r="A48" s="11" t="s">
        <v>91</v>
      </c>
      <c r="B48" s="4" t="s">
        <v>105</v>
      </c>
      <c r="C48" s="3">
        <v>31</v>
      </c>
      <c r="D48" s="17">
        <f>SUMIF(ENTRADAS[[#This Row],[CÓDIGO PRODUCTO]],INVENTARIO[[#This Row],[CÓDIGO PRODUCTO]],ENTRADAS[[#This Row],[CANTIDAD]])</f>
        <v>75</v>
      </c>
      <c r="E48" s="17">
        <f>SUMIF(SALIDAS[[#This Row],[CÓDIGO PRODUCTO]],INVENTARIO[[#This Row],[CÓDIGO PRODUCTO]],SALIDAS[[#This Row],[CANTIDAD]])</f>
        <v>73</v>
      </c>
      <c r="F48" s="18">
        <f>INVENTARIO[[#This Row],[EXISTENCIAS INICIALES]]+INVENTARIO[[#This Row],[ENTRADAS]]-INVENTARIO[[#This Row],[SALIDAS]]</f>
        <v>33</v>
      </c>
      <c r="H48" s="1" t="s">
        <v>182</v>
      </c>
      <c r="I48" s="15">
        <v>44695</v>
      </c>
      <c r="J48" s="11" t="s">
        <v>91</v>
      </c>
      <c r="K48" s="1" t="e" cm="1">
        <f t="array" ref="K48">BUSCARV</f>
        <v>#NAME?</v>
      </c>
      <c r="L48" s="1">
        <v>73</v>
      </c>
      <c r="N48" s="1" t="s">
        <v>183</v>
      </c>
      <c r="O48" s="16">
        <v>44692</v>
      </c>
      <c r="P48" s="11" t="s">
        <v>91</v>
      </c>
      <c r="Q48" s="1" t="e" cm="1" vm="1">
        <f t="array" aca="1" ref="Q48" ca="1">VLOOKUP(ENTRADAS[CÓDIGO PRODUCTO],INVENTARIO[],2,FALSE)</f>
        <v>#VALUE!</v>
      </c>
      <c r="R48" s="1">
        <v>75</v>
      </c>
    </row>
    <row r="49" spans="1:18" x14ac:dyDescent="0.25">
      <c r="A49" s="11" t="s">
        <v>92</v>
      </c>
      <c r="B49" s="4" t="s">
        <v>106</v>
      </c>
      <c r="C49" s="3">
        <v>30</v>
      </c>
      <c r="D49" s="17">
        <f>SUMIF(ENTRADAS[[#This Row],[CÓDIGO PRODUCTO]],INVENTARIO[[#This Row],[CÓDIGO PRODUCTO]],ENTRADAS[[#This Row],[CANTIDAD]])</f>
        <v>75</v>
      </c>
      <c r="E49" s="17">
        <f>SUMIF(SALIDAS[[#This Row],[CÓDIGO PRODUCTO]],INVENTARIO[[#This Row],[CÓDIGO PRODUCTO]],SALIDAS[[#This Row],[CANTIDAD]])</f>
        <v>72</v>
      </c>
      <c r="F49" s="18">
        <f>INVENTARIO[[#This Row],[EXISTENCIAS INICIALES]]+INVENTARIO[[#This Row],[ENTRADAS]]-INVENTARIO[[#This Row],[SALIDAS]]</f>
        <v>33</v>
      </c>
      <c r="H49" s="1" t="s">
        <v>183</v>
      </c>
      <c r="I49" s="15">
        <v>44696</v>
      </c>
      <c r="J49" s="11" t="s">
        <v>92</v>
      </c>
      <c r="K49" s="1" t="e" cm="1">
        <f t="array" ref="K49">BUSCARV</f>
        <v>#NAME?</v>
      </c>
      <c r="L49" s="1">
        <v>72</v>
      </c>
      <c r="N49" s="1" t="s">
        <v>184</v>
      </c>
      <c r="O49" s="16">
        <v>44693</v>
      </c>
      <c r="P49" s="11" t="s">
        <v>92</v>
      </c>
      <c r="Q49" s="1" t="e" cm="1" vm="1">
        <f t="array" aca="1" ref="Q49" ca="1">VLOOKUP(ENTRADAS[CÓDIGO PRODUCTO],INVENTARIO[],2,FALSE)</f>
        <v>#VALUE!</v>
      </c>
      <c r="R49" s="1">
        <v>75</v>
      </c>
    </row>
    <row r="50" spans="1:18" x14ac:dyDescent="0.25">
      <c r="A50" s="11" t="s">
        <v>93</v>
      </c>
      <c r="B50" s="4" t="s">
        <v>107</v>
      </c>
      <c r="C50" s="3">
        <v>32</v>
      </c>
      <c r="D50" s="17">
        <f>SUMIF(ENTRADAS[[#This Row],[CÓDIGO PRODUCTO]],INVENTARIO[[#This Row],[CÓDIGO PRODUCTO]],ENTRADAS[[#This Row],[CANTIDAD]])</f>
        <v>75</v>
      </c>
      <c r="E50" s="17">
        <f>SUMIF(SALIDAS[[#This Row],[CÓDIGO PRODUCTO]],INVENTARIO[[#This Row],[CÓDIGO PRODUCTO]],SALIDAS[[#This Row],[CANTIDAD]])</f>
        <v>63</v>
      </c>
      <c r="F50" s="18">
        <f>INVENTARIO[[#This Row],[EXISTENCIAS INICIALES]]+INVENTARIO[[#This Row],[ENTRADAS]]-INVENTARIO[[#This Row],[SALIDAS]]</f>
        <v>44</v>
      </c>
      <c r="H50" s="1" t="s">
        <v>184</v>
      </c>
      <c r="I50" s="15">
        <v>44697</v>
      </c>
      <c r="J50" s="11" t="s">
        <v>93</v>
      </c>
      <c r="K50" s="1" t="e" cm="1">
        <f t="array" ref="K50">BUSCARV</f>
        <v>#NAME?</v>
      </c>
      <c r="L50" s="1">
        <v>63</v>
      </c>
      <c r="N50" s="1" t="s">
        <v>185</v>
      </c>
      <c r="O50" s="16">
        <v>44694</v>
      </c>
      <c r="P50" s="11" t="s">
        <v>93</v>
      </c>
      <c r="Q50" s="1" t="e" cm="1" vm="1">
        <f t="array" aca="1" ref="Q50" ca="1">VLOOKUP(ENTRADAS[CÓDIGO PRODUCTO],INVENTARIO[],2,FALSE)</f>
        <v>#VALUE!</v>
      </c>
      <c r="R50" s="1">
        <v>75</v>
      </c>
    </row>
    <row r="51" spans="1:18" x14ac:dyDescent="0.25">
      <c r="A51" s="11" t="s">
        <v>94</v>
      </c>
      <c r="B51" s="4" t="s">
        <v>108</v>
      </c>
      <c r="C51" s="3">
        <v>35</v>
      </c>
      <c r="D51" s="17">
        <f>SUMIF(ENTRADAS[[#This Row],[CÓDIGO PRODUCTO]],INVENTARIO[[#This Row],[CÓDIGO PRODUCTO]],ENTRADAS[[#This Row],[CANTIDAD]])</f>
        <v>74</v>
      </c>
      <c r="E51" s="17">
        <f>SUMIF(SALIDAS[[#This Row],[CÓDIGO PRODUCTO]],INVENTARIO[[#This Row],[CÓDIGO PRODUCTO]],SALIDAS[[#This Row],[CANTIDAD]])</f>
        <v>68</v>
      </c>
      <c r="F51" s="18">
        <f>INVENTARIO[[#This Row],[EXISTENCIAS INICIALES]]+INVENTARIO[[#This Row],[ENTRADAS]]-INVENTARIO[[#This Row],[SALIDAS]]</f>
        <v>41</v>
      </c>
      <c r="H51" s="1" t="s">
        <v>185</v>
      </c>
      <c r="I51" s="15">
        <v>44698</v>
      </c>
      <c r="J51" s="11" t="s">
        <v>94</v>
      </c>
      <c r="K51" s="1" t="e" cm="1">
        <f t="array" ref="K51">BUSCARV</f>
        <v>#NAME?</v>
      </c>
      <c r="L51" s="1">
        <v>68</v>
      </c>
      <c r="N51" s="1" t="s">
        <v>186</v>
      </c>
      <c r="O51" s="16">
        <v>44695</v>
      </c>
      <c r="P51" s="11" t="s">
        <v>94</v>
      </c>
      <c r="Q51" s="1" t="e" cm="1" vm="1">
        <f t="array" aca="1" ref="Q51" ca="1">VLOOKUP(ENTRADAS[CÓDIGO PRODUCTO],INVENTARIO[],2,FALSE)</f>
        <v>#VALUE!</v>
      </c>
      <c r="R51" s="1">
        <v>74</v>
      </c>
    </row>
    <row r="52" spans="1:18" x14ac:dyDescent="0.25">
      <c r="A52" s="11" t="s">
        <v>95</v>
      </c>
      <c r="B52" s="4" t="s">
        <v>109</v>
      </c>
      <c r="C52" s="3">
        <v>31</v>
      </c>
      <c r="D52" s="17">
        <f>SUMIF(ENTRADAS[[#This Row],[CÓDIGO PRODUCTO]],INVENTARIO[[#This Row],[CÓDIGO PRODUCTO]],ENTRADAS[[#This Row],[CANTIDAD]])</f>
        <v>70</v>
      </c>
      <c r="E52" s="17">
        <f>SUMIF(SALIDAS[[#This Row],[CÓDIGO PRODUCTO]],INVENTARIO[[#This Row],[CÓDIGO PRODUCTO]],SALIDAS[[#This Row],[CANTIDAD]])</f>
        <v>61</v>
      </c>
      <c r="F52" s="18">
        <f>INVENTARIO[[#This Row],[EXISTENCIAS INICIALES]]+INVENTARIO[[#This Row],[ENTRADAS]]-INVENTARIO[[#This Row],[SALIDAS]]</f>
        <v>40</v>
      </c>
      <c r="H52" s="1" t="s">
        <v>186</v>
      </c>
      <c r="I52" s="15">
        <v>44699</v>
      </c>
      <c r="J52" s="11" t="s">
        <v>95</v>
      </c>
      <c r="K52" s="1" t="e" cm="1">
        <f t="array" ref="K52">BUSCARV</f>
        <v>#NAME?</v>
      </c>
      <c r="L52" s="1">
        <v>61</v>
      </c>
      <c r="N52" s="1" t="s">
        <v>187</v>
      </c>
      <c r="O52" s="16">
        <v>44696</v>
      </c>
      <c r="P52" s="11" t="s">
        <v>95</v>
      </c>
      <c r="Q52" s="1" t="e" cm="1" vm="1">
        <f t="array" aca="1" ref="Q52" ca="1">VLOOKUP(ENTRADAS[CÓDIGO PRODUCTO],INVENTARIO[],2,FALSE)</f>
        <v>#VALUE!</v>
      </c>
      <c r="R52" s="1">
        <v>70</v>
      </c>
    </row>
    <row r="53" spans="1:18" x14ac:dyDescent="0.25">
      <c r="A53" s="11" t="s">
        <v>96</v>
      </c>
      <c r="B53" s="4" t="s">
        <v>110</v>
      </c>
      <c r="C53" s="3">
        <v>35</v>
      </c>
      <c r="D53" s="17">
        <f>SUMIF(ENTRADAS[[#This Row],[CÓDIGO PRODUCTO]],INVENTARIO[[#This Row],[CÓDIGO PRODUCTO]],ENTRADAS[[#This Row],[CANTIDAD]])</f>
        <v>71</v>
      </c>
      <c r="E53" s="17">
        <f>SUMIF(SALIDAS[[#This Row],[CÓDIGO PRODUCTO]],INVENTARIO[[#This Row],[CÓDIGO PRODUCTO]],SALIDAS[[#This Row],[CANTIDAD]])</f>
        <v>79</v>
      </c>
      <c r="F53" s="18">
        <f>INVENTARIO[[#This Row],[EXISTENCIAS INICIALES]]+INVENTARIO[[#This Row],[ENTRADAS]]-INVENTARIO[[#This Row],[SALIDAS]]</f>
        <v>27</v>
      </c>
      <c r="H53" s="1" t="s">
        <v>187</v>
      </c>
      <c r="I53" s="15">
        <v>44700</v>
      </c>
      <c r="J53" s="11" t="s">
        <v>96</v>
      </c>
      <c r="K53" s="1" t="e" cm="1">
        <f t="array" ref="K53">BUSCARV</f>
        <v>#NAME?</v>
      </c>
      <c r="L53" s="1">
        <v>79</v>
      </c>
      <c r="N53" s="1" t="s">
        <v>188</v>
      </c>
      <c r="O53" s="16">
        <v>44697</v>
      </c>
      <c r="P53" s="11" t="s">
        <v>96</v>
      </c>
      <c r="Q53" s="1" t="e" cm="1" vm="1">
        <f t="array" aca="1" ref="Q53" ca="1">VLOOKUP(ENTRADAS[CÓDIGO PRODUCTO],INVENTARIO[],2,FALSE)</f>
        <v>#VALUE!</v>
      </c>
      <c r="R53" s="1">
        <v>71</v>
      </c>
    </row>
    <row r="54" spans="1:18" x14ac:dyDescent="0.25">
      <c r="A54" s="11" t="s">
        <v>97</v>
      </c>
      <c r="B54" s="4" t="s">
        <v>111</v>
      </c>
      <c r="C54" s="3">
        <v>40</v>
      </c>
      <c r="D54" s="17">
        <f>SUMIF(ENTRADAS[[#This Row],[CÓDIGO PRODUCTO]],INVENTARIO[[#This Row],[CÓDIGO PRODUCTO]],ENTRADAS[[#This Row],[CANTIDAD]])</f>
        <v>90</v>
      </c>
      <c r="E54" s="17">
        <f>SUMIF(SALIDAS[[#This Row],[CÓDIGO PRODUCTO]],INVENTARIO[[#This Row],[CÓDIGO PRODUCTO]],SALIDAS[[#This Row],[CANTIDAD]])</f>
        <v>67</v>
      </c>
      <c r="F54" s="18">
        <f>INVENTARIO[[#This Row],[EXISTENCIAS INICIALES]]+INVENTARIO[[#This Row],[ENTRADAS]]-INVENTARIO[[#This Row],[SALIDAS]]</f>
        <v>63</v>
      </c>
      <c r="H54" s="1" t="s">
        <v>188</v>
      </c>
      <c r="I54" s="15">
        <v>44701</v>
      </c>
      <c r="J54" s="11" t="s">
        <v>97</v>
      </c>
      <c r="K54" s="1" t="e" cm="1">
        <f t="array" ref="K54">BUSCARV</f>
        <v>#NAME?</v>
      </c>
      <c r="L54" s="1">
        <v>67</v>
      </c>
      <c r="N54" s="1" t="s">
        <v>189</v>
      </c>
      <c r="O54" s="16">
        <v>44698</v>
      </c>
      <c r="P54" s="11" t="s">
        <v>97</v>
      </c>
      <c r="Q54" s="1" t="e" cm="1" vm="1">
        <f t="array" aca="1" ref="Q54" ca="1">VLOOKUP(ENTRADAS[CÓDIGO PRODUCTO],INVENTARIO[],2,FALSE)</f>
        <v>#VALUE!</v>
      </c>
      <c r="R54" s="1">
        <v>90</v>
      </c>
    </row>
    <row r="55" spans="1:18" x14ac:dyDescent="0.25">
      <c r="A55" s="11" t="s">
        <v>98</v>
      </c>
      <c r="B55" s="4" t="s">
        <v>112</v>
      </c>
      <c r="C55" s="3">
        <v>25</v>
      </c>
      <c r="D55" s="17">
        <f>SUMIF(ENTRADAS[[#This Row],[CÓDIGO PRODUCTO]],INVENTARIO[[#This Row],[CÓDIGO PRODUCTO]],ENTRADAS[[#This Row],[CANTIDAD]])</f>
        <v>89</v>
      </c>
      <c r="E55" s="17">
        <f>SUMIF(SALIDAS[[#This Row],[CÓDIGO PRODUCTO]],INVENTARIO[[#This Row],[CÓDIGO PRODUCTO]],SALIDAS[[#This Row],[CANTIDAD]])</f>
        <v>62</v>
      </c>
      <c r="F55" s="18">
        <f>INVENTARIO[[#This Row],[EXISTENCIAS INICIALES]]+INVENTARIO[[#This Row],[ENTRADAS]]-INVENTARIO[[#This Row],[SALIDAS]]</f>
        <v>52</v>
      </c>
      <c r="H55" s="1" t="s">
        <v>189</v>
      </c>
      <c r="I55" s="15">
        <v>44702</v>
      </c>
      <c r="J55" s="11" t="s">
        <v>98</v>
      </c>
      <c r="K55" s="1" t="e" cm="1">
        <f t="array" ref="K55">BUSCARV</f>
        <v>#NAME?</v>
      </c>
      <c r="L55" s="1">
        <v>62</v>
      </c>
      <c r="N55" s="1" t="s">
        <v>190</v>
      </c>
      <c r="O55" s="16">
        <v>44699</v>
      </c>
      <c r="P55" s="11" t="s">
        <v>98</v>
      </c>
      <c r="Q55" s="1" t="e" cm="1" vm="1">
        <f t="array" aca="1" ref="Q55" ca="1">VLOOKUP(ENTRADAS[CÓDIGO PRODUCTO],INVENTARIO[],2,FALSE)</f>
        <v>#VALUE!</v>
      </c>
      <c r="R55" s="1">
        <v>89</v>
      </c>
    </row>
    <row r="56" spans="1:18" x14ac:dyDescent="0.25">
      <c r="A56" s="11" t="s">
        <v>113</v>
      </c>
      <c r="B56" s="4" t="s">
        <v>125</v>
      </c>
      <c r="C56" s="3">
        <v>21</v>
      </c>
      <c r="D56" s="17">
        <f>SUMIF(ENTRADAS[[#This Row],[CÓDIGO PRODUCTO]],INVENTARIO[[#This Row],[CÓDIGO PRODUCTO]],ENTRADAS[[#This Row],[CANTIDAD]])</f>
        <v>73</v>
      </c>
      <c r="E56" s="17">
        <f>SUMIF(SALIDAS[[#This Row],[CÓDIGO PRODUCTO]],INVENTARIO[[#This Row],[CÓDIGO PRODUCTO]],SALIDAS[[#This Row],[CANTIDAD]])</f>
        <v>62</v>
      </c>
      <c r="F56" s="18">
        <f>INVENTARIO[[#This Row],[EXISTENCIAS INICIALES]]+INVENTARIO[[#This Row],[ENTRADAS]]-INVENTARIO[[#This Row],[SALIDAS]]</f>
        <v>32</v>
      </c>
      <c r="H56" s="1" t="s">
        <v>190</v>
      </c>
      <c r="I56" s="15">
        <v>44703</v>
      </c>
      <c r="J56" s="11" t="s">
        <v>113</v>
      </c>
      <c r="K56" s="1" t="e" cm="1">
        <f t="array" ref="K56">BUSCARV</f>
        <v>#NAME?</v>
      </c>
      <c r="L56" s="1">
        <v>62</v>
      </c>
      <c r="N56" s="1" t="s">
        <v>191</v>
      </c>
      <c r="O56" s="16">
        <v>44700</v>
      </c>
      <c r="P56" s="11" t="s">
        <v>113</v>
      </c>
      <c r="Q56" s="1" t="e" cm="1" vm="1">
        <f t="array" aca="1" ref="Q56" ca="1">VLOOKUP(ENTRADAS[CÓDIGO PRODUCTO],INVENTARIO[],2,FALSE)</f>
        <v>#VALUE!</v>
      </c>
      <c r="R56" s="1">
        <v>73</v>
      </c>
    </row>
    <row r="57" spans="1:18" x14ac:dyDescent="0.25">
      <c r="A57" s="11" t="s">
        <v>114</v>
      </c>
      <c r="B57" s="4" t="s">
        <v>126</v>
      </c>
      <c r="C57" s="3">
        <v>32</v>
      </c>
      <c r="D57" s="17">
        <f>SUMIF(ENTRADAS[[#This Row],[CÓDIGO PRODUCTO]],INVENTARIO[[#This Row],[CÓDIGO PRODUCTO]],ENTRADAS[[#This Row],[CANTIDAD]])</f>
        <v>82</v>
      </c>
      <c r="E57" s="17">
        <f>SUMIF(SALIDAS[[#This Row],[CÓDIGO PRODUCTO]],INVENTARIO[[#This Row],[CÓDIGO PRODUCTO]],SALIDAS[[#This Row],[CANTIDAD]])</f>
        <v>68</v>
      </c>
      <c r="F57" s="18">
        <f>INVENTARIO[[#This Row],[EXISTENCIAS INICIALES]]+INVENTARIO[[#This Row],[ENTRADAS]]-INVENTARIO[[#This Row],[SALIDAS]]</f>
        <v>46</v>
      </c>
      <c r="H57" s="1" t="s">
        <v>191</v>
      </c>
      <c r="I57" s="15">
        <v>44704</v>
      </c>
      <c r="J57" s="11" t="s">
        <v>114</v>
      </c>
      <c r="K57" s="1" t="e" cm="1">
        <f t="array" ref="K57">BUSCARV</f>
        <v>#NAME?</v>
      </c>
      <c r="L57" s="1">
        <v>68</v>
      </c>
      <c r="N57" s="1" t="s">
        <v>192</v>
      </c>
      <c r="O57" s="16">
        <v>44701</v>
      </c>
      <c r="P57" s="11" t="s">
        <v>114</v>
      </c>
      <c r="Q57" s="1" t="e" cm="1" vm="1">
        <f t="array" aca="1" ref="Q57" ca="1">VLOOKUP(ENTRADAS[CÓDIGO PRODUCTO],INVENTARIO[],2,FALSE)</f>
        <v>#VALUE!</v>
      </c>
      <c r="R57" s="1">
        <v>82</v>
      </c>
    </row>
    <row r="58" spans="1:18" x14ac:dyDescent="0.25">
      <c r="A58" s="11" t="s">
        <v>115</v>
      </c>
      <c r="B58" s="4" t="s">
        <v>127</v>
      </c>
      <c r="C58" s="3">
        <v>23</v>
      </c>
      <c r="D58" s="17">
        <f>SUMIF(ENTRADAS[[#This Row],[CÓDIGO PRODUCTO]],INVENTARIO[[#This Row],[CÓDIGO PRODUCTO]],ENTRADAS[[#This Row],[CANTIDAD]])</f>
        <v>71</v>
      </c>
      <c r="E58" s="17">
        <f>SUMIF(SALIDAS[[#This Row],[CÓDIGO PRODUCTO]],INVENTARIO[[#This Row],[CÓDIGO PRODUCTO]],SALIDAS[[#This Row],[CANTIDAD]])</f>
        <v>61</v>
      </c>
      <c r="F58" s="18">
        <f>INVENTARIO[[#This Row],[EXISTENCIAS INICIALES]]+INVENTARIO[[#This Row],[ENTRADAS]]-INVENTARIO[[#This Row],[SALIDAS]]</f>
        <v>33</v>
      </c>
      <c r="H58" s="1" t="s">
        <v>192</v>
      </c>
      <c r="I58" s="15">
        <v>44705</v>
      </c>
      <c r="J58" s="11" t="s">
        <v>115</v>
      </c>
      <c r="K58" s="1" t="e" cm="1">
        <f t="array" ref="K58">BUSCARV</f>
        <v>#NAME?</v>
      </c>
      <c r="L58" s="1">
        <v>61</v>
      </c>
      <c r="N58" s="1" t="s">
        <v>193</v>
      </c>
      <c r="O58" s="16">
        <v>44702</v>
      </c>
      <c r="P58" s="11" t="s">
        <v>115</v>
      </c>
      <c r="Q58" s="1" t="e" cm="1" vm="1">
        <f t="array" aca="1" ref="Q58" ca="1">VLOOKUP(ENTRADAS[CÓDIGO PRODUCTO],INVENTARIO[],2,FALSE)</f>
        <v>#VALUE!</v>
      </c>
      <c r="R58" s="1">
        <v>71</v>
      </c>
    </row>
    <row r="59" spans="1:18" x14ac:dyDescent="0.25">
      <c r="A59" s="11" t="s">
        <v>116</v>
      </c>
      <c r="B59" s="4" t="s">
        <v>128</v>
      </c>
      <c r="C59" s="3">
        <v>15</v>
      </c>
      <c r="D59" s="17">
        <f>SUMIF(ENTRADAS[[#This Row],[CÓDIGO PRODUCTO]],INVENTARIO[[#This Row],[CÓDIGO PRODUCTO]],ENTRADAS[[#This Row],[CANTIDAD]])</f>
        <v>74</v>
      </c>
      <c r="E59" s="17">
        <f>SUMIF(SALIDAS[[#This Row],[CÓDIGO PRODUCTO]],INVENTARIO[[#This Row],[CÓDIGO PRODUCTO]],SALIDAS[[#This Row],[CANTIDAD]])</f>
        <v>76</v>
      </c>
      <c r="F59" s="18">
        <f>INVENTARIO[[#This Row],[EXISTENCIAS INICIALES]]+INVENTARIO[[#This Row],[ENTRADAS]]-INVENTARIO[[#This Row],[SALIDAS]]</f>
        <v>13</v>
      </c>
      <c r="H59" s="1" t="s">
        <v>193</v>
      </c>
      <c r="I59" s="15">
        <v>44706</v>
      </c>
      <c r="J59" s="11" t="s">
        <v>116</v>
      </c>
      <c r="K59" s="1" t="e" cm="1">
        <f t="array" ref="K59">BUSCARV</f>
        <v>#NAME?</v>
      </c>
      <c r="L59" s="1">
        <v>76</v>
      </c>
      <c r="N59" s="1" t="s">
        <v>194</v>
      </c>
      <c r="O59" s="16">
        <v>44703</v>
      </c>
      <c r="P59" s="11" t="s">
        <v>116</v>
      </c>
      <c r="Q59" s="1" t="e" cm="1" vm="1">
        <f t="array" aca="1" ref="Q59" ca="1">VLOOKUP(ENTRADAS[CÓDIGO PRODUCTO],INVENTARIO[],2,FALSE)</f>
        <v>#VALUE!</v>
      </c>
      <c r="R59" s="1">
        <v>74</v>
      </c>
    </row>
    <row r="60" spans="1:18" x14ac:dyDescent="0.25">
      <c r="A60" s="11" t="s">
        <v>117</v>
      </c>
      <c r="B60" s="4" t="s">
        <v>129</v>
      </c>
      <c r="C60" s="3">
        <v>25</v>
      </c>
      <c r="D60" s="17">
        <f>SUMIF(ENTRADAS[[#This Row],[CÓDIGO PRODUCTO]],INVENTARIO[[#This Row],[CÓDIGO PRODUCTO]],ENTRADAS[[#This Row],[CANTIDAD]])</f>
        <v>89</v>
      </c>
      <c r="E60" s="17">
        <f>SUMIF(SALIDAS[[#This Row],[CÓDIGO PRODUCTO]],INVENTARIO[[#This Row],[CÓDIGO PRODUCTO]],SALIDAS[[#This Row],[CANTIDAD]])</f>
        <v>77</v>
      </c>
      <c r="F60" s="18">
        <f>INVENTARIO[[#This Row],[EXISTENCIAS INICIALES]]+INVENTARIO[[#This Row],[ENTRADAS]]-INVENTARIO[[#This Row],[SALIDAS]]</f>
        <v>37</v>
      </c>
      <c r="H60" s="1" t="s">
        <v>194</v>
      </c>
      <c r="I60" s="15">
        <v>44707</v>
      </c>
      <c r="J60" s="11" t="s">
        <v>117</v>
      </c>
      <c r="K60" s="1" t="e" cm="1">
        <f t="array" ref="K60">BUSCARV</f>
        <v>#NAME?</v>
      </c>
      <c r="L60" s="1">
        <v>77</v>
      </c>
      <c r="N60" s="1" t="s">
        <v>195</v>
      </c>
      <c r="O60" s="16">
        <v>44704</v>
      </c>
      <c r="P60" s="11" t="s">
        <v>117</v>
      </c>
      <c r="Q60" s="1" t="e" cm="1" vm="1">
        <f t="array" aca="1" ref="Q60" ca="1">VLOOKUP(ENTRADAS[CÓDIGO PRODUCTO],INVENTARIO[],2,FALSE)</f>
        <v>#VALUE!</v>
      </c>
      <c r="R60" s="1">
        <v>89</v>
      </c>
    </row>
    <row r="61" spans="1:18" x14ac:dyDescent="0.25">
      <c r="A61" s="11" t="s">
        <v>118</v>
      </c>
      <c r="B61" s="4" t="s">
        <v>130</v>
      </c>
      <c r="C61" s="3">
        <v>20</v>
      </c>
      <c r="D61" s="17">
        <f>SUMIF(ENTRADAS[[#This Row],[CÓDIGO PRODUCTO]],INVENTARIO[[#This Row],[CÓDIGO PRODUCTO]],ENTRADAS[[#This Row],[CANTIDAD]])</f>
        <v>72</v>
      </c>
      <c r="E61" s="17">
        <f>SUMIF(SALIDAS[[#This Row],[CÓDIGO PRODUCTO]],INVENTARIO[[#This Row],[CÓDIGO PRODUCTO]],SALIDAS[[#This Row],[CANTIDAD]])</f>
        <v>60</v>
      </c>
      <c r="F61" s="18">
        <f>INVENTARIO[[#This Row],[EXISTENCIAS INICIALES]]+INVENTARIO[[#This Row],[ENTRADAS]]-INVENTARIO[[#This Row],[SALIDAS]]</f>
        <v>32</v>
      </c>
      <c r="H61" s="1" t="s">
        <v>195</v>
      </c>
      <c r="I61" s="15">
        <v>44708</v>
      </c>
      <c r="J61" s="11" t="s">
        <v>118</v>
      </c>
      <c r="K61" s="1" t="e" cm="1">
        <f t="array" ref="K61">BUSCARV</f>
        <v>#NAME?</v>
      </c>
      <c r="L61" s="1">
        <v>60</v>
      </c>
      <c r="N61" s="1" t="s">
        <v>196</v>
      </c>
      <c r="O61" s="16">
        <v>44705</v>
      </c>
      <c r="P61" s="11" t="s">
        <v>118</v>
      </c>
      <c r="Q61" s="1" t="e" cm="1" vm="1">
        <f t="array" aca="1" ref="Q61" ca="1">VLOOKUP(ENTRADAS[CÓDIGO PRODUCTO],INVENTARIO[],2,FALSE)</f>
        <v>#VALUE!</v>
      </c>
      <c r="R61" s="1">
        <v>72</v>
      </c>
    </row>
    <row r="62" spans="1:18" x14ac:dyDescent="0.25">
      <c r="A62" s="11" t="s">
        <v>119</v>
      </c>
      <c r="B62" s="4" t="s">
        <v>131</v>
      </c>
      <c r="C62" s="3">
        <v>28</v>
      </c>
      <c r="D62" s="17">
        <f>SUMIF(ENTRADAS[[#This Row],[CÓDIGO PRODUCTO]],INVENTARIO[[#This Row],[CÓDIGO PRODUCTO]],ENTRADAS[[#This Row],[CANTIDAD]])</f>
        <v>78</v>
      </c>
      <c r="E62" s="17">
        <f>SUMIF(SALIDAS[[#This Row],[CÓDIGO PRODUCTO]],INVENTARIO[[#This Row],[CÓDIGO PRODUCTO]],SALIDAS[[#This Row],[CANTIDAD]])</f>
        <v>78</v>
      </c>
      <c r="F62" s="18">
        <f>INVENTARIO[[#This Row],[EXISTENCIAS INICIALES]]+INVENTARIO[[#This Row],[ENTRADAS]]-INVENTARIO[[#This Row],[SALIDAS]]</f>
        <v>28</v>
      </c>
      <c r="H62" s="1" t="s">
        <v>196</v>
      </c>
      <c r="I62" s="15">
        <v>44709</v>
      </c>
      <c r="J62" s="11" t="s">
        <v>119</v>
      </c>
      <c r="K62" s="1" t="e" cm="1">
        <f t="array" ref="K62">BUSCARV</f>
        <v>#NAME?</v>
      </c>
      <c r="L62" s="1">
        <v>78</v>
      </c>
      <c r="N62" s="1" t="s">
        <v>197</v>
      </c>
      <c r="O62" s="16">
        <v>44706</v>
      </c>
      <c r="P62" s="11" t="s">
        <v>119</v>
      </c>
      <c r="Q62" s="1" t="e" cm="1" vm="1">
        <f t="array" aca="1" ref="Q62" ca="1">VLOOKUP(ENTRADAS[CÓDIGO PRODUCTO],INVENTARIO[],2,FALSE)</f>
        <v>#VALUE!</v>
      </c>
      <c r="R62" s="1">
        <v>78</v>
      </c>
    </row>
    <row r="63" spans="1:18" x14ac:dyDescent="0.25">
      <c r="A63" s="11" t="s">
        <v>120</v>
      </c>
      <c r="B63" s="4" t="s">
        <v>132</v>
      </c>
      <c r="C63" s="3">
        <v>27</v>
      </c>
      <c r="D63" s="17">
        <f>SUMIF(ENTRADAS[[#This Row],[CÓDIGO PRODUCTO]],INVENTARIO[[#This Row],[CÓDIGO PRODUCTO]],ENTRADAS[[#This Row],[CANTIDAD]])</f>
        <v>82</v>
      </c>
      <c r="E63" s="17">
        <f>SUMIF(SALIDAS[[#This Row],[CÓDIGO PRODUCTO]],INVENTARIO[[#This Row],[CÓDIGO PRODUCTO]],SALIDAS[[#This Row],[CANTIDAD]])</f>
        <v>63</v>
      </c>
      <c r="F63" s="18">
        <f>INVENTARIO[[#This Row],[EXISTENCIAS INICIALES]]+INVENTARIO[[#This Row],[ENTRADAS]]-INVENTARIO[[#This Row],[SALIDAS]]</f>
        <v>46</v>
      </c>
      <c r="H63" s="1" t="s">
        <v>197</v>
      </c>
      <c r="I63" s="15">
        <v>44710</v>
      </c>
      <c r="J63" s="11" t="s">
        <v>120</v>
      </c>
      <c r="K63" s="1" t="e" cm="1">
        <f t="array" ref="K63">BUSCARV</f>
        <v>#NAME?</v>
      </c>
      <c r="L63" s="1">
        <v>63</v>
      </c>
      <c r="N63" s="1" t="s">
        <v>198</v>
      </c>
      <c r="O63" s="16">
        <v>44707</v>
      </c>
      <c r="P63" s="11" t="s">
        <v>120</v>
      </c>
      <c r="Q63" s="1" t="e" cm="1" vm="1">
        <f t="array" aca="1" ref="Q63" ca="1">VLOOKUP(ENTRADAS[CÓDIGO PRODUCTO],INVENTARIO[],2,FALSE)</f>
        <v>#VALUE!</v>
      </c>
      <c r="R63" s="1">
        <v>82</v>
      </c>
    </row>
    <row r="64" spans="1:18" x14ac:dyDescent="0.25">
      <c r="A64" s="11" t="s">
        <v>121</v>
      </c>
      <c r="B64" s="4" t="s">
        <v>133</v>
      </c>
      <c r="C64" s="3">
        <v>19</v>
      </c>
      <c r="D64" s="17">
        <f>SUMIF(ENTRADAS[[#This Row],[CÓDIGO PRODUCTO]],INVENTARIO[[#This Row],[CÓDIGO PRODUCTO]],ENTRADAS[[#This Row],[CANTIDAD]])</f>
        <v>86</v>
      </c>
      <c r="E64" s="17">
        <f>SUMIF(SALIDAS[[#This Row],[CÓDIGO PRODUCTO]],INVENTARIO[[#This Row],[CÓDIGO PRODUCTO]],SALIDAS[[#This Row],[CANTIDAD]])</f>
        <v>74</v>
      </c>
      <c r="F64" s="18">
        <f>INVENTARIO[[#This Row],[EXISTENCIAS INICIALES]]+INVENTARIO[[#This Row],[ENTRADAS]]-INVENTARIO[[#This Row],[SALIDAS]]</f>
        <v>31</v>
      </c>
      <c r="H64" s="1" t="s">
        <v>198</v>
      </c>
      <c r="I64" s="15">
        <v>44711</v>
      </c>
      <c r="J64" s="11" t="s">
        <v>121</v>
      </c>
      <c r="K64" s="1" t="e" cm="1">
        <f t="array" ref="K64">BUSCARV</f>
        <v>#NAME?</v>
      </c>
      <c r="L64" s="1">
        <v>74</v>
      </c>
      <c r="N64" s="1" t="s">
        <v>199</v>
      </c>
      <c r="O64" s="16">
        <v>44708</v>
      </c>
      <c r="P64" s="11" t="s">
        <v>121</v>
      </c>
      <c r="Q64" s="1" t="e" cm="1" vm="1">
        <f t="array" aca="1" ref="Q64" ca="1">VLOOKUP(ENTRADAS[CÓDIGO PRODUCTO],INVENTARIO[],2,FALSE)</f>
        <v>#VALUE!</v>
      </c>
      <c r="R64" s="1">
        <v>86</v>
      </c>
    </row>
    <row r="65" spans="1:18" x14ac:dyDescent="0.25">
      <c r="A65" s="11" t="s">
        <v>122</v>
      </c>
      <c r="B65" s="4" t="s">
        <v>134</v>
      </c>
      <c r="C65" s="3">
        <v>34</v>
      </c>
      <c r="D65" s="17">
        <f>SUMIF(ENTRADAS[[#This Row],[CÓDIGO PRODUCTO]],INVENTARIO[[#This Row],[CÓDIGO PRODUCTO]],ENTRADAS[[#This Row],[CANTIDAD]])</f>
        <v>88</v>
      </c>
      <c r="E65" s="17">
        <f>SUMIF(SALIDAS[[#This Row],[CÓDIGO PRODUCTO]],INVENTARIO[[#This Row],[CÓDIGO PRODUCTO]],SALIDAS[[#This Row],[CANTIDAD]])</f>
        <v>75</v>
      </c>
      <c r="F65" s="18">
        <f>INVENTARIO[[#This Row],[EXISTENCIAS INICIALES]]+INVENTARIO[[#This Row],[ENTRADAS]]-INVENTARIO[[#This Row],[SALIDAS]]</f>
        <v>47</v>
      </c>
      <c r="H65" s="1" t="s">
        <v>199</v>
      </c>
      <c r="I65" s="15">
        <v>44712</v>
      </c>
      <c r="J65" s="11" t="s">
        <v>122</v>
      </c>
      <c r="K65" s="1" t="e" cm="1">
        <f t="array" ref="K65">BUSCARV</f>
        <v>#NAME?</v>
      </c>
      <c r="L65" s="1">
        <v>75</v>
      </c>
      <c r="N65" s="1" t="s">
        <v>200</v>
      </c>
      <c r="O65" s="16">
        <v>44709</v>
      </c>
      <c r="P65" s="11" t="s">
        <v>122</v>
      </c>
      <c r="Q65" s="1" t="e" cm="1" vm="1">
        <f t="array" aca="1" ref="Q65" ca="1">VLOOKUP(ENTRADAS[CÓDIGO PRODUCTO],INVENTARIO[],2,FALSE)</f>
        <v>#VALUE!</v>
      </c>
      <c r="R65" s="1">
        <v>88</v>
      </c>
    </row>
    <row r="66" spans="1:18" x14ac:dyDescent="0.25">
      <c r="A66" s="11" t="s">
        <v>123</v>
      </c>
      <c r="B66" s="4" t="s">
        <v>135</v>
      </c>
      <c r="C66" s="3">
        <v>18</v>
      </c>
      <c r="D66" s="17">
        <f>SUMIF(ENTRADAS[[#This Row],[CÓDIGO PRODUCTO]],INVENTARIO[[#This Row],[CÓDIGO PRODUCTO]],ENTRADAS[[#This Row],[CANTIDAD]])</f>
        <v>72</v>
      </c>
      <c r="E66" s="17">
        <f>SUMIF(SALIDAS[[#This Row],[CÓDIGO PRODUCTO]],INVENTARIO[[#This Row],[CÓDIGO PRODUCTO]],SALIDAS[[#This Row],[CANTIDAD]])</f>
        <v>65</v>
      </c>
      <c r="F66" s="18">
        <f>INVENTARIO[[#This Row],[EXISTENCIAS INICIALES]]+INVENTARIO[[#This Row],[ENTRADAS]]-INVENTARIO[[#This Row],[SALIDAS]]</f>
        <v>25</v>
      </c>
      <c r="H66" s="1" t="s">
        <v>200</v>
      </c>
      <c r="I66" s="15">
        <v>44713</v>
      </c>
      <c r="J66" s="11" t="s">
        <v>123</v>
      </c>
      <c r="K66" s="1" t="e" cm="1">
        <f t="array" ref="K66">BUSCARV</f>
        <v>#NAME?</v>
      </c>
      <c r="L66" s="1">
        <v>65</v>
      </c>
      <c r="N66" s="1" t="s">
        <v>201</v>
      </c>
      <c r="O66" s="16">
        <v>44710</v>
      </c>
      <c r="P66" s="11" t="s">
        <v>123</v>
      </c>
      <c r="Q66" s="1" t="e" cm="1" vm="1">
        <f t="array" aca="1" ref="Q66" ca="1">VLOOKUP(ENTRADAS[CÓDIGO PRODUCTO],INVENTARIO[],2,FALSE)</f>
        <v>#VALUE!</v>
      </c>
      <c r="R66" s="1">
        <v>72</v>
      </c>
    </row>
    <row r="67" spans="1:18" x14ac:dyDescent="0.25">
      <c r="A67" s="11" t="s">
        <v>124</v>
      </c>
      <c r="B67" s="4" t="s">
        <v>136</v>
      </c>
      <c r="C67" s="3">
        <v>24</v>
      </c>
      <c r="D67" s="17">
        <f>SUMIF(ENTRADAS[[#This Row],[CÓDIGO PRODUCTO]],INVENTARIO[[#This Row],[CÓDIGO PRODUCTO]],ENTRADAS[[#This Row],[CANTIDAD]])</f>
        <v>70</v>
      </c>
      <c r="E67" s="17">
        <f>SUMIF(SALIDAS[[#This Row],[CÓDIGO PRODUCTO]],INVENTARIO[[#This Row],[CÓDIGO PRODUCTO]],SALIDAS[[#This Row],[CANTIDAD]])</f>
        <v>69</v>
      </c>
      <c r="F67" s="18">
        <f>INVENTARIO[[#This Row],[EXISTENCIAS INICIALES]]+INVENTARIO[[#This Row],[ENTRADAS]]-INVENTARIO[[#This Row],[SALIDAS]]</f>
        <v>25</v>
      </c>
      <c r="H67" s="1" t="s">
        <v>201</v>
      </c>
      <c r="I67" s="15">
        <v>44714</v>
      </c>
      <c r="J67" s="11" t="s">
        <v>124</v>
      </c>
      <c r="K67" s="1" t="e" cm="1">
        <f t="array" ref="K67">BUSCARV</f>
        <v>#NAME?</v>
      </c>
      <c r="L67" s="1">
        <v>69</v>
      </c>
      <c r="N67" s="1" t="s">
        <v>202</v>
      </c>
      <c r="O67" s="16">
        <v>44711</v>
      </c>
      <c r="P67" s="11" t="s">
        <v>124</v>
      </c>
      <c r="Q67" s="1" t="e" cm="1" vm="1">
        <f t="array" aca="1" ref="Q67" ca="1">VLOOKUP(ENTRADAS[CÓDIGO PRODUCTO],INVENTARIO[],2,FALSE)</f>
        <v>#VALUE!</v>
      </c>
      <c r="R67" s="1">
        <v>70</v>
      </c>
    </row>
    <row r="68" spans="1:18" x14ac:dyDescent="0.25">
      <c r="A68" s="11" t="s">
        <v>137</v>
      </c>
      <c r="B68" s="4" t="s">
        <v>139</v>
      </c>
      <c r="C68" s="3">
        <v>24</v>
      </c>
      <c r="D68" s="17">
        <f>SUMIF(ENTRADAS[[#This Row],[CÓDIGO PRODUCTO]],INVENTARIO[[#This Row],[CÓDIGO PRODUCTO]],ENTRADAS[[#This Row],[CANTIDAD]])</f>
        <v>78</v>
      </c>
      <c r="E68" s="17">
        <f>SUMIF(SALIDAS[[#This Row],[CÓDIGO PRODUCTO]],INVENTARIO[[#This Row],[CÓDIGO PRODUCTO]],SALIDAS[[#This Row],[CANTIDAD]])</f>
        <v>78</v>
      </c>
      <c r="F68" s="18">
        <f>INVENTARIO[[#This Row],[EXISTENCIAS INICIALES]]+INVENTARIO[[#This Row],[ENTRADAS]]-INVENTARIO[[#This Row],[SALIDAS]]</f>
        <v>24</v>
      </c>
      <c r="H68" s="1" t="s">
        <v>202</v>
      </c>
      <c r="I68" s="15">
        <v>44715</v>
      </c>
      <c r="J68" s="11" t="s">
        <v>137</v>
      </c>
      <c r="K68" s="1" t="e" cm="1">
        <f t="array" ref="K68">BUSCARV</f>
        <v>#NAME?</v>
      </c>
      <c r="L68" s="1">
        <v>78</v>
      </c>
      <c r="N68" s="1" t="s">
        <v>203</v>
      </c>
      <c r="O68" s="16">
        <v>44712</v>
      </c>
      <c r="P68" s="11" t="s">
        <v>137</v>
      </c>
      <c r="Q68" s="1" t="e" cm="1" vm="1">
        <f t="array" aca="1" ref="Q68" ca="1">VLOOKUP(ENTRADAS[CÓDIGO PRODUCTO],INVENTARIO[],2,FALSE)</f>
        <v>#VALUE!</v>
      </c>
      <c r="R68" s="1">
        <v>78</v>
      </c>
    </row>
    <row r="69" spans="1:18" x14ac:dyDescent="0.25">
      <c r="A69" s="11" t="s">
        <v>138</v>
      </c>
      <c r="B69" s="4" t="s">
        <v>140</v>
      </c>
      <c r="C69" s="3">
        <v>27</v>
      </c>
      <c r="D69" s="17">
        <f>SUMIF(ENTRADAS[[#This Row],[CÓDIGO PRODUCTO]],INVENTARIO[[#This Row],[CÓDIGO PRODUCTO]],ENTRADAS[[#This Row],[CANTIDAD]])</f>
        <v>80</v>
      </c>
      <c r="E69" s="17">
        <f>SUMIF(SALIDAS[[#This Row],[CÓDIGO PRODUCTO]],INVENTARIO[[#This Row],[CÓDIGO PRODUCTO]],SALIDAS[[#This Row],[CANTIDAD]])</f>
        <v>72</v>
      </c>
      <c r="F69" s="18">
        <f>INVENTARIO[[#This Row],[EXISTENCIAS INICIALES]]+INVENTARIO[[#This Row],[ENTRADAS]]-INVENTARIO[[#This Row],[SALIDAS]]</f>
        <v>35</v>
      </c>
      <c r="H69" s="1" t="s">
        <v>203</v>
      </c>
      <c r="I69" s="15">
        <v>44716</v>
      </c>
      <c r="J69" s="11" t="s">
        <v>138</v>
      </c>
      <c r="K69" s="1" t="e" cm="1">
        <f t="array" ref="K69">BUSCARV</f>
        <v>#NAME?</v>
      </c>
      <c r="L69" s="1">
        <v>72</v>
      </c>
      <c r="N69" s="1" t="s">
        <v>204</v>
      </c>
      <c r="O69" s="16">
        <v>44713</v>
      </c>
      <c r="P69" s="11" t="s">
        <v>138</v>
      </c>
      <c r="Q69" s="1" t="e" cm="1" vm="1">
        <f t="array" aca="1" ref="Q69" ca="1">VLOOKUP(ENTRADAS[CÓDIGO PRODUCTO],INVENTARIO[],2,FALSE)</f>
        <v>#VALUE!</v>
      </c>
      <c r="R69" s="1">
        <v>80</v>
      </c>
    </row>
    <row r="70" spans="1:18" x14ac:dyDescent="0.25">
      <c r="A70" s="11" t="s">
        <v>392</v>
      </c>
      <c r="B70" t="s">
        <v>273</v>
      </c>
      <c r="C70" s="3">
        <v>34</v>
      </c>
      <c r="D70" s="17">
        <f>SUMIF(ENTRADAS[[#This Row],[CÓDIGO PRODUCTO]],INVENTARIO[[#This Row],[CÓDIGO PRODUCTO]],ENTRADAS[[#This Row],[CANTIDAD]])</f>
        <v>98</v>
      </c>
      <c r="E70" s="17">
        <f>SUMIF(SALIDAS[[#This Row],[CÓDIGO PRODUCTO]],INVENTARIO[[#This Row],[CÓDIGO PRODUCTO]],SALIDAS[[#This Row],[CANTIDAD]])</f>
        <v>87</v>
      </c>
      <c r="F70" s="18">
        <f>INVENTARIO[[#This Row],[EXISTENCIAS INICIALES]]+INVENTARIO[[#This Row],[ENTRADAS]]-INVENTARIO[[#This Row],[SALIDAS]]</f>
        <v>45</v>
      </c>
      <c r="H70" s="1" t="s">
        <v>204</v>
      </c>
      <c r="J70" s="11" t="s">
        <v>392</v>
      </c>
      <c r="K70" s="36" t="e" cm="1">
        <f t="array" ref="K70">BUSCARV</f>
        <v>#NAME?</v>
      </c>
      <c r="L70" s="1">
        <v>87</v>
      </c>
      <c r="N70" s="1" t="s">
        <v>518</v>
      </c>
      <c r="P70" s="11" t="s">
        <v>392</v>
      </c>
      <c r="Q70" s="1" t="e" cm="1" vm="1">
        <f t="array" aca="1" ref="Q70" ca="1">VLOOKUP(ENTRADAS[CÓDIGO PRODUCTO],INVENTARIO[],2,FALSE)</f>
        <v>#VALUE!</v>
      </c>
      <c r="R70" s="1">
        <v>98</v>
      </c>
    </row>
    <row r="71" spans="1:18" x14ac:dyDescent="0.25">
      <c r="A71" s="11" t="s">
        <v>393</v>
      </c>
      <c r="B71" t="s">
        <v>40</v>
      </c>
      <c r="C71" s="3">
        <v>30</v>
      </c>
      <c r="D71" s="17">
        <f>SUMIF(ENTRADAS[[#This Row],[CÓDIGO PRODUCTO]],INVENTARIO[[#This Row],[CÓDIGO PRODUCTO]],ENTRADAS[[#This Row],[CANTIDAD]])</f>
        <v>94</v>
      </c>
      <c r="E71" s="17">
        <f>SUMIF(SALIDAS[[#This Row],[CÓDIGO PRODUCTO]],INVENTARIO[[#This Row],[CÓDIGO PRODUCTO]],SALIDAS[[#This Row],[CANTIDAD]])</f>
        <v>85</v>
      </c>
      <c r="F71" s="18">
        <f>INVENTARIO[[#This Row],[EXISTENCIAS INICIALES]]+INVENTARIO[[#This Row],[ENTRADAS]]-INVENTARIO[[#This Row],[SALIDAS]]</f>
        <v>39</v>
      </c>
      <c r="H71" s="1" t="s">
        <v>518</v>
      </c>
      <c r="J71" s="11" t="s">
        <v>393</v>
      </c>
      <c r="K71" s="36" t="e" cm="1">
        <f t="array" ref="K71">BUSCARV</f>
        <v>#NAME?</v>
      </c>
      <c r="L71" s="1">
        <v>85</v>
      </c>
      <c r="N71" s="1" t="s">
        <v>519</v>
      </c>
      <c r="P71" s="11" t="s">
        <v>393</v>
      </c>
      <c r="Q71" s="1" t="e" cm="1" vm="1">
        <f t="array" aca="1" ref="Q71" ca="1">VLOOKUP(ENTRADAS[CÓDIGO PRODUCTO],INVENTARIO[],2,FALSE)</f>
        <v>#VALUE!</v>
      </c>
      <c r="R71" s="1">
        <v>94</v>
      </c>
    </row>
    <row r="72" spans="1:18" x14ac:dyDescent="0.25">
      <c r="A72" s="11" t="s">
        <v>394</v>
      </c>
      <c r="B72" t="s">
        <v>274</v>
      </c>
      <c r="C72" s="3">
        <v>44</v>
      </c>
      <c r="D72" s="19">
        <f>SUMIF(ENTRADAS[[#This Row],[CÓDIGO PRODUCTO]],INVENTARIO[[#This Row],[CÓDIGO PRODUCTO]],ENTRADAS[[#This Row],[CANTIDAD]])</f>
        <v>86</v>
      </c>
      <c r="E72" s="19">
        <f>SUMIF(SALIDAS[[#This Row],[CÓDIGO PRODUCTO]],INVENTARIO[[#This Row],[CÓDIGO PRODUCTO]],SALIDAS[[#This Row],[CANTIDAD]])</f>
        <v>70</v>
      </c>
      <c r="F72" s="20">
        <f>INVENTARIO[[#This Row],[EXISTENCIAS INICIALES]]+INVENTARIO[[#This Row],[ENTRADAS]]-INVENTARIO[[#This Row],[SALIDAS]]</f>
        <v>60</v>
      </c>
      <c r="H72" s="1" t="s">
        <v>519</v>
      </c>
      <c r="J72" s="11" t="s">
        <v>394</v>
      </c>
      <c r="K72" s="36" t="e" cm="1">
        <f t="array" ref="K72">BUSCARV</f>
        <v>#NAME?</v>
      </c>
      <c r="L72" s="1">
        <v>70</v>
      </c>
      <c r="N72" s="1" t="s">
        <v>520</v>
      </c>
      <c r="P72" s="11" t="s">
        <v>394</v>
      </c>
      <c r="Q72" s="1" t="e" cm="1" vm="1">
        <f t="array" aca="1" ref="Q72" ca="1">VLOOKUP(ENTRADAS[CÓDIGO PRODUCTO],INVENTARIO[],2,FALSE)</f>
        <v>#VALUE!</v>
      </c>
      <c r="R72" s="1">
        <v>86</v>
      </c>
    </row>
    <row r="73" spans="1:18" x14ac:dyDescent="0.25">
      <c r="A73" s="11" t="s">
        <v>395</v>
      </c>
      <c r="B73" t="s">
        <v>275</v>
      </c>
      <c r="C73" s="3">
        <v>46</v>
      </c>
      <c r="D73" s="17">
        <f>SUMIF(ENTRADAS[[#This Row],[CÓDIGO PRODUCTO]],INVENTARIO[[#This Row],[CÓDIGO PRODUCTO]],ENTRADAS[[#This Row],[CANTIDAD]])</f>
        <v>82</v>
      </c>
      <c r="E73" s="17">
        <f>SUMIF(SALIDAS[[#This Row],[CÓDIGO PRODUCTO]],INVENTARIO[[#This Row],[CÓDIGO PRODUCTO]],SALIDAS[[#This Row],[CANTIDAD]])</f>
        <v>64</v>
      </c>
      <c r="F73" s="18">
        <f>INVENTARIO[[#This Row],[EXISTENCIAS INICIALES]]+INVENTARIO[[#This Row],[ENTRADAS]]-INVENTARIO[[#This Row],[SALIDAS]]</f>
        <v>64</v>
      </c>
      <c r="H73" s="1" t="s">
        <v>520</v>
      </c>
      <c r="J73" s="11" t="s">
        <v>395</v>
      </c>
      <c r="K73" s="36" t="e" cm="1">
        <f t="array" ref="K73">BUSCARV</f>
        <v>#NAME?</v>
      </c>
      <c r="L73" s="1">
        <v>64</v>
      </c>
      <c r="N73" s="1" t="s">
        <v>521</v>
      </c>
      <c r="P73" s="11" t="s">
        <v>395</v>
      </c>
      <c r="Q73" s="1" t="e" cm="1" vm="1">
        <f t="array" aca="1" ref="Q73" ca="1">VLOOKUP(ENTRADAS[CÓDIGO PRODUCTO],INVENTARIO[],2,FALSE)</f>
        <v>#VALUE!</v>
      </c>
      <c r="R73" s="1">
        <v>82</v>
      </c>
    </row>
    <row r="74" spans="1:18" x14ac:dyDescent="0.25">
      <c r="A74" s="11" t="s">
        <v>396</v>
      </c>
      <c r="B74" t="s">
        <v>276</v>
      </c>
      <c r="C74" s="3">
        <v>43</v>
      </c>
      <c r="D74" s="17">
        <f>SUMIF(ENTRADAS[[#This Row],[CÓDIGO PRODUCTO]],INVENTARIO[[#This Row],[CÓDIGO PRODUCTO]],ENTRADAS[[#This Row],[CANTIDAD]])</f>
        <v>86</v>
      </c>
      <c r="E74" s="17">
        <f>SUMIF(SALIDAS[[#This Row],[CÓDIGO PRODUCTO]],INVENTARIO[[#This Row],[CÓDIGO PRODUCTO]],SALIDAS[[#This Row],[CANTIDAD]])</f>
        <v>70</v>
      </c>
      <c r="F74" s="18">
        <f>INVENTARIO[[#This Row],[EXISTENCIAS INICIALES]]+INVENTARIO[[#This Row],[ENTRADAS]]-INVENTARIO[[#This Row],[SALIDAS]]</f>
        <v>59</v>
      </c>
      <c r="H74" s="1" t="s">
        <v>521</v>
      </c>
      <c r="J74" s="11" t="s">
        <v>396</v>
      </c>
      <c r="K74" s="36" t="e" cm="1">
        <f t="array" ref="K74">BUSCARV</f>
        <v>#NAME?</v>
      </c>
      <c r="L74" s="1">
        <v>70</v>
      </c>
      <c r="N74" s="1" t="s">
        <v>522</v>
      </c>
      <c r="P74" s="11" t="s">
        <v>396</v>
      </c>
      <c r="Q74" s="1" t="e" cm="1" vm="1">
        <f t="array" aca="1" ref="Q74" ca="1">VLOOKUP(ENTRADAS[CÓDIGO PRODUCTO],INVENTARIO[],2,FALSE)</f>
        <v>#VALUE!</v>
      </c>
      <c r="R74" s="1">
        <v>86</v>
      </c>
    </row>
    <row r="75" spans="1:18" x14ac:dyDescent="0.25">
      <c r="A75" s="11" t="s">
        <v>397</v>
      </c>
      <c r="B75" t="s">
        <v>41</v>
      </c>
      <c r="C75" s="3">
        <v>34</v>
      </c>
      <c r="D75" s="17">
        <f>SUMIF(ENTRADAS[[#This Row],[CÓDIGO PRODUCTO]],INVENTARIO[[#This Row],[CÓDIGO PRODUCTO]],ENTRADAS[[#This Row],[CANTIDAD]])</f>
        <v>80</v>
      </c>
      <c r="E75" s="17">
        <f>SUMIF(SALIDAS[[#This Row],[CÓDIGO PRODUCTO]],INVENTARIO[[#This Row],[CÓDIGO PRODUCTO]],SALIDAS[[#This Row],[CANTIDAD]])</f>
        <v>76</v>
      </c>
      <c r="F75" s="18">
        <f>INVENTARIO[[#This Row],[EXISTENCIAS INICIALES]]+INVENTARIO[[#This Row],[ENTRADAS]]-INVENTARIO[[#This Row],[SALIDAS]]</f>
        <v>38</v>
      </c>
      <c r="H75" s="1" t="s">
        <v>522</v>
      </c>
      <c r="J75" s="11" t="s">
        <v>397</v>
      </c>
      <c r="K75" s="36" t="e" cm="1">
        <f t="array" ref="K75">BUSCARV</f>
        <v>#NAME?</v>
      </c>
      <c r="L75" s="1">
        <v>76</v>
      </c>
      <c r="N75" s="1" t="s">
        <v>523</v>
      </c>
      <c r="P75" s="11" t="s">
        <v>397</v>
      </c>
      <c r="Q75" s="1" t="e" cm="1" vm="1">
        <f t="array" aca="1" ref="Q75" ca="1">VLOOKUP(ENTRADAS[CÓDIGO PRODUCTO],INVENTARIO[],2,FALSE)</f>
        <v>#VALUE!</v>
      </c>
      <c r="R75" s="1">
        <v>80</v>
      </c>
    </row>
    <row r="76" spans="1:18" x14ac:dyDescent="0.25">
      <c r="A76" s="11" t="s">
        <v>398</v>
      </c>
      <c r="B76" t="s">
        <v>277</v>
      </c>
      <c r="C76" s="3">
        <v>47</v>
      </c>
      <c r="D76" s="17">
        <f>SUMIF(ENTRADAS[[#This Row],[CÓDIGO PRODUCTO]],INVENTARIO[[#This Row],[CÓDIGO PRODUCTO]],ENTRADAS[[#This Row],[CANTIDAD]])</f>
        <v>95</v>
      </c>
      <c r="E76" s="17">
        <f>SUMIF(SALIDAS[[#This Row],[CÓDIGO PRODUCTO]],INVENTARIO[[#This Row],[CÓDIGO PRODUCTO]],SALIDAS[[#This Row],[CANTIDAD]])</f>
        <v>89</v>
      </c>
      <c r="F76" s="18">
        <f>INVENTARIO[[#This Row],[EXISTENCIAS INICIALES]]+INVENTARIO[[#This Row],[ENTRADAS]]-INVENTARIO[[#This Row],[SALIDAS]]</f>
        <v>53</v>
      </c>
      <c r="H76" s="1" t="s">
        <v>523</v>
      </c>
      <c r="J76" s="11" t="s">
        <v>398</v>
      </c>
      <c r="K76" s="36" t="e" cm="1">
        <f t="array" ref="K76">BUSCARV</f>
        <v>#NAME?</v>
      </c>
      <c r="L76" s="1">
        <v>89</v>
      </c>
      <c r="N76" s="1" t="s">
        <v>524</v>
      </c>
      <c r="P76" s="11" t="s">
        <v>398</v>
      </c>
      <c r="Q76" s="1" t="e" cm="1" vm="1">
        <f t="array" aca="1" ref="Q76" ca="1">VLOOKUP(ENTRADAS[CÓDIGO PRODUCTO],INVENTARIO[],2,FALSE)</f>
        <v>#VALUE!</v>
      </c>
      <c r="R76" s="1">
        <v>95</v>
      </c>
    </row>
    <row r="77" spans="1:18" x14ac:dyDescent="0.25">
      <c r="A77" s="11" t="s">
        <v>399</v>
      </c>
      <c r="B77" t="s">
        <v>278</v>
      </c>
      <c r="C77" s="3">
        <v>33</v>
      </c>
      <c r="D77" s="17">
        <f>SUMIF(ENTRADAS[[#This Row],[CÓDIGO PRODUCTO]],INVENTARIO[[#This Row],[CÓDIGO PRODUCTO]],ENTRADAS[[#This Row],[CANTIDAD]])</f>
        <v>84</v>
      </c>
      <c r="E77" s="17">
        <f>SUMIF(SALIDAS[[#This Row],[CÓDIGO PRODUCTO]],INVENTARIO[[#This Row],[CÓDIGO PRODUCTO]],SALIDAS[[#This Row],[CANTIDAD]])</f>
        <v>65</v>
      </c>
      <c r="F77" s="18">
        <f>INVENTARIO[[#This Row],[EXISTENCIAS INICIALES]]+INVENTARIO[[#This Row],[ENTRADAS]]-INVENTARIO[[#This Row],[SALIDAS]]</f>
        <v>52</v>
      </c>
      <c r="H77" s="1" t="s">
        <v>524</v>
      </c>
      <c r="J77" s="11" t="s">
        <v>399</v>
      </c>
      <c r="K77" s="36" t="e" cm="1">
        <f t="array" ref="K77">BUSCARV</f>
        <v>#NAME?</v>
      </c>
      <c r="L77" s="1">
        <v>65</v>
      </c>
      <c r="N77" s="1" t="s">
        <v>525</v>
      </c>
      <c r="P77" s="11" t="s">
        <v>399</v>
      </c>
      <c r="Q77" s="1" t="e" cm="1" vm="1">
        <f t="array" aca="1" ref="Q77" ca="1">VLOOKUP(ENTRADAS[CÓDIGO PRODUCTO],INVENTARIO[],2,FALSE)</f>
        <v>#VALUE!</v>
      </c>
      <c r="R77" s="1">
        <v>84</v>
      </c>
    </row>
    <row r="78" spans="1:18" x14ac:dyDescent="0.25">
      <c r="A78" s="11" t="s">
        <v>400</v>
      </c>
      <c r="B78" t="s">
        <v>279</v>
      </c>
      <c r="C78" s="3">
        <v>32</v>
      </c>
      <c r="D78" s="17">
        <f>SUMIF(ENTRADAS[[#This Row],[CÓDIGO PRODUCTO]],INVENTARIO[[#This Row],[CÓDIGO PRODUCTO]],ENTRADAS[[#This Row],[CANTIDAD]])</f>
        <v>93</v>
      </c>
      <c r="E78" s="17">
        <f>SUMIF(SALIDAS[[#This Row],[CÓDIGO PRODUCTO]],INVENTARIO[[#This Row],[CÓDIGO PRODUCTO]],SALIDAS[[#This Row],[CANTIDAD]])</f>
        <v>81</v>
      </c>
      <c r="F78" s="18">
        <f>INVENTARIO[[#This Row],[EXISTENCIAS INICIALES]]+INVENTARIO[[#This Row],[ENTRADAS]]-INVENTARIO[[#This Row],[SALIDAS]]</f>
        <v>44</v>
      </c>
      <c r="H78" s="1" t="s">
        <v>525</v>
      </c>
      <c r="J78" s="11" t="s">
        <v>400</v>
      </c>
      <c r="K78" s="36" t="e" cm="1">
        <f t="array" ref="K78">BUSCARV</f>
        <v>#NAME?</v>
      </c>
      <c r="L78" s="1">
        <v>81</v>
      </c>
      <c r="N78" s="1" t="s">
        <v>526</v>
      </c>
      <c r="P78" s="11" t="s">
        <v>400</v>
      </c>
      <c r="Q78" s="1" t="e" cm="1" vm="1">
        <f t="array" aca="1" ref="Q78" ca="1">VLOOKUP(ENTRADAS[CÓDIGO PRODUCTO],INVENTARIO[],2,FALSE)</f>
        <v>#VALUE!</v>
      </c>
      <c r="R78" s="1">
        <v>93</v>
      </c>
    </row>
    <row r="79" spans="1:18" x14ac:dyDescent="0.25">
      <c r="A79" s="11" t="s">
        <v>401</v>
      </c>
      <c r="B79" t="s">
        <v>280</v>
      </c>
      <c r="C79" s="3">
        <v>39</v>
      </c>
      <c r="D79" s="17">
        <f>SUMIF(ENTRADAS[[#This Row],[CÓDIGO PRODUCTO]],INVENTARIO[[#This Row],[CÓDIGO PRODUCTO]],ENTRADAS[[#This Row],[CANTIDAD]])</f>
        <v>97</v>
      </c>
      <c r="E79" s="17">
        <f>SUMIF(SALIDAS[[#This Row],[CÓDIGO PRODUCTO]],INVENTARIO[[#This Row],[CÓDIGO PRODUCTO]],SALIDAS[[#This Row],[CANTIDAD]])</f>
        <v>73</v>
      </c>
      <c r="F79" s="18">
        <f>INVENTARIO[[#This Row],[EXISTENCIAS INICIALES]]+INVENTARIO[[#This Row],[ENTRADAS]]-INVENTARIO[[#This Row],[SALIDAS]]</f>
        <v>63</v>
      </c>
      <c r="H79" s="1" t="s">
        <v>526</v>
      </c>
      <c r="J79" s="11" t="s">
        <v>401</v>
      </c>
      <c r="K79" s="36" t="e" cm="1">
        <f t="array" ref="K79">BUSCARV</f>
        <v>#NAME?</v>
      </c>
      <c r="L79" s="1">
        <v>73</v>
      </c>
      <c r="N79" s="1" t="s">
        <v>527</v>
      </c>
      <c r="P79" s="11" t="s">
        <v>401</v>
      </c>
      <c r="Q79" s="1" t="e" cm="1" vm="1">
        <f t="array" aca="1" ref="Q79" ca="1">VLOOKUP(ENTRADAS[CÓDIGO PRODUCTO],INVENTARIO[],2,FALSE)</f>
        <v>#VALUE!</v>
      </c>
      <c r="R79" s="1">
        <v>97</v>
      </c>
    </row>
    <row r="80" spans="1:18" x14ac:dyDescent="0.25">
      <c r="A80" s="11" t="s">
        <v>402</v>
      </c>
      <c r="B80" t="s">
        <v>281</v>
      </c>
      <c r="C80" s="3">
        <v>32</v>
      </c>
      <c r="D80" s="17">
        <f>SUMIF(ENTRADAS[[#This Row],[CÓDIGO PRODUCTO]],INVENTARIO[[#This Row],[CÓDIGO PRODUCTO]],ENTRADAS[[#This Row],[CANTIDAD]])</f>
        <v>85</v>
      </c>
      <c r="E80" s="17">
        <f>SUMIF(SALIDAS[[#This Row],[CÓDIGO PRODUCTO]],INVENTARIO[[#This Row],[CÓDIGO PRODUCTO]],SALIDAS[[#This Row],[CANTIDAD]])</f>
        <v>62</v>
      </c>
      <c r="F80" s="18">
        <f>INVENTARIO[[#This Row],[EXISTENCIAS INICIALES]]+INVENTARIO[[#This Row],[ENTRADAS]]-INVENTARIO[[#This Row],[SALIDAS]]</f>
        <v>55</v>
      </c>
      <c r="H80" s="1" t="s">
        <v>527</v>
      </c>
      <c r="J80" s="11" t="s">
        <v>402</v>
      </c>
      <c r="K80" s="36" t="e" cm="1">
        <f t="array" ref="K80">BUSCARV</f>
        <v>#NAME?</v>
      </c>
      <c r="L80" s="1">
        <v>62</v>
      </c>
      <c r="N80" s="1" t="s">
        <v>528</v>
      </c>
      <c r="P80" s="11" t="s">
        <v>402</v>
      </c>
      <c r="Q80" s="1" t="e" cm="1" vm="1">
        <f t="array" aca="1" ref="Q80" ca="1">VLOOKUP(ENTRADAS[CÓDIGO PRODUCTO],INVENTARIO[],2,FALSE)</f>
        <v>#VALUE!</v>
      </c>
      <c r="R80" s="1">
        <v>85</v>
      </c>
    </row>
    <row r="81" spans="1:18" x14ac:dyDescent="0.25">
      <c r="A81" s="11" t="s">
        <v>403</v>
      </c>
      <c r="B81" t="s">
        <v>282</v>
      </c>
      <c r="C81" s="3">
        <v>40</v>
      </c>
      <c r="D81" s="17">
        <f>SUMIF(ENTRADAS[[#This Row],[CÓDIGO PRODUCTO]],INVENTARIO[[#This Row],[CÓDIGO PRODUCTO]],ENTRADAS[[#This Row],[CANTIDAD]])</f>
        <v>85</v>
      </c>
      <c r="E81" s="17">
        <f>SUMIF(SALIDAS[[#This Row],[CÓDIGO PRODUCTO]],INVENTARIO[[#This Row],[CÓDIGO PRODUCTO]],SALIDAS[[#This Row],[CANTIDAD]])</f>
        <v>73</v>
      </c>
      <c r="F81" s="18">
        <f>INVENTARIO[[#This Row],[EXISTENCIAS INICIALES]]+INVENTARIO[[#This Row],[ENTRADAS]]-INVENTARIO[[#This Row],[SALIDAS]]</f>
        <v>52</v>
      </c>
      <c r="H81" s="1" t="s">
        <v>528</v>
      </c>
      <c r="J81" s="11" t="s">
        <v>403</v>
      </c>
      <c r="K81" s="36" t="e" cm="1">
        <f t="array" ref="K81">BUSCARV</f>
        <v>#NAME?</v>
      </c>
      <c r="L81" s="1">
        <v>73</v>
      </c>
      <c r="N81" s="1" t="s">
        <v>529</v>
      </c>
      <c r="P81" s="11" t="s">
        <v>403</v>
      </c>
      <c r="Q81" s="1" t="e" cm="1" vm="1">
        <f t="array" aca="1" ref="Q81" ca="1">VLOOKUP(ENTRADAS[CÓDIGO PRODUCTO],INVENTARIO[],2,FALSE)</f>
        <v>#VALUE!</v>
      </c>
      <c r="R81" s="1">
        <v>85</v>
      </c>
    </row>
    <row r="82" spans="1:18" x14ac:dyDescent="0.25">
      <c r="A82" s="11" t="s">
        <v>404</v>
      </c>
      <c r="B82" t="s">
        <v>283</v>
      </c>
      <c r="C82" s="3">
        <v>46</v>
      </c>
      <c r="D82" s="17">
        <f>SUMIF(ENTRADAS[[#This Row],[CÓDIGO PRODUCTO]],INVENTARIO[[#This Row],[CÓDIGO PRODUCTO]],ENTRADAS[[#This Row],[CANTIDAD]])</f>
        <v>97</v>
      </c>
      <c r="E82" s="17">
        <f>SUMIF(SALIDAS[[#This Row],[CÓDIGO PRODUCTO]],INVENTARIO[[#This Row],[CÓDIGO PRODUCTO]],SALIDAS[[#This Row],[CANTIDAD]])</f>
        <v>89</v>
      </c>
      <c r="F82" s="18">
        <f>INVENTARIO[[#This Row],[EXISTENCIAS INICIALES]]+INVENTARIO[[#This Row],[ENTRADAS]]-INVENTARIO[[#This Row],[SALIDAS]]</f>
        <v>54</v>
      </c>
      <c r="H82" s="1" t="s">
        <v>529</v>
      </c>
      <c r="J82" s="11" t="s">
        <v>404</v>
      </c>
      <c r="K82" s="36" t="e" cm="1">
        <f t="array" ref="K82">BUSCARV</f>
        <v>#NAME?</v>
      </c>
      <c r="L82" s="1">
        <v>89</v>
      </c>
      <c r="N82" s="1" t="s">
        <v>530</v>
      </c>
      <c r="P82" s="11" t="s">
        <v>404</v>
      </c>
      <c r="Q82" s="1" t="e" cm="1" vm="1">
        <f t="array" aca="1" ref="Q82" ca="1">VLOOKUP(ENTRADAS[CÓDIGO PRODUCTO],INVENTARIO[],2,FALSE)</f>
        <v>#VALUE!</v>
      </c>
      <c r="R82" s="1">
        <v>97</v>
      </c>
    </row>
    <row r="83" spans="1:18" x14ac:dyDescent="0.25">
      <c r="A83" s="11" t="s">
        <v>405</v>
      </c>
      <c r="B83" t="s">
        <v>284</v>
      </c>
      <c r="C83" s="3">
        <v>43</v>
      </c>
      <c r="D83" s="17">
        <f>SUMIF(ENTRADAS[[#This Row],[CÓDIGO PRODUCTO]],INVENTARIO[[#This Row],[CÓDIGO PRODUCTO]],ENTRADAS[[#This Row],[CANTIDAD]])</f>
        <v>99</v>
      </c>
      <c r="E83" s="17">
        <f>SUMIF(SALIDAS[[#This Row],[CÓDIGO PRODUCTO]],INVENTARIO[[#This Row],[CÓDIGO PRODUCTO]],SALIDAS[[#This Row],[CANTIDAD]])</f>
        <v>61</v>
      </c>
      <c r="F83" s="18">
        <f>INVENTARIO[[#This Row],[EXISTENCIAS INICIALES]]+INVENTARIO[[#This Row],[ENTRADAS]]-INVENTARIO[[#This Row],[SALIDAS]]</f>
        <v>81</v>
      </c>
      <c r="H83" s="1" t="s">
        <v>530</v>
      </c>
      <c r="J83" s="11" t="s">
        <v>405</v>
      </c>
      <c r="K83" s="36" t="e" cm="1">
        <f t="array" ref="K83">BUSCARV</f>
        <v>#NAME?</v>
      </c>
      <c r="L83" s="1">
        <v>61</v>
      </c>
      <c r="N83" s="1" t="s">
        <v>531</v>
      </c>
      <c r="P83" s="11" t="s">
        <v>405</v>
      </c>
      <c r="Q83" s="1" t="e" cm="1" vm="1">
        <f t="array" aca="1" ref="Q83" ca="1">VLOOKUP(ENTRADAS[CÓDIGO PRODUCTO],INVENTARIO[],2,FALSE)</f>
        <v>#VALUE!</v>
      </c>
      <c r="R83" s="1">
        <v>99</v>
      </c>
    </row>
    <row r="84" spans="1:18" x14ac:dyDescent="0.25">
      <c r="A84" s="11" t="s">
        <v>406</v>
      </c>
      <c r="B84" t="s">
        <v>285</v>
      </c>
      <c r="C84" s="3">
        <v>45</v>
      </c>
      <c r="D84" s="17">
        <f>SUMIF(ENTRADAS[[#This Row],[CÓDIGO PRODUCTO]],INVENTARIO[[#This Row],[CÓDIGO PRODUCTO]],ENTRADAS[[#This Row],[CANTIDAD]])</f>
        <v>92</v>
      </c>
      <c r="E84" s="17">
        <f>SUMIF(SALIDAS[[#This Row],[CÓDIGO PRODUCTO]],INVENTARIO[[#This Row],[CÓDIGO PRODUCTO]],SALIDAS[[#This Row],[CANTIDAD]])</f>
        <v>76</v>
      </c>
      <c r="F84" s="18">
        <f>INVENTARIO[[#This Row],[EXISTENCIAS INICIALES]]+INVENTARIO[[#This Row],[ENTRADAS]]-INVENTARIO[[#This Row],[SALIDAS]]</f>
        <v>61</v>
      </c>
      <c r="H84" s="1" t="s">
        <v>531</v>
      </c>
      <c r="J84" s="11" t="s">
        <v>406</v>
      </c>
      <c r="K84" s="36" t="e" cm="1">
        <f t="array" ref="K84">BUSCARV</f>
        <v>#NAME?</v>
      </c>
      <c r="L84" s="1">
        <v>76</v>
      </c>
      <c r="N84" s="1" t="s">
        <v>532</v>
      </c>
      <c r="P84" s="11" t="s">
        <v>406</v>
      </c>
      <c r="Q84" s="1" t="e" cm="1" vm="1">
        <f t="array" aca="1" ref="Q84" ca="1">VLOOKUP(ENTRADAS[CÓDIGO PRODUCTO],INVENTARIO[],2,FALSE)</f>
        <v>#VALUE!</v>
      </c>
      <c r="R84" s="1">
        <v>92</v>
      </c>
    </row>
    <row r="85" spans="1:18" x14ac:dyDescent="0.25">
      <c r="A85" s="11" t="s">
        <v>407</v>
      </c>
      <c r="B85" t="s">
        <v>286</v>
      </c>
      <c r="C85" s="3">
        <v>42</v>
      </c>
      <c r="D85" s="17">
        <f>SUMIF(ENTRADAS[[#This Row],[CÓDIGO PRODUCTO]],INVENTARIO[[#This Row],[CÓDIGO PRODUCTO]],ENTRADAS[[#This Row],[CANTIDAD]])</f>
        <v>82</v>
      </c>
      <c r="E85" s="17">
        <f>SUMIF(SALIDAS[[#This Row],[CÓDIGO PRODUCTO]],INVENTARIO[[#This Row],[CÓDIGO PRODUCTO]],SALIDAS[[#This Row],[CANTIDAD]])</f>
        <v>67</v>
      </c>
      <c r="F85" s="18">
        <f>INVENTARIO[[#This Row],[EXISTENCIAS INICIALES]]+INVENTARIO[[#This Row],[ENTRADAS]]-INVENTARIO[[#This Row],[SALIDAS]]</f>
        <v>57</v>
      </c>
      <c r="H85" s="1" t="s">
        <v>532</v>
      </c>
      <c r="J85" s="11" t="s">
        <v>407</v>
      </c>
      <c r="K85" s="36" t="e" cm="1">
        <f t="array" ref="K85">BUSCARV</f>
        <v>#NAME?</v>
      </c>
      <c r="L85" s="1">
        <v>67</v>
      </c>
      <c r="N85" s="1" t="s">
        <v>533</v>
      </c>
      <c r="P85" s="11" t="s">
        <v>407</v>
      </c>
      <c r="Q85" s="1" t="e" cm="1" vm="1">
        <f t="array" aca="1" ref="Q85" ca="1">VLOOKUP(ENTRADAS[CÓDIGO PRODUCTO],INVENTARIO[],2,FALSE)</f>
        <v>#VALUE!</v>
      </c>
      <c r="R85" s="1">
        <v>82</v>
      </c>
    </row>
    <row r="86" spans="1:18" x14ac:dyDescent="0.25">
      <c r="A86" s="11" t="s">
        <v>408</v>
      </c>
      <c r="B86" t="s">
        <v>287</v>
      </c>
      <c r="C86" s="3">
        <v>45</v>
      </c>
      <c r="D86" s="17">
        <f>SUMIF(ENTRADAS[[#This Row],[CÓDIGO PRODUCTO]],INVENTARIO[[#This Row],[CÓDIGO PRODUCTO]],ENTRADAS[[#This Row],[CANTIDAD]])</f>
        <v>95</v>
      </c>
      <c r="E86" s="17">
        <f>SUMIF(SALIDAS[[#This Row],[CÓDIGO PRODUCTO]],INVENTARIO[[#This Row],[CÓDIGO PRODUCTO]],SALIDAS[[#This Row],[CANTIDAD]])</f>
        <v>81</v>
      </c>
      <c r="F86" s="18">
        <f>INVENTARIO[[#This Row],[EXISTENCIAS INICIALES]]+INVENTARIO[[#This Row],[ENTRADAS]]-INVENTARIO[[#This Row],[SALIDAS]]</f>
        <v>59</v>
      </c>
      <c r="H86" s="1" t="s">
        <v>533</v>
      </c>
      <c r="J86" s="11" t="s">
        <v>408</v>
      </c>
      <c r="K86" s="36" t="e" cm="1">
        <f t="array" ref="K86">BUSCARV</f>
        <v>#NAME?</v>
      </c>
      <c r="L86" s="1">
        <v>81</v>
      </c>
      <c r="N86" s="1" t="s">
        <v>534</v>
      </c>
      <c r="P86" s="11" t="s">
        <v>408</v>
      </c>
      <c r="Q86" s="1" t="e" cm="1" vm="1">
        <f t="array" aca="1" ref="Q86" ca="1">VLOOKUP(ENTRADAS[CÓDIGO PRODUCTO],INVENTARIO[],2,FALSE)</f>
        <v>#VALUE!</v>
      </c>
      <c r="R86" s="1">
        <v>95</v>
      </c>
    </row>
    <row r="87" spans="1:18" x14ac:dyDescent="0.25">
      <c r="A87" s="11" t="s">
        <v>409</v>
      </c>
      <c r="B87" t="s">
        <v>288</v>
      </c>
      <c r="C87" s="3">
        <v>45</v>
      </c>
      <c r="D87" s="17">
        <f>SUMIF(ENTRADAS[[#This Row],[CÓDIGO PRODUCTO]],INVENTARIO[[#This Row],[CÓDIGO PRODUCTO]],ENTRADAS[[#This Row],[CANTIDAD]])</f>
        <v>97</v>
      </c>
      <c r="E87" s="17">
        <f>SUMIF(SALIDAS[[#This Row],[CÓDIGO PRODUCTO]],INVENTARIO[[#This Row],[CÓDIGO PRODUCTO]],SALIDAS[[#This Row],[CANTIDAD]])</f>
        <v>80</v>
      </c>
      <c r="F87" s="18">
        <f>INVENTARIO[[#This Row],[EXISTENCIAS INICIALES]]+INVENTARIO[[#This Row],[ENTRADAS]]-INVENTARIO[[#This Row],[SALIDAS]]</f>
        <v>62</v>
      </c>
      <c r="H87" s="1" t="s">
        <v>534</v>
      </c>
      <c r="J87" s="11" t="s">
        <v>409</v>
      </c>
      <c r="K87" s="36" t="e" cm="1">
        <f t="array" ref="K87">BUSCARV</f>
        <v>#NAME?</v>
      </c>
      <c r="L87" s="1">
        <v>80</v>
      </c>
      <c r="N87" s="1" t="s">
        <v>535</v>
      </c>
      <c r="P87" s="11" t="s">
        <v>409</v>
      </c>
      <c r="Q87" s="1" t="e" cm="1" vm="1">
        <f t="array" aca="1" ref="Q87" ca="1">VLOOKUP(ENTRADAS[CÓDIGO PRODUCTO],INVENTARIO[],2,FALSE)</f>
        <v>#VALUE!</v>
      </c>
      <c r="R87" s="1">
        <v>97</v>
      </c>
    </row>
    <row r="88" spans="1:18" x14ac:dyDescent="0.25">
      <c r="A88" s="11" t="s">
        <v>410</v>
      </c>
      <c r="B88" t="s">
        <v>289</v>
      </c>
      <c r="C88" s="3">
        <v>32</v>
      </c>
      <c r="D88" s="17">
        <f>SUMIF(ENTRADAS[[#This Row],[CÓDIGO PRODUCTO]],INVENTARIO[[#This Row],[CÓDIGO PRODUCTO]],ENTRADAS[[#This Row],[CANTIDAD]])</f>
        <v>95</v>
      </c>
      <c r="E88" s="17">
        <f>SUMIF(SALIDAS[[#This Row],[CÓDIGO PRODUCTO]],INVENTARIO[[#This Row],[CÓDIGO PRODUCTO]],SALIDAS[[#This Row],[CANTIDAD]])</f>
        <v>78</v>
      </c>
      <c r="F88" s="18">
        <f>INVENTARIO[[#This Row],[EXISTENCIAS INICIALES]]+INVENTARIO[[#This Row],[ENTRADAS]]-INVENTARIO[[#This Row],[SALIDAS]]</f>
        <v>49</v>
      </c>
      <c r="H88" s="1" t="s">
        <v>535</v>
      </c>
      <c r="J88" s="11" t="s">
        <v>410</v>
      </c>
      <c r="K88" s="36" t="e" cm="1">
        <f t="array" ref="K88">BUSCARV</f>
        <v>#NAME?</v>
      </c>
      <c r="L88" s="1">
        <v>78</v>
      </c>
      <c r="N88" s="1" t="s">
        <v>536</v>
      </c>
      <c r="P88" s="11" t="s">
        <v>410</v>
      </c>
      <c r="Q88" s="1" t="e" cm="1" vm="1">
        <f t="array" aca="1" ref="Q88" ca="1">VLOOKUP(ENTRADAS[CÓDIGO PRODUCTO],INVENTARIO[],2,FALSE)</f>
        <v>#VALUE!</v>
      </c>
      <c r="R88" s="1">
        <v>95</v>
      </c>
    </row>
    <row r="89" spans="1:18" x14ac:dyDescent="0.25">
      <c r="A89" s="11" t="s">
        <v>411</v>
      </c>
      <c r="B89" t="s">
        <v>290</v>
      </c>
      <c r="C89" s="3">
        <v>30</v>
      </c>
      <c r="D89" s="17">
        <f>SUMIF(ENTRADAS[[#This Row],[CÓDIGO PRODUCTO]],INVENTARIO[[#This Row],[CÓDIGO PRODUCTO]],ENTRADAS[[#This Row],[CANTIDAD]])</f>
        <v>99</v>
      </c>
      <c r="E89" s="17">
        <f>SUMIF(SALIDAS[[#This Row],[CÓDIGO PRODUCTO]],INVENTARIO[[#This Row],[CÓDIGO PRODUCTO]],SALIDAS[[#This Row],[CANTIDAD]])</f>
        <v>85</v>
      </c>
      <c r="F89" s="18">
        <f>INVENTARIO[[#This Row],[EXISTENCIAS INICIALES]]+INVENTARIO[[#This Row],[ENTRADAS]]-INVENTARIO[[#This Row],[SALIDAS]]</f>
        <v>44</v>
      </c>
      <c r="H89" s="1" t="s">
        <v>536</v>
      </c>
      <c r="J89" s="11" t="s">
        <v>411</v>
      </c>
      <c r="K89" s="36" t="e" cm="1">
        <f t="array" ref="K89">BUSCARV</f>
        <v>#NAME?</v>
      </c>
      <c r="L89" s="1">
        <v>85</v>
      </c>
      <c r="N89" s="1" t="s">
        <v>537</v>
      </c>
      <c r="P89" s="11" t="s">
        <v>411</v>
      </c>
      <c r="Q89" s="1" t="e" cm="1" vm="1">
        <f t="array" aca="1" ref="Q89" ca="1">VLOOKUP(ENTRADAS[CÓDIGO PRODUCTO],INVENTARIO[],2,FALSE)</f>
        <v>#VALUE!</v>
      </c>
      <c r="R89" s="1">
        <v>99</v>
      </c>
    </row>
    <row r="90" spans="1:18" x14ac:dyDescent="0.25">
      <c r="A90" s="11" t="s">
        <v>412</v>
      </c>
      <c r="B90" t="s">
        <v>291</v>
      </c>
      <c r="C90" s="3">
        <v>44</v>
      </c>
      <c r="D90" s="17">
        <f>SUMIF(ENTRADAS[[#This Row],[CÓDIGO PRODUCTO]],INVENTARIO[[#This Row],[CÓDIGO PRODUCTO]],ENTRADAS[[#This Row],[CANTIDAD]])</f>
        <v>81</v>
      </c>
      <c r="E90" s="17">
        <f>SUMIF(SALIDAS[[#This Row],[CÓDIGO PRODUCTO]],INVENTARIO[[#This Row],[CÓDIGO PRODUCTO]],SALIDAS[[#This Row],[CANTIDAD]])</f>
        <v>90</v>
      </c>
      <c r="F90" s="18">
        <f>INVENTARIO[[#This Row],[EXISTENCIAS INICIALES]]+INVENTARIO[[#This Row],[ENTRADAS]]-INVENTARIO[[#This Row],[SALIDAS]]</f>
        <v>35</v>
      </c>
      <c r="H90" s="1" t="s">
        <v>537</v>
      </c>
      <c r="J90" s="11" t="s">
        <v>412</v>
      </c>
      <c r="K90" s="36" t="e" cm="1">
        <f t="array" ref="K90">BUSCARV</f>
        <v>#NAME?</v>
      </c>
      <c r="L90" s="1">
        <v>90</v>
      </c>
      <c r="N90" s="1" t="s">
        <v>538</v>
      </c>
      <c r="P90" s="11" t="s">
        <v>412</v>
      </c>
      <c r="Q90" s="1" t="e" cm="1" vm="1">
        <f t="array" aca="1" ref="Q90" ca="1">VLOOKUP(ENTRADAS[CÓDIGO PRODUCTO],INVENTARIO[],2,FALSE)</f>
        <v>#VALUE!</v>
      </c>
      <c r="R90" s="1">
        <v>81</v>
      </c>
    </row>
    <row r="91" spans="1:18" x14ac:dyDescent="0.25">
      <c r="A91" s="11" t="s">
        <v>413</v>
      </c>
      <c r="B91" t="s">
        <v>292</v>
      </c>
      <c r="C91" s="3">
        <v>42</v>
      </c>
      <c r="D91" s="17">
        <f>SUMIF(ENTRADAS[[#This Row],[CÓDIGO PRODUCTO]],INVENTARIO[[#This Row],[CÓDIGO PRODUCTO]],ENTRADAS[[#This Row],[CANTIDAD]])</f>
        <v>92</v>
      </c>
      <c r="E91" s="17">
        <f>SUMIF(SALIDAS[[#This Row],[CÓDIGO PRODUCTO]],INVENTARIO[[#This Row],[CÓDIGO PRODUCTO]],SALIDAS[[#This Row],[CANTIDAD]])</f>
        <v>61</v>
      </c>
      <c r="F91" s="18">
        <f>INVENTARIO[[#This Row],[EXISTENCIAS INICIALES]]+INVENTARIO[[#This Row],[ENTRADAS]]-INVENTARIO[[#This Row],[SALIDAS]]</f>
        <v>73</v>
      </c>
      <c r="H91" s="1" t="s">
        <v>538</v>
      </c>
      <c r="J91" s="11" t="s">
        <v>413</v>
      </c>
      <c r="K91" s="36" t="e" cm="1">
        <f t="array" ref="K91">BUSCARV</f>
        <v>#NAME?</v>
      </c>
      <c r="L91" s="1">
        <v>61</v>
      </c>
      <c r="N91" s="1" t="s">
        <v>539</v>
      </c>
      <c r="P91" s="11" t="s">
        <v>413</v>
      </c>
      <c r="Q91" s="1" t="e" cm="1" vm="1">
        <f t="array" aca="1" ref="Q91" ca="1">VLOOKUP(ENTRADAS[CÓDIGO PRODUCTO],INVENTARIO[],2,FALSE)</f>
        <v>#VALUE!</v>
      </c>
      <c r="R91" s="1">
        <v>92</v>
      </c>
    </row>
    <row r="92" spans="1:18" x14ac:dyDescent="0.25">
      <c r="A92" s="11" t="s">
        <v>414</v>
      </c>
      <c r="B92" t="s">
        <v>293</v>
      </c>
      <c r="C92" s="3">
        <v>48</v>
      </c>
      <c r="D92" s="17">
        <f>SUMIF(ENTRADAS[[#This Row],[CÓDIGO PRODUCTO]],INVENTARIO[[#This Row],[CÓDIGO PRODUCTO]],ENTRADAS[[#This Row],[CANTIDAD]])</f>
        <v>97</v>
      </c>
      <c r="E92" s="17">
        <f>SUMIF(SALIDAS[[#This Row],[CÓDIGO PRODUCTO]],INVENTARIO[[#This Row],[CÓDIGO PRODUCTO]],SALIDAS[[#This Row],[CANTIDAD]])</f>
        <v>87</v>
      </c>
      <c r="F92" s="18">
        <f>INVENTARIO[[#This Row],[EXISTENCIAS INICIALES]]+INVENTARIO[[#This Row],[ENTRADAS]]-INVENTARIO[[#This Row],[SALIDAS]]</f>
        <v>58</v>
      </c>
      <c r="H92" s="1" t="s">
        <v>539</v>
      </c>
      <c r="J92" s="11" t="s">
        <v>414</v>
      </c>
      <c r="K92" s="36" t="e" cm="1">
        <f t="array" ref="K92">BUSCARV</f>
        <v>#NAME?</v>
      </c>
      <c r="L92" s="1">
        <v>87</v>
      </c>
      <c r="N92" s="1" t="s">
        <v>540</v>
      </c>
      <c r="P92" s="11" t="s">
        <v>414</v>
      </c>
      <c r="Q92" s="1" t="e" cm="1" vm="1">
        <f t="array" aca="1" ref="Q92" ca="1">VLOOKUP(ENTRADAS[CÓDIGO PRODUCTO],INVENTARIO[],2,FALSE)</f>
        <v>#VALUE!</v>
      </c>
      <c r="R92" s="1">
        <v>97</v>
      </c>
    </row>
    <row r="93" spans="1:18" x14ac:dyDescent="0.25">
      <c r="A93" s="11" t="s">
        <v>415</v>
      </c>
      <c r="B93" t="s">
        <v>294</v>
      </c>
      <c r="C93" s="3">
        <v>35</v>
      </c>
      <c r="D93" s="17">
        <f>SUMIF(ENTRADAS[[#This Row],[CÓDIGO PRODUCTO]],INVENTARIO[[#This Row],[CÓDIGO PRODUCTO]],ENTRADAS[[#This Row],[CANTIDAD]])</f>
        <v>88</v>
      </c>
      <c r="E93" s="17">
        <f>SUMIF(SALIDAS[[#This Row],[CÓDIGO PRODUCTO]],INVENTARIO[[#This Row],[CÓDIGO PRODUCTO]],SALIDAS[[#This Row],[CANTIDAD]])</f>
        <v>80</v>
      </c>
      <c r="F93" s="18">
        <f>INVENTARIO[[#This Row],[EXISTENCIAS INICIALES]]+INVENTARIO[[#This Row],[ENTRADAS]]-INVENTARIO[[#This Row],[SALIDAS]]</f>
        <v>43</v>
      </c>
      <c r="H93" s="1" t="s">
        <v>540</v>
      </c>
      <c r="J93" s="11" t="s">
        <v>415</v>
      </c>
      <c r="K93" s="36" t="e" cm="1">
        <f t="array" ref="K93">BUSCARV</f>
        <v>#NAME?</v>
      </c>
      <c r="L93" s="1">
        <v>80</v>
      </c>
      <c r="N93" s="1" t="s">
        <v>541</v>
      </c>
      <c r="P93" s="11" t="s">
        <v>415</v>
      </c>
      <c r="Q93" s="1" t="e" cm="1" vm="1">
        <f t="array" aca="1" ref="Q93" ca="1">VLOOKUP(ENTRADAS[CÓDIGO PRODUCTO],INVENTARIO[],2,FALSE)</f>
        <v>#VALUE!</v>
      </c>
      <c r="R93" s="1">
        <v>88</v>
      </c>
    </row>
    <row r="94" spans="1:18" x14ac:dyDescent="0.25">
      <c r="A94" s="11" t="s">
        <v>416</v>
      </c>
      <c r="B94" t="s">
        <v>295</v>
      </c>
      <c r="C94" s="3">
        <v>48</v>
      </c>
      <c r="D94" s="17">
        <f>SUMIF(ENTRADAS[[#This Row],[CÓDIGO PRODUCTO]],INVENTARIO[[#This Row],[CÓDIGO PRODUCTO]],ENTRADAS[[#This Row],[CANTIDAD]])</f>
        <v>82</v>
      </c>
      <c r="E94" s="17">
        <f>SUMIF(SALIDAS[[#This Row],[CÓDIGO PRODUCTO]],INVENTARIO[[#This Row],[CÓDIGO PRODUCTO]],SALIDAS[[#This Row],[CANTIDAD]])</f>
        <v>70</v>
      </c>
      <c r="F94" s="18">
        <f>INVENTARIO[[#This Row],[EXISTENCIAS INICIALES]]+INVENTARIO[[#This Row],[ENTRADAS]]-INVENTARIO[[#This Row],[SALIDAS]]</f>
        <v>60</v>
      </c>
      <c r="H94" s="1" t="s">
        <v>541</v>
      </c>
      <c r="J94" s="11" t="s">
        <v>416</v>
      </c>
      <c r="K94" s="36" t="e" cm="1">
        <f t="array" ref="K94">BUSCARV</f>
        <v>#NAME?</v>
      </c>
      <c r="L94" s="1">
        <v>70</v>
      </c>
      <c r="N94" s="1" t="s">
        <v>542</v>
      </c>
      <c r="P94" s="11" t="s">
        <v>416</v>
      </c>
      <c r="Q94" s="1" t="e" cm="1" vm="1">
        <f t="array" aca="1" ref="Q94" ca="1">VLOOKUP(ENTRADAS[CÓDIGO PRODUCTO],INVENTARIO[],2,FALSE)</f>
        <v>#VALUE!</v>
      </c>
      <c r="R94" s="1">
        <v>82</v>
      </c>
    </row>
    <row r="95" spans="1:18" x14ac:dyDescent="0.25">
      <c r="A95" s="11" t="s">
        <v>417</v>
      </c>
      <c r="B95" t="s">
        <v>296</v>
      </c>
      <c r="C95" s="3">
        <v>33</v>
      </c>
      <c r="D95" s="17">
        <f>SUMIF(ENTRADAS[[#This Row],[CÓDIGO PRODUCTO]],INVENTARIO[[#This Row],[CÓDIGO PRODUCTO]],ENTRADAS[[#This Row],[CANTIDAD]])</f>
        <v>88</v>
      </c>
      <c r="E95" s="17">
        <f>SUMIF(SALIDAS[[#This Row],[CÓDIGO PRODUCTO]],INVENTARIO[[#This Row],[CÓDIGO PRODUCTO]],SALIDAS[[#This Row],[CANTIDAD]])</f>
        <v>69</v>
      </c>
      <c r="F95" s="18">
        <f>INVENTARIO[[#This Row],[EXISTENCIAS INICIALES]]+INVENTARIO[[#This Row],[ENTRADAS]]-INVENTARIO[[#This Row],[SALIDAS]]</f>
        <v>52</v>
      </c>
      <c r="H95" s="1" t="s">
        <v>542</v>
      </c>
      <c r="J95" s="11" t="s">
        <v>417</v>
      </c>
      <c r="K95" s="36" t="e" cm="1">
        <f t="array" ref="K95">BUSCARV</f>
        <v>#NAME?</v>
      </c>
      <c r="L95" s="1">
        <v>69</v>
      </c>
      <c r="N95" s="1" t="s">
        <v>543</v>
      </c>
      <c r="P95" s="11" t="s">
        <v>417</v>
      </c>
      <c r="Q95" s="1" t="e" cm="1" vm="1">
        <f t="array" aca="1" ref="Q95" ca="1">VLOOKUP(ENTRADAS[CÓDIGO PRODUCTO],INVENTARIO[],2,FALSE)</f>
        <v>#VALUE!</v>
      </c>
      <c r="R95" s="1">
        <v>88</v>
      </c>
    </row>
    <row r="96" spans="1:18" x14ac:dyDescent="0.25">
      <c r="A96" s="11" t="s">
        <v>418</v>
      </c>
      <c r="B96" t="s">
        <v>297</v>
      </c>
      <c r="C96" s="3">
        <v>37</v>
      </c>
      <c r="D96" s="17">
        <f>SUMIF(ENTRADAS[[#This Row],[CÓDIGO PRODUCTO]],INVENTARIO[[#This Row],[CÓDIGO PRODUCTO]],ENTRADAS[[#This Row],[CANTIDAD]])</f>
        <v>89</v>
      </c>
      <c r="E96" s="17">
        <f>SUMIF(SALIDAS[[#This Row],[CÓDIGO PRODUCTO]],INVENTARIO[[#This Row],[CÓDIGO PRODUCTO]],SALIDAS[[#This Row],[CANTIDAD]])</f>
        <v>61</v>
      </c>
      <c r="F96" s="18">
        <f>INVENTARIO[[#This Row],[EXISTENCIAS INICIALES]]+INVENTARIO[[#This Row],[ENTRADAS]]-INVENTARIO[[#This Row],[SALIDAS]]</f>
        <v>65</v>
      </c>
      <c r="H96" s="1" t="s">
        <v>543</v>
      </c>
      <c r="J96" s="11" t="s">
        <v>418</v>
      </c>
      <c r="K96" s="36" t="e" cm="1">
        <f t="array" ref="K96">BUSCARV</f>
        <v>#NAME?</v>
      </c>
      <c r="L96" s="1">
        <v>61</v>
      </c>
      <c r="N96" s="1" t="s">
        <v>544</v>
      </c>
      <c r="P96" s="11" t="s">
        <v>418</v>
      </c>
      <c r="Q96" s="1" t="e" cm="1" vm="1">
        <f t="array" aca="1" ref="Q96" ca="1">VLOOKUP(ENTRADAS[CÓDIGO PRODUCTO],INVENTARIO[],2,FALSE)</f>
        <v>#VALUE!</v>
      </c>
      <c r="R96" s="1">
        <v>89</v>
      </c>
    </row>
    <row r="97" spans="1:18" x14ac:dyDescent="0.25">
      <c r="A97" s="11" t="s">
        <v>419</v>
      </c>
      <c r="B97" t="s">
        <v>298</v>
      </c>
      <c r="C97" s="3">
        <v>45</v>
      </c>
      <c r="D97" s="17">
        <f>SUMIF(ENTRADAS[[#This Row],[CÓDIGO PRODUCTO]],INVENTARIO[[#This Row],[CÓDIGO PRODUCTO]],ENTRADAS[[#This Row],[CANTIDAD]])</f>
        <v>91</v>
      </c>
      <c r="E97" s="17">
        <f>SUMIF(SALIDAS[[#This Row],[CÓDIGO PRODUCTO]],INVENTARIO[[#This Row],[CÓDIGO PRODUCTO]],SALIDAS[[#This Row],[CANTIDAD]])</f>
        <v>60</v>
      </c>
      <c r="F97" s="18">
        <f>INVENTARIO[[#This Row],[EXISTENCIAS INICIALES]]+INVENTARIO[[#This Row],[ENTRADAS]]-INVENTARIO[[#This Row],[SALIDAS]]</f>
        <v>76</v>
      </c>
      <c r="H97" s="1" t="s">
        <v>544</v>
      </c>
      <c r="J97" s="11" t="s">
        <v>419</v>
      </c>
      <c r="K97" s="36" t="e" cm="1">
        <f t="array" ref="K97">BUSCARV</f>
        <v>#NAME?</v>
      </c>
      <c r="L97" s="1">
        <v>60</v>
      </c>
      <c r="N97" s="1" t="s">
        <v>545</v>
      </c>
      <c r="P97" s="11" t="s">
        <v>419</v>
      </c>
      <c r="Q97" s="1" t="e" cm="1" vm="1">
        <f t="array" aca="1" ref="Q97" ca="1">VLOOKUP(ENTRADAS[CÓDIGO PRODUCTO],INVENTARIO[],2,FALSE)</f>
        <v>#VALUE!</v>
      </c>
      <c r="R97" s="1">
        <v>91</v>
      </c>
    </row>
    <row r="98" spans="1:18" x14ac:dyDescent="0.25">
      <c r="A98" s="11" t="s">
        <v>420</v>
      </c>
      <c r="B98" t="s">
        <v>299</v>
      </c>
      <c r="C98" s="3">
        <v>34</v>
      </c>
      <c r="D98" s="17">
        <f>SUMIF(ENTRADAS[[#This Row],[CÓDIGO PRODUCTO]],INVENTARIO[[#This Row],[CÓDIGO PRODUCTO]],ENTRADAS[[#This Row],[CANTIDAD]])</f>
        <v>89</v>
      </c>
      <c r="E98" s="17">
        <f>SUMIF(SALIDAS[[#This Row],[CÓDIGO PRODUCTO]],INVENTARIO[[#This Row],[CÓDIGO PRODUCTO]],SALIDAS[[#This Row],[CANTIDAD]])</f>
        <v>78</v>
      </c>
      <c r="F98" s="18">
        <f>INVENTARIO[[#This Row],[EXISTENCIAS INICIALES]]+INVENTARIO[[#This Row],[ENTRADAS]]-INVENTARIO[[#This Row],[SALIDAS]]</f>
        <v>45</v>
      </c>
      <c r="H98" s="1" t="s">
        <v>545</v>
      </c>
      <c r="J98" s="11" t="s">
        <v>420</v>
      </c>
      <c r="K98" s="36" t="e" cm="1">
        <f t="array" ref="K98">BUSCARV</f>
        <v>#NAME?</v>
      </c>
      <c r="L98" s="1">
        <v>78</v>
      </c>
      <c r="N98" s="1" t="s">
        <v>546</v>
      </c>
      <c r="P98" s="11" t="s">
        <v>420</v>
      </c>
      <c r="Q98" s="1" t="e" cm="1" vm="1">
        <f t="array" aca="1" ref="Q98" ca="1">VLOOKUP(ENTRADAS[CÓDIGO PRODUCTO],INVENTARIO[],2,FALSE)</f>
        <v>#VALUE!</v>
      </c>
      <c r="R98" s="1">
        <v>89</v>
      </c>
    </row>
    <row r="99" spans="1:18" x14ac:dyDescent="0.25">
      <c r="A99" s="11" t="s">
        <v>421</v>
      </c>
      <c r="B99" t="s">
        <v>300</v>
      </c>
      <c r="C99" s="3">
        <v>43</v>
      </c>
      <c r="D99" s="17">
        <f>SUMIF(ENTRADAS[[#This Row],[CÓDIGO PRODUCTO]],INVENTARIO[[#This Row],[CÓDIGO PRODUCTO]],ENTRADAS[[#This Row],[CANTIDAD]])</f>
        <v>99</v>
      </c>
      <c r="E99" s="17">
        <f>SUMIF(SALIDAS[[#This Row],[CÓDIGO PRODUCTO]],INVENTARIO[[#This Row],[CÓDIGO PRODUCTO]],SALIDAS[[#This Row],[CANTIDAD]])</f>
        <v>70</v>
      </c>
      <c r="F99" s="18">
        <f>INVENTARIO[[#This Row],[EXISTENCIAS INICIALES]]+INVENTARIO[[#This Row],[ENTRADAS]]-INVENTARIO[[#This Row],[SALIDAS]]</f>
        <v>72</v>
      </c>
      <c r="H99" s="1" t="s">
        <v>546</v>
      </c>
      <c r="J99" s="11" t="s">
        <v>421</v>
      </c>
      <c r="K99" s="36" t="e" cm="1">
        <f t="array" ref="K99">BUSCARV</f>
        <v>#NAME?</v>
      </c>
      <c r="L99" s="1">
        <v>70</v>
      </c>
      <c r="N99" s="1" t="s">
        <v>547</v>
      </c>
      <c r="P99" s="11" t="s">
        <v>421</v>
      </c>
      <c r="Q99" s="1" t="e" cm="1" vm="1">
        <f t="array" aca="1" ref="Q99" ca="1">VLOOKUP(ENTRADAS[CÓDIGO PRODUCTO],INVENTARIO[],2,FALSE)</f>
        <v>#VALUE!</v>
      </c>
      <c r="R99" s="1">
        <v>99</v>
      </c>
    </row>
    <row r="100" spans="1:18" x14ac:dyDescent="0.25">
      <c r="A100" s="11" t="s">
        <v>422</v>
      </c>
      <c r="B100" t="s">
        <v>301</v>
      </c>
      <c r="C100" s="3">
        <v>48</v>
      </c>
      <c r="D100" s="17">
        <f>SUMIF(ENTRADAS[[#This Row],[CÓDIGO PRODUCTO]],INVENTARIO[[#This Row],[CÓDIGO PRODUCTO]],ENTRADAS[[#This Row],[CANTIDAD]])</f>
        <v>81</v>
      </c>
      <c r="E100" s="17">
        <f>SUMIF(SALIDAS[[#This Row],[CÓDIGO PRODUCTO]],INVENTARIO[[#This Row],[CÓDIGO PRODUCTO]],SALIDAS[[#This Row],[CANTIDAD]])</f>
        <v>62</v>
      </c>
      <c r="F100" s="18">
        <f>INVENTARIO[[#This Row],[EXISTENCIAS INICIALES]]+INVENTARIO[[#This Row],[ENTRADAS]]-INVENTARIO[[#This Row],[SALIDAS]]</f>
        <v>67</v>
      </c>
      <c r="H100" s="1" t="s">
        <v>547</v>
      </c>
      <c r="J100" s="11" t="s">
        <v>422</v>
      </c>
      <c r="K100" s="36" t="e" cm="1">
        <f t="array" ref="K100">BUSCARV</f>
        <v>#NAME?</v>
      </c>
      <c r="L100" s="1">
        <v>62</v>
      </c>
      <c r="N100" s="1" t="s">
        <v>548</v>
      </c>
      <c r="P100" s="11" t="s">
        <v>422</v>
      </c>
      <c r="Q100" s="1" t="e" cm="1" vm="1">
        <f t="array" aca="1" ref="Q100" ca="1">VLOOKUP(ENTRADAS[CÓDIGO PRODUCTO],INVENTARIO[],2,FALSE)</f>
        <v>#VALUE!</v>
      </c>
      <c r="R100" s="1">
        <v>81</v>
      </c>
    </row>
    <row r="101" spans="1:18" x14ac:dyDescent="0.25">
      <c r="A101" s="11" t="s">
        <v>423</v>
      </c>
      <c r="B101" t="s">
        <v>302</v>
      </c>
      <c r="C101" s="3">
        <v>45</v>
      </c>
      <c r="D101" s="17">
        <f>SUMIF(ENTRADAS[[#This Row],[CÓDIGO PRODUCTO]],INVENTARIO[[#This Row],[CÓDIGO PRODUCTO]],ENTRADAS[[#This Row],[CANTIDAD]])</f>
        <v>85</v>
      </c>
      <c r="E101" s="17">
        <f>SUMIF(SALIDAS[[#This Row],[CÓDIGO PRODUCTO]],INVENTARIO[[#This Row],[CÓDIGO PRODUCTO]],SALIDAS[[#This Row],[CANTIDAD]])</f>
        <v>61</v>
      </c>
      <c r="F101" s="18">
        <f>INVENTARIO[[#This Row],[EXISTENCIAS INICIALES]]+INVENTARIO[[#This Row],[ENTRADAS]]-INVENTARIO[[#This Row],[SALIDAS]]</f>
        <v>69</v>
      </c>
      <c r="H101" s="1" t="s">
        <v>548</v>
      </c>
      <c r="J101" s="11" t="s">
        <v>423</v>
      </c>
      <c r="K101" s="36" t="e" cm="1">
        <f t="array" ref="K101">BUSCARV</f>
        <v>#NAME?</v>
      </c>
      <c r="L101" s="1">
        <v>61</v>
      </c>
      <c r="N101" s="1" t="s">
        <v>549</v>
      </c>
      <c r="P101" s="11" t="s">
        <v>423</v>
      </c>
      <c r="Q101" s="1" t="e" cm="1" vm="1">
        <f t="array" aca="1" ref="Q101" ca="1">VLOOKUP(ENTRADAS[CÓDIGO PRODUCTO],INVENTARIO[],2,FALSE)</f>
        <v>#VALUE!</v>
      </c>
      <c r="R101" s="1">
        <v>85</v>
      </c>
    </row>
    <row r="102" spans="1:18" x14ac:dyDescent="0.25">
      <c r="A102" s="11" t="s">
        <v>424</v>
      </c>
      <c r="B102" t="s">
        <v>303</v>
      </c>
      <c r="C102" s="3">
        <v>31</v>
      </c>
      <c r="D102" s="17">
        <f>SUMIF(ENTRADAS[[#This Row],[CÓDIGO PRODUCTO]],INVENTARIO[[#This Row],[CÓDIGO PRODUCTO]],ENTRADAS[[#This Row],[CANTIDAD]])</f>
        <v>91</v>
      </c>
      <c r="E102" s="17">
        <f>SUMIF(SALIDAS[[#This Row],[CÓDIGO PRODUCTO]],INVENTARIO[[#This Row],[CÓDIGO PRODUCTO]],SALIDAS[[#This Row],[CANTIDAD]])</f>
        <v>85</v>
      </c>
      <c r="F102" s="18">
        <f>INVENTARIO[[#This Row],[EXISTENCIAS INICIALES]]+INVENTARIO[[#This Row],[ENTRADAS]]-INVENTARIO[[#This Row],[SALIDAS]]</f>
        <v>37</v>
      </c>
      <c r="H102" s="1" t="s">
        <v>549</v>
      </c>
      <c r="J102" s="11" t="s">
        <v>424</v>
      </c>
      <c r="K102" s="36" t="e" cm="1">
        <f t="array" ref="K102">BUSCARV</f>
        <v>#NAME?</v>
      </c>
      <c r="L102" s="1">
        <v>85</v>
      </c>
      <c r="N102" s="1" t="s">
        <v>550</v>
      </c>
      <c r="P102" s="11" t="s">
        <v>424</v>
      </c>
      <c r="Q102" s="1" t="e" cm="1" vm="1">
        <f t="array" aca="1" ref="Q102" ca="1">VLOOKUP(ENTRADAS[CÓDIGO PRODUCTO],INVENTARIO[],2,FALSE)</f>
        <v>#VALUE!</v>
      </c>
      <c r="R102" s="1">
        <v>91</v>
      </c>
    </row>
    <row r="103" spans="1:18" x14ac:dyDescent="0.25">
      <c r="A103" s="11" t="s">
        <v>425</v>
      </c>
      <c r="B103" t="s">
        <v>78</v>
      </c>
      <c r="C103" s="3">
        <v>34</v>
      </c>
      <c r="D103" s="17">
        <f>SUMIF(ENTRADAS[[#This Row],[CÓDIGO PRODUCTO]],INVENTARIO[[#This Row],[CÓDIGO PRODUCTO]],ENTRADAS[[#This Row],[CANTIDAD]])</f>
        <v>98</v>
      </c>
      <c r="E103" s="17">
        <f>SUMIF(SALIDAS[[#This Row],[CÓDIGO PRODUCTO]],INVENTARIO[[#This Row],[CÓDIGO PRODUCTO]],SALIDAS[[#This Row],[CANTIDAD]])</f>
        <v>89</v>
      </c>
      <c r="F103" s="18">
        <f>INVENTARIO[[#This Row],[EXISTENCIAS INICIALES]]+INVENTARIO[[#This Row],[ENTRADAS]]-INVENTARIO[[#This Row],[SALIDAS]]</f>
        <v>43</v>
      </c>
      <c r="H103" s="1" t="s">
        <v>550</v>
      </c>
      <c r="J103" s="11" t="s">
        <v>425</v>
      </c>
      <c r="K103" s="36" t="e" cm="1">
        <f t="array" ref="K103">BUSCARV</f>
        <v>#NAME?</v>
      </c>
      <c r="L103" s="1">
        <v>89</v>
      </c>
      <c r="N103" s="1" t="s">
        <v>551</v>
      </c>
      <c r="P103" s="11" t="s">
        <v>425</v>
      </c>
      <c r="Q103" s="1" t="e" cm="1" vm="1">
        <f t="array" aca="1" ref="Q103" ca="1">VLOOKUP(ENTRADAS[CÓDIGO PRODUCTO],INVENTARIO[],2,FALSE)</f>
        <v>#VALUE!</v>
      </c>
      <c r="R103" s="1">
        <v>98</v>
      </c>
    </row>
    <row r="104" spans="1:18" x14ac:dyDescent="0.25">
      <c r="A104" s="11" t="s">
        <v>426</v>
      </c>
      <c r="B104" t="s">
        <v>304</v>
      </c>
      <c r="C104" s="3">
        <v>42</v>
      </c>
      <c r="D104" s="17">
        <f>SUMIF(ENTRADAS[[#This Row],[CÓDIGO PRODUCTO]],INVENTARIO[[#This Row],[CÓDIGO PRODUCTO]],ENTRADAS[[#This Row],[CANTIDAD]])</f>
        <v>86</v>
      </c>
      <c r="E104" s="17">
        <f>SUMIF(SALIDAS[[#This Row],[CÓDIGO PRODUCTO]],INVENTARIO[[#This Row],[CÓDIGO PRODUCTO]],SALIDAS[[#This Row],[CANTIDAD]])</f>
        <v>71</v>
      </c>
      <c r="F104" s="18">
        <f>INVENTARIO[[#This Row],[EXISTENCIAS INICIALES]]+INVENTARIO[[#This Row],[ENTRADAS]]-INVENTARIO[[#This Row],[SALIDAS]]</f>
        <v>57</v>
      </c>
      <c r="H104" s="1" t="s">
        <v>551</v>
      </c>
      <c r="J104" s="11" t="s">
        <v>426</v>
      </c>
      <c r="K104" s="36" t="e" cm="1">
        <f t="array" ref="K104">BUSCARV</f>
        <v>#NAME?</v>
      </c>
      <c r="L104" s="1">
        <v>71</v>
      </c>
      <c r="N104" s="1" t="s">
        <v>552</v>
      </c>
      <c r="P104" s="11" t="s">
        <v>426</v>
      </c>
      <c r="Q104" s="1" t="e" cm="1" vm="1">
        <f t="array" aca="1" ref="Q104" ca="1">VLOOKUP(ENTRADAS[CÓDIGO PRODUCTO],INVENTARIO[],2,FALSE)</f>
        <v>#VALUE!</v>
      </c>
      <c r="R104" s="1">
        <v>86</v>
      </c>
    </row>
    <row r="105" spans="1:18" x14ac:dyDescent="0.25">
      <c r="A105" s="11" t="s">
        <v>427</v>
      </c>
      <c r="B105" t="s">
        <v>79</v>
      </c>
      <c r="C105" s="3">
        <v>40</v>
      </c>
      <c r="D105" s="17">
        <f>SUMIF(ENTRADAS[[#This Row],[CÓDIGO PRODUCTO]],INVENTARIO[[#This Row],[CÓDIGO PRODUCTO]],ENTRADAS[[#This Row],[CANTIDAD]])</f>
        <v>82</v>
      </c>
      <c r="E105" s="17">
        <f>SUMIF(SALIDAS[[#This Row],[CÓDIGO PRODUCTO]],INVENTARIO[[#This Row],[CÓDIGO PRODUCTO]],SALIDAS[[#This Row],[CANTIDAD]])</f>
        <v>83</v>
      </c>
      <c r="F105" s="18">
        <f>INVENTARIO[[#This Row],[EXISTENCIAS INICIALES]]+INVENTARIO[[#This Row],[ENTRADAS]]-INVENTARIO[[#This Row],[SALIDAS]]</f>
        <v>39</v>
      </c>
      <c r="H105" s="1" t="s">
        <v>552</v>
      </c>
      <c r="J105" s="11" t="s">
        <v>427</v>
      </c>
      <c r="K105" s="36" t="e" cm="1">
        <f t="array" ref="K105">BUSCARV</f>
        <v>#NAME?</v>
      </c>
      <c r="L105" s="1">
        <v>83</v>
      </c>
      <c r="N105" s="1" t="s">
        <v>553</v>
      </c>
      <c r="P105" s="11" t="s">
        <v>427</v>
      </c>
      <c r="Q105" s="1" t="e" cm="1" vm="1">
        <f t="array" aca="1" ref="Q105" ca="1">VLOOKUP(ENTRADAS[CÓDIGO PRODUCTO],INVENTARIO[],2,FALSE)</f>
        <v>#VALUE!</v>
      </c>
      <c r="R105" s="1">
        <v>82</v>
      </c>
    </row>
    <row r="106" spans="1:18" x14ac:dyDescent="0.25">
      <c r="A106" s="11" t="s">
        <v>428</v>
      </c>
      <c r="B106" t="s">
        <v>305</v>
      </c>
      <c r="C106" s="3">
        <v>48</v>
      </c>
      <c r="D106" s="17">
        <f>SUMIF(ENTRADAS[[#This Row],[CÓDIGO PRODUCTO]],INVENTARIO[[#This Row],[CÓDIGO PRODUCTO]],ENTRADAS[[#This Row],[CANTIDAD]])</f>
        <v>89</v>
      </c>
      <c r="E106" s="17">
        <f>SUMIF(SALIDAS[[#This Row],[CÓDIGO PRODUCTO]],INVENTARIO[[#This Row],[CÓDIGO PRODUCTO]],SALIDAS[[#This Row],[CANTIDAD]])</f>
        <v>66</v>
      </c>
      <c r="F106" s="18">
        <f>INVENTARIO[[#This Row],[EXISTENCIAS INICIALES]]+INVENTARIO[[#This Row],[ENTRADAS]]-INVENTARIO[[#This Row],[SALIDAS]]</f>
        <v>71</v>
      </c>
      <c r="H106" s="1" t="s">
        <v>553</v>
      </c>
      <c r="J106" s="11" t="s">
        <v>428</v>
      </c>
      <c r="K106" s="36" t="e" cm="1">
        <f t="array" ref="K106">BUSCARV</f>
        <v>#NAME?</v>
      </c>
      <c r="L106" s="1">
        <v>66</v>
      </c>
      <c r="N106" s="1" t="s">
        <v>554</v>
      </c>
      <c r="P106" s="11" t="s">
        <v>428</v>
      </c>
      <c r="Q106" s="1" t="e" cm="1" vm="1">
        <f t="array" aca="1" ref="Q106" ca="1">VLOOKUP(ENTRADAS[CÓDIGO PRODUCTO],INVENTARIO[],2,FALSE)</f>
        <v>#VALUE!</v>
      </c>
      <c r="R106" s="1">
        <v>89</v>
      </c>
    </row>
    <row r="107" spans="1:18" x14ac:dyDescent="0.25">
      <c r="A107" s="11" t="s">
        <v>429</v>
      </c>
      <c r="B107" t="s">
        <v>306</v>
      </c>
      <c r="C107" s="3">
        <v>35</v>
      </c>
      <c r="D107" s="17">
        <f>SUMIF(ENTRADAS[[#This Row],[CÓDIGO PRODUCTO]],INVENTARIO[[#This Row],[CÓDIGO PRODUCTO]],ENTRADAS[[#This Row],[CANTIDAD]])</f>
        <v>94</v>
      </c>
      <c r="E107" s="17">
        <f>SUMIF(SALIDAS[[#This Row],[CÓDIGO PRODUCTO]],INVENTARIO[[#This Row],[CÓDIGO PRODUCTO]],SALIDAS[[#This Row],[CANTIDAD]])</f>
        <v>64</v>
      </c>
      <c r="F107" s="18">
        <f>INVENTARIO[[#This Row],[EXISTENCIAS INICIALES]]+INVENTARIO[[#This Row],[ENTRADAS]]-INVENTARIO[[#This Row],[SALIDAS]]</f>
        <v>65</v>
      </c>
      <c r="H107" s="1" t="s">
        <v>554</v>
      </c>
      <c r="J107" s="11" t="s">
        <v>429</v>
      </c>
      <c r="K107" s="36" t="e" cm="1">
        <f t="array" ref="K107">BUSCARV</f>
        <v>#NAME?</v>
      </c>
      <c r="L107" s="1">
        <v>64</v>
      </c>
      <c r="N107" s="1" t="s">
        <v>555</v>
      </c>
      <c r="P107" s="11" t="s">
        <v>429</v>
      </c>
      <c r="Q107" s="1" t="e" cm="1" vm="1">
        <f t="array" aca="1" ref="Q107" ca="1">VLOOKUP(ENTRADAS[CÓDIGO PRODUCTO],INVENTARIO[],2,FALSE)</f>
        <v>#VALUE!</v>
      </c>
      <c r="R107" s="1">
        <v>94</v>
      </c>
    </row>
    <row r="108" spans="1:18" x14ac:dyDescent="0.25">
      <c r="A108" s="11" t="s">
        <v>430</v>
      </c>
      <c r="B108" t="s">
        <v>81</v>
      </c>
      <c r="C108" s="3">
        <v>48</v>
      </c>
      <c r="D108" s="17">
        <f>SUMIF(ENTRADAS[[#This Row],[CÓDIGO PRODUCTO]],INVENTARIO[[#This Row],[CÓDIGO PRODUCTO]],ENTRADAS[[#This Row],[CANTIDAD]])</f>
        <v>96</v>
      </c>
      <c r="E108" s="17">
        <f>SUMIF(SALIDAS[[#This Row],[CÓDIGO PRODUCTO]],INVENTARIO[[#This Row],[CÓDIGO PRODUCTO]],SALIDAS[[#This Row],[CANTIDAD]])</f>
        <v>62</v>
      </c>
      <c r="F108" s="18">
        <f>INVENTARIO[[#This Row],[EXISTENCIAS INICIALES]]+INVENTARIO[[#This Row],[ENTRADAS]]-INVENTARIO[[#This Row],[SALIDAS]]</f>
        <v>82</v>
      </c>
      <c r="H108" s="1" t="s">
        <v>555</v>
      </c>
      <c r="J108" s="11" t="s">
        <v>430</v>
      </c>
      <c r="K108" s="36" t="e" cm="1">
        <f t="array" ref="K108">BUSCARV</f>
        <v>#NAME?</v>
      </c>
      <c r="L108" s="1">
        <v>62</v>
      </c>
      <c r="N108" s="1" t="s">
        <v>556</v>
      </c>
      <c r="P108" s="11" t="s">
        <v>430</v>
      </c>
      <c r="Q108" s="1" t="e" cm="1" vm="1">
        <f t="array" aca="1" ref="Q108" ca="1">VLOOKUP(ENTRADAS[CÓDIGO PRODUCTO],INVENTARIO[],2,FALSE)</f>
        <v>#VALUE!</v>
      </c>
      <c r="R108" s="1">
        <v>96</v>
      </c>
    </row>
    <row r="109" spans="1:18" x14ac:dyDescent="0.25">
      <c r="A109" s="11" t="s">
        <v>431</v>
      </c>
      <c r="B109" t="s">
        <v>307</v>
      </c>
      <c r="C109" s="3">
        <v>37</v>
      </c>
      <c r="D109" s="17">
        <f>SUMIF(ENTRADAS[[#This Row],[CÓDIGO PRODUCTO]],INVENTARIO[[#This Row],[CÓDIGO PRODUCTO]],ENTRADAS[[#This Row],[CANTIDAD]])</f>
        <v>85</v>
      </c>
      <c r="E109" s="17">
        <f>SUMIF(SALIDAS[[#This Row],[CÓDIGO PRODUCTO]],INVENTARIO[[#This Row],[CÓDIGO PRODUCTO]],SALIDAS[[#This Row],[CANTIDAD]])</f>
        <v>73</v>
      </c>
      <c r="F109" s="18">
        <f>INVENTARIO[[#This Row],[EXISTENCIAS INICIALES]]+INVENTARIO[[#This Row],[ENTRADAS]]-INVENTARIO[[#This Row],[SALIDAS]]</f>
        <v>49</v>
      </c>
      <c r="H109" s="1" t="s">
        <v>556</v>
      </c>
      <c r="J109" s="11" t="s">
        <v>431</v>
      </c>
      <c r="K109" s="36" t="e" cm="1">
        <f t="array" ref="K109">BUSCARV</f>
        <v>#NAME?</v>
      </c>
      <c r="L109" s="1">
        <v>73</v>
      </c>
      <c r="N109" s="1" t="s">
        <v>557</v>
      </c>
      <c r="P109" s="11" t="s">
        <v>431</v>
      </c>
      <c r="Q109" s="1" t="e" cm="1" vm="1">
        <f t="array" aca="1" ref="Q109" ca="1">VLOOKUP(ENTRADAS[CÓDIGO PRODUCTO],INVENTARIO[],2,FALSE)</f>
        <v>#VALUE!</v>
      </c>
      <c r="R109" s="1">
        <v>85</v>
      </c>
    </row>
    <row r="110" spans="1:18" x14ac:dyDescent="0.25">
      <c r="A110" s="11" t="s">
        <v>432</v>
      </c>
      <c r="B110" t="s">
        <v>308</v>
      </c>
      <c r="C110" s="3">
        <v>33</v>
      </c>
      <c r="D110" s="17">
        <f>SUMIF(ENTRADAS[[#This Row],[CÓDIGO PRODUCTO]],INVENTARIO[[#This Row],[CÓDIGO PRODUCTO]],ENTRADAS[[#This Row],[CANTIDAD]])</f>
        <v>87</v>
      </c>
      <c r="E110" s="17">
        <f>SUMIF(SALIDAS[[#This Row],[CÓDIGO PRODUCTO]],INVENTARIO[[#This Row],[CÓDIGO PRODUCTO]],SALIDAS[[#This Row],[CANTIDAD]])</f>
        <v>69</v>
      </c>
      <c r="F110" s="18">
        <f>INVENTARIO[[#This Row],[EXISTENCIAS INICIALES]]+INVENTARIO[[#This Row],[ENTRADAS]]-INVENTARIO[[#This Row],[SALIDAS]]</f>
        <v>51</v>
      </c>
      <c r="H110" s="1" t="s">
        <v>557</v>
      </c>
      <c r="J110" s="11" t="s">
        <v>432</v>
      </c>
      <c r="K110" s="36" t="e" cm="1">
        <f t="array" ref="K110">BUSCARV</f>
        <v>#NAME?</v>
      </c>
      <c r="L110" s="1">
        <v>69</v>
      </c>
      <c r="N110" s="1" t="s">
        <v>558</v>
      </c>
      <c r="P110" s="11" t="s">
        <v>432</v>
      </c>
      <c r="Q110" s="1" t="e" cm="1" vm="1">
        <f t="array" aca="1" ref="Q110" ca="1">VLOOKUP(ENTRADAS[CÓDIGO PRODUCTO],INVENTARIO[],2,FALSE)</f>
        <v>#VALUE!</v>
      </c>
      <c r="R110" s="1">
        <v>87</v>
      </c>
    </row>
    <row r="111" spans="1:18" x14ac:dyDescent="0.25">
      <c r="A111" s="11" t="s">
        <v>433</v>
      </c>
      <c r="B111" t="s">
        <v>309</v>
      </c>
      <c r="C111" s="3">
        <v>43</v>
      </c>
      <c r="D111" s="17">
        <f>SUMIF(ENTRADAS[[#This Row],[CÓDIGO PRODUCTO]],INVENTARIO[[#This Row],[CÓDIGO PRODUCTO]],ENTRADAS[[#This Row],[CANTIDAD]])</f>
        <v>95</v>
      </c>
      <c r="E111" s="17">
        <f>SUMIF(SALIDAS[[#This Row],[CÓDIGO PRODUCTO]],INVENTARIO[[#This Row],[CÓDIGO PRODUCTO]],SALIDAS[[#This Row],[CANTIDAD]])</f>
        <v>69</v>
      </c>
      <c r="F111" s="18">
        <f>INVENTARIO[[#This Row],[EXISTENCIAS INICIALES]]+INVENTARIO[[#This Row],[ENTRADAS]]-INVENTARIO[[#This Row],[SALIDAS]]</f>
        <v>69</v>
      </c>
      <c r="H111" s="1" t="s">
        <v>558</v>
      </c>
      <c r="J111" s="11" t="s">
        <v>433</v>
      </c>
      <c r="K111" s="36" t="e" cm="1">
        <f t="array" ref="K111">BUSCARV</f>
        <v>#NAME?</v>
      </c>
      <c r="L111" s="1">
        <v>69</v>
      </c>
      <c r="N111" s="1" t="s">
        <v>559</v>
      </c>
      <c r="P111" s="11" t="s">
        <v>433</v>
      </c>
      <c r="Q111" s="1" t="e" cm="1" vm="1">
        <f t="array" aca="1" ref="Q111" ca="1">VLOOKUP(ENTRADAS[CÓDIGO PRODUCTO],INVENTARIO[],2,FALSE)</f>
        <v>#VALUE!</v>
      </c>
      <c r="R111" s="1">
        <v>95</v>
      </c>
    </row>
    <row r="112" spans="1:18" x14ac:dyDescent="0.25">
      <c r="A112" s="11" t="s">
        <v>434</v>
      </c>
      <c r="B112" t="s">
        <v>310</v>
      </c>
      <c r="C112" s="3">
        <v>36</v>
      </c>
      <c r="D112" s="17">
        <f>SUMIF(ENTRADAS[[#This Row],[CÓDIGO PRODUCTO]],INVENTARIO[[#This Row],[CÓDIGO PRODUCTO]],ENTRADAS[[#This Row],[CANTIDAD]])</f>
        <v>98</v>
      </c>
      <c r="E112" s="17">
        <f>SUMIF(SALIDAS[[#This Row],[CÓDIGO PRODUCTO]],INVENTARIO[[#This Row],[CÓDIGO PRODUCTO]],SALIDAS[[#This Row],[CANTIDAD]])</f>
        <v>66</v>
      </c>
      <c r="F112" s="18">
        <f>INVENTARIO[[#This Row],[EXISTENCIAS INICIALES]]+INVENTARIO[[#This Row],[ENTRADAS]]-INVENTARIO[[#This Row],[SALIDAS]]</f>
        <v>68</v>
      </c>
      <c r="H112" s="1" t="s">
        <v>559</v>
      </c>
      <c r="J112" s="11" t="s">
        <v>434</v>
      </c>
      <c r="K112" s="36" t="e" cm="1">
        <f t="array" ref="K112">BUSCARV</f>
        <v>#NAME?</v>
      </c>
      <c r="L112" s="1">
        <v>66</v>
      </c>
      <c r="N112" s="1" t="s">
        <v>560</v>
      </c>
      <c r="P112" s="11" t="s">
        <v>434</v>
      </c>
      <c r="Q112" s="1" t="e" cm="1" vm="1">
        <f t="array" aca="1" ref="Q112" ca="1">VLOOKUP(ENTRADAS[CÓDIGO PRODUCTO],INVENTARIO[],2,FALSE)</f>
        <v>#VALUE!</v>
      </c>
      <c r="R112" s="1">
        <v>98</v>
      </c>
    </row>
    <row r="113" spans="1:18" x14ac:dyDescent="0.25">
      <c r="A113" s="11" t="s">
        <v>435</v>
      </c>
      <c r="B113" t="s">
        <v>311</v>
      </c>
      <c r="C113" s="3">
        <v>34</v>
      </c>
      <c r="D113" s="17">
        <f>SUMIF(ENTRADAS[[#This Row],[CÓDIGO PRODUCTO]],INVENTARIO[[#This Row],[CÓDIGO PRODUCTO]],ENTRADAS[[#This Row],[CANTIDAD]])</f>
        <v>99</v>
      </c>
      <c r="E113" s="17">
        <f>SUMIF(SALIDAS[[#This Row],[CÓDIGO PRODUCTO]],INVENTARIO[[#This Row],[CÓDIGO PRODUCTO]],SALIDAS[[#This Row],[CANTIDAD]])</f>
        <v>77</v>
      </c>
      <c r="F113" s="18">
        <f>INVENTARIO[[#This Row],[EXISTENCIAS INICIALES]]+INVENTARIO[[#This Row],[ENTRADAS]]-INVENTARIO[[#This Row],[SALIDAS]]</f>
        <v>56</v>
      </c>
      <c r="H113" s="1" t="s">
        <v>560</v>
      </c>
      <c r="J113" s="11" t="s">
        <v>435</v>
      </c>
      <c r="K113" s="36" t="e" cm="1">
        <f t="array" ref="K113">BUSCARV</f>
        <v>#NAME?</v>
      </c>
      <c r="L113" s="1">
        <v>77</v>
      </c>
      <c r="N113" s="1" t="s">
        <v>561</v>
      </c>
      <c r="P113" s="11" t="s">
        <v>435</v>
      </c>
      <c r="Q113" s="1" t="e" cm="1" vm="1">
        <f t="array" aca="1" ref="Q113" ca="1">VLOOKUP(ENTRADAS[CÓDIGO PRODUCTO],INVENTARIO[],2,FALSE)</f>
        <v>#VALUE!</v>
      </c>
      <c r="R113" s="1">
        <v>99</v>
      </c>
    </row>
    <row r="114" spans="1:18" x14ac:dyDescent="0.25">
      <c r="A114" s="11" t="s">
        <v>436</v>
      </c>
      <c r="B114" t="s">
        <v>312</v>
      </c>
      <c r="C114" s="3">
        <v>30</v>
      </c>
      <c r="D114" s="17">
        <f>SUMIF(ENTRADAS[[#This Row],[CÓDIGO PRODUCTO]],INVENTARIO[[#This Row],[CÓDIGO PRODUCTO]],ENTRADAS[[#This Row],[CANTIDAD]])</f>
        <v>85</v>
      </c>
      <c r="E114" s="17">
        <f>SUMIF(SALIDAS[[#This Row],[CÓDIGO PRODUCTO]],INVENTARIO[[#This Row],[CÓDIGO PRODUCTO]],SALIDAS[[#This Row],[CANTIDAD]])</f>
        <v>85</v>
      </c>
      <c r="F114" s="18">
        <f>INVENTARIO[[#This Row],[EXISTENCIAS INICIALES]]+INVENTARIO[[#This Row],[ENTRADAS]]-INVENTARIO[[#This Row],[SALIDAS]]</f>
        <v>30</v>
      </c>
      <c r="H114" s="1" t="s">
        <v>561</v>
      </c>
      <c r="J114" s="11" t="s">
        <v>436</v>
      </c>
      <c r="K114" s="36" t="e" cm="1">
        <f t="array" ref="K114">BUSCARV</f>
        <v>#NAME?</v>
      </c>
      <c r="L114" s="1">
        <v>85</v>
      </c>
      <c r="N114" s="1" t="s">
        <v>562</v>
      </c>
      <c r="P114" s="11" t="s">
        <v>436</v>
      </c>
      <c r="Q114" s="1" t="e" cm="1" vm="1">
        <f t="array" aca="1" ref="Q114" ca="1">VLOOKUP(ENTRADAS[CÓDIGO PRODUCTO],INVENTARIO[],2,FALSE)</f>
        <v>#VALUE!</v>
      </c>
      <c r="R114" s="1">
        <v>85</v>
      </c>
    </row>
    <row r="115" spans="1:18" x14ac:dyDescent="0.25">
      <c r="A115" s="11" t="s">
        <v>437</v>
      </c>
      <c r="B115" t="s">
        <v>313</v>
      </c>
      <c r="C115" s="3">
        <v>33</v>
      </c>
      <c r="D115" s="17">
        <f>SUMIF(ENTRADAS[[#This Row],[CÓDIGO PRODUCTO]],INVENTARIO[[#This Row],[CÓDIGO PRODUCTO]],ENTRADAS[[#This Row],[CANTIDAD]])</f>
        <v>94</v>
      </c>
      <c r="E115" s="17">
        <f>SUMIF(SALIDAS[[#This Row],[CÓDIGO PRODUCTO]],INVENTARIO[[#This Row],[CÓDIGO PRODUCTO]],SALIDAS[[#This Row],[CANTIDAD]])</f>
        <v>90</v>
      </c>
      <c r="F115" s="18">
        <f>INVENTARIO[[#This Row],[EXISTENCIAS INICIALES]]+INVENTARIO[[#This Row],[ENTRADAS]]-INVENTARIO[[#This Row],[SALIDAS]]</f>
        <v>37</v>
      </c>
      <c r="H115" s="1" t="s">
        <v>562</v>
      </c>
      <c r="J115" s="11" t="s">
        <v>437</v>
      </c>
      <c r="K115" s="36" t="e" cm="1">
        <f t="array" ref="K115">BUSCARV</f>
        <v>#NAME?</v>
      </c>
      <c r="L115" s="1">
        <v>90</v>
      </c>
      <c r="N115" s="1" t="s">
        <v>563</v>
      </c>
      <c r="P115" s="11" t="s">
        <v>437</v>
      </c>
      <c r="Q115" s="1" t="e" cm="1" vm="1">
        <f t="array" aca="1" ref="Q115" ca="1">VLOOKUP(ENTRADAS[CÓDIGO PRODUCTO],INVENTARIO[],2,FALSE)</f>
        <v>#VALUE!</v>
      </c>
      <c r="R115" s="1">
        <v>94</v>
      </c>
    </row>
    <row r="116" spans="1:18" x14ac:dyDescent="0.25">
      <c r="A116" s="11" t="s">
        <v>438</v>
      </c>
      <c r="B116" t="s">
        <v>314</v>
      </c>
      <c r="C116" s="3">
        <v>46</v>
      </c>
      <c r="D116" s="17">
        <f>SUMIF(ENTRADAS[[#This Row],[CÓDIGO PRODUCTO]],INVENTARIO[[#This Row],[CÓDIGO PRODUCTO]],ENTRADAS[[#This Row],[CANTIDAD]])</f>
        <v>87</v>
      </c>
      <c r="E116" s="17">
        <f>SUMIF(SALIDAS[[#This Row],[CÓDIGO PRODUCTO]],INVENTARIO[[#This Row],[CÓDIGO PRODUCTO]],SALIDAS[[#This Row],[CANTIDAD]])</f>
        <v>90</v>
      </c>
      <c r="F116" s="18">
        <f>INVENTARIO[[#This Row],[EXISTENCIAS INICIALES]]+INVENTARIO[[#This Row],[ENTRADAS]]-INVENTARIO[[#This Row],[SALIDAS]]</f>
        <v>43</v>
      </c>
      <c r="H116" s="1" t="s">
        <v>563</v>
      </c>
      <c r="J116" s="11" t="s">
        <v>438</v>
      </c>
      <c r="K116" s="36" t="e" cm="1">
        <f t="array" ref="K116">BUSCARV</f>
        <v>#NAME?</v>
      </c>
      <c r="L116" s="1">
        <v>90</v>
      </c>
      <c r="N116" s="1" t="s">
        <v>564</v>
      </c>
      <c r="P116" s="11" t="s">
        <v>438</v>
      </c>
      <c r="Q116" s="1" t="e" cm="1" vm="1">
        <f t="array" aca="1" ref="Q116" ca="1">VLOOKUP(ENTRADAS[CÓDIGO PRODUCTO],INVENTARIO[],2,FALSE)</f>
        <v>#VALUE!</v>
      </c>
      <c r="R116" s="1">
        <v>87</v>
      </c>
    </row>
    <row r="117" spans="1:18" x14ac:dyDescent="0.25">
      <c r="A117" s="11" t="s">
        <v>439</v>
      </c>
      <c r="B117" t="s">
        <v>315</v>
      </c>
      <c r="C117" s="3">
        <v>35</v>
      </c>
      <c r="D117" s="17">
        <f>SUMIF(ENTRADAS[[#This Row],[CÓDIGO PRODUCTO]],INVENTARIO[[#This Row],[CÓDIGO PRODUCTO]],ENTRADAS[[#This Row],[CANTIDAD]])</f>
        <v>90</v>
      </c>
      <c r="E117" s="17">
        <f>SUMIF(SALIDAS[[#This Row],[CÓDIGO PRODUCTO]],INVENTARIO[[#This Row],[CÓDIGO PRODUCTO]],SALIDAS[[#This Row],[CANTIDAD]])</f>
        <v>87</v>
      </c>
      <c r="F117" s="18">
        <f>INVENTARIO[[#This Row],[EXISTENCIAS INICIALES]]+INVENTARIO[[#This Row],[ENTRADAS]]-INVENTARIO[[#This Row],[SALIDAS]]</f>
        <v>38</v>
      </c>
      <c r="H117" s="1" t="s">
        <v>564</v>
      </c>
      <c r="J117" s="11" t="s">
        <v>439</v>
      </c>
      <c r="K117" s="36" t="e" cm="1">
        <f t="array" ref="K117">BUSCARV</f>
        <v>#NAME?</v>
      </c>
      <c r="L117" s="1">
        <v>87</v>
      </c>
      <c r="N117" s="1" t="s">
        <v>565</v>
      </c>
      <c r="P117" s="11" t="s">
        <v>439</v>
      </c>
      <c r="Q117" s="1" t="e" cm="1" vm="1">
        <f t="array" aca="1" ref="Q117" ca="1">VLOOKUP(ENTRADAS[CÓDIGO PRODUCTO],INVENTARIO[],2,FALSE)</f>
        <v>#VALUE!</v>
      </c>
      <c r="R117" s="1">
        <v>90</v>
      </c>
    </row>
    <row r="118" spans="1:18" x14ac:dyDescent="0.25">
      <c r="A118" s="11" t="s">
        <v>440</v>
      </c>
      <c r="B118" t="s">
        <v>316</v>
      </c>
      <c r="C118" s="3">
        <v>30</v>
      </c>
      <c r="D118" s="17">
        <f>SUMIF(ENTRADAS[[#This Row],[CÓDIGO PRODUCTO]],INVENTARIO[[#This Row],[CÓDIGO PRODUCTO]],ENTRADAS[[#This Row],[CANTIDAD]])</f>
        <v>83</v>
      </c>
      <c r="E118" s="17">
        <f>SUMIF(SALIDAS[[#This Row],[CÓDIGO PRODUCTO]],INVENTARIO[[#This Row],[CÓDIGO PRODUCTO]],SALIDAS[[#This Row],[CANTIDAD]])</f>
        <v>84</v>
      </c>
      <c r="F118" s="18">
        <f>INVENTARIO[[#This Row],[EXISTENCIAS INICIALES]]+INVENTARIO[[#This Row],[ENTRADAS]]-INVENTARIO[[#This Row],[SALIDAS]]</f>
        <v>29</v>
      </c>
      <c r="H118" s="1" t="s">
        <v>565</v>
      </c>
      <c r="J118" s="11" t="s">
        <v>440</v>
      </c>
      <c r="K118" s="36" t="e" cm="1">
        <f t="array" ref="K118">BUSCARV</f>
        <v>#NAME?</v>
      </c>
      <c r="L118" s="1">
        <v>84</v>
      </c>
      <c r="N118" s="1" t="s">
        <v>566</v>
      </c>
      <c r="P118" s="11" t="s">
        <v>440</v>
      </c>
      <c r="Q118" s="1" t="e" cm="1" vm="1">
        <f t="array" aca="1" ref="Q118" ca="1">VLOOKUP(ENTRADAS[CÓDIGO PRODUCTO],INVENTARIO[],2,FALSE)</f>
        <v>#VALUE!</v>
      </c>
      <c r="R118" s="1">
        <v>83</v>
      </c>
    </row>
    <row r="119" spans="1:18" x14ac:dyDescent="0.25">
      <c r="A119" s="11" t="s">
        <v>441</v>
      </c>
      <c r="B119" t="s">
        <v>317</v>
      </c>
      <c r="C119" s="3">
        <v>44</v>
      </c>
      <c r="D119" s="17">
        <f>SUMIF(ENTRADAS[[#This Row],[CÓDIGO PRODUCTO]],INVENTARIO[[#This Row],[CÓDIGO PRODUCTO]],ENTRADAS[[#This Row],[CANTIDAD]])</f>
        <v>88</v>
      </c>
      <c r="E119" s="17">
        <f>SUMIF(SALIDAS[[#This Row],[CÓDIGO PRODUCTO]],INVENTARIO[[#This Row],[CÓDIGO PRODUCTO]],SALIDAS[[#This Row],[CANTIDAD]])</f>
        <v>75</v>
      </c>
      <c r="F119" s="18">
        <f>INVENTARIO[[#This Row],[EXISTENCIAS INICIALES]]+INVENTARIO[[#This Row],[ENTRADAS]]-INVENTARIO[[#This Row],[SALIDAS]]</f>
        <v>57</v>
      </c>
      <c r="H119" s="1" t="s">
        <v>566</v>
      </c>
      <c r="J119" s="11" t="s">
        <v>441</v>
      </c>
      <c r="K119" s="36" t="e" cm="1">
        <f t="array" ref="K119">BUSCARV</f>
        <v>#NAME?</v>
      </c>
      <c r="L119" s="1">
        <v>75</v>
      </c>
      <c r="N119" s="1" t="s">
        <v>567</v>
      </c>
      <c r="P119" s="11" t="s">
        <v>441</v>
      </c>
      <c r="Q119" s="1" t="e" cm="1" vm="1">
        <f t="array" aca="1" ref="Q119" ca="1">VLOOKUP(ENTRADAS[CÓDIGO PRODUCTO],INVENTARIO[],2,FALSE)</f>
        <v>#VALUE!</v>
      </c>
      <c r="R119" s="1">
        <v>88</v>
      </c>
    </row>
    <row r="120" spans="1:18" x14ac:dyDescent="0.25">
      <c r="A120" s="11" t="s">
        <v>442</v>
      </c>
      <c r="B120" t="s">
        <v>318</v>
      </c>
      <c r="C120" s="3">
        <v>34</v>
      </c>
      <c r="D120" s="17">
        <f>SUMIF(ENTRADAS[[#This Row],[CÓDIGO PRODUCTO]],INVENTARIO[[#This Row],[CÓDIGO PRODUCTO]],ENTRADAS[[#This Row],[CANTIDAD]])</f>
        <v>91</v>
      </c>
      <c r="E120" s="17">
        <f>SUMIF(SALIDAS[[#This Row],[CÓDIGO PRODUCTO]],INVENTARIO[[#This Row],[CÓDIGO PRODUCTO]],SALIDAS[[#This Row],[CANTIDAD]])</f>
        <v>83</v>
      </c>
      <c r="F120" s="18">
        <f>INVENTARIO[[#This Row],[EXISTENCIAS INICIALES]]+INVENTARIO[[#This Row],[ENTRADAS]]-INVENTARIO[[#This Row],[SALIDAS]]</f>
        <v>42</v>
      </c>
      <c r="H120" s="1" t="s">
        <v>567</v>
      </c>
      <c r="J120" s="11" t="s">
        <v>442</v>
      </c>
      <c r="K120" s="36" t="e" cm="1">
        <f t="array" ref="K120">BUSCARV</f>
        <v>#NAME?</v>
      </c>
      <c r="L120" s="1">
        <v>83</v>
      </c>
      <c r="N120" s="1" t="s">
        <v>568</v>
      </c>
      <c r="P120" s="11" t="s">
        <v>442</v>
      </c>
      <c r="Q120" s="1" t="e" cm="1" vm="1">
        <f t="array" aca="1" ref="Q120" ca="1">VLOOKUP(ENTRADAS[CÓDIGO PRODUCTO],INVENTARIO[],2,FALSE)</f>
        <v>#VALUE!</v>
      </c>
      <c r="R120" s="1">
        <v>91</v>
      </c>
    </row>
    <row r="121" spans="1:18" x14ac:dyDescent="0.25">
      <c r="A121" s="11" t="s">
        <v>443</v>
      </c>
      <c r="B121" t="s">
        <v>319</v>
      </c>
      <c r="C121" s="3">
        <v>39</v>
      </c>
      <c r="D121" s="17">
        <f>SUMIF(ENTRADAS[[#This Row],[CÓDIGO PRODUCTO]],INVENTARIO[[#This Row],[CÓDIGO PRODUCTO]],ENTRADAS[[#This Row],[CANTIDAD]])</f>
        <v>82</v>
      </c>
      <c r="E121" s="17">
        <f>SUMIF(SALIDAS[[#This Row],[CÓDIGO PRODUCTO]],INVENTARIO[[#This Row],[CÓDIGO PRODUCTO]],SALIDAS[[#This Row],[CANTIDAD]])</f>
        <v>76</v>
      </c>
      <c r="F121" s="18">
        <f>INVENTARIO[[#This Row],[EXISTENCIAS INICIALES]]+INVENTARIO[[#This Row],[ENTRADAS]]-INVENTARIO[[#This Row],[SALIDAS]]</f>
        <v>45</v>
      </c>
      <c r="H121" s="1" t="s">
        <v>568</v>
      </c>
      <c r="J121" s="11" t="s">
        <v>443</v>
      </c>
      <c r="K121" s="36" t="e" cm="1">
        <f t="array" ref="K121">BUSCARV</f>
        <v>#NAME?</v>
      </c>
      <c r="L121" s="1">
        <v>76</v>
      </c>
      <c r="N121" s="1" t="s">
        <v>569</v>
      </c>
      <c r="P121" s="11" t="s">
        <v>443</v>
      </c>
      <c r="Q121" s="1" t="e" cm="1" vm="1">
        <f t="array" aca="1" ref="Q121" ca="1">VLOOKUP(ENTRADAS[CÓDIGO PRODUCTO],INVENTARIO[],2,FALSE)</f>
        <v>#VALUE!</v>
      </c>
      <c r="R121" s="1">
        <v>82</v>
      </c>
    </row>
    <row r="122" spans="1:18" x14ac:dyDescent="0.25">
      <c r="A122" s="11" t="s">
        <v>444</v>
      </c>
      <c r="B122" t="s">
        <v>320</v>
      </c>
      <c r="C122" s="3">
        <v>37</v>
      </c>
      <c r="D122" s="17">
        <f>SUMIF(ENTRADAS[[#This Row],[CÓDIGO PRODUCTO]],INVENTARIO[[#This Row],[CÓDIGO PRODUCTO]],ENTRADAS[[#This Row],[CANTIDAD]])</f>
        <v>81</v>
      </c>
      <c r="E122" s="17">
        <f>SUMIF(SALIDAS[[#This Row],[CÓDIGO PRODUCTO]],INVENTARIO[[#This Row],[CÓDIGO PRODUCTO]],SALIDAS[[#This Row],[CANTIDAD]])</f>
        <v>88</v>
      </c>
      <c r="F122" s="18">
        <f>INVENTARIO[[#This Row],[EXISTENCIAS INICIALES]]+INVENTARIO[[#This Row],[ENTRADAS]]-INVENTARIO[[#This Row],[SALIDAS]]</f>
        <v>30</v>
      </c>
      <c r="H122" s="1" t="s">
        <v>569</v>
      </c>
      <c r="J122" s="11" t="s">
        <v>444</v>
      </c>
      <c r="K122" s="36" t="e" cm="1">
        <f t="array" ref="K122">BUSCARV</f>
        <v>#NAME?</v>
      </c>
      <c r="L122" s="1">
        <v>88</v>
      </c>
      <c r="N122" s="1" t="s">
        <v>570</v>
      </c>
      <c r="P122" s="11" t="s">
        <v>444</v>
      </c>
      <c r="Q122" s="1" t="e" cm="1" vm="1">
        <f t="array" aca="1" ref="Q122" ca="1">VLOOKUP(ENTRADAS[CÓDIGO PRODUCTO],INVENTARIO[],2,FALSE)</f>
        <v>#VALUE!</v>
      </c>
      <c r="R122" s="1">
        <v>81</v>
      </c>
    </row>
    <row r="123" spans="1:18" x14ac:dyDescent="0.25">
      <c r="A123" s="11" t="s">
        <v>445</v>
      </c>
      <c r="B123" t="s">
        <v>321</v>
      </c>
      <c r="C123" s="3">
        <v>50</v>
      </c>
      <c r="D123" s="17">
        <f>SUMIF(ENTRADAS[[#This Row],[CÓDIGO PRODUCTO]],INVENTARIO[[#This Row],[CÓDIGO PRODUCTO]],ENTRADAS[[#This Row],[CANTIDAD]])</f>
        <v>81</v>
      </c>
      <c r="E123" s="17">
        <f>SUMIF(SALIDAS[[#This Row],[CÓDIGO PRODUCTO]],INVENTARIO[[#This Row],[CÓDIGO PRODUCTO]],SALIDAS[[#This Row],[CANTIDAD]])</f>
        <v>84</v>
      </c>
      <c r="F123" s="18">
        <f>INVENTARIO[[#This Row],[EXISTENCIAS INICIALES]]+INVENTARIO[[#This Row],[ENTRADAS]]-INVENTARIO[[#This Row],[SALIDAS]]</f>
        <v>47</v>
      </c>
      <c r="H123" s="1" t="s">
        <v>570</v>
      </c>
      <c r="J123" s="11" t="s">
        <v>445</v>
      </c>
      <c r="K123" s="36" t="e" cm="1">
        <f t="array" ref="K123">BUSCARV</f>
        <v>#NAME?</v>
      </c>
      <c r="L123" s="1">
        <v>84</v>
      </c>
      <c r="N123" s="1" t="s">
        <v>571</v>
      </c>
      <c r="P123" s="11" t="s">
        <v>445</v>
      </c>
      <c r="Q123" s="1" t="e" cm="1" vm="1">
        <f t="array" aca="1" ref="Q123" ca="1">VLOOKUP(ENTRADAS[CÓDIGO PRODUCTO],INVENTARIO[],2,FALSE)</f>
        <v>#VALUE!</v>
      </c>
      <c r="R123" s="1">
        <v>81</v>
      </c>
    </row>
    <row r="124" spans="1:18" x14ac:dyDescent="0.25">
      <c r="A124" s="11" t="s">
        <v>446</v>
      </c>
      <c r="B124" t="s">
        <v>322</v>
      </c>
      <c r="C124" s="3">
        <v>46</v>
      </c>
      <c r="D124" s="17">
        <f>SUMIF(ENTRADAS[[#This Row],[CÓDIGO PRODUCTO]],INVENTARIO[[#This Row],[CÓDIGO PRODUCTO]],ENTRADAS[[#This Row],[CANTIDAD]])</f>
        <v>92</v>
      </c>
      <c r="E124" s="17">
        <f>SUMIF(SALIDAS[[#This Row],[CÓDIGO PRODUCTO]],INVENTARIO[[#This Row],[CÓDIGO PRODUCTO]],SALIDAS[[#This Row],[CANTIDAD]])</f>
        <v>63</v>
      </c>
      <c r="F124" s="18">
        <f>INVENTARIO[[#This Row],[EXISTENCIAS INICIALES]]+INVENTARIO[[#This Row],[ENTRADAS]]-INVENTARIO[[#This Row],[SALIDAS]]</f>
        <v>75</v>
      </c>
      <c r="H124" s="1" t="s">
        <v>571</v>
      </c>
      <c r="J124" s="11" t="s">
        <v>446</v>
      </c>
      <c r="K124" s="36" t="e" cm="1">
        <f t="array" ref="K124">BUSCARV</f>
        <v>#NAME?</v>
      </c>
      <c r="L124" s="1">
        <v>63</v>
      </c>
      <c r="N124" s="1" t="s">
        <v>572</v>
      </c>
      <c r="P124" s="11" t="s">
        <v>446</v>
      </c>
      <c r="Q124" s="1" t="e" cm="1" vm="1">
        <f t="array" aca="1" ref="Q124" ca="1">VLOOKUP(ENTRADAS[CÓDIGO PRODUCTO],INVENTARIO[],2,FALSE)</f>
        <v>#VALUE!</v>
      </c>
      <c r="R124" s="1">
        <v>92</v>
      </c>
    </row>
    <row r="125" spans="1:18" x14ac:dyDescent="0.25">
      <c r="A125" s="11" t="s">
        <v>447</v>
      </c>
      <c r="B125" t="s">
        <v>323</v>
      </c>
      <c r="C125" s="3">
        <v>49</v>
      </c>
      <c r="D125" s="17">
        <f>SUMIF(ENTRADAS[[#This Row],[CÓDIGO PRODUCTO]],INVENTARIO[[#This Row],[CÓDIGO PRODUCTO]],ENTRADAS[[#This Row],[CANTIDAD]])</f>
        <v>89</v>
      </c>
      <c r="E125" s="17">
        <f>SUMIF(SALIDAS[[#This Row],[CÓDIGO PRODUCTO]],INVENTARIO[[#This Row],[CÓDIGO PRODUCTO]],SALIDAS[[#This Row],[CANTIDAD]])</f>
        <v>74</v>
      </c>
      <c r="F125" s="18">
        <f>INVENTARIO[[#This Row],[EXISTENCIAS INICIALES]]+INVENTARIO[[#This Row],[ENTRADAS]]-INVENTARIO[[#This Row],[SALIDAS]]</f>
        <v>64</v>
      </c>
      <c r="H125" s="1" t="s">
        <v>572</v>
      </c>
      <c r="J125" s="11" t="s">
        <v>447</v>
      </c>
      <c r="K125" s="36" t="e" cm="1">
        <f t="array" ref="K125">BUSCARV</f>
        <v>#NAME?</v>
      </c>
      <c r="L125" s="1">
        <v>74</v>
      </c>
      <c r="N125" s="1" t="s">
        <v>573</v>
      </c>
      <c r="P125" s="11" t="s">
        <v>447</v>
      </c>
      <c r="Q125" s="1" t="e" cm="1" vm="1">
        <f t="array" aca="1" ref="Q125" ca="1">VLOOKUP(ENTRADAS[CÓDIGO PRODUCTO],INVENTARIO[],2,FALSE)</f>
        <v>#VALUE!</v>
      </c>
      <c r="R125" s="1">
        <v>89</v>
      </c>
    </row>
    <row r="126" spans="1:18" x14ac:dyDescent="0.25">
      <c r="A126" s="11" t="s">
        <v>448</v>
      </c>
      <c r="B126" t="s">
        <v>324</v>
      </c>
      <c r="C126" s="3">
        <v>35</v>
      </c>
      <c r="D126" s="17">
        <f>SUMIF(ENTRADAS[[#This Row],[CÓDIGO PRODUCTO]],INVENTARIO[[#This Row],[CÓDIGO PRODUCTO]],ENTRADAS[[#This Row],[CANTIDAD]])</f>
        <v>82</v>
      </c>
      <c r="E126" s="17">
        <f>SUMIF(SALIDAS[[#This Row],[CÓDIGO PRODUCTO]],INVENTARIO[[#This Row],[CÓDIGO PRODUCTO]],SALIDAS[[#This Row],[CANTIDAD]])</f>
        <v>65</v>
      </c>
      <c r="F126" s="18">
        <f>INVENTARIO[[#This Row],[EXISTENCIAS INICIALES]]+INVENTARIO[[#This Row],[ENTRADAS]]-INVENTARIO[[#This Row],[SALIDAS]]</f>
        <v>52</v>
      </c>
      <c r="H126" s="1" t="s">
        <v>573</v>
      </c>
      <c r="J126" s="11" t="s">
        <v>448</v>
      </c>
      <c r="K126" s="36" t="e" cm="1">
        <f t="array" ref="K126">BUSCARV</f>
        <v>#NAME?</v>
      </c>
      <c r="L126" s="1">
        <v>65</v>
      </c>
      <c r="N126" s="1" t="s">
        <v>574</v>
      </c>
      <c r="P126" s="11" t="s">
        <v>448</v>
      </c>
      <c r="Q126" s="1" t="e" cm="1" vm="1">
        <f t="array" aca="1" ref="Q126" ca="1">VLOOKUP(ENTRADAS[CÓDIGO PRODUCTO],INVENTARIO[],2,FALSE)</f>
        <v>#VALUE!</v>
      </c>
      <c r="R126" s="1">
        <v>82</v>
      </c>
    </row>
    <row r="127" spans="1:18" x14ac:dyDescent="0.25">
      <c r="A127" s="11" t="s">
        <v>449</v>
      </c>
      <c r="B127" t="s">
        <v>325</v>
      </c>
      <c r="C127" s="3">
        <v>48</v>
      </c>
      <c r="D127" s="17">
        <f>SUMIF(ENTRADAS[[#This Row],[CÓDIGO PRODUCTO]],INVENTARIO[[#This Row],[CÓDIGO PRODUCTO]],ENTRADAS[[#This Row],[CANTIDAD]])</f>
        <v>92</v>
      </c>
      <c r="E127" s="17">
        <f>SUMIF(SALIDAS[[#This Row],[CÓDIGO PRODUCTO]],INVENTARIO[[#This Row],[CÓDIGO PRODUCTO]],SALIDAS[[#This Row],[CANTIDAD]])</f>
        <v>69</v>
      </c>
      <c r="F127" s="18">
        <f>INVENTARIO[[#This Row],[EXISTENCIAS INICIALES]]+INVENTARIO[[#This Row],[ENTRADAS]]-INVENTARIO[[#This Row],[SALIDAS]]</f>
        <v>71</v>
      </c>
      <c r="H127" s="1" t="s">
        <v>574</v>
      </c>
      <c r="J127" s="11" t="s">
        <v>449</v>
      </c>
      <c r="K127" s="36" t="e" cm="1">
        <f t="array" ref="K127">BUSCARV</f>
        <v>#NAME?</v>
      </c>
      <c r="L127" s="1">
        <v>69</v>
      </c>
      <c r="N127" s="1" t="s">
        <v>575</v>
      </c>
      <c r="P127" s="11" t="s">
        <v>449</v>
      </c>
      <c r="Q127" s="1" t="e" cm="1" vm="1">
        <f t="array" aca="1" ref="Q127" ca="1">VLOOKUP(ENTRADAS[CÓDIGO PRODUCTO],INVENTARIO[],2,FALSE)</f>
        <v>#VALUE!</v>
      </c>
      <c r="R127" s="1">
        <v>92</v>
      </c>
    </row>
    <row r="128" spans="1:18" x14ac:dyDescent="0.25">
      <c r="A128" s="11" t="s">
        <v>450</v>
      </c>
      <c r="B128" t="s">
        <v>326</v>
      </c>
      <c r="C128" s="3">
        <v>40</v>
      </c>
      <c r="D128" s="17">
        <f>SUMIF(ENTRADAS[[#This Row],[CÓDIGO PRODUCTO]],INVENTARIO[[#This Row],[CÓDIGO PRODUCTO]],ENTRADAS[[#This Row],[CANTIDAD]])</f>
        <v>97</v>
      </c>
      <c r="E128" s="17">
        <f>SUMIF(SALIDAS[[#This Row],[CÓDIGO PRODUCTO]],INVENTARIO[[#This Row],[CÓDIGO PRODUCTO]],SALIDAS[[#This Row],[CANTIDAD]])</f>
        <v>79</v>
      </c>
      <c r="F128" s="18">
        <f>INVENTARIO[[#This Row],[EXISTENCIAS INICIALES]]+INVENTARIO[[#This Row],[ENTRADAS]]-INVENTARIO[[#This Row],[SALIDAS]]</f>
        <v>58</v>
      </c>
      <c r="H128" s="1" t="s">
        <v>575</v>
      </c>
      <c r="J128" s="11" t="s">
        <v>450</v>
      </c>
      <c r="K128" s="36" t="e" cm="1">
        <f t="array" ref="K128">BUSCARV</f>
        <v>#NAME?</v>
      </c>
      <c r="L128" s="1">
        <v>79</v>
      </c>
      <c r="N128" s="1" t="s">
        <v>576</v>
      </c>
      <c r="P128" s="11" t="s">
        <v>450</v>
      </c>
      <c r="Q128" s="1" t="e" cm="1" vm="1">
        <f t="array" aca="1" ref="Q128" ca="1">VLOOKUP(ENTRADAS[CÓDIGO PRODUCTO],INVENTARIO[],2,FALSE)</f>
        <v>#VALUE!</v>
      </c>
      <c r="R128" s="1">
        <v>97</v>
      </c>
    </row>
    <row r="129" spans="1:18" x14ac:dyDescent="0.25">
      <c r="A129" s="11" t="s">
        <v>451</v>
      </c>
      <c r="B129" t="s">
        <v>327</v>
      </c>
      <c r="C129" s="3">
        <v>44</v>
      </c>
      <c r="D129" s="17">
        <f>SUMIF(ENTRADAS[[#This Row],[CÓDIGO PRODUCTO]],INVENTARIO[[#This Row],[CÓDIGO PRODUCTO]],ENTRADAS[[#This Row],[CANTIDAD]])</f>
        <v>88</v>
      </c>
      <c r="E129" s="17">
        <f>SUMIF(SALIDAS[[#This Row],[CÓDIGO PRODUCTO]],INVENTARIO[[#This Row],[CÓDIGO PRODUCTO]],SALIDAS[[#This Row],[CANTIDAD]])</f>
        <v>70</v>
      </c>
      <c r="F129" s="18">
        <f>INVENTARIO[[#This Row],[EXISTENCIAS INICIALES]]+INVENTARIO[[#This Row],[ENTRADAS]]-INVENTARIO[[#This Row],[SALIDAS]]</f>
        <v>62</v>
      </c>
      <c r="H129" s="1" t="s">
        <v>576</v>
      </c>
      <c r="J129" s="11" t="s">
        <v>451</v>
      </c>
      <c r="K129" s="36" t="e" cm="1">
        <f t="array" ref="K129">BUSCARV</f>
        <v>#NAME?</v>
      </c>
      <c r="L129" s="1">
        <v>70</v>
      </c>
      <c r="N129" s="1" t="s">
        <v>577</v>
      </c>
      <c r="P129" s="11" t="s">
        <v>451</v>
      </c>
      <c r="Q129" s="1" t="e" cm="1" vm="1">
        <f t="array" aca="1" ref="Q129" ca="1">VLOOKUP(ENTRADAS[CÓDIGO PRODUCTO],INVENTARIO[],2,FALSE)</f>
        <v>#VALUE!</v>
      </c>
      <c r="R129" s="1">
        <v>88</v>
      </c>
    </row>
    <row r="130" spans="1:18" x14ac:dyDescent="0.25">
      <c r="A130" s="11" t="s">
        <v>452</v>
      </c>
      <c r="B130" t="s">
        <v>328</v>
      </c>
      <c r="C130" s="3">
        <v>40</v>
      </c>
      <c r="D130" s="17">
        <f>SUMIF(ENTRADAS[[#This Row],[CÓDIGO PRODUCTO]],INVENTARIO[[#This Row],[CÓDIGO PRODUCTO]],ENTRADAS[[#This Row],[CANTIDAD]])</f>
        <v>95</v>
      </c>
      <c r="E130" s="17">
        <f>SUMIF(SALIDAS[[#This Row],[CÓDIGO PRODUCTO]],INVENTARIO[[#This Row],[CÓDIGO PRODUCTO]],SALIDAS[[#This Row],[CANTIDAD]])</f>
        <v>86</v>
      </c>
      <c r="F130" s="18">
        <f>INVENTARIO[[#This Row],[EXISTENCIAS INICIALES]]+INVENTARIO[[#This Row],[ENTRADAS]]-INVENTARIO[[#This Row],[SALIDAS]]</f>
        <v>49</v>
      </c>
      <c r="H130" s="1" t="s">
        <v>577</v>
      </c>
      <c r="J130" s="11" t="s">
        <v>452</v>
      </c>
      <c r="K130" s="36" t="e" cm="1">
        <f t="array" ref="K130">BUSCARV</f>
        <v>#NAME?</v>
      </c>
      <c r="L130" s="1">
        <v>86</v>
      </c>
      <c r="N130" s="1" t="s">
        <v>578</v>
      </c>
      <c r="P130" s="11" t="s">
        <v>452</v>
      </c>
      <c r="Q130" s="1" t="e" cm="1" vm="1">
        <f t="array" aca="1" ref="Q130" ca="1">VLOOKUP(ENTRADAS[CÓDIGO PRODUCTO],INVENTARIO[],2,FALSE)</f>
        <v>#VALUE!</v>
      </c>
      <c r="R130" s="1">
        <v>95</v>
      </c>
    </row>
    <row r="131" spans="1:18" x14ac:dyDescent="0.25">
      <c r="A131" s="11" t="s">
        <v>453</v>
      </c>
      <c r="B131" t="s">
        <v>329</v>
      </c>
      <c r="C131" s="3">
        <v>34</v>
      </c>
      <c r="D131" s="17">
        <f>SUMIF(ENTRADAS[[#This Row],[CÓDIGO PRODUCTO]],INVENTARIO[[#This Row],[CÓDIGO PRODUCTO]],ENTRADAS[[#This Row],[CANTIDAD]])</f>
        <v>88</v>
      </c>
      <c r="E131" s="17">
        <f>SUMIF(SALIDAS[[#This Row],[CÓDIGO PRODUCTO]],INVENTARIO[[#This Row],[CÓDIGO PRODUCTO]],SALIDAS[[#This Row],[CANTIDAD]])</f>
        <v>73</v>
      </c>
      <c r="F131" s="18">
        <f>INVENTARIO[[#This Row],[EXISTENCIAS INICIALES]]+INVENTARIO[[#This Row],[ENTRADAS]]-INVENTARIO[[#This Row],[SALIDAS]]</f>
        <v>49</v>
      </c>
      <c r="H131" s="1" t="s">
        <v>578</v>
      </c>
      <c r="J131" s="11" t="s">
        <v>453</v>
      </c>
      <c r="K131" s="36" t="e" cm="1">
        <f t="array" ref="K131">BUSCARV</f>
        <v>#NAME?</v>
      </c>
      <c r="L131" s="1">
        <v>73</v>
      </c>
      <c r="N131" s="1" t="s">
        <v>579</v>
      </c>
      <c r="P131" s="11" t="s">
        <v>453</v>
      </c>
      <c r="Q131" s="1" t="e" cm="1" vm="1">
        <f t="array" aca="1" ref="Q131" ca="1">VLOOKUP(ENTRADAS[CÓDIGO PRODUCTO],INVENTARIO[],2,FALSE)</f>
        <v>#VALUE!</v>
      </c>
      <c r="R131" s="1">
        <v>88</v>
      </c>
    </row>
    <row r="132" spans="1:18" x14ac:dyDescent="0.25">
      <c r="A132" s="11" t="s">
        <v>454</v>
      </c>
      <c r="B132" t="s">
        <v>330</v>
      </c>
      <c r="C132" s="3">
        <v>42</v>
      </c>
      <c r="D132" s="17">
        <f>SUMIF(ENTRADAS[[#This Row],[CÓDIGO PRODUCTO]],INVENTARIO[[#This Row],[CÓDIGO PRODUCTO]],ENTRADAS[[#This Row],[CANTIDAD]])</f>
        <v>86</v>
      </c>
      <c r="E132" s="17">
        <f>SUMIF(SALIDAS[[#This Row],[CÓDIGO PRODUCTO]],INVENTARIO[[#This Row],[CÓDIGO PRODUCTO]],SALIDAS[[#This Row],[CANTIDAD]])</f>
        <v>81</v>
      </c>
      <c r="F132" s="18">
        <f>INVENTARIO[[#This Row],[EXISTENCIAS INICIALES]]+INVENTARIO[[#This Row],[ENTRADAS]]-INVENTARIO[[#This Row],[SALIDAS]]</f>
        <v>47</v>
      </c>
      <c r="H132" s="1" t="s">
        <v>579</v>
      </c>
      <c r="J132" s="11" t="s">
        <v>454</v>
      </c>
      <c r="K132" s="36" t="e" cm="1">
        <f t="array" ref="K132">BUSCARV</f>
        <v>#NAME?</v>
      </c>
      <c r="L132" s="1">
        <v>81</v>
      </c>
      <c r="N132" s="1" t="s">
        <v>580</v>
      </c>
      <c r="P132" s="11" t="s">
        <v>454</v>
      </c>
      <c r="Q132" s="1" t="e" cm="1" vm="1">
        <f t="array" aca="1" ref="Q132" ca="1">VLOOKUP(ENTRADAS[CÓDIGO PRODUCTO],INVENTARIO[],2,FALSE)</f>
        <v>#VALUE!</v>
      </c>
      <c r="R132" s="1">
        <v>86</v>
      </c>
    </row>
    <row r="133" spans="1:18" x14ac:dyDescent="0.25">
      <c r="A133" s="11" t="s">
        <v>455</v>
      </c>
      <c r="B133" t="s">
        <v>331</v>
      </c>
      <c r="C133" s="3">
        <v>45</v>
      </c>
      <c r="D133" s="17">
        <f>SUMIF(ENTRADAS[[#This Row],[CÓDIGO PRODUCTO]],INVENTARIO[[#This Row],[CÓDIGO PRODUCTO]],ENTRADAS[[#This Row],[CANTIDAD]])</f>
        <v>89</v>
      </c>
      <c r="E133" s="17">
        <f>SUMIF(SALIDAS[[#This Row],[CÓDIGO PRODUCTO]],INVENTARIO[[#This Row],[CÓDIGO PRODUCTO]],SALIDAS[[#This Row],[CANTIDAD]])</f>
        <v>85</v>
      </c>
      <c r="F133" s="18">
        <f>INVENTARIO[[#This Row],[EXISTENCIAS INICIALES]]+INVENTARIO[[#This Row],[ENTRADAS]]-INVENTARIO[[#This Row],[SALIDAS]]</f>
        <v>49</v>
      </c>
      <c r="H133" s="1" t="s">
        <v>580</v>
      </c>
      <c r="J133" s="11" t="s">
        <v>455</v>
      </c>
      <c r="K133" s="36" t="e" cm="1">
        <f t="array" ref="K133">BUSCARV</f>
        <v>#NAME?</v>
      </c>
      <c r="L133" s="1">
        <v>85</v>
      </c>
      <c r="N133" s="1" t="s">
        <v>581</v>
      </c>
      <c r="P133" s="11" t="s">
        <v>455</v>
      </c>
      <c r="Q133" s="1" t="e" cm="1" vm="1">
        <f t="array" aca="1" ref="Q133" ca="1">VLOOKUP(ENTRADAS[CÓDIGO PRODUCTO],INVENTARIO[],2,FALSE)</f>
        <v>#VALUE!</v>
      </c>
      <c r="R133" s="1">
        <v>89</v>
      </c>
    </row>
    <row r="134" spans="1:18" x14ac:dyDescent="0.25">
      <c r="A134" s="11" t="s">
        <v>456</v>
      </c>
      <c r="B134" t="s">
        <v>332</v>
      </c>
      <c r="C134" s="3">
        <v>30</v>
      </c>
      <c r="D134" s="17">
        <f>SUMIF(ENTRADAS[[#This Row],[CÓDIGO PRODUCTO]],INVENTARIO[[#This Row],[CÓDIGO PRODUCTO]],ENTRADAS[[#This Row],[CANTIDAD]])</f>
        <v>89</v>
      </c>
      <c r="E134" s="17">
        <f>SUMIF(SALIDAS[[#This Row],[CÓDIGO PRODUCTO]],INVENTARIO[[#This Row],[CÓDIGO PRODUCTO]],SALIDAS[[#This Row],[CANTIDAD]])</f>
        <v>88</v>
      </c>
      <c r="F134" s="18">
        <f>INVENTARIO[[#This Row],[EXISTENCIAS INICIALES]]+INVENTARIO[[#This Row],[ENTRADAS]]-INVENTARIO[[#This Row],[SALIDAS]]</f>
        <v>31</v>
      </c>
      <c r="H134" s="1" t="s">
        <v>581</v>
      </c>
      <c r="J134" s="11" t="s">
        <v>456</v>
      </c>
      <c r="K134" s="36" t="e" cm="1">
        <f t="array" ref="K134">BUSCARV</f>
        <v>#NAME?</v>
      </c>
      <c r="L134" s="1">
        <v>88</v>
      </c>
      <c r="N134" s="1" t="s">
        <v>582</v>
      </c>
      <c r="P134" s="11" t="s">
        <v>456</v>
      </c>
      <c r="Q134" s="1" t="e" cm="1" vm="1">
        <f t="array" aca="1" ref="Q134" ca="1">VLOOKUP(ENTRADAS[CÓDIGO PRODUCTO],INVENTARIO[],2,FALSE)</f>
        <v>#VALUE!</v>
      </c>
      <c r="R134" s="1">
        <v>89</v>
      </c>
    </row>
    <row r="135" spans="1:18" x14ac:dyDescent="0.25">
      <c r="A135" s="11" t="s">
        <v>457</v>
      </c>
      <c r="B135" t="s">
        <v>333</v>
      </c>
      <c r="C135" s="3">
        <v>46</v>
      </c>
      <c r="D135" s="17">
        <f>SUMIF(ENTRADAS[[#This Row],[CÓDIGO PRODUCTO]],INVENTARIO[[#This Row],[CÓDIGO PRODUCTO]],ENTRADAS[[#This Row],[CANTIDAD]])</f>
        <v>89</v>
      </c>
      <c r="E135" s="17">
        <f>SUMIF(SALIDAS[[#This Row],[CÓDIGO PRODUCTO]],INVENTARIO[[#This Row],[CÓDIGO PRODUCTO]],SALIDAS[[#This Row],[CANTIDAD]])</f>
        <v>73</v>
      </c>
      <c r="F135" s="18">
        <f>INVENTARIO[[#This Row],[EXISTENCIAS INICIALES]]+INVENTARIO[[#This Row],[ENTRADAS]]-INVENTARIO[[#This Row],[SALIDAS]]</f>
        <v>62</v>
      </c>
      <c r="H135" s="1" t="s">
        <v>582</v>
      </c>
      <c r="J135" s="11" t="s">
        <v>457</v>
      </c>
      <c r="K135" s="36" t="e" cm="1">
        <f t="array" ref="K135">BUSCARV</f>
        <v>#NAME?</v>
      </c>
      <c r="L135" s="1">
        <v>73</v>
      </c>
      <c r="N135" s="1" t="s">
        <v>583</v>
      </c>
      <c r="P135" s="11" t="s">
        <v>457</v>
      </c>
      <c r="Q135" s="1" t="e" cm="1" vm="1">
        <f t="array" aca="1" ref="Q135" ca="1">VLOOKUP(ENTRADAS[CÓDIGO PRODUCTO],INVENTARIO[],2,FALSE)</f>
        <v>#VALUE!</v>
      </c>
      <c r="R135" s="1">
        <v>89</v>
      </c>
    </row>
    <row r="136" spans="1:18" x14ac:dyDescent="0.25">
      <c r="A136" s="11" t="s">
        <v>458</v>
      </c>
      <c r="B136" t="s">
        <v>334</v>
      </c>
      <c r="C136" s="3">
        <v>46</v>
      </c>
      <c r="D136" s="17">
        <f>SUMIF(ENTRADAS[[#This Row],[CÓDIGO PRODUCTO]],INVENTARIO[[#This Row],[CÓDIGO PRODUCTO]],ENTRADAS[[#This Row],[CANTIDAD]])</f>
        <v>95</v>
      </c>
      <c r="E136" s="17">
        <f>SUMIF(SALIDAS[[#This Row],[CÓDIGO PRODUCTO]],INVENTARIO[[#This Row],[CÓDIGO PRODUCTO]],SALIDAS[[#This Row],[CANTIDAD]])</f>
        <v>62</v>
      </c>
      <c r="F136" s="18">
        <f>INVENTARIO[[#This Row],[EXISTENCIAS INICIALES]]+INVENTARIO[[#This Row],[ENTRADAS]]-INVENTARIO[[#This Row],[SALIDAS]]</f>
        <v>79</v>
      </c>
      <c r="H136" s="1" t="s">
        <v>583</v>
      </c>
      <c r="J136" s="11" t="s">
        <v>458</v>
      </c>
      <c r="K136" s="36" t="e" cm="1">
        <f t="array" ref="K136">BUSCARV</f>
        <v>#NAME?</v>
      </c>
      <c r="L136" s="1">
        <v>62</v>
      </c>
      <c r="N136" s="1" t="s">
        <v>584</v>
      </c>
      <c r="P136" s="11" t="s">
        <v>458</v>
      </c>
      <c r="Q136" s="1" t="e" cm="1" vm="1">
        <f t="array" aca="1" ref="Q136" ca="1">VLOOKUP(ENTRADAS[CÓDIGO PRODUCTO],INVENTARIO[],2,FALSE)</f>
        <v>#VALUE!</v>
      </c>
      <c r="R136" s="1">
        <v>95</v>
      </c>
    </row>
    <row r="137" spans="1:18" x14ac:dyDescent="0.25">
      <c r="A137" s="11" t="s">
        <v>459</v>
      </c>
      <c r="B137" t="s">
        <v>335</v>
      </c>
      <c r="C137" s="3">
        <v>33</v>
      </c>
      <c r="D137" s="17">
        <f>SUMIF(ENTRADAS[[#This Row],[CÓDIGO PRODUCTO]],INVENTARIO[[#This Row],[CÓDIGO PRODUCTO]],ENTRADAS[[#This Row],[CANTIDAD]])</f>
        <v>95</v>
      </c>
      <c r="E137" s="17">
        <f>SUMIF(SALIDAS[[#This Row],[CÓDIGO PRODUCTO]],INVENTARIO[[#This Row],[CÓDIGO PRODUCTO]],SALIDAS[[#This Row],[CANTIDAD]])</f>
        <v>85</v>
      </c>
      <c r="F137" s="18">
        <f>INVENTARIO[[#This Row],[EXISTENCIAS INICIALES]]+INVENTARIO[[#This Row],[ENTRADAS]]-INVENTARIO[[#This Row],[SALIDAS]]</f>
        <v>43</v>
      </c>
      <c r="H137" s="1" t="s">
        <v>584</v>
      </c>
      <c r="J137" s="11" t="s">
        <v>459</v>
      </c>
      <c r="K137" s="36" t="e" cm="1">
        <f t="array" ref="K137">BUSCARV</f>
        <v>#NAME?</v>
      </c>
      <c r="L137" s="1">
        <v>85</v>
      </c>
      <c r="N137" s="1" t="s">
        <v>585</v>
      </c>
      <c r="P137" s="11" t="s">
        <v>459</v>
      </c>
      <c r="Q137" s="1" t="e" cm="1" vm="1">
        <f t="array" aca="1" ref="Q137" ca="1">VLOOKUP(ENTRADAS[CÓDIGO PRODUCTO],INVENTARIO[],2,FALSE)</f>
        <v>#VALUE!</v>
      </c>
      <c r="R137" s="1">
        <v>95</v>
      </c>
    </row>
    <row r="138" spans="1:18" x14ac:dyDescent="0.25">
      <c r="A138" s="11" t="s">
        <v>460</v>
      </c>
      <c r="B138" t="s">
        <v>336</v>
      </c>
      <c r="C138" s="3">
        <v>30</v>
      </c>
      <c r="D138" s="17">
        <f>SUMIF(ENTRADAS[[#This Row],[CÓDIGO PRODUCTO]],INVENTARIO[[#This Row],[CÓDIGO PRODUCTO]],ENTRADAS[[#This Row],[CANTIDAD]])</f>
        <v>95</v>
      </c>
      <c r="E138" s="17">
        <f>SUMIF(SALIDAS[[#This Row],[CÓDIGO PRODUCTO]],INVENTARIO[[#This Row],[CÓDIGO PRODUCTO]],SALIDAS[[#This Row],[CANTIDAD]])</f>
        <v>80</v>
      </c>
      <c r="F138" s="18">
        <f>INVENTARIO[[#This Row],[EXISTENCIAS INICIALES]]+INVENTARIO[[#This Row],[ENTRADAS]]-INVENTARIO[[#This Row],[SALIDAS]]</f>
        <v>45</v>
      </c>
      <c r="H138" s="1" t="s">
        <v>585</v>
      </c>
      <c r="J138" s="11" t="s">
        <v>460</v>
      </c>
      <c r="K138" s="36" t="e" cm="1">
        <f t="array" ref="K138">BUSCARV</f>
        <v>#NAME?</v>
      </c>
      <c r="L138" s="1">
        <v>80</v>
      </c>
      <c r="N138" s="1" t="s">
        <v>586</v>
      </c>
      <c r="P138" s="11" t="s">
        <v>460</v>
      </c>
      <c r="Q138" s="1" t="e" cm="1" vm="1">
        <f t="array" aca="1" ref="Q138" ca="1">VLOOKUP(ENTRADAS[CÓDIGO PRODUCTO],INVENTARIO[],2,FALSE)</f>
        <v>#VALUE!</v>
      </c>
      <c r="R138" s="1">
        <v>95</v>
      </c>
    </row>
    <row r="139" spans="1:18" x14ac:dyDescent="0.25">
      <c r="A139" s="11" t="s">
        <v>461</v>
      </c>
      <c r="B139" t="s">
        <v>337</v>
      </c>
      <c r="C139" s="3">
        <v>35</v>
      </c>
      <c r="D139" s="17">
        <f>SUMIF(ENTRADAS[[#This Row],[CÓDIGO PRODUCTO]],INVENTARIO[[#This Row],[CÓDIGO PRODUCTO]],ENTRADAS[[#This Row],[CANTIDAD]])</f>
        <v>89</v>
      </c>
      <c r="E139" s="17">
        <f>SUMIF(SALIDAS[[#This Row],[CÓDIGO PRODUCTO]],INVENTARIO[[#This Row],[CÓDIGO PRODUCTO]],SALIDAS[[#This Row],[CANTIDAD]])</f>
        <v>61</v>
      </c>
      <c r="F139" s="18">
        <f>INVENTARIO[[#This Row],[EXISTENCIAS INICIALES]]+INVENTARIO[[#This Row],[ENTRADAS]]-INVENTARIO[[#This Row],[SALIDAS]]</f>
        <v>63</v>
      </c>
      <c r="H139" s="1" t="s">
        <v>586</v>
      </c>
      <c r="J139" s="11" t="s">
        <v>461</v>
      </c>
      <c r="K139" s="36" t="e" cm="1">
        <f t="array" ref="K139">BUSCARV</f>
        <v>#NAME?</v>
      </c>
      <c r="L139" s="1">
        <v>61</v>
      </c>
      <c r="N139" s="1" t="s">
        <v>587</v>
      </c>
      <c r="P139" s="11" t="s">
        <v>461</v>
      </c>
      <c r="Q139" s="1" t="e" cm="1" vm="1">
        <f t="array" aca="1" ref="Q139" ca="1">VLOOKUP(ENTRADAS[CÓDIGO PRODUCTO],INVENTARIO[],2,FALSE)</f>
        <v>#VALUE!</v>
      </c>
      <c r="R139" s="1">
        <v>89</v>
      </c>
    </row>
    <row r="140" spans="1:18" x14ac:dyDescent="0.25">
      <c r="A140" s="11" t="s">
        <v>462</v>
      </c>
      <c r="B140" t="s">
        <v>338</v>
      </c>
      <c r="C140" s="3">
        <v>40</v>
      </c>
      <c r="D140" s="17">
        <f>SUMIF(ENTRADAS[[#This Row],[CÓDIGO PRODUCTO]],INVENTARIO[[#This Row],[CÓDIGO PRODUCTO]],ENTRADAS[[#This Row],[CANTIDAD]])</f>
        <v>86</v>
      </c>
      <c r="E140" s="17">
        <f>SUMIF(SALIDAS[[#This Row],[CÓDIGO PRODUCTO]],INVENTARIO[[#This Row],[CÓDIGO PRODUCTO]],SALIDAS[[#This Row],[CANTIDAD]])</f>
        <v>69</v>
      </c>
      <c r="F140" s="18">
        <f>INVENTARIO[[#This Row],[EXISTENCIAS INICIALES]]+INVENTARIO[[#This Row],[ENTRADAS]]-INVENTARIO[[#This Row],[SALIDAS]]</f>
        <v>57</v>
      </c>
      <c r="H140" s="1" t="s">
        <v>587</v>
      </c>
      <c r="J140" s="11" t="s">
        <v>462</v>
      </c>
      <c r="K140" s="36" t="e" cm="1">
        <f t="array" ref="K140">BUSCARV</f>
        <v>#NAME?</v>
      </c>
      <c r="L140" s="1">
        <v>69</v>
      </c>
      <c r="N140" s="1" t="s">
        <v>588</v>
      </c>
      <c r="P140" s="11" t="s">
        <v>462</v>
      </c>
      <c r="Q140" s="1" t="e" cm="1" vm="1">
        <f t="array" aca="1" ref="Q140" ca="1">VLOOKUP(ENTRADAS[CÓDIGO PRODUCTO],INVENTARIO[],2,FALSE)</f>
        <v>#VALUE!</v>
      </c>
      <c r="R140" s="1">
        <v>86</v>
      </c>
    </row>
    <row r="141" spans="1:18" x14ac:dyDescent="0.25">
      <c r="A141" s="11" t="s">
        <v>463</v>
      </c>
      <c r="B141" t="s">
        <v>339</v>
      </c>
      <c r="C141" s="3">
        <v>43</v>
      </c>
      <c r="D141" s="17">
        <f>SUMIF(ENTRADAS[[#This Row],[CÓDIGO PRODUCTO]],INVENTARIO[[#This Row],[CÓDIGO PRODUCTO]],ENTRADAS[[#This Row],[CANTIDAD]])</f>
        <v>93</v>
      </c>
      <c r="E141" s="17">
        <f>SUMIF(SALIDAS[[#This Row],[CÓDIGO PRODUCTO]],INVENTARIO[[#This Row],[CÓDIGO PRODUCTO]],SALIDAS[[#This Row],[CANTIDAD]])</f>
        <v>68</v>
      </c>
      <c r="F141" s="18">
        <f>INVENTARIO[[#This Row],[EXISTENCIAS INICIALES]]+INVENTARIO[[#This Row],[ENTRADAS]]-INVENTARIO[[#This Row],[SALIDAS]]</f>
        <v>68</v>
      </c>
      <c r="H141" s="1" t="s">
        <v>588</v>
      </c>
      <c r="J141" s="11" t="s">
        <v>463</v>
      </c>
      <c r="K141" s="36" t="e" cm="1">
        <f t="array" ref="K141">BUSCARV</f>
        <v>#NAME?</v>
      </c>
      <c r="L141" s="1">
        <v>68</v>
      </c>
      <c r="N141" s="1" t="s">
        <v>589</v>
      </c>
      <c r="P141" s="11" t="s">
        <v>463</v>
      </c>
      <c r="Q141" s="1" t="e" cm="1" vm="1">
        <f t="array" aca="1" ref="Q141" ca="1">VLOOKUP(ENTRADAS[CÓDIGO PRODUCTO],INVENTARIO[],2,FALSE)</f>
        <v>#VALUE!</v>
      </c>
      <c r="R141" s="1">
        <v>93</v>
      </c>
    </row>
    <row r="142" spans="1:18" x14ac:dyDescent="0.25">
      <c r="A142" s="11" t="s">
        <v>464</v>
      </c>
      <c r="B142" t="s">
        <v>340</v>
      </c>
      <c r="C142" s="3">
        <v>40</v>
      </c>
      <c r="D142" s="17">
        <f>SUMIF(ENTRADAS[[#This Row],[CÓDIGO PRODUCTO]],INVENTARIO[[#This Row],[CÓDIGO PRODUCTO]],ENTRADAS[[#This Row],[CANTIDAD]])</f>
        <v>93</v>
      </c>
      <c r="E142" s="17">
        <f>SUMIF(SALIDAS[[#This Row],[CÓDIGO PRODUCTO]],INVENTARIO[[#This Row],[CÓDIGO PRODUCTO]],SALIDAS[[#This Row],[CANTIDAD]])</f>
        <v>79</v>
      </c>
      <c r="F142" s="18">
        <f>INVENTARIO[[#This Row],[EXISTENCIAS INICIALES]]+INVENTARIO[[#This Row],[ENTRADAS]]-INVENTARIO[[#This Row],[SALIDAS]]</f>
        <v>54</v>
      </c>
      <c r="H142" s="1" t="s">
        <v>589</v>
      </c>
      <c r="J142" s="11" t="s">
        <v>464</v>
      </c>
      <c r="K142" s="36" t="e" cm="1">
        <f t="array" ref="K142">BUSCARV</f>
        <v>#NAME?</v>
      </c>
      <c r="L142" s="1">
        <v>79</v>
      </c>
      <c r="N142" s="1" t="s">
        <v>590</v>
      </c>
      <c r="P142" s="11" t="s">
        <v>464</v>
      </c>
      <c r="Q142" s="1" t="e" cm="1" vm="1">
        <f t="array" aca="1" ref="Q142" ca="1">VLOOKUP(ENTRADAS[CÓDIGO PRODUCTO],INVENTARIO[],2,FALSE)</f>
        <v>#VALUE!</v>
      </c>
      <c r="R142" s="1">
        <v>93</v>
      </c>
    </row>
    <row r="143" spans="1:18" x14ac:dyDescent="0.25">
      <c r="A143" s="11" t="s">
        <v>465</v>
      </c>
      <c r="B143" t="s">
        <v>341</v>
      </c>
      <c r="C143" s="3">
        <v>41</v>
      </c>
      <c r="D143" s="17">
        <f>SUMIF(ENTRADAS[[#This Row],[CÓDIGO PRODUCTO]],INVENTARIO[[#This Row],[CÓDIGO PRODUCTO]],ENTRADAS[[#This Row],[CANTIDAD]])</f>
        <v>80</v>
      </c>
      <c r="E143" s="17">
        <f>SUMIF(SALIDAS[[#This Row],[CÓDIGO PRODUCTO]],INVENTARIO[[#This Row],[CÓDIGO PRODUCTO]],SALIDAS[[#This Row],[CANTIDAD]])</f>
        <v>61</v>
      </c>
      <c r="F143" s="18">
        <f>INVENTARIO[[#This Row],[EXISTENCIAS INICIALES]]+INVENTARIO[[#This Row],[ENTRADAS]]-INVENTARIO[[#This Row],[SALIDAS]]</f>
        <v>60</v>
      </c>
      <c r="H143" s="1" t="s">
        <v>590</v>
      </c>
      <c r="J143" s="11" t="s">
        <v>465</v>
      </c>
      <c r="K143" s="36" t="e" cm="1">
        <f t="array" ref="K143">BUSCARV</f>
        <v>#NAME?</v>
      </c>
      <c r="L143" s="1">
        <v>61</v>
      </c>
      <c r="N143" s="1" t="s">
        <v>591</v>
      </c>
      <c r="P143" s="11" t="s">
        <v>465</v>
      </c>
      <c r="Q143" s="1" t="e" cm="1" vm="1">
        <f t="array" aca="1" ref="Q143" ca="1">VLOOKUP(ENTRADAS[CÓDIGO PRODUCTO],INVENTARIO[],2,FALSE)</f>
        <v>#VALUE!</v>
      </c>
      <c r="R143" s="1">
        <v>80</v>
      </c>
    </row>
    <row r="144" spans="1:18" x14ac:dyDescent="0.25">
      <c r="A144" s="11" t="s">
        <v>466</v>
      </c>
      <c r="B144" t="s">
        <v>342</v>
      </c>
      <c r="C144" s="3">
        <v>36</v>
      </c>
      <c r="D144" s="17">
        <f>SUMIF(ENTRADAS[[#This Row],[CÓDIGO PRODUCTO]],INVENTARIO[[#This Row],[CÓDIGO PRODUCTO]],ENTRADAS[[#This Row],[CANTIDAD]])</f>
        <v>83</v>
      </c>
      <c r="E144" s="17">
        <f>SUMIF(SALIDAS[[#This Row],[CÓDIGO PRODUCTO]],INVENTARIO[[#This Row],[CÓDIGO PRODUCTO]],SALIDAS[[#This Row],[CANTIDAD]])</f>
        <v>88</v>
      </c>
      <c r="F144" s="18">
        <f>INVENTARIO[[#This Row],[EXISTENCIAS INICIALES]]+INVENTARIO[[#This Row],[ENTRADAS]]-INVENTARIO[[#This Row],[SALIDAS]]</f>
        <v>31</v>
      </c>
      <c r="H144" s="1" t="s">
        <v>591</v>
      </c>
      <c r="J144" s="11" t="s">
        <v>466</v>
      </c>
      <c r="K144" s="36" t="e" cm="1">
        <f t="array" ref="K144">BUSCARV</f>
        <v>#NAME?</v>
      </c>
      <c r="L144" s="1">
        <v>88</v>
      </c>
      <c r="N144" s="1" t="s">
        <v>592</v>
      </c>
      <c r="P144" s="11" t="s">
        <v>466</v>
      </c>
      <c r="Q144" s="1" t="e" cm="1" vm="1">
        <f t="array" aca="1" ref="Q144" ca="1">VLOOKUP(ENTRADAS[CÓDIGO PRODUCTO],INVENTARIO[],2,FALSE)</f>
        <v>#VALUE!</v>
      </c>
      <c r="R144" s="1">
        <v>83</v>
      </c>
    </row>
    <row r="145" spans="1:18" x14ac:dyDescent="0.25">
      <c r="A145" s="11" t="s">
        <v>467</v>
      </c>
      <c r="B145" t="s">
        <v>343</v>
      </c>
      <c r="C145" s="3">
        <v>37</v>
      </c>
      <c r="D145" s="17">
        <f>SUMIF(ENTRADAS[[#This Row],[CÓDIGO PRODUCTO]],INVENTARIO[[#This Row],[CÓDIGO PRODUCTO]],ENTRADAS[[#This Row],[CANTIDAD]])</f>
        <v>89</v>
      </c>
      <c r="E145" s="17">
        <f>SUMIF(SALIDAS[[#This Row],[CÓDIGO PRODUCTO]],INVENTARIO[[#This Row],[CÓDIGO PRODUCTO]],SALIDAS[[#This Row],[CANTIDAD]])</f>
        <v>77</v>
      </c>
      <c r="F145" s="18">
        <f>INVENTARIO[[#This Row],[EXISTENCIAS INICIALES]]+INVENTARIO[[#This Row],[ENTRADAS]]-INVENTARIO[[#This Row],[SALIDAS]]</f>
        <v>49</v>
      </c>
      <c r="H145" s="1" t="s">
        <v>592</v>
      </c>
      <c r="J145" s="11" t="s">
        <v>467</v>
      </c>
      <c r="K145" s="36" t="e" cm="1">
        <f t="array" ref="K145">BUSCARV</f>
        <v>#NAME?</v>
      </c>
      <c r="L145" s="1">
        <v>77</v>
      </c>
      <c r="N145" s="1" t="s">
        <v>593</v>
      </c>
      <c r="P145" s="11" t="s">
        <v>467</v>
      </c>
      <c r="Q145" s="1" t="e" cm="1" vm="1">
        <f t="array" aca="1" ref="Q145" ca="1">VLOOKUP(ENTRADAS[CÓDIGO PRODUCTO],INVENTARIO[],2,FALSE)</f>
        <v>#VALUE!</v>
      </c>
      <c r="R145" s="1">
        <v>89</v>
      </c>
    </row>
    <row r="146" spans="1:18" x14ac:dyDescent="0.25">
      <c r="A146" s="11" t="s">
        <v>468</v>
      </c>
      <c r="B146" t="s">
        <v>344</v>
      </c>
      <c r="C146" s="3">
        <v>44</v>
      </c>
      <c r="D146" s="17">
        <f>SUMIF(ENTRADAS[[#This Row],[CÓDIGO PRODUCTO]],INVENTARIO[[#This Row],[CÓDIGO PRODUCTO]],ENTRADAS[[#This Row],[CANTIDAD]])</f>
        <v>83</v>
      </c>
      <c r="E146" s="17">
        <f>SUMIF(SALIDAS[[#This Row],[CÓDIGO PRODUCTO]],INVENTARIO[[#This Row],[CÓDIGO PRODUCTO]],SALIDAS[[#This Row],[CANTIDAD]])</f>
        <v>86</v>
      </c>
      <c r="F146" s="18">
        <f>INVENTARIO[[#This Row],[EXISTENCIAS INICIALES]]+INVENTARIO[[#This Row],[ENTRADAS]]-INVENTARIO[[#This Row],[SALIDAS]]</f>
        <v>41</v>
      </c>
      <c r="H146" s="1" t="s">
        <v>593</v>
      </c>
      <c r="J146" s="11" t="s">
        <v>468</v>
      </c>
      <c r="K146" s="36" t="e" cm="1">
        <f t="array" ref="K146">BUSCARV</f>
        <v>#NAME?</v>
      </c>
      <c r="L146" s="1">
        <v>86</v>
      </c>
      <c r="N146" s="1" t="s">
        <v>594</v>
      </c>
      <c r="P146" s="11" t="s">
        <v>468</v>
      </c>
      <c r="Q146" s="1" t="e" cm="1" vm="1">
        <f t="array" aca="1" ref="Q146" ca="1">VLOOKUP(ENTRADAS[CÓDIGO PRODUCTO],INVENTARIO[],2,FALSE)</f>
        <v>#VALUE!</v>
      </c>
      <c r="R146" s="1">
        <v>83</v>
      </c>
    </row>
    <row r="147" spans="1:18" x14ac:dyDescent="0.25">
      <c r="A147" s="11" t="s">
        <v>469</v>
      </c>
      <c r="B147" t="s">
        <v>345</v>
      </c>
      <c r="C147" s="3">
        <v>36</v>
      </c>
      <c r="D147" s="17">
        <f>SUMIF(ENTRADAS[[#This Row],[CÓDIGO PRODUCTO]],INVENTARIO[[#This Row],[CÓDIGO PRODUCTO]],ENTRADAS[[#This Row],[CANTIDAD]])</f>
        <v>91</v>
      </c>
      <c r="E147" s="17">
        <f>SUMIF(SALIDAS[[#This Row],[CÓDIGO PRODUCTO]],INVENTARIO[[#This Row],[CÓDIGO PRODUCTO]],SALIDAS[[#This Row],[CANTIDAD]])</f>
        <v>84</v>
      </c>
      <c r="F147" s="18">
        <f>INVENTARIO[[#This Row],[EXISTENCIAS INICIALES]]+INVENTARIO[[#This Row],[ENTRADAS]]-INVENTARIO[[#This Row],[SALIDAS]]</f>
        <v>43</v>
      </c>
      <c r="H147" s="1" t="s">
        <v>594</v>
      </c>
      <c r="J147" s="11" t="s">
        <v>469</v>
      </c>
      <c r="K147" s="36" t="e" cm="1">
        <f t="array" ref="K147">BUSCARV</f>
        <v>#NAME?</v>
      </c>
      <c r="L147" s="1">
        <v>84</v>
      </c>
      <c r="N147" s="1" t="s">
        <v>595</v>
      </c>
      <c r="P147" s="11" t="s">
        <v>469</v>
      </c>
      <c r="Q147" s="1" t="e" cm="1" vm="1">
        <f t="array" aca="1" ref="Q147" ca="1">VLOOKUP(ENTRADAS[CÓDIGO PRODUCTO],INVENTARIO[],2,FALSE)</f>
        <v>#VALUE!</v>
      </c>
      <c r="R147" s="1">
        <v>91</v>
      </c>
    </row>
    <row r="148" spans="1:18" x14ac:dyDescent="0.25">
      <c r="A148" s="11" t="s">
        <v>470</v>
      </c>
      <c r="B148" t="s">
        <v>346</v>
      </c>
      <c r="C148" s="3">
        <v>41</v>
      </c>
      <c r="D148" s="17">
        <f>SUMIF(ENTRADAS[[#This Row],[CÓDIGO PRODUCTO]],INVENTARIO[[#This Row],[CÓDIGO PRODUCTO]],ENTRADAS[[#This Row],[CANTIDAD]])</f>
        <v>95</v>
      </c>
      <c r="E148" s="17">
        <f>SUMIF(SALIDAS[[#This Row],[CÓDIGO PRODUCTO]],INVENTARIO[[#This Row],[CÓDIGO PRODUCTO]],SALIDAS[[#This Row],[CANTIDAD]])</f>
        <v>71</v>
      </c>
      <c r="F148" s="18">
        <f>INVENTARIO[[#This Row],[EXISTENCIAS INICIALES]]+INVENTARIO[[#This Row],[ENTRADAS]]-INVENTARIO[[#This Row],[SALIDAS]]</f>
        <v>65</v>
      </c>
      <c r="H148" s="1" t="s">
        <v>595</v>
      </c>
      <c r="J148" s="11" t="s">
        <v>470</v>
      </c>
      <c r="K148" s="36" t="e" cm="1">
        <f t="array" ref="K148">BUSCARV</f>
        <v>#NAME?</v>
      </c>
      <c r="L148" s="1">
        <v>71</v>
      </c>
      <c r="N148" s="1" t="s">
        <v>596</v>
      </c>
      <c r="P148" s="11" t="s">
        <v>470</v>
      </c>
      <c r="Q148" s="1" t="e" cm="1" vm="1">
        <f t="array" aca="1" ref="Q148" ca="1">VLOOKUP(ENTRADAS[CÓDIGO PRODUCTO],INVENTARIO[],2,FALSE)</f>
        <v>#VALUE!</v>
      </c>
      <c r="R148" s="1">
        <v>95</v>
      </c>
    </row>
    <row r="149" spans="1:18" x14ac:dyDescent="0.25">
      <c r="A149" s="11" t="s">
        <v>471</v>
      </c>
      <c r="B149" t="s">
        <v>347</v>
      </c>
      <c r="C149" s="3">
        <v>41</v>
      </c>
      <c r="D149" s="17">
        <f>SUMIF(ENTRADAS[[#This Row],[CÓDIGO PRODUCTO]],INVENTARIO[[#This Row],[CÓDIGO PRODUCTO]],ENTRADAS[[#This Row],[CANTIDAD]])</f>
        <v>99</v>
      </c>
      <c r="E149" s="17">
        <f>SUMIF(SALIDAS[[#This Row],[CÓDIGO PRODUCTO]],INVENTARIO[[#This Row],[CÓDIGO PRODUCTO]],SALIDAS[[#This Row],[CANTIDAD]])</f>
        <v>78</v>
      </c>
      <c r="F149" s="18">
        <f>INVENTARIO[[#This Row],[EXISTENCIAS INICIALES]]+INVENTARIO[[#This Row],[ENTRADAS]]-INVENTARIO[[#This Row],[SALIDAS]]</f>
        <v>62</v>
      </c>
      <c r="H149" s="1" t="s">
        <v>596</v>
      </c>
      <c r="J149" s="11" t="s">
        <v>471</v>
      </c>
      <c r="K149" s="36" t="e" cm="1">
        <f t="array" ref="K149">BUSCARV</f>
        <v>#NAME?</v>
      </c>
      <c r="L149" s="1">
        <v>78</v>
      </c>
      <c r="N149" s="1" t="s">
        <v>597</v>
      </c>
      <c r="P149" s="11" t="s">
        <v>471</v>
      </c>
      <c r="Q149" s="1" t="e" cm="1" vm="1">
        <f t="array" aca="1" ref="Q149" ca="1">VLOOKUP(ENTRADAS[CÓDIGO PRODUCTO],INVENTARIO[],2,FALSE)</f>
        <v>#VALUE!</v>
      </c>
      <c r="R149" s="1">
        <v>99</v>
      </c>
    </row>
    <row r="150" spans="1:18" x14ac:dyDescent="0.25">
      <c r="A150" s="11" t="s">
        <v>472</v>
      </c>
      <c r="B150" t="s">
        <v>348</v>
      </c>
      <c r="C150" s="3">
        <v>39</v>
      </c>
      <c r="D150" s="17">
        <f>SUMIF(ENTRADAS[[#This Row],[CÓDIGO PRODUCTO]],INVENTARIO[[#This Row],[CÓDIGO PRODUCTO]],ENTRADAS[[#This Row],[CANTIDAD]])</f>
        <v>93</v>
      </c>
      <c r="E150" s="17">
        <f>SUMIF(SALIDAS[[#This Row],[CÓDIGO PRODUCTO]],INVENTARIO[[#This Row],[CÓDIGO PRODUCTO]],SALIDAS[[#This Row],[CANTIDAD]])</f>
        <v>62</v>
      </c>
      <c r="F150" s="18">
        <f>INVENTARIO[[#This Row],[EXISTENCIAS INICIALES]]+INVENTARIO[[#This Row],[ENTRADAS]]-INVENTARIO[[#This Row],[SALIDAS]]</f>
        <v>70</v>
      </c>
      <c r="H150" s="1" t="s">
        <v>597</v>
      </c>
      <c r="J150" s="11" t="s">
        <v>472</v>
      </c>
      <c r="K150" s="36" t="e" cm="1">
        <f t="array" ref="K150">BUSCARV</f>
        <v>#NAME?</v>
      </c>
      <c r="L150" s="1">
        <v>62</v>
      </c>
      <c r="N150" s="1" t="s">
        <v>598</v>
      </c>
      <c r="P150" s="11" t="s">
        <v>472</v>
      </c>
      <c r="Q150" s="1" t="e" cm="1" vm="1">
        <f t="array" aca="1" ref="Q150" ca="1">VLOOKUP(ENTRADAS[CÓDIGO PRODUCTO],INVENTARIO[],2,FALSE)</f>
        <v>#VALUE!</v>
      </c>
      <c r="R150" s="1">
        <v>93</v>
      </c>
    </row>
    <row r="151" spans="1:18" x14ac:dyDescent="0.25">
      <c r="A151" s="11" t="s">
        <v>473</v>
      </c>
      <c r="B151" t="s">
        <v>349</v>
      </c>
      <c r="C151" s="3">
        <v>32</v>
      </c>
      <c r="D151" s="17">
        <f>SUMIF(ENTRADAS[[#This Row],[CÓDIGO PRODUCTO]],INVENTARIO[[#This Row],[CÓDIGO PRODUCTO]],ENTRADAS[[#This Row],[CANTIDAD]])</f>
        <v>89</v>
      </c>
      <c r="E151" s="17">
        <f>SUMIF(SALIDAS[[#This Row],[CÓDIGO PRODUCTO]],INVENTARIO[[#This Row],[CÓDIGO PRODUCTO]],SALIDAS[[#This Row],[CANTIDAD]])</f>
        <v>85</v>
      </c>
      <c r="F151" s="18">
        <f>INVENTARIO[[#This Row],[EXISTENCIAS INICIALES]]+INVENTARIO[[#This Row],[ENTRADAS]]-INVENTARIO[[#This Row],[SALIDAS]]</f>
        <v>36</v>
      </c>
      <c r="H151" s="1" t="s">
        <v>598</v>
      </c>
      <c r="J151" s="11" t="s">
        <v>473</v>
      </c>
      <c r="K151" s="36" t="e" cm="1">
        <f t="array" ref="K151">BUSCARV</f>
        <v>#NAME?</v>
      </c>
      <c r="L151" s="1">
        <v>85</v>
      </c>
      <c r="N151" s="1" t="s">
        <v>599</v>
      </c>
      <c r="P151" s="11" t="s">
        <v>473</v>
      </c>
      <c r="Q151" s="1" t="e" cm="1" vm="1">
        <f t="array" aca="1" ref="Q151" ca="1">VLOOKUP(ENTRADAS[CÓDIGO PRODUCTO],INVENTARIO[],2,FALSE)</f>
        <v>#VALUE!</v>
      </c>
      <c r="R151" s="1">
        <v>89</v>
      </c>
    </row>
    <row r="152" spans="1:18" x14ac:dyDescent="0.25">
      <c r="A152" s="11" t="s">
        <v>474</v>
      </c>
      <c r="B152" t="s">
        <v>350</v>
      </c>
      <c r="C152" s="3">
        <v>33</v>
      </c>
      <c r="D152" s="17">
        <f>SUMIF(ENTRADAS[[#This Row],[CÓDIGO PRODUCTO]],INVENTARIO[[#This Row],[CÓDIGO PRODUCTO]],ENTRADAS[[#This Row],[CANTIDAD]])</f>
        <v>81</v>
      </c>
      <c r="E152" s="17">
        <f>SUMIF(SALIDAS[[#This Row],[CÓDIGO PRODUCTO]],INVENTARIO[[#This Row],[CÓDIGO PRODUCTO]],SALIDAS[[#This Row],[CANTIDAD]])</f>
        <v>64</v>
      </c>
      <c r="F152" s="18">
        <f>INVENTARIO[[#This Row],[EXISTENCIAS INICIALES]]+INVENTARIO[[#This Row],[ENTRADAS]]-INVENTARIO[[#This Row],[SALIDAS]]</f>
        <v>50</v>
      </c>
      <c r="H152" s="1" t="s">
        <v>599</v>
      </c>
      <c r="J152" s="11" t="s">
        <v>474</v>
      </c>
      <c r="K152" s="36" t="e" cm="1">
        <f t="array" ref="K152">BUSCARV</f>
        <v>#NAME?</v>
      </c>
      <c r="L152" s="1">
        <v>64</v>
      </c>
      <c r="N152" s="1" t="s">
        <v>600</v>
      </c>
      <c r="P152" s="11" t="s">
        <v>474</v>
      </c>
      <c r="Q152" s="1" t="e" cm="1" vm="1">
        <f t="array" aca="1" ref="Q152" ca="1">VLOOKUP(ENTRADAS[CÓDIGO PRODUCTO],INVENTARIO[],2,FALSE)</f>
        <v>#VALUE!</v>
      </c>
      <c r="R152" s="1">
        <v>81</v>
      </c>
    </row>
    <row r="153" spans="1:18" x14ac:dyDescent="0.25">
      <c r="A153" s="11" t="s">
        <v>475</v>
      </c>
      <c r="B153" t="s">
        <v>351</v>
      </c>
      <c r="C153" s="3">
        <v>37</v>
      </c>
      <c r="D153" s="17">
        <f>SUMIF(ENTRADAS[[#This Row],[CÓDIGO PRODUCTO]],INVENTARIO[[#This Row],[CÓDIGO PRODUCTO]],ENTRADAS[[#This Row],[CANTIDAD]])</f>
        <v>82</v>
      </c>
      <c r="E153" s="17">
        <f>SUMIF(SALIDAS[[#This Row],[CÓDIGO PRODUCTO]],INVENTARIO[[#This Row],[CÓDIGO PRODUCTO]],SALIDAS[[#This Row],[CANTIDAD]])</f>
        <v>63</v>
      </c>
      <c r="F153" s="18">
        <f>INVENTARIO[[#This Row],[EXISTENCIAS INICIALES]]+INVENTARIO[[#This Row],[ENTRADAS]]-INVENTARIO[[#This Row],[SALIDAS]]</f>
        <v>56</v>
      </c>
      <c r="H153" s="1" t="s">
        <v>600</v>
      </c>
      <c r="J153" s="11" t="s">
        <v>475</v>
      </c>
      <c r="K153" s="36" t="e" cm="1">
        <f t="array" ref="K153">BUSCARV</f>
        <v>#NAME?</v>
      </c>
      <c r="L153" s="1">
        <v>63</v>
      </c>
      <c r="N153" s="1" t="s">
        <v>601</v>
      </c>
      <c r="P153" s="11" t="s">
        <v>475</v>
      </c>
      <c r="Q153" s="1" t="e" cm="1" vm="1">
        <f t="array" aca="1" ref="Q153" ca="1">VLOOKUP(ENTRADAS[CÓDIGO PRODUCTO],INVENTARIO[],2,FALSE)</f>
        <v>#VALUE!</v>
      </c>
      <c r="R153" s="1">
        <v>82</v>
      </c>
    </row>
    <row r="154" spans="1:18" x14ac:dyDescent="0.25">
      <c r="A154" s="11" t="s">
        <v>476</v>
      </c>
      <c r="B154" t="s">
        <v>352</v>
      </c>
      <c r="C154" s="3">
        <v>40</v>
      </c>
      <c r="D154" s="17">
        <f>SUMIF(ENTRADAS[[#This Row],[CÓDIGO PRODUCTO]],INVENTARIO[[#This Row],[CÓDIGO PRODUCTO]],ENTRADAS[[#This Row],[CANTIDAD]])</f>
        <v>99</v>
      </c>
      <c r="E154" s="17">
        <f>SUMIF(SALIDAS[[#This Row],[CÓDIGO PRODUCTO]],INVENTARIO[[#This Row],[CÓDIGO PRODUCTO]],SALIDAS[[#This Row],[CANTIDAD]])</f>
        <v>63</v>
      </c>
      <c r="F154" s="18">
        <f>INVENTARIO[[#This Row],[EXISTENCIAS INICIALES]]+INVENTARIO[[#This Row],[ENTRADAS]]-INVENTARIO[[#This Row],[SALIDAS]]</f>
        <v>76</v>
      </c>
      <c r="H154" s="1" t="s">
        <v>601</v>
      </c>
      <c r="J154" s="11" t="s">
        <v>476</v>
      </c>
      <c r="K154" s="36" t="e" cm="1">
        <f t="array" ref="K154">BUSCARV</f>
        <v>#NAME?</v>
      </c>
      <c r="L154" s="1">
        <v>63</v>
      </c>
      <c r="N154" s="1" t="s">
        <v>602</v>
      </c>
      <c r="P154" s="11" t="s">
        <v>476</v>
      </c>
      <c r="Q154" s="1" t="e" cm="1" vm="1">
        <f t="array" aca="1" ref="Q154" ca="1">VLOOKUP(ENTRADAS[CÓDIGO PRODUCTO],INVENTARIO[],2,FALSE)</f>
        <v>#VALUE!</v>
      </c>
      <c r="R154" s="1">
        <v>99</v>
      </c>
    </row>
    <row r="155" spans="1:18" x14ac:dyDescent="0.25">
      <c r="A155" s="11" t="s">
        <v>477</v>
      </c>
      <c r="B155" t="s">
        <v>353</v>
      </c>
      <c r="C155" s="3">
        <v>44</v>
      </c>
      <c r="D155" s="17">
        <f>SUMIF(ENTRADAS[[#This Row],[CÓDIGO PRODUCTO]],INVENTARIO[[#This Row],[CÓDIGO PRODUCTO]],ENTRADAS[[#This Row],[CANTIDAD]])</f>
        <v>85</v>
      </c>
      <c r="E155" s="17">
        <f>SUMIF(SALIDAS[[#This Row],[CÓDIGO PRODUCTO]],INVENTARIO[[#This Row],[CÓDIGO PRODUCTO]],SALIDAS[[#This Row],[CANTIDAD]])</f>
        <v>66</v>
      </c>
      <c r="F155" s="18">
        <f>INVENTARIO[[#This Row],[EXISTENCIAS INICIALES]]+INVENTARIO[[#This Row],[ENTRADAS]]-INVENTARIO[[#This Row],[SALIDAS]]</f>
        <v>63</v>
      </c>
      <c r="H155" s="1" t="s">
        <v>602</v>
      </c>
      <c r="J155" s="11" t="s">
        <v>477</v>
      </c>
      <c r="K155" s="36" t="e" cm="1">
        <f t="array" ref="K155">BUSCARV</f>
        <v>#NAME?</v>
      </c>
      <c r="L155" s="1">
        <v>66</v>
      </c>
      <c r="N155" s="1" t="s">
        <v>603</v>
      </c>
      <c r="P155" s="11" t="s">
        <v>477</v>
      </c>
      <c r="Q155" s="1" t="e" cm="1" vm="1">
        <f t="array" aca="1" ref="Q155" ca="1">VLOOKUP(ENTRADAS[CÓDIGO PRODUCTO],INVENTARIO[],2,FALSE)</f>
        <v>#VALUE!</v>
      </c>
      <c r="R155" s="1">
        <v>85</v>
      </c>
    </row>
    <row r="156" spans="1:18" x14ac:dyDescent="0.25">
      <c r="A156" s="11" t="s">
        <v>478</v>
      </c>
      <c r="B156" t="s">
        <v>354</v>
      </c>
      <c r="C156" s="3">
        <v>42</v>
      </c>
      <c r="D156" s="17">
        <f>SUMIF(ENTRADAS[[#This Row],[CÓDIGO PRODUCTO]],INVENTARIO[[#This Row],[CÓDIGO PRODUCTO]],ENTRADAS[[#This Row],[CANTIDAD]])</f>
        <v>97</v>
      </c>
      <c r="E156" s="17">
        <f>SUMIF(SALIDAS[[#This Row],[CÓDIGO PRODUCTO]],INVENTARIO[[#This Row],[CÓDIGO PRODUCTO]],SALIDAS[[#This Row],[CANTIDAD]])</f>
        <v>83</v>
      </c>
      <c r="F156" s="18">
        <f>INVENTARIO[[#This Row],[EXISTENCIAS INICIALES]]+INVENTARIO[[#This Row],[ENTRADAS]]-INVENTARIO[[#This Row],[SALIDAS]]</f>
        <v>56</v>
      </c>
      <c r="H156" s="1" t="s">
        <v>603</v>
      </c>
      <c r="J156" s="11" t="s">
        <v>478</v>
      </c>
      <c r="K156" s="36" t="e" cm="1">
        <f t="array" ref="K156">BUSCARV</f>
        <v>#NAME?</v>
      </c>
      <c r="L156" s="1">
        <v>83</v>
      </c>
      <c r="N156" s="1" t="s">
        <v>604</v>
      </c>
      <c r="P156" s="11" t="s">
        <v>478</v>
      </c>
      <c r="Q156" s="1" t="e" cm="1" vm="1">
        <f t="array" aca="1" ref="Q156" ca="1">VLOOKUP(ENTRADAS[CÓDIGO PRODUCTO],INVENTARIO[],2,FALSE)</f>
        <v>#VALUE!</v>
      </c>
      <c r="R156" s="1">
        <v>97</v>
      </c>
    </row>
    <row r="157" spans="1:18" x14ac:dyDescent="0.25">
      <c r="A157" s="11" t="s">
        <v>479</v>
      </c>
      <c r="B157" t="s">
        <v>355</v>
      </c>
      <c r="C157" s="3">
        <v>50</v>
      </c>
      <c r="D157" s="17">
        <f>SUMIF(ENTRADAS[[#This Row],[CÓDIGO PRODUCTO]],INVENTARIO[[#This Row],[CÓDIGO PRODUCTO]],ENTRADAS[[#This Row],[CANTIDAD]])</f>
        <v>91</v>
      </c>
      <c r="E157" s="17">
        <f>SUMIF(SALIDAS[[#This Row],[CÓDIGO PRODUCTO]],INVENTARIO[[#This Row],[CÓDIGO PRODUCTO]],SALIDAS[[#This Row],[CANTIDAD]])</f>
        <v>80</v>
      </c>
      <c r="F157" s="18">
        <f>INVENTARIO[[#This Row],[EXISTENCIAS INICIALES]]+INVENTARIO[[#This Row],[ENTRADAS]]-INVENTARIO[[#This Row],[SALIDAS]]</f>
        <v>61</v>
      </c>
      <c r="H157" s="1" t="s">
        <v>604</v>
      </c>
      <c r="J157" s="11" t="s">
        <v>479</v>
      </c>
      <c r="K157" s="36" t="e" cm="1">
        <f t="array" ref="K157">BUSCARV</f>
        <v>#NAME?</v>
      </c>
      <c r="L157" s="1">
        <v>80</v>
      </c>
      <c r="N157" s="1" t="s">
        <v>605</v>
      </c>
      <c r="P157" s="11" t="s">
        <v>479</v>
      </c>
      <c r="Q157" s="1" t="e" cm="1" vm="1">
        <f t="array" aca="1" ref="Q157" ca="1">VLOOKUP(ENTRADAS[CÓDIGO PRODUCTO],INVENTARIO[],2,FALSE)</f>
        <v>#VALUE!</v>
      </c>
      <c r="R157" s="1">
        <v>91</v>
      </c>
    </row>
    <row r="158" spans="1:18" x14ac:dyDescent="0.25">
      <c r="A158" s="11" t="s">
        <v>480</v>
      </c>
      <c r="B158" t="s">
        <v>356</v>
      </c>
      <c r="C158" s="3">
        <v>33</v>
      </c>
      <c r="D158" s="17">
        <f>SUMIF(ENTRADAS[[#This Row],[CÓDIGO PRODUCTO]],INVENTARIO[[#This Row],[CÓDIGO PRODUCTO]],ENTRADAS[[#This Row],[CANTIDAD]])</f>
        <v>81</v>
      </c>
      <c r="E158" s="17">
        <f>SUMIF(SALIDAS[[#This Row],[CÓDIGO PRODUCTO]],INVENTARIO[[#This Row],[CÓDIGO PRODUCTO]],SALIDAS[[#This Row],[CANTIDAD]])</f>
        <v>78</v>
      </c>
      <c r="F158" s="18">
        <f>INVENTARIO[[#This Row],[EXISTENCIAS INICIALES]]+INVENTARIO[[#This Row],[ENTRADAS]]-INVENTARIO[[#This Row],[SALIDAS]]</f>
        <v>36</v>
      </c>
      <c r="H158" s="1" t="s">
        <v>605</v>
      </c>
      <c r="J158" s="11" t="s">
        <v>480</v>
      </c>
      <c r="K158" s="36" t="e" cm="1">
        <f t="array" ref="K158">BUSCARV</f>
        <v>#NAME?</v>
      </c>
      <c r="L158" s="1">
        <v>78</v>
      </c>
      <c r="N158" s="1" t="s">
        <v>606</v>
      </c>
      <c r="P158" s="11" t="s">
        <v>480</v>
      </c>
      <c r="Q158" s="1" t="e" cm="1" vm="1">
        <f t="array" aca="1" ref="Q158" ca="1">VLOOKUP(ENTRADAS[CÓDIGO PRODUCTO],INVENTARIO[],2,FALSE)</f>
        <v>#VALUE!</v>
      </c>
      <c r="R158" s="1">
        <v>81</v>
      </c>
    </row>
    <row r="159" spans="1:18" x14ac:dyDescent="0.25">
      <c r="A159" s="11" t="s">
        <v>481</v>
      </c>
      <c r="B159" t="s">
        <v>357</v>
      </c>
      <c r="C159" s="3">
        <v>45</v>
      </c>
      <c r="D159" s="17">
        <f>SUMIF(ENTRADAS[[#This Row],[CÓDIGO PRODUCTO]],INVENTARIO[[#This Row],[CÓDIGO PRODUCTO]],ENTRADAS[[#This Row],[CANTIDAD]])</f>
        <v>92</v>
      </c>
      <c r="E159" s="17">
        <f>SUMIF(SALIDAS[[#This Row],[CÓDIGO PRODUCTO]],INVENTARIO[[#This Row],[CÓDIGO PRODUCTO]],SALIDAS[[#This Row],[CANTIDAD]])</f>
        <v>72</v>
      </c>
      <c r="F159" s="18">
        <f>INVENTARIO[[#This Row],[EXISTENCIAS INICIALES]]+INVENTARIO[[#This Row],[ENTRADAS]]-INVENTARIO[[#This Row],[SALIDAS]]</f>
        <v>65</v>
      </c>
      <c r="H159" s="1" t="s">
        <v>606</v>
      </c>
      <c r="J159" s="11" t="s">
        <v>481</v>
      </c>
      <c r="K159" s="36" t="e" cm="1">
        <f t="array" ref="K159">BUSCARV</f>
        <v>#NAME?</v>
      </c>
      <c r="L159" s="1">
        <v>72</v>
      </c>
      <c r="N159" s="1" t="s">
        <v>607</v>
      </c>
      <c r="P159" s="11" t="s">
        <v>481</v>
      </c>
      <c r="Q159" s="1" t="e" cm="1" vm="1">
        <f t="array" aca="1" ref="Q159" ca="1">VLOOKUP(ENTRADAS[CÓDIGO PRODUCTO],INVENTARIO[],2,FALSE)</f>
        <v>#VALUE!</v>
      </c>
      <c r="R159" s="1">
        <v>92</v>
      </c>
    </row>
    <row r="160" spans="1:18" x14ac:dyDescent="0.25">
      <c r="A160" s="11" t="s">
        <v>482</v>
      </c>
      <c r="B160" t="s">
        <v>57</v>
      </c>
      <c r="C160" s="3">
        <v>49</v>
      </c>
      <c r="D160" s="17">
        <f>SUMIF(ENTRADAS[[#This Row],[CÓDIGO PRODUCTO]],INVENTARIO[[#This Row],[CÓDIGO PRODUCTO]],ENTRADAS[[#This Row],[CANTIDAD]])</f>
        <v>86</v>
      </c>
      <c r="E160" s="17">
        <f>SUMIF(SALIDAS[[#This Row],[CÓDIGO PRODUCTO]],INVENTARIO[[#This Row],[CÓDIGO PRODUCTO]],SALIDAS[[#This Row],[CANTIDAD]])</f>
        <v>64</v>
      </c>
      <c r="F160" s="18">
        <f>INVENTARIO[[#This Row],[EXISTENCIAS INICIALES]]+INVENTARIO[[#This Row],[ENTRADAS]]-INVENTARIO[[#This Row],[SALIDAS]]</f>
        <v>71</v>
      </c>
      <c r="H160" s="1" t="s">
        <v>607</v>
      </c>
      <c r="J160" s="11" t="s">
        <v>482</v>
      </c>
      <c r="K160" s="36" t="e" cm="1">
        <f t="array" ref="K160">BUSCARV</f>
        <v>#NAME?</v>
      </c>
      <c r="L160" s="1">
        <v>64</v>
      </c>
      <c r="N160" s="1" t="s">
        <v>608</v>
      </c>
      <c r="P160" s="11" t="s">
        <v>482</v>
      </c>
      <c r="Q160" s="1" t="e" cm="1" vm="1">
        <f t="array" aca="1" ref="Q160" ca="1">VLOOKUP(ENTRADAS[CÓDIGO PRODUCTO],INVENTARIO[],2,FALSE)</f>
        <v>#VALUE!</v>
      </c>
      <c r="R160" s="1">
        <v>86</v>
      </c>
    </row>
    <row r="161" spans="1:18" x14ac:dyDescent="0.25">
      <c r="A161" s="11" t="s">
        <v>483</v>
      </c>
      <c r="B161" t="s">
        <v>358</v>
      </c>
      <c r="C161" s="3">
        <v>50</v>
      </c>
      <c r="D161" s="17">
        <f>SUMIF(ENTRADAS[[#This Row],[CÓDIGO PRODUCTO]],INVENTARIO[[#This Row],[CÓDIGO PRODUCTO]],ENTRADAS[[#This Row],[CANTIDAD]])</f>
        <v>90</v>
      </c>
      <c r="E161" s="17">
        <f>SUMIF(SALIDAS[[#This Row],[CÓDIGO PRODUCTO]],INVENTARIO[[#This Row],[CÓDIGO PRODUCTO]],SALIDAS[[#This Row],[CANTIDAD]])</f>
        <v>88</v>
      </c>
      <c r="F161" s="18">
        <f>INVENTARIO[[#This Row],[EXISTENCIAS INICIALES]]+INVENTARIO[[#This Row],[ENTRADAS]]-INVENTARIO[[#This Row],[SALIDAS]]</f>
        <v>52</v>
      </c>
      <c r="H161" s="1" t="s">
        <v>608</v>
      </c>
      <c r="J161" s="11" t="s">
        <v>483</v>
      </c>
      <c r="K161" s="36" t="e" cm="1">
        <f t="array" ref="K161">BUSCARV</f>
        <v>#NAME?</v>
      </c>
      <c r="L161" s="1">
        <v>88</v>
      </c>
      <c r="N161" s="1" t="s">
        <v>609</v>
      </c>
      <c r="P161" s="11" t="s">
        <v>483</v>
      </c>
      <c r="Q161" s="1" t="e" cm="1" vm="1">
        <f t="array" aca="1" ref="Q161" ca="1">VLOOKUP(ENTRADAS[CÓDIGO PRODUCTO],INVENTARIO[],2,FALSE)</f>
        <v>#VALUE!</v>
      </c>
      <c r="R161" s="1">
        <v>90</v>
      </c>
    </row>
    <row r="162" spans="1:18" x14ac:dyDescent="0.25">
      <c r="A162" s="11" t="s">
        <v>484</v>
      </c>
      <c r="B162" t="s">
        <v>359</v>
      </c>
      <c r="C162" s="3">
        <v>43</v>
      </c>
      <c r="D162" s="17">
        <f>SUMIF(ENTRADAS[[#This Row],[CÓDIGO PRODUCTO]],INVENTARIO[[#This Row],[CÓDIGO PRODUCTO]],ENTRADAS[[#This Row],[CANTIDAD]])</f>
        <v>96</v>
      </c>
      <c r="E162" s="17">
        <f>SUMIF(SALIDAS[[#This Row],[CÓDIGO PRODUCTO]],INVENTARIO[[#This Row],[CÓDIGO PRODUCTO]],SALIDAS[[#This Row],[CANTIDAD]])</f>
        <v>78</v>
      </c>
      <c r="F162" s="18">
        <f>INVENTARIO[[#This Row],[EXISTENCIAS INICIALES]]+INVENTARIO[[#This Row],[ENTRADAS]]-INVENTARIO[[#This Row],[SALIDAS]]</f>
        <v>61</v>
      </c>
      <c r="H162" s="1" t="s">
        <v>609</v>
      </c>
      <c r="J162" s="11" t="s">
        <v>484</v>
      </c>
      <c r="K162" s="36" t="e" cm="1">
        <f t="array" ref="K162">BUSCARV</f>
        <v>#NAME?</v>
      </c>
      <c r="L162" s="1">
        <v>78</v>
      </c>
      <c r="N162" s="1" t="s">
        <v>610</v>
      </c>
      <c r="P162" s="11" t="s">
        <v>484</v>
      </c>
      <c r="Q162" s="1" t="e" cm="1" vm="1">
        <f t="array" aca="1" ref="Q162" ca="1">VLOOKUP(ENTRADAS[CÓDIGO PRODUCTO],INVENTARIO[],2,FALSE)</f>
        <v>#VALUE!</v>
      </c>
      <c r="R162" s="1">
        <v>96</v>
      </c>
    </row>
    <row r="163" spans="1:18" x14ac:dyDescent="0.25">
      <c r="A163" s="11" t="s">
        <v>485</v>
      </c>
      <c r="B163" t="s">
        <v>360</v>
      </c>
      <c r="C163" s="3">
        <v>39</v>
      </c>
      <c r="D163" s="17">
        <f>SUMIF(ENTRADAS[[#This Row],[CÓDIGO PRODUCTO]],INVENTARIO[[#This Row],[CÓDIGO PRODUCTO]],ENTRADAS[[#This Row],[CANTIDAD]])</f>
        <v>94</v>
      </c>
      <c r="E163" s="17">
        <f>SUMIF(SALIDAS[[#This Row],[CÓDIGO PRODUCTO]],INVENTARIO[[#This Row],[CÓDIGO PRODUCTO]],SALIDAS[[#This Row],[CANTIDAD]])</f>
        <v>67</v>
      </c>
      <c r="F163" s="18">
        <f>INVENTARIO[[#This Row],[EXISTENCIAS INICIALES]]+INVENTARIO[[#This Row],[ENTRADAS]]-INVENTARIO[[#This Row],[SALIDAS]]</f>
        <v>66</v>
      </c>
      <c r="H163" s="1" t="s">
        <v>610</v>
      </c>
      <c r="J163" s="11" t="s">
        <v>485</v>
      </c>
      <c r="K163" s="36" t="e" cm="1">
        <f t="array" ref="K163">BUSCARV</f>
        <v>#NAME?</v>
      </c>
      <c r="L163" s="1">
        <v>67</v>
      </c>
      <c r="N163" s="1" t="s">
        <v>611</v>
      </c>
      <c r="P163" s="11" t="s">
        <v>485</v>
      </c>
      <c r="Q163" s="1" t="e" cm="1" vm="1">
        <f t="array" aca="1" ref="Q163" ca="1">VLOOKUP(ENTRADAS[CÓDIGO PRODUCTO],INVENTARIO[],2,FALSE)</f>
        <v>#VALUE!</v>
      </c>
      <c r="R163" s="1">
        <v>94</v>
      </c>
    </row>
    <row r="164" spans="1:18" x14ac:dyDescent="0.25">
      <c r="A164" s="11" t="s">
        <v>486</v>
      </c>
      <c r="B164" t="s">
        <v>361</v>
      </c>
      <c r="C164" s="3">
        <v>45</v>
      </c>
      <c r="D164" s="17">
        <f>SUMIF(ENTRADAS[[#This Row],[CÓDIGO PRODUCTO]],INVENTARIO[[#This Row],[CÓDIGO PRODUCTO]],ENTRADAS[[#This Row],[CANTIDAD]])</f>
        <v>93</v>
      </c>
      <c r="E164" s="17">
        <f>SUMIF(SALIDAS[[#This Row],[CÓDIGO PRODUCTO]],INVENTARIO[[#This Row],[CÓDIGO PRODUCTO]],SALIDAS[[#This Row],[CANTIDAD]])</f>
        <v>60</v>
      </c>
      <c r="F164" s="18">
        <f>INVENTARIO[[#This Row],[EXISTENCIAS INICIALES]]+INVENTARIO[[#This Row],[ENTRADAS]]-INVENTARIO[[#This Row],[SALIDAS]]</f>
        <v>78</v>
      </c>
      <c r="H164" s="1" t="s">
        <v>611</v>
      </c>
      <c r="J164" s="11" t="s">
        <v>486</v>
      </c>
      <c r="K164" s="36" t="e" cm="1">
        <f t="array" ref="K164">BUSCARV</f>
        <v>#NAME?</v>
      </c>
      <c r="L164" s="1">
        <v>60</v>
      </c>
      <c r="N164" s="1" t="s">
        <v>612</v>
      </c>
      <c r="P164" s="11" t="s">
        <v>486</v>
      </c>
      <c r="Q164" s="1" t="e" cm="1" vm="1">
        <f t="array" aca="1" ref="Q164" ca="1">VLOOKUP(ENTRADAS[CÓDIGO PRODUCTO],INVENTARIO[],2,FALSE)</f>
        <v>#VALUE!</v>
      </c>
      <c r="R164" s="1">
        <v>93</v>
      </c>
    </row>
    <row r="165" spans="1:18" x14ac:dyDescent="0.25">
      <c r="A165" s="11" t="s">
        <v>487</v>
      </c>
      <c r="B165" t="s">
        <v>362</v>
      </c>
      <c r="C165" s="3">
        <v>33</v>
      </c>
      <c r="D165" s="17">
        <f>SUMIF(ENTRADAS[[#This Row],[CÓDIGO PRODUCTO]],INVENTARIO[[#This Row],[CÓDIGO PRODUCTO]],ENTRADAS[[#This Row],[CANTIDAD]])</f>
        <v>83</v>
      </c>
      <c r="E165" s="17">
        <f>SUMIF(SALIDAS[[#This Row],[CÓDIGO PRODUCTO]],INVENTARIO[[#This Row],[CÓDIGO PRODUCTO]],SALIDAS[[#This Row],[CANTIDAD]])</f>
        <v>80</v>
      </c>
      <c r="F165" s="18">
        <f>INVENTARIO[[#This Row],[EXISTENCIAS INICIALES]]+INVENTARIO[[#This Row],[ENTRADAS]]-INVENTARIO[[#This Row],[SALIDAS]]</f>
        <v>36</v>
      </c>
      <c r="H165" s="1" t="s">
        <v>612</v>
      </c>
      <c r="J165" s="11" t="s">
        <v>487</v>
      </c>
      <c r="K165" s="36" t="e" cm="1">
        <f t="array" ref="K165">BUSCARV</f>
        <v>#NAME?</v>
      </c>
      <c r="L165" s="1">
        <v>80</v>
      </c>
      <c r="N165" s="1" t="s">
        <v>613</v>
      </c>
      <c r="P165" s="11" t="s">
        <v>487</v>
      </c>
      <c r="Q165" s="1" t="e" cm="1" vm="1">
        <f t="array" aca="1" ref="Q165" ca="1">VLOOKUP(ENTRADAS[CÓDIGO PRODUCTO],INVENTARIO[],2,FALSE)</f>
        <v>#VALUE!</v>
      </c>
      <c r="R165" s="1">
        <v>83</v>
      </c>
    </row>
    <row r="166" spans="1:18" x14ac:dyDescent="0.25">
      <c r="A166" s="11" t="s">
        <v>488</v>
      </c>
      <c r="B166" t="s">
        <v>363</v>
      </c>
      <c r="C166" s="3">
        <v>42</v>
      </c>
      <c r="D166" s="17">
        <f>SUMIF(ENTRADAS[[#This Row],[CÓDIGO PRODUCTO]],INVENTARIO[[#This Row],[CÓDIGO PRODUCTO]],ENTRADAS[[#This Row],[CANTIDAD]])</f>
        <v>84</v>
      </c>
      <c r="E166" s="17">
        <f>SUMIF(SALIDAS[[#This Row],[CÓDIGO PRODUCTO]],INVENTARIO[[#This Row],[CÓDIGO PRODUCTO]],SALIDAS[[#This Row],[CANTIDAD]])</f>
        <v>86</v>
      </c>
      <c r="F166" s="18">
        <f>INVENTARIO[[#This Row],[EXISTENCIAS INICIALES]]+INVENTARIO[[#This Row],[ENTRADAS]]-INVENTARIO[[#This Row],[SALIDAS]]</f>
        <v>40</v>
      </c>
      <c r="H166" s="1" t="s">
        <v>613</v>
      </c>
      <c r="J166" s="11" t="s">
        <v>488</v>
      </c>
      <c r="K166" s="36" t="e" cm="1">
        <f t="array" ref="K166">BUSCARV</f>
        <v>#NAME?</v>
      </c>
      <c r="L166" s="1">
        <v>86</v>
      </c>
      <c r="N166" s="1" t="s">
        <v>614</v>
      </c>
      <c r="P166" s="11" t="s">
        <v>488</v>
      </c>
      <c r="Q166" s="1" t="e" cm="1" vm="1">
        <f t="array" aca="1" ref="Q166" ca="1">VLOOKUP(ENTRADAS[CÓDIGO PRODUCTO],INVENTARIO[],2,FALSE)</f>
        <v>#VALUE!</v>
      </c>
      <c r="R166" s="1">
        <v>84</v>
      </c>
    </row>
    <row r="167" spans="1:18" x14ac:dyDescent="0.25">
      <c r="A167" s="11" t="s">
        <v>489</v>
      </c>
      <c r="B167" t="s">
        <v>364</v>
      </c>
      <c r="C167" s="3">
        <v>34</v>
      </c>
      <c r="D167" s="17">
        <f>SUMIF(ENTRADAS[[#This Row],[CÓDIGO PRODUCTO]],INVENTARIO[[#This Row],[CÓDIGO PRODUCTO]],ENTRADAS[[#This Row],[CANTIDAD]])</f>
        <v>84</v>
      </c>
      <c r="E167" s="17">
        <f>SUMIF(SALIDAS[[#This Row],[CÓDIGO PRODUCTO]],INVENTARIO[[#This Row],[CÓDIGO PRODUCTO]],SALIDAS[[#This Row],[CANTIDAD]])</f>
        <v>83</v>
      </c>
      <c r="F167" s="18">
        <f>INVENTARIO[[#This Row],[EXISTENCIAS INICIALES]]+INVENTARIO[[#This Row],[ENTRADAS]]-INVENTARIO[[#This Row],[SALIDAS]]</f>
        <v>35</v>
      </c>
      <c r="H167" s="1" t="s">
        <v>614</v>
      </c>
      <c r="J167" s="11" t="s">
        <v>489</v>
      </c>
      <c r="K167" s="36" t="e" cm="1">
        <f t="array" ref="K167">BUSCARV</f>
        <v>#NAME?</v>
      </c>
      <c r="L167" s="1">
        <v>83</v>
      </c>
      <c r="N167" s="1" t="s">
        <v>615</v>
      </c>
      <c r="P167" s="11" t="s">
        <v>489</v>
      </c>
      <c r="Q167" s="1" t="e" cm="1" vm="1">
        <f t="array" aca="1" ref="Q167" ca="1">VLOOKUP(ENTRADAS[CÓDIGO PRODUCTO],INVENTARIO[],2,FALSE)</f>
        <v>#VALUE!</v>
      </c>
      <c r="R167" s="1">
        <v>84</v>
      </c>
    </row>
    <row r="168" spans="1:18" x14ac:dyDescent="0.25">
      <c r="A168" s="11" t="s">
        <v>490</v>
      </c>
      <c r="B168" t="s">
        <v>365</v>
      </c>
      <c r="C168" s="3">
        <v>33</v>
      </c>
      <c r="D168" s="17">
        <f>SUMIF(ENTRADAS[[#This Row],[CÓDIGO PRODUCTO]],INVENTARIO[[#This Row],[CÓDIGO PRODUCTO]],ENTRADAS[[#This Row],[CANTIDAD]])</f>
        <v>98</v>
      </c>
      <c r="E168" s="17">
        <f>SUMIF(SALIDAS[[#This Row],[CÓDIGO PRODUCTO]],INVENTARIO[[#This Row],[CÓDIGO PRODUCTO]],SALIDAS[[#This Row],[CANTIDAD]])</f>
        <v>76</v>
      </c>
      <c r="F168" s="18">
        <f>INVENTARIO[[#This Row],[EXISTENCIAS INICIALES]]+INVENTARIO[[#This Row],[ENTRADAS]]-INVENTARIO[[#This Row],[SALIDAS]]</f>
        <v>55</v>
      </c>
      <c r="H168" s="1" t="s">
        <v>615</v>
      </c>
      <c r="J168" s="11" t="s">
        <v>490</v>
      </c>
      <c r="K168" s="36" t="e" cm="1">
        <f t="array" ref="K168">BUSCARV</f>
        <v>#NAME?</v>
      </c>
      <c r="L168" s="1">
        <v>76</v>
      </c>
      <c r="N168" s="1" t="s">
        <v>616</v>
      </c>
      <c r="P168" s="11" t="s">
        <v>490</v>
      </c>
      <c r="Q168" s="1" t="e" cm="1" vm="1">
        <f t="array" aca="1" ref="Q168" ca="1">VLOOKUP(ENTRADAS[CÓDIGO PRODUCTO],INVENTARIO[],2,FALSE)</f>
        <v>#VALUE!</v>
      </c>
      <c r="R168" s="1">
        <v>98</v>
      </c>
    </row>
    <row r="169" spans="1:18" x14ac:dyDescent="0.25">
      <c r="A169" s="11" t="s">
        <v>491</v>
      </c>
      <c r="B169" t="s">
        <v>366</v>
      </c>
      <c r="C169" s="3">
        <v>47</v>
      </c>
      <c r="D169" s="17">
        <f>SUMIF(ENTRADAS[[#This Row],[CÓDIGO PRODUCTO]],INVENTARIO[[#This Row],[CÓDIGO PRODUCTO]],ENTRADAS[[#This Row],[CANTIDAD]])</f>
        <v>45</v>
      </c>
      <c r="E169" s="17">
        <f>SUMIF(SALIDAS[[#This Row],[CÓDIGO PRODUCTO]],INVENTARIO[[#This Row],[CÓDIGO PRODUCTO]],SALIDAS[[#This Row],[CANTIDAD]])</f>
        <v>61</v>
      </c>
      <c r="F169" s="18">
        <f>INVENTARIO[[#This Row],[EXISTENCIAS INICIALES]]+INVENTARIO[[#This Row],[ENTRADAS]]-INVENTARIO[[#This Row],[SALIDAS]]</f>
        <v>31</v>
      </c>
      <c r="H169" s="1" t="s">
        <v>616</v>
      </c>
      <c r="J169" s="11" t="s">
        <v>491</v>
      </c>
      <c r="K169" s="36" t="e" cm="1">
        <f t="array" ref="K169">BUSCARV</f>
        <v>#NAME?</v>
      </c>
      <c r="L169" s="1">
        <v>61</v>
      </c>
      <c r="N169" s="1" t="s">
        <v>617</v>
      </c>
      <c r="P169" s="11" t="s">
        <v>491</v>
      </c>
      <c r="Q169" s="1" t="e" cm="1" vm="1">
        <f t="array" aca="1" ref="Q169" ca="1">VLOOKUP(ENTRADAS[CÓDIGO PRODUCTO],INVENTARIO[],2,FALSE)</f>
        <v>#VALUE!</v>
      </c>
      <c r="R169" s="1">
        <v>45</v>
      </c>
    </row>
    <row r="170" spans="1:18" x14ac:dyDescent="0.25">
      <c r="A170" s="11" t="s">
        <v>492</v>
      </c>
      <c r="B170" t="s">
        <v>367</v>
      </c>
      <c r="C170" s="3">
        <v>30</v>
      </c>
      <c r="D170" s="17">
        <f>SUMIF(ENTRADAS[[#This Row],[CÓDIGO PRODUCTO]],INVENTARIO[[#This Row],[CÓDIGO PRODUCTO]],ENTRADAS[[#This Row],[CANTIDAD]])</f>
        <v>75</v>
      </c>
      <c r="E170" s="17">
        <f>SUMIF(SALIDAS[[#This Row],[CÓDIGO PRODUCTO]],INVENTARIO[[#This Row],[CÓDIGO PRODUCTO]],SALIDAS[[#This Row],[CANTIDAD]])</f>
        <v>69</v>
      </c>
      <c r="F170" s="18">
        <f>INVENTARIO[[#This Row],[EXISTENCIAS INICIALES]]+INVENTARIO[[#This Row],[ENTRADAS]]-INVENTARIO[[#This Row],[SALIDAS]]</f>
        <v>36</v>
      </c>
      <c r="H170" s="1" t="s">
        <v>617</v>
      </c>
      <c r="J170" s="11" t="s">
        <v>492</v>
      </c>
      <c r="K170" s="36" t="e" cm="1">
        <f t="array" ref="K170">BUSCARV</f>
        <v>#NAME?</v>
      </c>
      <c r="L170" s="1">
        <v>69</v>
      </c>
      <c r="N170" s="1" t="s">
        <v>618</v>
      </c>
      <c r="P170" s="11" t="s">
        <v>492</v>
      </c>
      <c r="Q170" s="1" t="e" cm="1" vm="1">
        <f t="array" aca="1" ref="Q170" ca="1">VLOOKUP(ENTRADAS[CÓDIGO PRODUCTO],INVENTARIO[],2,FALSE)</f>
        <v>#VALUE!</v>
      </c>
      <c r="R170" s="1">
        <v>75</v>
      </c>
    </row>
    <row r="171" spans="1:18" x14ac:dyDescent="0.25">
      <c r="A171" s="11" t="s">
        <v>493</v>
      </c>
      <c r="B171" t="s">
        <v>368</v>
      </c>
      <c r="C171" s="3">
        <v>31</v>
      </c>
      <c r="D171" s="17">
        <f>SUMIF(ENTRADAS[[#This Row],[CÓDIGO PRODUCTO]],INVENTARIO[[#This Row],[CÓDIGO PRODUCTO]],ENTRADAS[[#This Row],[CANTIDAD]])</f>
        <v>83</v>
      </c>
      <c r="E171" s="17">
        <f>SUMIF(SALIDAS[[#This Row],[CÓDIGO PRODUCTO]],INVENTARIO[[#This Row],[CÓDIGO PRODUCTO]],SALIDAS[[#This Row],[CANTIDAD]])</f>
        <v>75</v>
      </c>
      <c r="F171" s="18">
        <f>INVENTARIO[[#This Row],[EXISTENCIAS INICIALES]]+INVENTARIO[[#This Row],[ENTRADAS]]-INVENTARIO[[#This Row],[SALIDAS]]</f>
        <v>39</v>
      </c>
      <c r="H171" s="1" t="s">
        <v>618</v>
      </c>
      <c r="J171" s="11" t="s">
        <v>493</v>
      </c>
      <c r="K171" s="36" t="e" cm="1">
        <f t="array" ref="K171">BUSCARV</f>
        <v>#NAME?</v>
      </c>
      <c r="L171" s="1">
        <v>75</v>
      </c>
      <c r="N171" s="1" t="s">
        <v>619</v>
      </c>
      <c r="P171" s="11" t="s">
        <v>493</v>
      </c>
      <c r="Q171" s="1" t="e" cm="1" vm="1">
        <f t="array" aca="1" ref="Q171" ca="1">VLOOKUP(ENTRADAS[CÓDIGO PRODUCTO],INVENTARIO[],2,FALSE)</f>
        <v>#VALUE!</v>
      </c>
      <c r="R171" s="1">
        <v>83</v>
      </c>
    </row>
    <row r="172" spans="1:18" x14ac:dyDescent="0.25">
      <c r="A172" s="11" t="s">
        <v>494</v>
      </c>
      <c r="B172" t="s">
        <v>369</v>
      </c>
      <c r="C172" s="3">
        <v>47</v>
      </c>
      <c r="D172" s="17">
        <f>SUMIF(ENTRADAS[[#This Row],[CÓDIGO PRODUCTO]],INVENTARIO[[#This Row],[CÓDIGO PRODUCTO]],ENTRADAS[[#This Row],[CANTIDAD]])</f>
        <v>84</v>
      </c>
      <c r="E172" s="17">
        <f>SUMIF(SALIDAS[[#This Row],[CÓDIGO PRODUCTO]],INVENTARIO[[#This Row],[CÓDIGO PRODUCTO]],SALIDAS[[#This Row],[CANTIDAD]])</f>
        <v>88</v>
      </c>
      <c r="F172" s="18">
        <f>INVENTARIO[[#This Row],[EXISTENCIAS INICIALES]]+INVENTARIO[[#This Row],[ENTRADAS]]-INVENTARIO[[#This Row],[SALIDAS]]</f>
        <v>43</v>
      </c>
      <c r="H172" s="1" t="s">
        <v>619</v>
      </c>
      <c r="J172" s="11" t="s">
        <v>494</v>
      </c>
      <c r="K172" s="36" t="e" cm="1">
        <f t="array" ref="K172">BUSCARV</f>
        <v>#NAME?</v>
      </c>
      <c r="L172" s="1">
        <v>88</v>
      </c>
      <c r="N172" s="1" t="s">
        <v>620</v>
      </c>
      <c r="P172" s="11" t="s">
        <v>494</v>
      </c>
      <c r="Q172" s="1" t="e" cm="1" vm="1">
        <f t="array" aca="1" ref="Q172" ca="1">VLOOKUP(ENTRADAS[CÓDIGO PRODUCTO],INVENTARIO[],2,FALSE)</f>
        <v>#VALUE!</v>
      </c>
      <c r="R172" s="1">
        <v>84</v>
      </c>
    </row>
    <row r="173" spans="1:18" x14ac:dyDescent="0.25">
      <c r="A173" s="11" t="s">
        <v>495</v>
      </c>
      <c r="B173" t="s">
        <v>370</v>
      </c>
      <c r="C173" s="3">
        <v>38</v>
      </c>
      <c r="D173" s="17">
        <f>SUMIF(ENTRADAS[[#This Row],[CÓDIGO PRODUCTO]],INVENTARIO[[#This Row],[CÓDIGO PRODUCTO]],ENTRADAS[[#This Row],[CANTIDAD]])</f>
        <v>90</v>
      </c>
      <c r="E173" s="17">
        <f>SUMIF(SALIDAS[[#This Row],[CÓDIGO PRODUCTO]],INVENTARIO[[#This Row],[CÓDIGO PRODUCTO]],SALIDAS[[#This Row],[CANTIDAD]])</f>
        <v>62</v>
      </c>
      <c r="F173" s="18">
        <f>INVENTARIO[[#This Row],[EXISTENCIAS INICIALES]]+INVENTARIO[[#This Row],[ENTRADAS]]-INVENTARIO[[#This Row],[SALIDAS]]</f>
        <v>66</v>
      </c>
      <c r="H173" s="1" t="s">
        <v>620</v>
      </c>
      <c r="J173" s="11" t="s">
        <v>495</v>
      </c>
      <c r="K173" s="36" t="e" cm="1">
        <f t="array" ref="K173">BUSCARV</f>
        <v>#NAME?</v>
      </c>
      <c r="L173" s="1">
        <v>62</v>
      </c>
      <c r="N173" s="1" t="s">
        <v>621</v>
      </c>
      <c r="P173" s="11" t="s">
        <v>495</v>
      </c>
      <c r="Q173" s="1" t="e" cm="1" vm="1">
        <f t="array" aca="1" ref="Q173" ca="1">VLOOKUP(ENTRADAS[CÓDIGO PRODUCTO],INVENTARIO[],2,FALSE)</f>
        <v>#VALUE!</v>
      </c>
      <c r="R173" s="1">
        <v>90</v>
      </c>
    </row>
    <row r="174" spans="1:18" x14ac:dyDescent="0.25">
      <c r="A174" s="11" t="s">
        <v>496</v>
      </c>
      <c r="B174" t="s">
        <v>371</v>
      </c>
      <c r="C174" s="3">
        <v>30</v>
      </c>
      <c r="D174" s="17">
        <f>SUMIF(ENTRADAS[[#This Row],[CÓDIGO PRODUCTO]],INVENTARIO[[#This Row],[CÓDIGO PRODUCTO]],ENTRADAS[[#This Row],[CANTIDAD]])</f>
        <v>96</v>
      </c>
      <c r="E174" s="17">
        <f>SUMIF(SALIDAS[[#This Row],[CÓDIGO PRODUCTO]],INVENTARIO[[#This Row],[CÓDIGO PRODUCTO]],SALIDAS[[#This Row],[CANTIDAD]])</f>
        <v>78</v>
      </c>
      <c r="F174" s="18">
        <f>INVENTARIO[[#This Row],[EXISTENCIAS INICIALES]]+INVENTARIO[[#This Row],[ENTRADAS]]-INVENTARIO[[#This Row],[SALIDAS]]</f>
        <v>48</v>
      </c>
      <c r="H174" s="1" t="s">
        <v>621</v>
      </c>
      <c r="J174" s="11" t="s">
        <v>496</v>
      </c>
      <c r="K174" s="36" t="e" cm="1">
        <f t="array" ref="K174">BUSCARV</f>
        <v>#NAME?</v>
      </c>
      <c r="L174" s="1">
        <v>78</v>
      </c>
      <c r="N174" s="1" t="s">
        <v>622</v>
      </c>
      <c r="P174" s="11" t="s">
        <v>496</v>
      </c>
      <c r="Q174" s="1" t="e" cm="1" vm="1">
        <f t="array" aca="1" ref="Q174" ca="1">VLOOKUP(ENTRADAS[CÓDIGO PRODUCTO],INVENTARIO[],2,FALSE)</f>
        <v>#VALUE!</v>
      </c>
      <c r="R174" s="1">
        <v>96</v>
      </c>
    </row>
    <row r="175" spans="1:18" x14ac:dyDescent="0.25">
      <c r="A175" s="11" t="s">
        <v>497</v>
      </c>
      <c r="B175" t="s">
        <v>372</v>
      </c>
      <c r="C175" s="3">
        <v>35</v>
      </c>
      <c r="D175" s="17">
        <f>SUMIF(ENTRADAS[[#This Row],[CÓDIGO PRODUCTO]],INVENTARIO[[#This Row],[CÓDIGO PRODUCTO]],ENTRADAS[[#This Row],[CANTIDAD]])</f>
        <v>86</v>
      </c>
      <c r="E175" s="17">
        <f>SUMIF(SALIDAS[[#This Row],[CÓDIGO PRODUCTO]],INVENTARIO[[#This Row],[CÓDIGO PRODUCTO]],SALIDAS[[#This Row],[CANTIDAD]])</f>
        <v>78</v>
      </c>
      <c r="F175" s="18">
        <f>INVENTARIO[[#This Row],[EXISTENCIAS INICIALES]]+INVENTARIO[[#This Row],[ENTRADAS]]-INVENTARIO[[#This Row],[SALIDAS]]</f>
        <v>43</v>
      </c>
      <c r="H175" s="1" t="s">
        <v>622</v>
      </c>
      <c r="J175" s="11" t="s">
        <v>497</v>
      </c>
      <c r="K175" s="36" t="e" cm="1">
        <f t="array" ref="K175">BUSCARV</f>
        <v>#NAME?</v>
      </c>
      <c r="L175" s="1">
        <v>78</v>
      </c>
      <c r="N175" s="1" t="s">
        <v>623</v>
      </c>
      <c r="P175" s="11" t="s">
        <v>497</v>
      </c>
      <c r="Q175" s="1" t="e" cm="1" vm="1">
        <f t="array" aca="1" ref="Q175" ca="1">VLOOKUP(ENTRADAS[CÓDIGO PRODUCTO],INVENTARIO[],2,FALSE)</f>
        <v>#VALUE!</v>
      </c>
      <c r="R175" s="1">
        <v>86</v>
      </c>
    </row>
    <row r="176" spans="1:18" x14ac:dyDescent="0.25">
      <c r="A176" s="11" t="s">
        <v>498</v>
      </c>
      <c r="B176" t="s">
        <v>373</v>
      </c>
      <c r="C176" s="3">
        <v>44</v>
      </c>
      <c r="D176" s="17">
        <f>SUMIF(ENTRADAS[[#This Row],[CÓDIGO PRODUCTO]],INVENTARIO[[#This Row],[CÓDIGO PRODUCTO]],ENTRADAS[[#This Row],[CANTIDAD]])</f>
        <v>98</v>
      </c>
      <c r="E176" s="17">
        <f>SUMIF(SALIDAS[[#This Row],[CÓDIGO PRODUCTO]],INVENTARIO[[#This Row],[CÓDIGO PRODUCTO]],SALIDAS[[#This Row],[CANTIDAD]])</f>
        <v>65</v>
      </c>
      <c r="F176" s="18">
        <f>INVENTARIO[[#This Row],[EXISTENCIAS INICIALES]]+INVENTARIO[[#This Row],[ENTRADAS]]-INVENTARIO[[#This Row],[SALIDAS]]</f>
        <v>77</v>
      </c>
      <c r="H176" s="1" t="s">
        <v>623</v>
      </c>
      <c r="J176" s="11" t="s">
        <v>498</v>
      </c>
      <c r="K176" s="36" t="e" cm="1">
        <f t="array" ref="K176">BUSCARV</f>
        <v>#NAME?</v>
      </c>
      <c r="L176" s="1">
        <v>65</v>
      </c>
      <c r="N176" s="1" t="s">
        <v>624</v>
      </c>
      <c r="P176" s="11" t="s">
        <v>498</v>
      </c>
      <c r="Q176" s="1" t="e" cm="1" vm="1">
        <f t="array" aca="1" ref="Q176" ca="1">VLOOKUP(ENTRADAS[CÓDIGO PRODUCTO],INVENTARIO[],2,FALSE)</f>
        <v>#VALUE!</v>
      </c>
      <c r="R176" s="1">
        <v>98</v>
      </c>
    </row>
    <row r="177" spans="1:18" x14ac:dyDescent="0.25">
      <c r="A177" s="11" t="s">
        <v>499</v>
      </c>
      <c r="B177" t="s">
        <v>374</v>
      </c>
      <c r="C177" s="3">
        <v>34</v>
      </c>
      <c r="D177" s="17">
        <f>SUMIF(ENTRADAS[[#This Row],[CÓDIGO PRODUCTO]],INVENTARIO[[#This Row],[CÓDIGO PRODUCTO]],ENTRADAS[[#This Row],[CANTIDAD]])</f>
        <v>53</v>
      </c>
      <c r="E177" s="17">
        <f>SUMIF(SALIDAS[[#This Row],[CÓDIGO PRODUCTO]],INVENTARIO[[#This Row],[CÓDIGO PRODUCTO]],SALIDAS[[#This Row],[CANTIDAD]])</f>
        <v>62</v>
      </c>
      <c r="F177" s="18">
        <f>INVENTARIO[[#This Row],[EXISTENCIAS INICIALES]]+INVENTARIO[[#This Row],[ENTRADAS]]-INVENTARIO[[#This Row],[SALIDAS]]</f>
        <v>25</v>
      </c>
      <c r="H177" s="1" t="s">
        <v>624</v>
      </c>
      <c r="J177" s="11" t="s">
        <v>499</v>
      </c>
      <c r="K177" s="36" t="e" cm="1">
        <f t="array" ref="K177">BUSCARV</f>
        <v>#NAME?</v>
      </c>
      <c r="L177" s="1">
        <v>62</v>
      </c>
      <c r="N177" s="1" t="s">
        <v>625</v>
      </c>
      <c r="P177" s="11" t="s">
        <v>499</v>
      </c>
      <c r="Q177" s="1" t="e" cm="1" vm="1">
        <f t="array" aca="1" ref="Q177" ca="1">VLOOKUP(ENTRADAS[CÓDIGO PRODUCTO],INVENTARIO[],2,FALSE)</f>
        <v>#VALUE!</v>
      </c>
      <c r="R177" s="1">
        <v>53</v>
      </c>
    </row>
    <row r="178" spans="1:18" x14ac:dyDescent="0.25">
      <c r="A178" s="11" t="s">
        <v>500</v>
      </c>
      <c r="B178" t="s">
        <v>375</v>
      </c>
      <c r="C178" s="3">
        <v>35</v>
      </c>
      <c r="D178" s="17">
        <f>SUMIF(ENTRADAS[[#This Row],[CÓDIGO PRODUCTO]],INVENTARIO[[#This Row],[CÓDIGO PRODUCTO]],ENTRADAS[[#This Row],[CANTIDAD]])</f>
        <v>62</v>
      </c>
      <c r="E178" s="17">
        <f>SUMIF(SALIDAS[[#This Row],[CÓDIGO PRODUCTO]],INVENTARIO[[#This Row],[CÓDIGO PRODUCTO]],SALIDAS[[#This Row],[CANTIDAD]])</f>
        <v>64</v>
      </c>
      <c r="F178" s="18">
        <f>INVENTARIO[[#This Row],[EXISTENCIAS INICIALES]]+INVENTARIO[[#This Row],[ENTRADAS]]-INVENTARIO[[#This Row],[SALIDAS]]</f>
        <v>33</v>
      </c>
      <c r="H178" s="1" t="s">
        <v>625</v>
      </c>
      <c r="J178" s="11" t="s">
        <v>500</v>
      </c>
      <c r="K178" s="36" t="e" cm="1">
        <f t="array" ref="K178">BUSCARV</f>
        <v>#NAME?</v>
      </c>
      <c r="L178" s="1">
        <v>64</v>
      </c>
      <c r="N178" s="1" t="s">
        <v>626</v>
      </c>
      <c r="P178" s="11" t="s">
        <v>500</v>
      </c>
      <c r="Q178" s="1" t="e" cm="1" vm="1">
        <f t="array" aca="1" ref="Q178" ca="1">VLOOKUP(ENTRADAS[CÓDIGO PRODUCTO],INVENTARIO[],2,FALSE)</f>
        <v>#VALUE!</v>
      </c>
      <c r="R178" s="1">
        <v>62</v>
      </c>
    </row>
    <row r="179" spans="1:18" x14ac:dyDescent="0.25">
      <c r="A179" s="11" t="s">
        <v>501</v>
      </c>
      <c r="B179" t="s">
        <v>376</v>
      </c>
      <c r="C179" s="3">
        <v>34</v>
      </c>
      <c r="D179" s="17">
        <f>SUMIF(ENTRADAS[[#This Row],[CÓDIGO PRODUCTO]],INVENTARIO[[#This Row],[CÓDIGO PRODUCTO]],ENTRADAS[[#This Row],[CANTIDAD]])</f>
        <v>54</v>
      </c>
      <c r="E179" s="17">
        <f>SUMIF(SALIDAS[[#This Row],[CÓDIGO PRODUCTO]],INVENTARIO[[#This Row],[CÓDIGO PRODUCTO]],SALIDAS[[#This Row],[CANTIDAD]])</f>
        <v>71</v>
      </c>
      <c r="F179" s="18">
        <f>INVENTARIO[[#This Row],[EXISTENCIAS INICIALES]]+INVENTARIO[[#This Row],[ENTRADAS]]-INVENTARIO[[#This Row],[SALIDAS]]</f>
        <v>17</v>
      </c>
      <c r="H179" s="1" t="s">
        <v>626</v>
      </c>
      <c r="J179" s="11" t="s">
        <v>501</v>
      </c>
      <c r="K179" s="36" t="e" cm="1">
        <f t="array" ref="K179">BUSCARV</f>
        <v>#NAME?</v>
      </c>
      <c r="L179" s="1">
        <v>71</v>
      </c>
      <c r="N179" s="1" t="s">
        <v>627</v>
      </c>
      <c r="P179" s="11" t="s">
        <v>501</v>
      </c>
      <c r="Q179" s="1" t="e" cm="1" vm="1">
        <f t="array" aca="1" ref="Q179" ca="1">VLOOKUP(ENTRADAS[CÓDIGO PRODUCTO],INVENTARIO[],2,FALSE)</f>
        <v>#VALUE!</v>
      </c>
      <c r="R179" s="1">
        <v>54</v>
      </c>
    </row>
    <row r="180" spans="1:18" x14ac:dyDescent="0.25">
      <c r="A180" s="11" t="s">
        <v>502</v>
      </c>
      <c r="B180" t="s">
        <v>377</v>
      </c>
      <c r="C180" s="3">
        <v>41</v>
      </c>
      <c r="D180" s="17">
        <f>SUMIF(ENTRADAS[[#This Row],[CÓDIGO PRODUCTO]],INVENTARIO[[#This Row],[CÓDIGO PRODUCTO]],ENTRADAS[[#This Row],[CANTIDAD]])</f>
        <v>59</v>
      </c>
      <c r="E180" s="17">
        <f>SUMIF(SALIDAS[[#This Row],[CÓDIGO PRODUCTO]],INVENTARIO[[#This Row],[CÓDIGO PRODUCTO]],SALIDAS[[#This Row],[CANTIDAD]])</f>
        <v>80</v>
      </c>
      <c r="F180" s="18">
        <f>INVENTARIO[[#This Row],[EXISTENCIAS INICIALES]]+INVENTARIO[[#This Row],[ENTRADAS]]-INVENTARIO[[#This Row],[SALIDAS]]</f>
        <v>20</v>
      </c>
      <c r="H180" s="1" t="s">
        <v>627</v>
      </c>
      <c r="J180" s="11" t="s">
        <v>502</v>
      </c>
      <c r="K180" s="36" t="e" cm="1">
        <f t="array" ref="K180">BUSCARV</f>
        <v>#NAME?</v>
      </c>
      <c r="L180" s="1">
        <v>80</v>
      </c>
      <c r="N180" s="1" t="s">
        <v>628</v>
      </c>
      <c r="P180" s="11" t="s">
        <v>502</v>
      </c>
      <c r="Q180" s="1" t="e" cm="1" vm="1">
        <f t="array" aca="1" ref="Q180" ca="1">VLOOKUP(ENTRADAS[CÓDIGO PRODUCTO],INVENTARIO[],2,FALSE)</f>
        <v>#VALUE!</v>
      </c>
      <c r="R180" s="1">
        <v>59</v>
      </c>
    </row>
    <row r="181" spans="1:18" x14ac:dyDescent="0.25">
      <c r="A181" s="11" t="s">
        <v>503</v>
      </c>
      <c r="B181" t="s">
        <v>378</v>
      </c>
      <c r="C181" s="3">
        <v>44</v>
      </c>
      <c r="D181" s="17">
        <f>SUMIF(ENTRADAS[[#This Row],[CÓDIGO PRODUCTO]],INVENTARIO[[#This Row],[CÓDIGO PRODUCTO]],ENTRADAS[[#This Row],[CANTIDAD]])</f>
        <v>65</v>
      </c>
      <c r="E181" s="17">
        <f>SUMIF(SALIDAS[[#This Row],[CÓDIGO PRODUCTO]],INVENTARIO[[#This Row],[CÓDIGO PRODUCTO]],SALIDAS[[#This Row],[CANTIDAD]])</f>
        <v>60</v>
      </c>
      <c r="F181" s="18">
        <f>INVENTARIO[[#This Row],[EXISTENCIAS INICIALES]]+INVENTARIO[[#This Row],[ENTRADAS]]-INVENTARIO[[#This Row],[SALIDAS]]</f>
        <v>49</v>
      </c>
      <c r="H181" s="1" t="s">
        <v>628</v>
      </c>
      <c r="J181" s="11" t="s">
        <v>503</v>
      </c>
      <c r="K181" s="36" t="e" cm="1">
        <f t="array" ref="K181">BUSCARV</f>
        <v>#NAME?</v>
      </c>
      <c r="L181" s="1">
        <v>60</v>
      </c>
      <c r="N181" s="1" t="s">
        <v>629</v>
      </c>
      <c r="P181" s="11" t="s">
        <v>503</v>
      </c>
      <c r="Q181" s="1" t="e" cm="1" vm="1">
        <f t="array" aca="1" ref="Q181" ca="1">VLOOKUP(ENTRADAS[CÓDIGO PRODUCTO],INVENTARIO[],2,FALSE)</f>
        <v>#VALUE!</v>
      </c>
      <c r="R181" s="1">
        <v>65</v>
      </c>
    </row>
    <row r="182" spans="1:18" x14ac:dyDescent="0.25">
      <c r="A182" s="11" t="s">
        <v>504</v>
      </c>
      <c r="B182" t="s">
        <v>379</v>
      </c>
      <c r="C182" s="3">
        <v>42</v>
      </c>
      <c r="D182" s="17">
        <f>SUMIF(ENTRADAS[[#This Row],[CÓDIGO PRODUCTO]],INVENTARIO[[#This Row],[CÓDIGO PRODUCTO]],ENTRADAS[[#This Row],[CANTIDAD]])</f>
        <v>58</v>
      </c>
      <c r="E182" s="17">
        <f>SUMIF(SALIDAS[[#This Row],[CÓDIGO PRODUCTO]],INVENTARIO[[#This Row],[CÓDIGO PRODUCTO]],SALIDAS[[#This Row],[CANTIDAD]])</f>
        <v>73</v>
      </c>
      <c r="F182" s="18">
        <f>INVENTARIO[[#This Row],[EXISTENCIAS INICIALES]]+INVENTARIO[[#This Row],[ENTRADAS]]-INVENTARIO[[#This Row],[SALIDAS]]</f>
        <v>27</v>
      </c>
      <c r="H182" s="1" t="s">
        <v>629</v>
      </c>
      <c r="J182" s="11" t="s">
        <v>504</v>
      </c>
      <c r="K182" s="36" t="e" cm="1">
        <f t="array" ref="K182">BUSCARV</f>
        <v>#NAME?</v>
      </c>
      <c r="L182" s="1">
        <v>73</v>
      </c>
      <c r="N182" s="1" t="s">
        <v>630</v>
      </c>
      <c r="P182" s="11" t="s">
        <v>504</v>
      </c>
      <c r="Q182" s="1" t="e" cm="1" vm="1">
        <f t="array" aca="1" ref="Q182" ca="1">VLOOKUP(ENTRADAS[CÓDIGO PRODUCTO],INVENTARIO[],2,FALSE)</f>
        <v>#VALUE!</v>
      </c>
      <c r="R182" s="1">
        <v>58</v>
      </c>
    </row>
    <row r="183" spans="1:18" x14ac:dyDescent="0.25">
      <c r="A183" s="11" t="s">
        <v>505</v>
      </c>
      <c r="B183" t="s">
        <v>380</v>
      </c>
      <c r="C183" s="3">
        <v>30</v>
      </c>
      <c r="D183" s="17">
        <f>SUMIF(ENTRADAS[[#This Row],[CÓDIGO PRODUCTO]],INVENTARIO[[#This Row],[CÓDIGO PRODUCTO]],ENTRADAS[[#This Row],[CANTIDAD]])</f>
        <v>57</v>
      </c>
      <c r="E183" s="17">
        <f>SUMIF(SALIDAS[[#This Row],[CÓDIGO PRODUCTO]],INVENTARIO[[#This Row],[CÓDIGO PRODUCTO]],SALIDAS[[#This Row],[CANTIDAD]])</f>
        <v>62</v>
      </c>
      <c r="F183" s="18">
        <f>INVENTARIO[[#This Row],[EXISTENCIAS INICIALES]]+INVENTARIO[[#This Row],[ENTRADAS]]-INVENTARIO[[#This Row],[SALIDAS]]</f>
        <v>25</v>
      </c>
      <c r="H183" s="1" t="s">
        <v>630</v>
      </c>
      <c r="J183" s="11" t="s">
        <v>505</v>
      </c>
      <c r="K183" s="36" t="e" cm="1">
        <f t="array" ref="K183">BUSCARV</f>
        <v>#NAME?</v>
      </c>
      <c r="L183" s="1">
        <v>62</v>
      </c>
      <c r="N183" s="1" t="s">
        <v>631</v>
      </c>
      <c r="P183" s="11" t="s">
        <v>505</v>
      </c>
      <c r="Q183" s="1" t="e" cm="1" vm="1">
        <f t="array" aca="1" ref="Q183" ca="1">VLOOKUP(ENTRADAS[CÓDIGO PRODUCTO],INVENTARIO[],2,FALSE)</f>
        <v>#VALUE!</v>
      </c>
      <c r="R183" s="1">
        <v>57</v>
      </c>
    </row>
    <row r="184" spans="1:18" x14ac:dyDescent="0.25">
      <c r="A184" s="11" t="s">
        <v>506</v>
      </c>
      <c r="B184" t="s">
        <v>381</v>
      </c>
      <c r="C184" s="3">
        <v>40</v>
      </c>
      <c r="D184" s="17">
        <f>SUMIF(ENTRADAS[[#This Row],[CÓDIGO PRODUCTO]],INVENTARIO[[#This Row],[CÓDIGO PRODUCTO]],ENTRADAS[[#This Row],[CANTIDAD]])</f>
        <v>59</v>
      </c>
      <c r="E184" s="17">
        <f>SUMIF(SALIDAS[[#This Row],[CÓDIGO PRODUCTO]],INVENTARIO[[#This Row],[CÓDIGO PRODUCTO]],SALIDAS[[#This Row],[CANTIDAD]])</f>
        <v>62</v>
      </c>
      <c r="F184" s="18">
        <f>INVENTARIO[[#This Row],[EXISTENCIAS INICIALES]]+INVENTARIO[[#This Row],[ENTRADAS]]-INVENTARIO[[#This Row],[SALIDAS]]</f>
        <v>37</v>
      </c>
      <c r="H184" s="1" t="s">
        <v>631</v>
      </c>
      <c r="J184" s="11" t="s">
        <v>506</v>
      </c>
      <c r="K184" s="36" t="e" cm="1">
        <f t="array" ref="K184">BUSCARV</f>
        <v>#NAME?</v>
      </c>
      <c r="L184" s="1">
        <v>62</v>
      </c>
      <c r="N184" s="1" t="s">
        <v>632</v>
      </c>
      <c r="P184" s="11" t="s">
        <v>506</v>
      </c>
      <c r="Q184" s="1" t="e" cm="1" vm="1">
        <f t="array" aca="1" ref="Q184" ca="1">VLOOKUP(ENTRADAS[CÓDIGO PRODUCTO],INVENTARIO[],2,FALSE)</f>
        <v>#VALUE!</v>
      </c>
      <c r="R184" s="1">
        <v>59</v>
      </c>
    </row>
    <row r="185" spans="1:18" x14ac:dyDescent="0.25">
      <c r="A185" s="11" t="s">
        <v>507</v>
      </c>
      <c r="B185" t="s">
        <v>382</v>
      </c>
      <c r="C185" s="3">
        <v>40</v>
      </c>
      <c r="D185" s="17">
        <f>SUMIF(ENTRADAS[[#This Row],[CÓDIGO PRODUCTO]],INVENTARIO[[#This Row],[CÓDIGO PRODUCTO]],ENTRADAS[[#This Row],[CANTIDAD]])</f>
        <v>64</v>
      </c>
      <c r="E185" s="17">
        <f>SUMIF(SALIDAS[[#This Row],[CÓDIGO PRODUCTO]],INVENTARIO[[#This Row],[CÓDIGO PRODUCTO]],SALIDAS[[#This Row],[CANTIDAD]])</f>
        <v>84</v>
      </c>
      <c r="F185" s="18">
        <f>INVENTARIO[[#This Row],[EXISTENCIAS INICIALES]]+INVENTARIO[[#This Row],[ENTRADAS]]-INVENTARIO[[#This Row],[SALIDAS]]</f>
        <v>20</v>
      </c>
      <c r="H185" s="1" t="s">
        <v>632</v>
      </c>
      <c r="J185" s="11" t="s">
        <v>507</v>
      </c>
      <c r="K185" s="36" t="e" cm="1">
        <f t="array" ref="K185">BUSCARV</f>
        <v>#NAME?</v>
      </c>
      <c r="L185" s="1">
        <v>84</v>
      </c>
      <c r="N185" s="1" t="s">
        <v>633</v>
      </c>
      <c r="P185" s="11" t="s">
        <v>507</v>
      </c>
      <c r="Q185" s="1" t="e" cm="1" vm="1">
        <f t="array" aca="1" ref="Q185" ca="1">VLOOKUP(ENTRADAS[CÓDIGO PRODUCTO],INVENTARIO[],2,FALSE)</f>
        <v>#VALUE!</v>
      </c>
      <c r="R185" s="1">
        <v>64</v>
      </c>
    </row>
    <row r="186" spans="1:18" x14ac:dyDescent="0.25">
      <c r="A186" s="11" t="s">
        <v>508</v>
      </c>
      <c r="B186" t="s">
        <v>383</v>
      </c>
      <c r="C186" s="3">
        <v>43</v>
      </c>
      <c r="D186" s="17">
        <f>SUMIF(ENTRADAS[[#This Row],[CÓDIGO PRODUCTO]],INVENTARIO[[#This Row],[CÓDIGO PRODUCTO]],ENTRADAS[[#This Row],[CANTIDAD]])</f>
        <v>61</v>
      </c>
      <c r="E186" s="17">
        <f>SUMIF(SALIDAS[[#This Row],[CÓDIGO PRODUCTO]],INVENTARIO[[#This Row],[CÓDIGO PRODUCTO]],SALIDAS[[#This Row],[CANTIDAD]])</f>
        <v>84</v>
      </c>
      <c r="F186" s="18">
        <f>INVENTARIO[[#This Row],[EXISTENCIAS INICIALES]]+INVENTARIO[[#This Row],[ENTRADAS]]-INVENTARIO[[#This Row],[SALIDAS]]</f>
        <v>20</v>
      </c>
      <c r="H186" s="1" t="s">
        <v>633</v>
      </c>
      <c r="J186" s="11" t="s">
        <v>508</v>
      </c>
      <c r="K186" s="36" t="e" cm="1">
        <f t="array" ref="K186">BUSCARV</f>
        <v>#NAME?</v>
      </c>
      <c r="L186" s="1">
        <v>84</v>
      </c>
      <c r="N186" s="1" t="s">
        <v>634</v>
      </c>
      <c r="P186" s="11" t="s">
        <v>508</v>
      </c>
      <c r="Q186" s="1" t="e" cm="1" vm="1">
        <f t="array" aca="1" ref="Q186" ca="1">VLOOKUP(ENTRADAS[CÓDIGO PRODUCTO],INVENTARIO[],2,FALSE)</f>
        <v>#VALUE!</v>
      </c>
      <c r="R186" s="1">
        <v>61</v>
      </c>
    </row>
    <row r="187" spans="1:18" x14ac:dyDescent="0.25">
      <c r="A187" s="11" t="s">
        <v>509</v>
      </c>
      <c r="B187" t="s">
        <v>384</v>
      </c>
      <c r="C187" s="3">
        <v>35</v>
      </c>
      <c r="D187" s="17">
        <f>SUMIF(ENTRADAS[[#This Row],[CÓDIGO PRODUCTO]],INVENTARIO[[#This Row],[CÓDIGO PRODUCTO]],ENTRADAS[[#This Row],[CANTIDAD]])</f>
        <v>51</v>
      </c>
      <c r="E187" s="17">
        <f>SUMIF(SALIDAS[[#This Row],[CÓDIGO PRODUCTO]],INVENTARIO[[#This Row],[CÓDIGO PRODUCTO]],SALIDAS[[#This Row],[CANTIDAD]])</f>
        <v>87</v>
      </c>
      <c r="F187" s="18">
        <f>INVENTARIO[[#This Row],[EXISTENCIAS INICIALES]]+INVENTARIO[[#This Row],[ENTRADAS]]-INVENTARIO[[#This Row],[SALIDAS]]</f>
        <v>-1</v>
      </c>
      <c r="H187" s="1" t="s">
        <v>634</v>
      </c>
      <c r="J187" s="11" t="s">
        <v>509</v>
      </c>
      <c r="K187" s="36" t="e" cm="1">
        <f t="array" ref="K187">BUSCARV</f>
        <v>#NAME?</v>
      </c>
      <c r="L187" s="1">
        <v>87</v>
      </c>
      <c r="N187" s="1" t="s">
        <v>635</v>
      </c>
      <c r="P187" s="11" t="s">
        <v>509</v>
      </c>
      <c r="Q187" s="1" t="e" cm="1" vm="1">
        <f t="array" aca="1" ref="Q187" ca="1">VLOOKUP(ENTRADAS[CÓDIGO PRODUCTO],INVENTARIO[],2,FALSE)</f>
        <v>#VALUE!</v>
      </c>
      <c r="R187" s="1">
        <v>51</v>
      </c>
    </row>
    <row r="188" spans="1:18" x14ac:dyDescent="0.25">
      <c r="A188" s="11" t="s">
        <v>510</v>
      </c>
      <c r="B188" t="s">
        <v>385</v>
      </c>
      <c r="C188" s="3">
        <v>39</v>
      </c>
      <c r="D188" s="17">
        <f>SUMIF(ENTRADAS[[#This Row],[CÓDIGO PRODUCTO]],INVENTARIO[[#This Row],[CÓDIGO PRODUCTO]],ENTRADAS[[#This Row],[CANTIDAD]])</f>
        <v>57</v>
      </c>
      <c r="E188" s="17">
        <f>SUMIF(SALIDAS[[#This Row],[CÓDIGO PRODUCTO]],INVENTARIO[[#This Row],[CÓDIGO PRODUCTO]],SALIDAS[[#This Row],[CANTIDAD]])</f>
        <v>87</v>
      </c>
      <c r="F188" s="18">
        <f>INVENTARIO[[#This Row],[EXISTENCIAS INICIALES]]+INVENTARIO[[#This Row],[ENTRADAS]]-INVENTARIO[[#This Row],[SALIDAS]]</f>
        <v>9</v>
      </c>
      <c r="H188" s="1" t="s">
        <v>635</v>
      </c>
      <c r="J188" s="11" t="s">
        <v>510</v>
      </c>
      <c r="K188" s="36" t="e" cm="1">
        <f t="array" ref="K188">BUSCARV</f>
        <v>#NAME?</v>
      </c>
      <c r="L188" s="1">
        <v>87</v>
      </c>
      <c r="N188" s="1" t="s">
        <v>636</v>
      </c>
      <c r="P188" s="11" t="s">
        <v>510</v>
      </c>
      <c r="Q188" s="1" t="e" cm="1" vm="1">
        <f t="array" aca="1" ref="Q188" ca="1">VLOOKUP(ENTRADAS[CÓDIGO PRODUCTO],INVENTARIO[],2,FALSE)</f>
        <v>#VALUE!</v>
      </c>
      <c r="R188" s="1">
        <v>57</v>
      </c>
    </row>
    <row r="189" spans="1:18" x14ac:dyDescent="0.25">
      <c r="A189" s="11" t="s">
        <v>511</v>
      </c>
      <c r="B189" t="s">
        <v>386</v>
      </c>
      <c r="C189" s="3">
        <v>40</v>
      </c>
      <c r="D189" s="17">
        <f>SUMIF(ENTRADAS[[#This Row],[CÓDIGO PRODUCTO]],INVENTARIO[[#This Row],[CÓDIGO PRODUCTO]],ENTRADAS[[#This Row],[CANTIDAD]])</f>
        <v>57</v>
      </c>
      <c r="E189" s="17">
        <f>SUMIF(SALIDAS[[#This Row],[CÓDIGO PRODUCTO]],INVENTARIO[[#This Row],[CÓDIGO PRODUCTO]],SALIDAS[[#This Row],[CANTIDAD]])</f>
        <v>77</v>
      </c>
      <c r="F189" s="18">
        <f>INVENTARIO[[#This Row],[EXISTENCIAS INICIALES]]+INVENTARIO[[#This Row],[ENTRADAS]]-INVENTARIO[[#This Row],[SALIDAS]]</f>
        <v>20</v>
      </c>
      <c r="H189" s="1" t="s">
        <v>636</v>
      </c>
      <c r="J189" s="11" t="s">
        <v>511</v>
      </c>
      <c r="K189" s="36" t="e" cm="1">
        <f t="array" ref="K189">BUSCARV</f>
        <v>#NAME?</v>
      </c>
      <c r="L189" s="1">
        <v>77</v>
      </c>
      <c r="N189" s="1" t="s">
        <v>637</v>
      </c>
      <c r="P189" s="11" t="s">
        <v>511</v>
      </c>
      <c r="Q189" s="1" t="e" cm="1" vm="1">
        <f t="array" aca="1" ref="Q189" ca="1">VLOOKUP(ENTRADAS[CÓDIGO PRODUCTO],INVENTARIO[],2,FALSE)</f>
        <v>#VALUE!</v>
      </c>
      <c r="R189" s="1">
        <v>57</v>
      </c>
    </row>
    <row r="190" spans="1:18" x14ac:dyDescent="0.25">
      <c r="A190" s="11" t="s">
        <v>512</v>
      </c>
      <c r="B190" t="s">
        <v>387</v>
      </c>
      <c r="C190" s="3">
        <v>43</v>
      </c>
      <c r="D190" s="17">
        <f>SUMIF(ENTRADAS[[#This Row],[CÓDIGO PRODUCTO]],INVENTARIO[[#This Row],[CÓDIGO PRODUCTO]],ENTRADAS[[#This Row],[CANTIDAD]])</f>
        <v>58</v>
      </c>
      <c r="E190" s="17">
        <f>SUMIF(SALIDAS[[#This Row],[CÓDIGO PRODUCTO]],INVENTARIO[[#This Row],[CÓDIGO PRODUCTO]],SALIDAS[[#This Row],[CANTIDAD]])</f>
        <v>64</v>
      </c>
      <c r="F190" s="18">
        <f>INVENTARIO[[#This Row],[EXISTENCIAS INICIALES]]+INVENTARIO[[#This Row],[ENTRADAS]]-INVENTARIO[[#This Row],[SALIDAS]]</f>
        <v>37</v>
      </c>
      <c r="H190" s="1" t="s">
        <v>637</v>
      </c>
      <c r="J190" s="11" t="s">
        <v>512</v>
      </c>
      <c r="K190" s="36" t="e" cm="1">
        <f t="array" ref="K190">BUSCARV</f>
        <v>#NAME?</v>
      </c>
      <c r="L190" s="1">
        <v>64</v>
      </c>
      <c r="N190" s="1" t="s">
        <v>638</v>
      </c>
      <c r="P190" s="11" t="s">
        <v>512</v>
      </c>
      <c r="Q190" s="1" t="e" cm="1" vm="1">
        <f t="array" aca="1" ref="Q190" ca="1">VLOOKUP(ENTRADAS[CÓDIGO PRODUCTO],INVENTARIO[],2,FALSE)</f>
        <v>#VALUE!</v>
      </c>
      <c r="R190" s="1">
        <v>58</v>
      </c>
    </row>
    <row r="191" spans="1:18" x14ac:dyDescent="0.25">
      <c r="A191" s="11" t="s">
        <v>513</v>
      </c>
      <c r="B191" t="s">
        <v>388</v>
      </c>
      <c r="C191" s="3">
        <v>48</v>
      </c>
      <c r="D191" s="17">
        <f>SUMIF(ENTRADAS[[#This Row],[CÓDIGO PRODUCTO]],INVENTARIO[[#This Row],[CÓDIGO PRODUCTO]],ENTRADAS[[#This Row],[CANTIDAD]])</f>
        <v>64</v>
      </c>
      <c r="E191" s="17">
        <f>SUMIF(SALIDAS[[#This Row],[CÓDIGO PRODUCTO]],INVENTARIO[[#This Row],[CÓDIGO PRODUCTO]],SALIDAS[[#This Row],[CANTIDAD]])</f>
        <v>72</v>
      </c>
      <c r="F191" s="18">
        <f>INVENTARIO[[#This Row],[EXISTENCIAS INICIALES]]+INVENTARIO[[#This Row],[ENTRADAS]]-INVENTARIO[[#This Row],[SALIDAS]]</f>
        <v>40</v>
      </c>
      <c r="H191" s="1" t="s">
        <v>638</v>
      </c>
      <c r="J191" s="11" t="s">
        <v>513</v>
      </c>
      <c r="K191" s="36" t="e" cm="1">
        <f t="array" ref="K191">BUSCARV</f>
        <v>#NAME?</v>
      </c>
      <c r="L191" s="1">
        <v>72</v>
      </c>
      <c r="N191" s="1" t="s">
        <v>639</v>
      </c>
      <c r="P191" s="11" t="s">
        <v>513</v>
      </c>
      <c r="Q191" s="1" t="e" cm="1" vm="1">
        <f t="array" aca="1" ref="Q191" ca="1">VLOOKUP(ENTRADAS[CÓDIGO PRODUCTO],INVENTARIO[],2,FALSE)</f>
        <v>#VALUE!</v>
      </c>
      <c r="R191" s="1">
        <v>64</v>
      </c>
    </row>
    <row r="192" spans="1:18" x14ac:dyDescent="0.25">
      <c r="A192" s="11" t="s">
        <v>514</v>
      </c>
      <c r="B192" t="s">
        <v>389</v>
      </c>
      <c r="C192" s="3">
        <v>40</v>
      </c>
      <c r="D192" s="17">
        <f>SUMIF(ENTRADAS[[#This Row],[CÓDIGO PRODUCTO]],INVENTARIO[[#This Row],[CÓDIGO PRODUCTO]],ENTRADAS[[#This Row],[CANTIDAD]])</f>
        <v>63</v>
      </c>
      <c r="E192" s="17">
        <f>SUMIF(SALIDAS[[#This Row],[CÓDIGO PRODUCTO]],INVENTARIO[[#This Row],[CÓDIGO PRODUCTO]],SALIDAS[[#This Row],[CANTIDAD]])</f>
        <v>64</v>
      </c>
      <c r="F192" s="18">
        <f>INVENTARIO[[#This Row],[EXISTENCIAS INICIALES]]+INVENTARIO[[#This Row],[ENTRADAS]]-INVENTARIO[[#This Row],[SALIDAS]]</f>
        <v>39</v>
      </c>
      <c r="H192" s="1" t="s">
        <v>639</v>
      </c>
      <c r="J192" s="11" t="s">
        <v>514</v>
      </c>
      <c r="K192" s="36" t="e" cm="1">
        <f t="array" ref="K192">BUSCARV</f>
        <v>#NAME?</v>
      </c>
      <c r="L192" s="1">
        <v>64</v>
      </c>
      <c r="N192" s="1" t="s">
        <v>640</v>
      </c>
      <c r="P192" s="11" t="s">
        <v>514</v>
      </c>
      <c r="Q192" s="1" t="e" cm="1" vm="1">
        <f t="array" aca="1" ref="Q192" ca="1">VLOOKUP(ENTRADAS[CÓDIGO PRODUCTO],INVENTARIO[],2,FALSE)</f>
        <v>#VALUE!</v>
      </c>
      <c r="R192" s="1">
        <v>63</v>
      </c>
    </row>
    <row r="193" spans="1:18" x14ac:dyDescent="0.25">
      <c r="A193" s="11" t="s">
        <v>515</v>
      </c>
      <c r="B193" t="s">
        <v>390</v>
      </c>
      <c r="C193" s="3">
        <v>42</v>
      </c>
      <c r="D193" s="17">
        <f>SUMIF(ENTRADAS[[#This Row],[CÓDIGO PRODUCTO]],INVENTARIO[[#This Row],[CÓDIGO PRODUCTO]],ENTRADAS[[#This Row],[CANTIDAD]])</f>
        <v>65</v>
      </c>
      <c r="E193" s="17">
        <f>SUMIF(SALIDAS[[#This Row],[CÓDIGO PRODUCTO]],INVENTARIO[[#This Row],[CÓDIGO PRODUCTO]],SALIDAS[[#This Row],[CANTIDAD]])</f>
        <v>67</v>
      </c>
      <c r="F193" s="18">
        <f>INVENTARIO[[#This Row],[EXISTENCIAS INICIALES]]+INVENTARIO[[#This Row],[ENTRADAS]]-INVENTARIO[[#This Row],[SALIDAS]]</f>
        <v>40</v>
      </c>
      <c r="H193" s="1" t="s">
        <v>640</v>
      </c>
      <c r="J193" s="11" t="s">
        <v>515</v>
      </c>
      <c r="K193" s="36" t="e" cm="1">
        <f t="array" ref="K193">BUSCARV</f>
        <v>#NAME?</v>
      </c>
      <c r="L193" s="1">
        <v>67</v>
      </c>
      <c r="N193" s="1" t="s">
        <v>641</v>
      </c>
      <c r="P193" s="11" t="s">
        <v>515</v>
      </c>
      <c r="Q193" s="1" t="e" cm="1" vm="1">
        <f t="array" aca="1" ref="Q193" ca="1">VLOOKUP(ENTRADAS[CÓDIGO PRODUCTO],INVENTARIO[],2,FALSE)</f>
        <v>#VALUE!</v>
      </c>
      <c r="R193" s="1">
        <v>65</v>
      </c>
    </row>
    <row r="194" spans="1:18" x14ac:dyDescent="0.25">
      <c r="A194" s="11" t="s">
        <v>516</v>
      </c>
      <c r="B194" t="s">
        <v>391</v>
      </c>
      <c r="C194" s="3">
        <v>41</v>
      </c>
      <c r="D194" s="17">
        <f>SUMIF(ENTRADAS[[#This Row],[CÓDIGO PRODUCTO]],INVENTARIO[[#This Row],[CÓDIGO PRODUCTO]],ENTRADAS[[#This Row],[CANTIDAD]])</f>
        <v>63</v>
      </c>
      <c r="E194" s="17">
        <f>SUMIF(SALIDAS[[#This Row],[CÓDIGO PRODUCTO]],INVENTARIO[[#This Row],[CÓDIGO PRODUCTO]],SALIDAS[[#This Row],[CANTIDAD]])</f>
        <v>82</v>
      </c>
      <c r="F194" s="18">
        <f>INVENTARIO[[#This Row],[EXISTENCIAS INICIALES]]+INVENTARIO[[#This Row],[ENTRADAS]]-INVENTARIO[[#This Row],[SALIDAS]]</f>
        <v>22</v>
      </c>
      <c r="H194" s="1" t="s">
        <v>641</v>
      </c>
      <c r="J194" s="11" t="s">
        <v>516</v>
      </c>
      <c r="K194" s="36" t="e" cm="1">
        <f t="array" ref="K194">BUSCARV</f>
        <v>#NAME?</v>
      </c>
      <c r="L194" s="1">
        <v>82</v>
      </c>
      <c r="N194" s="1" t="s">
        <v>642</v>
      </c>
      <c r="P194" s="11" t="s">
        <v>516</v>
      </c>
      <c r="Q194" s="1" t="e" cm="1" vm="1">
        <f t="array" aca="1" ref="Q194" ca="1">VLOOKUP(ENTRADAS[CÓDIGO PRODUCTO],INVENTARIO[],2,FALSE)</f>
        <v>#VALUE!</v>
      </c>
      <c r="R194" s="1">
        <v>63</v>
      </c>
    </row>
    <row r="195" spans="1:18" x14ac:dyDescent="0.25">
      <c r="A195" s="11" t="s">
        <v>517</v>
      </c>
      <c r="B195" t="s">
        <v>272</v>
      </c>
      <c r="C195" s="3">
        <v>36</v>
      </c>
      <c r="D195" s="17">
        <f>SUMIF(ENTRADAS[[#This Row],[CÓDIGO PRODUCTO]],INVENTARIO[[#This Row],[CÓDIGO PRODUCTO]],ENTRADAS[[#This Row],[CANTIDAD]])</f>
        <v>51</v>
      </c>
      <c r="E195" s="17">
        <f>SUMIF(SALIDAS[[#This Row],[CÓDIGO PRODUCTO]],INVENTARIO[[#This Row],[CÓDIGO PRODUCTO]],SALIDAS[[#This Row],[CANTIDAD]])</f>
        <v>86</v>
      </c>
      <c r="F195" s="18">
        <f>INVENTARIO[[#This Row],[EXISTENCIAS INICIALES]]+INVENTARIO[[#This Row],[ENTRADAS]]-INVENTARIO[[#This Row],[SALIDAS]]</f>
        <v>1</v>
      </c>
      <c r="H195" s="1" t="s">
        <v>642</v>
      </c>
      <c r="J195" s="11" t="s">
        <v>517</v>
      </c>
      <c r="K195" s="36" t="e" cm="1">
        <f t="array" ref="K195">BUSCARV</f>
        <v>#NAME?</v>
      </c>
      <c r="L195" s="1">
        <v>86</v>
      </c>
      <c r="N195" s="1" t="s">
        <v>643</v>
      </c>
      <c r="P195" s="11" t="s">
        <v>517</v>
      </c>
      <c r="Q195" s="1" t="e" cm="1" vm="1">
        <f t="array" aca="1" ref="Q195" ca="1">VLOOKUP(ENTRADAS[CÓDIGO PRODUCTO],INVENTARIO[],2,FALSE)</f>
        <v>#VALUE!</v>
      </c>
      <c r="R195" s="1">
        <v>51</v>
      </c>
    </row>
    <row r="196" spans="1:18" x14ac:dyDescent="0.25">
      <c r="A196" s="5"/>
      <c r="B196" s="4"/>
      <c r="C196" s="3"/>
      <c r="D196" s="17"/>
      <c r="E196" s="17"/>
      <c r="F196" s="18"/>
      <c r="J196" s="11"/>
      <c r="K196" s="36" t="e" cm="1">
        <f t="array" ref="K196">BUSCARV</f>
        <v>#NAME?</v>
      </c>
    </row>
    <row r="197" spans="1:18" x14ac:dyDescent="0.25">
      <c r="A197" s="5"/>
      <c r="B197" s="4"/>
      <c r="C197" s="3"/>
      <c r="D197" s="17"/>
      <c r="E197" s="17"/>
      <c r="F197" s="18"/>
      <c r="J197" s="35"/>
      <c r="K197" s="36" t="e" cm="1">
        <f t="array" ref="K197">BUSCARV</f>
        <v>#NAME?</v>
      </c>
    </row>
    <row r="198" spans="1:18" x14ac:dyDescent="0.25">
      <c r="A198" s="5"/>
      <c r="B198" s="4"/>
      <c r="C198" s="3"/>
      <c r="D198" s="17"/>
      <c r="E198" s="17"/>
      <c r="F198" s="18"/>
      <c r="J198" s="35"/>
      <c r="K198" s="36" t="e" cm="1">
        <f t="array" ref="K198">BUSCARV</f>
        <v>#NAME?</v>
      </c>
    </row>
    <row r="199" spans="1:18" x14ac:dyDescent="0.25">
      <c r="A199" s="5"/>
      <c r="B199" s="4"/>
      <c r="C199" s="3"/>
      <c r="D199" s="17"/>
      <c r="E199" s="17"/>
      <c r="F199" s="18"/>
      <c r="J199" s="35"/>
      <c r="K199" s="36" t="e" cm="1">
        <f t="array" ref="K199">BUSCARV</f>
        <v>#NAME?</v>
      </c>
    </row>
    <row r="200" spans="1:18" x14ac:dyDescent="0.25">
      <c r="A200" s="11"/>
      <c r="B200" s="12"/>
      <c r="C200" s="13"/>
      <c r="D200" s="19"/>
      <c r="E200" s="19"/>
      <c r="F200" s="20"/>
      <c r="J200" s="35"/>
      <c r="K200" s="36" t="e" cm="1">
        <f t="array" ref="K200">BUSCARV</f>
        <v>#NAME?</v>
      </c>
    </row>
    <row r="201" spans="1:18" x14ac:dyDescent="0.25">
      <c r="J201" s="35"/>
      <c r="K201" s="36" t="e" cm="1">
        <f t="array" ref="K201">BUSCARV</f>
        <v>#NAME?</v>
      </c>
    </row>
    <row r="202" spans="1:18" x14ac:dyDescent="0.25">
      <c r="J202" s="35"/>
      <c r="K202" s="36" t="e" cm="1">
        <f t="array" ref="K202">BUSCARV</f>
        <v>#NAME?</v>
      </c>
    </row>
    <row r="203" spans="1:18" x14ac:dyDescent="0.25">
      <c r="J203" s="35"/>
      <c r="K203" s="36" t="e" cm="1">
        <f t="array" ref="K203">BUSCARV</f>
        <v>#NAME?</v>
      </c>
    </row>
    <row r="204" spans="1:18" x14ac:dyDescent="0.25">
      <c r="J204" s="35"/>
      <c r="K204" s="36" t="e" cm="1">
        <f t="array" ref="K204">BUSCARV</f>
        <v>#NAME?</v>
      </c>
    </row>
    <row r="205" spans="1:18" x14ac:dyDescent="0.25">
      <c r="J205" s="35"/>
      <c r="K205" s="36" t="e" cm="1">
        <f t="array" ref="K205">BUSCARV</f>
        <v>#NAME?</v>
      </c>
    </row>
    <row r="206" spans="1:18" x14ac:dyDescent="0.25">
      <c r="J206" s="35"/>
      <c r="K206" s="36" t="e" cm="1">
        <f t="array" ref="K206">BUSCARV</f>
        <v>#NAME?</v>
      </c>
    </row>
    <row r="207" spans="1:18" x14ac:dyDescent="0.25">
      <c r="J207" s="35"/>
      <c r="K207" s="36" t="e" cm="1">
        <f t="array" ref="K207">BUSCARV</f>
        <v>#NAME?</v>
      </c>
    </row>
    <row r="208" spans="1:18" x14ac:dyDescent="0.25">
      <c r="J208" s="35"/>
      <c r="K208" s="36" t="e" cm="1">
        <f t="array" ref="K208">BUSCARV</f>
        <v>#NAME?</v>
      </c>
    </row>
    <row r="209" spans="10:11" x14ac:dyDescent="0.25">
      <c r="J209" s="35"/>
      <c r="K209" s="36" t="e" cm="1">
        <f t="array" ref="K209">BUSCARV</f>
        <v>#NAME?</v>
      </c>
    </row>
    <row r="210" spans="10:11" x14ac:dyDescent="0.25">
      <c r="J210" s="35"/>
      <c r="K210" s="36" t="e" cm="1">
        <f t="array" ref="K210">BUSCARV</f>
        <v>#NAME?</v>
      </c>
    </row>
    <row r="211" spans="10:11" x14ac:dyDescent="0.25">
      <c r="J211" s="35"/>
      <c r="K211" s="36" t="e" cm="1">
        <f t="array" ref="K211">BUSCARV</f>
        <v>#NAME?</v>
      </c>
    </row>
    <row r="212" spans="10:11" x14ac:dyDescent="0.25">
      <c r="J212" s="35"/>
      <c r="K212" s="36" t="e" cm="1">
        <f t="array" ref="K212">BUSCARV</f>
        <v>#NAME?</v>
      </c>
    </row>
    <row r="213" spans="10:11" x14ac:dyDescent="0.25">
      <c r="J213" s="35"/>
      <c r="K213" s="36" t="e" cm="1">
        <f t="array" ref="K213">BUSCARV</f>
        <v>#NAME?</v>
      </c>
    </row>
    <row r="214" spans="10:11" x14ac:dyDescent="0.25">
      <c r="J214" s="35"/>
      <c r="K214" s="36" t="e" cm="1">
        <f t="array" ref="K214">BUSCARV</f>
        <v>#NAME?</v>
      </c>
    </row>
    <row r="215" spans="10:11" x14ac:dyDescent="0.25">
      <c r="J215" s="35"/>
      <c r="K215" s="36" t="e" cm="1">
        <f t="array" ref="K215">BUSCARV</f>
        <v>#NAME?</v>
      </c>
    </row>
    <row r="216" spans="10:11" x14ac:dyDescent="0.25">
      <c r="J216" s="35"/>
      <c r="K216" s="36" t="e" cm="1">
        <f t="array" ref="K216">BUSCARV</f>
        <v>#NAME?</v>
      </c>
    </row>
    <row r="217" spans="10:11" x14ac:dyDescent="0.25">
      <c r="J217" s="35"/>
      <c r="K217" s="36" t="e" cm="1">
        <f t="array" ref="K217">BUSCARV</f>
        <v>#NAME?</v>
      </c>
    </row>
    <row r="218" spans="10:11" x14ac:dyDescent="0.25">
      <c r="J218" s="35"/>
      <c r="K218" s="36" t="e" cm="1">
        <f t="array" ref="K218">BUSCARV</f>
        <v>#NAME?</v>
      </c>
    </row>
    <row r="219" spans="10:11" x14ac:dyDescent="0.25">
      <c r="J219" s="35"/>
      <c r="K219" s="36" t="e" cm="1">
        <f t="array" ref="K219">BUSCARV</f>
        <v>#NAME?</v>
      </c>
    </row>
    <row r="220" spans="10:11" x14ac:dyDescent="0.25">
      <c r="J220" s="35"/>
      <c r="K220" s="36" t="e" cm="1">
        <f t="array" ref="K220">BUSCARV</f>
        <v>#NAME?</v>
      </c>
    </row>
    <row r="221" spans="10:11" x14ac:dyDescent="0.25">
      <c r="J221" s="35"/>
      <c r="K221" s="36" t="e" cm="1">
        <f t="array" ref="K221">BUSCARV</f>
        <v>#NAME?</v>
      </c>
    </row>
    <row r="222" spans="10:11" x14ac:dyDescent="0.25">
      <c r="J222" s="35"/>
      <c r="K222" s="36" t="e" cm="1">
        <f t="array" ref="K222">BUSCARV</f>
        <v>#NAME?</v>
      </c>
    </row>
    <row r="223" spans="10:11" x14ac:dyDescent="0.25">
      <c r="J223" s="35"/>
      <c r="K223" s="36" t="e" cm="1">
        <f t="array" ref="K223">BUSCARV</f>
        <v>#NAME?</v>
      </c>
    </row>
    <row r="224" spans="10:11" x14ac:dyDescent="0.25">
      <c r="J224" s="35"/>
      <c r="K224" s="36" t="e" cm="1">
        <f t="array" ref="K224">BUSCARV</f>
        <v>#NAME?</v>
      </c>
    </row>
    <row r="225" spans="10:11" x14ac:dyDescent="0.25">
      <c r="J225" s="35"/>
      <c r="K225" s="36" t="e" cm="1">
        <f t="array" ref="K225">BUSCARV</f>
        <v>#NAME?</v>
      </c>
    </row>
    <row r="226" spans="10:11" x14ac:dyDescent="0.25">
      <c r="J226" s="35"/>
      <c r="K226" s="36" t="e" cm="1">
        <f t="array" ref="K226">BUSCARV</f>
        <v>#NAME?</v>
      </c>
    </row>
    <row r="227" spans="10:11" x14ac:dyDescent="0.25">
      <c r="J227" s="35"/>
      <c r="K227" s="36" t="e" cm="1">
        <f t="array" ref="K227">BUSCARV</f>
        <v>#NAME?</v>
      </c>
    </row>
    <row r="228" spans="10:11" x14ac:dyDescent="0.25">
      <c r="J228" s="35"/>
      <c r="K228" s="36" t="e" cm="1">
        <f t="array" ref="K228">BUSCARV</f>
        <v>#NAME?</v>
      </c>
    </row>
    <row r="229" spans="10:11" x14ac:dyDescent="0.25">
      <c r="J229" s="35"/>
      <c r="K229" s="36" t="e" cm="1">
        <f t="array" ref="K229">BUSCARV</f>
        <v>#NAME?</v>
      </c>
    </row>
    <row r="230" spans="10:11" x14ac:dyDescent="0.25">
      <c r="J230" s="35"/>
      <c r="K230" s="36" t="e" cm="1">
        <f t="array" ref="K230">BUSCARV</f>
        <v>#NAME?</v>
      </c>
    </row>
    <row r="231" spans="10:11" x14ac:dyDescent="0.25">
      <c r="J231" s="35"/>
      <c r="K231" s="36" t="e" cm="1">
        <f t="array" ref="K231">BUSCARV</f>
        <v>#NAME?</v>
      </c>
    </row>
    <row r="232" spans="10:11" x14ac:dyDescent="0.25">
      <c r="J232" s="35"/>
      <c r="K232" s="36" t="e" cm="1">
        <f t="array" ref="K232">BUSCARV</f>
        <v>#NAME?</v>
      </c>
    </row>
    <row r="233" spans="10:11" x14ac:dyDescent="0.25">
      <c r="J233" s="35"/>
      <c r="K233" s="36" t="e" cm="1">
        <f t="array" ref="K233">BUSCARV</f>
        <v>#NAME?</v>
      </c>
    </row>
    <row r="234" spans="10:11" x14ac:dyDescent="0.25">
      <c r="J234" s="35"/>
      <c r="K234" s="36" t="e" cm="1">
        <f t="array" ref="K234">BUSCARV</f>
        <v>#NAME?</v>
      </c>
    </row>
    <row r="235" spans="10:11" x14ac:dyDescent="0.25">
      <c r="J235" s="35"/>
      <c r="K235" s="36" t="e" cm="1">
        <f t="array" ref="K235">BUSCARV</f>
        <v>#NAME?</v>
      </c>
    </row>
    <row r="236" spans="10:11" x14ac:dyDescent="0.25">
      <c r="J236" s="35"/>
      <c r="K236" s="36" t="e" cm="1">
        <f t="array" ref="K236">BUSCARV</f>
        <v>#NAME?</v>
      </c>
    </row>
    <row r="237" spans="10:11" x14ac:dyDescent="0.25">
      <c r="J237" s="35"/>
      <c r="K237" s="36" t="e" cm="1">
        <f t="array" ref="K237">BUSCARV</f>
        <v>#NAME?</v>
      </c>
    </row>
    <row r="238" spans="10:11" x14ac:dyDescent="0.25">
      <c r="J238" s="35"/>
      <c r="K238" s="36" t="e" cm="1">
        <f t="array" ref="K238">BUSCARV</f>
        <v>#NAME?</v>
      </c>
    </row>
    <row r="239" spans="10:11" x14ac:dyDescent="0.25">
      <c r="J239" s="35"/>
      <c r="K239" s="36" t="e" cm="1">
        <f t="array" ref="K239">BUSCARV</f>
        <v>#NAME?</v>
      </c>
    </row>
    <row r="240" spans="10:11" x14ac:dyDescent="0.25">
      <c r="J240" s="35"/>
      <c r="K240" s="36" t="e" cm="1">
        <f t="array" ref="K240">BUSCARV</f>
        <v>#NAME?</v>
      </c>
    </row>
    <row r="241" spans="10:11" x14ac:dyDescent="0.25">
      <c r="J241" s="35"/>
      <c r="K241" s="36" t="e" cm="1">
        <f t="array" ref="K241">BUSCARV</f>
        <v>#NAME?</v>
      </c>
    </row>
    <row r="242" spans="10:11" x14ac:dyDescent="0.25">
      <c r="J242" s="35"/>
      <c r="K242" s="36" t="e" cm="1">
        <f t="array" ref="K242">BUSCARV</f>
        <v>#NAME?</v>
      </c>
    </row>
    <row r="243" spans="10:11" x14ac:dyDescent="0.25">
      <c r="J243" s="35"/>
      <c r="K243" s="36" t="e" cm="1">
        <f t="array" ref="K243">BUSCARV</f>
        <v>#NAME?</v>
      </c>
    </row>
    <row r="244" spans="10:11" x14ac:dyDescent="0.25">
      <c r="J244" s="35"/>
      <c r="K244" s="36" t="e" cm="1">
        <f t="array" ref="K244">BUSCARV</f>
        <v>#NAME?</v>
      </c>
    </row>
    <row r="245" spans="10:11" x14ac:dyDescent="0.25">
      <c r="J245" s="35"/>
      <c r="K245" s="36" t="e" cm="1">
        <f t="array" ref="K245">BUSCARV</f>
        <v>#NAME?</v>
      </c>
    </row>
    <row r="246" spans="10:11" x14ac:dyDescent="0.25">
      <c r="J246" s="35"/>
      <c r="K246" s="36" t="e" cm="1">
        <f t="array" ref="K246">BUSCARV</f>
        <v>#NAME?</v>
      </c>
    </row>
    <row r="247" spans="10:11" x14ac:dyDescent="0.25">
      <c r="J247" s="35"/>
      <c r="K247" s="36" t="e" cm="1">
        <f t="array" ref="K247">BUSCARV</f>
        <v>#NAME?</v>
      </c>
    </row>
    <row r="248" spans="10:11" x14ac:dyDescent="0.25">
      <c r="J248" s="35"/>
      <c r="K248" s="36" t="e" cm="1">
        <f t="array" ref="K248">BUSCARV</f>
        <v>#NAME?</v>
      </c>
    </row>
  </sheetData>
  <mergeCells count="4">
    <mergeCell ref="A2:F2"/>
    <mergeCell ref="H2:L2"/>
    <mergeCell ref="N2:R2"/>
    <mergeCell ref="A1:S1"/>
  </mergeCells>
  <phoneticPr fontId="9" type="noConversion"/>
  <pageMargins left="0.7" right="0.7" top="0.75" bottom="0.75" header="0.3" footer="0.3"/>
  <pageSetup paperSize="9" orientation="portrait" r:id="rId1"/>
  <headerFooter>
    <oddHeader>&amp;C
&amp;G</oddHeader>
  </headerFooter>
  <legacyDrawingHF r:id="rId2"/>
  <tableParts count="3">
    <tablePart r:id="rId3"/>
    <tablePart r:id="rId4"/>
    <tablePart r:id="rId5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728158-9372-48F3-80FD-643333F6DE1C}">
  <dimension ref="A1:S248"/>
  <sheetViews>
    <sheetView topLeftCell="A184" workbookViewId="0">
      <selection activeCell="D195" sqref="D5:D195"/>
    </sheetView>
  </sheetViews>
  <sheetFormatPr baseColWidth="10" defaultRowHeight="15" x14ac:dyDescent="0.25"/>
  <cols>
    <col min="1" max="1" width="21.28515625" style="1" customWidth="1"/>
    <col min="2" max="2" width="24" style="1" customWidth="1"/>
    <col min="3" max="3" width="19.140625" style="1" customWidth="1"/>
    <col min="4" max="4" width="13" style="1" customWidth="1"/>
    <col min="5" max="5" width="11.42578125" style="1"/>
    <col min="6" max="6" width="12.42578125" style="1" customWidth="1"/>
    <col min="7" max="7" width="2.85546875" style="2" customWidth="1"/>
    <col min="8" max="8" width="14.42578125" style="1" customWidth="1"/>
    <col min="9" max="9" width="12.5703125" style="1" customWidth="1"/>
    <col min="10" max="10" width="18" style="1" customWidth="1"/>
    <col min="11" max="11" width="0.42578125" style="1" customWidth="1"/>
    <col min="12" max="12" width="12.7109375" style="1" customWidth="1"/>
    <col min="13" max="13" width="3.140625" style="2" customWidth="1"/>
    <col min="14" max="14" width="14.42578125" style="1" customWidth="1"/>
    <col min="15" max="15" width="12.5703125" style="1" customWidth="1"/>
    <col min="16" max="16" width="21.28515625" style="1" customWidth="1"/>
    <col min="17" max="17" width="0.140625" style="1" customWidth="1"/>
    <col min="18" max="18" width="12.7109375" style="1" customWidth="1"/>
    <col min="19" max="19" width="3" style="2" customWidth="1"/>
    <col min="20" max="16384" width="11.42578125" style="1"/>
  </cols>
  <sheetData>
    <row r="1" spans="1:19" ht="53.25" customHeight="1" x14ac:dyDescent="0.25">
      <c r="A1" s="40"/>
      <c r="B1" s="41"/>
      <c r="C1" s="41"/>
      <c r="D1" s="41"/>
      <c r="E1" s="41"/>
      <c r="F1" s="41"/>
      <c r="G1" s="41"/>
      <c r="H1" s="41"/>
      <c r="I1" s="41"/>
      <c r="J1" s="41"/>
      <c r="K1" s="41"/>
      <c r="L1" s="41"/>
      <c r="M1" s="41"/>
      <c r="N1" s="41"/>
      <c r="O1" s="41"/>
      <c r="P1" s="41"/>
      <c r="Q1" s="41"/>
      <c r="R1" s="41"/>
      <c r="S1" s="41"/>
    </row>
    <row r="2" spans="1:19" ht="36.75" customHeight="1" x14ac:dyDescent="0.25">
      <c r="A2" s="37" t="s">
        <v>9</v>
      </c>
      <c r="B2" s="37"/>
      <c r="C2" s="37"/>
      <c r="D2" s="37"/>
      <c r="E2" s="37"/>
      <c r="F2" s="37"/>
      <c r="H2" s="38" t="s">
        <v>6</v>
      </c>
      <c r="I2" s="38"/>
      <c r="J2" s="38"/>
      <c r="K2" s="38"/>
      <c r="L2" s="38"/>
      <c r="N2" s="39" t="s">
        <v>5</v>
      </c>
      <c r="O2" s="39"/>
      <c r="P2" s="39"/>
      <c r="Q2" s="39"/>
      <c r="R2" s="39"/>
    </row>
    <row r="3" spans="1:19" ht="3" customHeight="1" x14ac:dyDescent="0.25"/>
    <row r="4" spans="1:19" ht="36.75" customHeight="1" x14ac:dyDescent="0.25">
      <c r="A4" s="7" t="s">
        <v>2</v>
      </c>
      <c r="B4" s="8" t="s">
        <v>3</v>
      </c>
      <c r="C4" s="9" t="s">
        <v>8</v>
      </c>
      <c r="D4" s="8" t="s">
        <v>5</v>
      </c>
      <c r="E4" s="8" t="s">
        <v>6</v>
      </c>
      <c r="F4" s="10" t="s">
        <v>7</v>
      </c>
      <c r="H4" s="8" t="s">
        <v>0</v>
      </c>
      <c r="I4" s="8" t="s">
        <v>1</v>
      </c>
      <c r="J4" s="9" t="s">
        <v>2</v>
      </c>
      <c r="K4" s="8" t="s">
        <v>3</v>
      </c>
      <c r="L4" s="8" t="s">
        <v>4</v>
      </c>
      <c r="N4" s="8" t="s">
        <v>0</v>
      </c>
      <c r="O4" s="8" t="s">
        <v>1</v>
      </c>
      <c r="P4" s="9" t="s">
        <v>2</v>
      </c>
      <c r="Q4" s="8" t="s">
        <v>3</v>
      </c>
      <c r="R4" s="8" t="s">
        <v>4</v>
      </c>
    </row>
    <row r="5" spans="1:19" x14ac:dyDescent="0.25">
      <c r="A5" s="5" t="s">
        <v>18</v>
      </c>
      <c r="B5" s="4" t="s">
        <v>28</v>
      </c>
      <c r="C5" s="3">
        <f>INVENTARIO[[#This Row],[STOCK]]</f>
        <v>46</v>
      </c>
      <c r="D5" s="3">
        <f>SUMIF(ENTRADAS14[[#This Row],[CÓDIGO PRODUCTO]],INVENTARIO12[[#This Row],[CÓDIGO PRODUCTO]],ENTRADAS14[[#This Row],[CANTIDAD]])</f>
        <v>156</v>
      </c>
      <c r="E5" s="3">
        <f>SUMIF(SALIDAS13[[#This Row],[CÓDIGO PRODUCTO]],INVENTARIO12[[#This Row],[CÓDIGO PRODUCTO]],SALIDAS13[[#This Row],[CANTIDAD]])</f>
        <v>102</v>
      </c>
      <c r="F5" s="6">
        <f>INVENTARIO12[[#This Row],[EXISTENCIAS INICIALES]]+INVENTARIO12[[#This Row],[ENTRADAS]]-INVENTARIO12[[#This Row],[SALIDAS]]</f>
        <v>100</v>
      </c>
      <c r="H5" s="1" t="s">
        <v>26</v>
      </c>
      <c r="I5" s="15">
        <v>44652</v>
      </c>
      <c r="J5" s="5" t="s">
        <v>18</v>
      </c>
      <c r="L5" s="1">
        <v>102</v>
      </c>
      <c r="N5" s="1" t="s">
        <v>27</v>
      </c>
      <c r="O5" s="16">
        <v>44649</v>
      </c>
      <c r="P5" s="5" t="s">
        <v>18</v>
      </c>
      <c r="Q5" s="1" t="e" cm="1" vm="1">
        <f t="array" aca="1" ref="Q5" ca="1">VLOOKUP(ENTRADAS14[CÓDIGO PRODUCTO],INVENTARIO12[],2,FALSE)</f>
        <v>#VALUE!</v>
      </c>
      <c r="R5" s="1">
        <v>156</v>
      </c>
    </row>
    <row r="6" spans="1:19" x14ac:dyDescent="0.25">
      <c r="A6" s="5" t="s">
        <v>19</v>
      </c>
      <c r="B6" s="4" t="s">
        <v>29</v>
      </c>
      <c r="C6" s="3">
        <f>INVENTARIO[[#This Row],[STOCK]]</f>
        <v>44</v>
      </c>
      <c r="D6" s="3">
        <f>SUMIF(ENTRADAS14[[#This Row],[CÓDIGO PRODUCTO]],INVENTARIO12[[#This Row],[CÓDIGO PRODUCTO]],ENTRADAS14[[#This Row],[CANTIDAD]])</f>
        <v>150</v>
      </c>
      <c r="E6" s="3">
        <f>SUMIF(SALIDAS13[[#This Row],[CÓDIGO PRODUCTO]],INVENTARIO12[[#This Row],[CÓDIGO PRODUCTO]],SALIDAS13[[#This Row],[CANTIDAD]])</f>
        <v>94</v>
      </c>
      <c r="F6" s="6">
        <f>INVENTARIO12[[#This Row],[EXISTENCIAS INICIALES]]+INVENTARIO12[[#This Row],[ENTRADAS]]-INVENTARIO12[[#This Row],[SALIDAS]]</f>
        <v>100</v>
      </c>
      <c r="H6" s="1" t="s">
        <v>27</v>
      </c>
      <c r="I6" s="15">
        <v>44653</v>
      </c>
      <c r="J6" s="5" t="s">
        <v>19</v>
      </c>
      <c r="K6" s="1" t="e" cm="1" vm="2">
        <f t="array" aca="1" ref="K6" ca="1">VLOOKUP(SALIDAS13[CÓDIGO PRODUCTO],INVENTARIO12[],2,FALSE)</f>
        <v>#VALUE!</v>
      </c>
      <c r="L6" s="1">
        <v>94</v>
      </c>
      <c r="N6" s="1" t="s">
        <v>141</v>
      </c>
      <c r="O6" s="16">
        <v>44650</v>
      </c>
      <c r="P6" s="5" t="s">
        <v>19</v>
      </c>
      <c r="Q6" s="1" t="e" cm="1" vm="1">
        <f t="array" aca="1" ref="Q6" ca="1">VLOOKUP(ENTRADAS14[CÓDIGO PRODUCTO],INVENTARIO12[],2,FALSE)</f>
        <v>#VALUE!</v>
      </c>
      <c r="R6" s="1">
        <v>150</v>
      </c>
    </row>
    <row r="7" spans="1:19" x14ac:dyDescent="0.25">
      <c r="A7" s="5" t="s">
        <v>20</v>
      </c>
      <c r="B7" s="4" t="s">
        <v>30</v>
      </c>
      <c r="C7" s="3">
        <f>INVENTARIO[[#This Row],[STOCK]]</f>
        <v>42</v>
      </c>
      <c r="D7" s="3">
        <f>SUMIF(ENTRADAS14[[#This Row],[CÓDIGO PRODUCTO]],INVENTARIO12[[#This Row],[CÓDIGO PRODUCTO]],ENTRADAS14[[#This Row],[CANTIDAD]])</f>
        <v>155</v>
      </c>
      <c r="E7" s="3">
        <f>SUMIF(SALIDAS13[[#This Row],[CÓDIGO PRODUCTO]],INVENTARIO12[[#This Row],[CÓDIGO PRODUCTO]],SALIDAS13[[#This Row],[CANTIDAD]])</f>
        <v>98</v>
      </c>
      <c r="F7" s="6">
        <f>INVENTARIO12[[#This Row],[EXISTENCIAS INICIALES]]+INVENTARIO12[[#This Row],[ENTRADAS]]-INVENTARIO12[[#This Row],[SALIDAS]]</f>
        <v>99</v>
      </c>
      <c r="H7" s="1" t="s">
        <v>141</v>
      </c>
      <c r="I7" s="15">
        <v>44654</v>
      </c>
      <c r="J7" s="5" t="s">
        <v>20</v>
      </c>
      <c r="K7" s="1" t="e" cm="1">
        <f t="array" ref="K7">BUSCARV</f>
        <v>#NAME?</v>
      </c>
      <c r="L7" s="1">
        <v>98</v>
      </c>
      <c r="N7" s="1" t="s">
        <v>142</v>
      </c>
      <c r="O7" s="16">
        <v>44651</v>
      </c>
      <c r="P7" s="5" t="s">
        <v>20</v>
      </c>
      <c r="Q7" s="1" t="e" cm="1" vm="1">
        <f t="array" aca="1" ref="Q7" ca="1">VLOOKUP(ENTRADAS14[CÓDIGO PRODUCTO],INVENTARIO12[],2,FALSE)</f>
        <v>#VALUE!</v>
      </c>
      <c r="R7" s="1">
        <v>155</v>
      </c>
    </row>
    <row r="8" spans="1:19" x14ac:dyDescent="0.25">
      <c r="A8" s="5" t="s">
        <v>21</v>
      </c>
      <c r="B8" s="4" t="s">
        <v>31</v>
      </c>
      <c r="C8" s="3">
        <f>INVENTARIO[[#This Row],[STOCK]]</f>
        <v>39</v>
      </c>
      <c r="D8" s="3">
        <f>SUMIF(ENTRADAS14[[#This Row],[CÓDIGO PRODUCTO]],INVENTARIO12[[#This Row],[CÓDIGO PRODUCTO]],ENTRADAS14[[#This Row],[CANTIDAD]])</f>
        <v>129</v>
      </c>
      <c r="E8" s="3">
        <f>SUMIF(SALIDAS13[[#This Row],[CÓDIGO PRODUCTO]],INVENTARIO12[[#This Row],[CÓDIGO PRODUCTO]],SALIDAS13[[#This Row],[CANTIDAD]])</f>
        <v>74</v>
      </c>
      <c r="F8" s="6">
        <f>INVENTARIO12[[#This Row],[EXISTENCIAS INICIALES]]+INVENTARIO12[[#This Row],[ENTRADAS]]-INVENTARIO12[[#This Row],[SALIDAS]]</f>
        <v>94</v>
      </c>
      <c r="H8" s="1" t="s">
        <v>142</v>
      </c>
      <c r="I8" s="15">
        <v>44655</v>
      </c>
      <c r="J8" s="5" t="s">
        <v>21</v>
      </c>
      <c r="K8" s="1" t="e" cm="1">
        <f t="array" ref="K8">BUSCARV</f>
        <v>#NAME?</v>
      </c>
      <c r="L8" s="1">
        <v>74</v>
      </c>
      <c r="N8" s="1" t="s">
        <v>143</v>
      </c>
      <c r="O8" s="16">
        <v>44652</v>
      </c>
      <c r="P8" s="5" t="s">
        <v>21</v>
      </c>
      <c r="Q8" s="1" t="e" cm="1" vm="1">
        <f t="array" aca="1" ref="Q8" ca="1">VLOOKUP(ENTRADAS14[CÓDIGO PRODUCTO],INVENTARIO12[],2,FALSE)</f>
        <v>#VALUE!</v>
      </c>
      <c r="R8" s="1">
        <v>129</v>
      </c>
    </row>
    <row r="9" spans="1:19" x14ac:dyDescent="0.25">
      <c r="A9" s="5" t="s">
        <v>14</v>
      </c>
      <c r="B9" s="4" t="s">
        <v>32</v>
      </c>
      <c r="C9" s="3">
        <f>INVENTARIO[[#This Row],[STOCK]]</f>
        <v>43</v>
      </c>
      <c r="D9" s="3">
        <f>SUMIF(ENTRADAS14[[#This Row],[CÓDIGO PRODUCTO]],INVENTARIO12[[#This Row],[CÓDIGO PRODUCTO]],ENTRADAS14[[#This Row],[CANTIDAD]])</f>
        <v>142</v>
      </c>
      <c r="E9" s="3">
        <f>SUMIF(SALIDAS13[[#This Row],[CÓDIGO PRODUCTO]],INVENTARIO12[[#This Row],[CÓDIGO PRODUCTO]],SALIDAS13[[#This Row],[CANTIDAD]])</f>
        <v>90</v>
      </c>
      <c r="F9" s="6">
        <f>INVENTARIO12[[#This Row],[EXISTENCIAS INICIALES]]+INVENTARIO12[[#This Row],[ENTRADAS]]-INVENTARIO12[[#This Row],[SALIDAS]]</f>
        <v>95</v>
      </c>
      <c r="H9" s="1" t="s">
        <v>143</v>
      </c>
      <c r="I9" s="15">
        <v>44656</v>
      </c>
      <c r="J9" s="5" t="s">
        <v>14</v>
      </c>
      <c r="K9" s="1" t="e" cm="1">
        <f t="array" ref="K9">BUSCARV</f>
        <v>#NAME?</v>
      </c>
      <c r="L9" s="1">
        <v>90</v>
      </c>
      <c r="N9" s="1" t="s">
        <v>144</v>
      </c>
      <c r="O9" s="16">
        <v>44653</v>
      </c>
      <c r="P9" s="5" t="s">
        <v>14</v>
      </c>
      <c r="Q9" s="1" t="e" cm="1" vm="1">
        <f t="array" aca="1" ref="Q9" ca="1">VLOOKUP(ENTRADAS14[CÓDIGO PRODUCTO],INVENTARIO12[],2,FALSE)</f>
        <v>#VALUE!</v>
      </c>
      <c r="R9" s="1">
        <v>142</v>
      </c>
    </row>
    <row r="10" spans="1:19" x14ac:dyDescent="0.25">
      <c r="A10" s="5" t="s">
        <v>15</v>
      </c>
      <c r="B10" s="4" t="s">
        <v>33</v>
      </c>
      <c r="C10" s="3">
        <f>INVENTARIO[[#This Row],[STOCK]]</f>
        <v>42</v>
      </c>
      <c r="D10" s="3">
        <f>SUMIF(ENTRADAS14[[#This Row],[CÓDIGO PRODUCTO]],INVENTARIO12[[#This Row],[CÓDIGO PRODUCTO]],ENTRADAS14[[#This Row],[CANTIDAD]])</f>
        <v>156</v>
      </c>
      <c r="E10" s="3">
        <f>SUMIF(SALIDAS13[[#This Row],[CÓDIGO PRODUCTO]],INVENTARIO12[[#This Row],[CÓDIGO PRODUCTO]],SALIDAS13[[#This Row],[CANTIDAD]])</f>
        <v>103</v>
      </c>
      <c r="F10" s="6">
        <f>INVENTARIO12[[#This Row],[EXISTENCIAS INICIALES]]+INVENTARIO12[[#This Row],[ENTRADAS]]-INVENTARIO12[[#This Row],[SALIDAS]]</f>
        <v>95</v>
      </c>
      <c r="H10" s="1" t="s">
        <v>144</v>
      </c>
      <c r="I10" s="15">
        <v>44657</v>
      </c>
      <c r="J10" s="5" t="s">
        <v>15</v>
      </c>
      <c r="K10" s="1" t="e" cm="1">
        <f t="array" ref="K10">BUSCARV</f>
        <v>#NAME?</v>
      </c>
      <c r="L10" s="1">
        <v>103</v>
      </c>
      <c r="N10" s="1" t="s">
        <v>145</v>
      </c>
      <c r="O10" s="16">
        <v>44654</v>
      </c>
      <c r="P10" s="5" t="s">
        <v>15</v>
      </c>
      <c r="Q10" s="1" t="e" cm="1" vm="1">
        <f t="array" aca="1" ref="Q10" ca="1">VLOOKUP(ENTRADAS14[CÓDIGO PRODUCTO],INVENTARIO12[],2,FALSE)</f>
        <v>#VALUE!</v>
      </c>
      <c r="R10" s="1">
        <v>156</v>
      </c>
    </row>
    <row r="11" spans="1:19" x14ac:dyDescent="0.25">
      <c r="A11" s="5" t="s">
        <v>16</v>
      </c>
      <c r="B11" s="4" t="s">
        <v>34</v>
      </c>
      <c r="C11" s="3">
        <f>INVENTARIO[[#This Row],[STOCK]]</f>
        <v>31</v>
      </c>
      <c r="D11" s="3">
        <f>SUMIF(ENTRADAS14[[#This Row],[CÓDIGO PRODUCTO]],INVENTARIO12[[#This Row],[CÓDIGO PRODUCTO]],ENTRADAS14[[#This Row],[CANTIDAD]])</f>
        <v>143</v>
      </c>
      <c r="E11" s="3">
        <f>SUMIF(SALIDAS13[[#This Row],[CÓDIGO PRODUCTO]],INVENTARIO12[[#This Row],[CÓDIGO PRODUCTO]],SALIDAS13[[#This Row],[CANTIDAD]])</f>
        <v>91</v>
      </c>
      <c r="F11" s="6">
        <f>INVENTARIO12[[#This Row],[EXISTENCIAS INICIALES]]+INVENTARIO12[[#This Row],[ENTRADAS]]-INVENTARIO12[[#This Row],[SALIDAS]]</f>
        <v>83</v>
      </c>
      <c r="H11" s="1" t="s">
        <v>145</v>
      </c>
      <c r="I11" s="15">
        <v>44658</v>
      </c>
      <c r="J11" s="5" t="s">
        <v>16</v>
      </c>
      <c r="K11" s="1" t="e" cm="1">
        <f t="array" ref="K11">BUSCARV</f>
        <v>#NAME?</v>
      </c>
      <c r="L11" s="1">
        <v>91</v>
      </c>
      <c r="N11" s="1" t="s">
        <v>146</v>
      </c>
      <c r="O11" s="16">
        <v>44655</v>
      </c>
      <c r="P11" s="5" t="s">
        <v>16</v>
      </c>
      <c r="Q11" s="1" t="e" cm="1" vm="1">
        <f t="array" aca="1" ref="Q11" ca="1">VLOOKUP(ENTRADAS14[CÓDIGO PRODUCTO],INVENTARIO12[],2,FALSE)</f>
        <v>#VALUE!</v>
      </c>
      <c r="R11" s="1">
        <v>143</v>
      </c>
    </row>
    <row r="12" spans="1:19" x14ac:dyDescent="0.25">
      <c r="A12" s="5" t="s">
        <v>17</v>
      </c>
      <c r="B12" s="4" t="s">
        <v>35</v>
      </c>
      <c r="C12" s="3">
        <f>INVENTARIO[[#This Row],[STOCK]]</f>
        <v>49</v>
      </c>
      <c r="D12" s="3">
        <f>SUMIF(ENTRADAS14[[#This Row],[CÓDIGO PRODUCTO]],INVENTARIO12[[#This Row],[CÓDIGO PRODUCTO]],ENTRADAS14[[#This Row],[CANTIDAD]])</f>
        <v>145</v>
      </c>
      <c r="E12" s="3">
        <f>SUMIF(SALIDAS13[[#This Row],[CÓDIGO PRODUCTO]],INVENTARIO12[[#This Row],[CÓDIGO PRODUCTO]],SALIDAS13[[#This Row],[CANTIDAD]])</f>
        <v>81</v>
      </c>
      <c r="F12" s="6">
        <f>INVENTARIO12[[#This Row],[EXISTENCIAS INICIALES]]+INVENTARIO12[[#This Row],[ENTRADAS]]-INVENTARIO12[[#This Row],[SALIDAS]]</f>
        <v>113</v>
      </c>
      <c r="H12" s="1" t="s">
        <v>146</v>
      </c>
      <c r="I12" s="15">
        <v>44659</v>
      </c>
      <c r="J12" s="5" t="s">
        <v>17</v>
      </c>
      <c r="K12" s="1" t="e" cm="1">
        <f t="array" ref="K12">BUSCARV</f>
        <v>#NAME?</v>
      </c>
      <c r="L12" s="1">
        <v>81</v>
      </c>
      <c r="N12" s="1" t="s">
        <v>147</v>
      </c>
      <c r="O12" s="16">
        <v>44656</v>
      </c>
      <c r="P12" s="5" t="s">
        <v>17</v>
      </c>
      <c r="Q12" s="1" t="e" cm="1" vm="1">
        <f t="array" aca="1" ref="Q12" ca="1">VLOOKUP(ENTRADAS14[CÓDIGO PRODUCTO],INVENTARIO12[],2,FALSE)</f>
        <v>#VALUE!</v>
      </c>
      <c r="R12" s="1">
        <v>145</v>
      </c>
    </row>
    <row r="13" spans="1:19" x14ac:dyDescent="0.25">
      <c r="A13" s="5" t="s">
        <v>10</v>
      </c>
      <c r="B13" s="4" t="s">
        <v>36</v>
      </c>
      <c r="C13" s="3">
        <f>INVENTARIO[[#This Row],[STOCK]]</f>
        <v>47</v>
      </c>
      <c r="D13" s="3">
        <f>SUMIF(ENTRADAS14[[#This Row],[CÓDIGO PRODUCTO]],INVENTARIO12[[#This Row],[CÓDIGO PRODUCTO]],ENTRADAS14[[#This Row],[CANTIDAD]])</f>
        <v>153</v>
      </c>
      <c r="E13" s="3">
        <f>SUMIF(SALIDAS13[[#This Row],[CÓDIGO PRODUCTO]],INVENTARIO12[[#This Row],[CÓDIGO PRODUCTO]],SALIDAS13[[#This Row],[CANTIDAD]])</f>
        <v>93</v>
      </c>
      <c r="F13" s="6">
        <f>INVENTARIO12[[#This Row],[EXISTENCIAS INICIALES]]+INVENTARIO12[[#This Row],[ENTRADAS]]-INVENTARIO12[[#This Row],[SALIDAS]]</f>
        <v>107</v>
      </c>
      <c r="H13" s="1" t="s">
        <v>147</v>
      </c>
      <c r="I13" s="15">
        <v>44660</v>
      </c>
      <c r="J13" s="5" t="s">
        <v>10</v>
      </c>
      <c r="K13" s="1" t="e" cm="1">
        <f t="array" ref="K13">BUSCARV</f>
        <v>#NAME?</v>
      </c>
      <c r="L13" s="1">
        <v>93</v>
      </c>
      <c r="N13" s="1" t="s">
        <v>148</v>
      </c>
      <c r="O13" s="16">
        <v>44657</v>
      </c>
      <c r="P13" s="5" t="s">
        <v>10</v>
      </c>
      <c r="Q13" s="1" t="e" cm="1" vm="1">
        <f t="array" aca="1" ref="Q13" ca="1">VLOOKUP(ENTRADAS14[CÓDIGO PRODUCTO],INVENTARIO12[],2,FALSE)</f>
        <v>#VALUE!</v>
      </c>
      <c r="R13" s="1">
        <v>153</v>
      </c>
    </row>
    <row r="14" spans="1:19" x14ac:dyDescent="0.25">
      <c r="A14" s="5" t="s">
        <v>11</v>
      </c>
      <c r="B14" s="4" t="s">
        <v>36</v>
      </c>
      <c r="C14" s="3">
        <f>INVENTARIO[[#This Row],[STOCK]]</f>
        <v>43</v>
      </c>
      <c r="D14" s="3">
        <f>SUMIF(ENTRADAS14[[#This Row],[CÓDIGO PRODUCTO]],INVENTARIO12[[#This Row],[CÓDIGO PRODUCTO]],ENTRADAS14[[#This Row],[CANTIDAD]])</f>
        <v>134</v>
      </c>
      <c r="E14" s="3">
        <f>SUMIF(SALIDAS13[[#This Row],[CÓDIGO PRODUCTO]],INVENTARIO12[[#This Row],[CÓDIGO PRODUCTO]],SALIDAS13[[#This Row],[CANTIDAD]])</f>
        <v>80</v>
      </c>
      <c r="F14" s="6">
        <f>INVENTARIO12[[#This Row],[EXISTENCIAS INICIALES]]+INVENTARIO12[[#This Row],[ENTRADAS]]-INVENTARIO12[[#This Row],[SALIDAS]]</f>
        <v>97</v>
      </c>
      <c r="H14" s="1" t="s">
        <v>148</v>
      </c>
      <c r="I14" s="15">
        <v>44661</v>
      </c>
      <c r="J14" s="5" t="s">
        <v>11</v>
      </c>
      <c r="K14" s="1" t="e" cm="1">
        <f t="array" ref="K14">BUSCARV</f>
        <v>#NAME?</v>
      </c>
      <c r="L14" s="1">
        <v>80</v>
      </c>
      <c r="N14" s="1" t="s">
        <v>149</v>
      </c>
      <c r="O14" s="16">
        <v>44658</v>
      </c>
      <c r="P14" s="5" t="s">
        <v>11</v>
      </c>
      <c r="Q14" s="1" t="e" cm="1" vm="1">
        <f t="array" aca="1" ref="Q14" ca="1">VLOOKUP(ENTRADAS14[CÓDIGO PRODUCTO],INVENTARIO12[],2,FALSE)</f>
        <v>#VALUE!</v>
      </c>
      <c r="R14" s="1">
        <v>134</v>
      </c>
    </row>
    <row r="15" spans="1:19" x14ac:dyDescent="0.25">
      <c r="A15" s="5" t="s">
        <v>12</v>
      </c>
      <c r="B15" s="4" t="s">
        <v>37</v>
      </c>
      <c r="C15" s="3">
        <f>INVENTARIO[[#This Row],[STOCK]]</f>
        <v>37</v>
      </c>
      <c r="D15" s="3">
        <f>SUMIF(ENTRADAS14[[#This Row],[CÓDIGO PRODUCTO]],INVENTARIO12[[#This Row],[CÓDIGO PRODUCTO]],ENTRADAS14[[#This Row],[CANTIDAD]])</f>
        <v>142</v>
      </c>
      <c r="E15" s="3">
        <f>SUMIF(SALIDAS13[[#This Row],[CÓDIGO PRODUCTO]],INVENTARIO12[[#This Row],[CÓDIGO PRODUCTO]],SALIDAS13[[#This Row],[CANTIDAD]])</f>
        <v>87</v>
      </c>
      <c r="F15" s="6">
        <f>INVENTARIO12[[#This Row],[EXISTENCIAS INICIALES]]+INVENTARIO12[[#This Row],[ENTRADAS]]-INVENTARIO12[[#This Row],[SALIDAS]]</f>
        <v>92</v>
      </c>
      <c r="H15" s="1" t="s">
        <v>149</v>
      </c>
      <c r="I15" s="15">
        <v>44662</v>
      </c>
      <c r="J15" s="5" t="s">
        <v>12</v>
      </c>
      <c r="K15" s="1" t="e" cm="1">
        <f t="array" ref="K15">BUSCARV</f>
        <v>#NAME?</v>
      </c>
      <c r="L15" s="1">
        <v>87</v>
      </c>
      <c r="N15" s="1" t="s">
        <v>150</v>
      </c>
      <c r="O15" s="16">
        <v>44659</v>
      </c>
      <c r="P15" s="5" t="s">
        <v>12</v>
      </c>
      <c r="Q15" s="1" t="e" cm="1" vm="1">
        <f t="array" aca="1" ref="Q15" ca="1">VLOOKUP(ENTRADAS14[CÓDIGO PRODUCTO],INVENTARIO12[],2,FALSE)</f>
        <v>#VALUE!</v>
      </c>
      <c r="R15" s="1">
        <v>142</v>
      </c>
    </row>
    <row r="16" spans="1:19" x14ac:dyDescent="0.25">
      <c r="A16" s="5" t="s">
        <v>13</v>
      </c>
      <c r="B16" s="4" t="s">
        <v>38</v>
      </c>
      <c r="C16" s="3">
        <f>INVENTARIO[[#This Row],[STOCK]]</f>
        <v>46</v>
      </c>
      <c r="D16" s="3">
        <f>SUMIF(ENTRADAS14[[#This Row],[CÓDIGO PRODUCTO]],INVENTARIO12[[#This Row],[CÓDIGO PRODUCTO]],ENTRADAS14[[#This Row],[CANTIDAD]])</f>
        <v>137</v>
      </c>
      <c r="E16" s="3">
        <f>SUMIF(SALIDAS13[[#This Row],[CÓDIGO PRODUCTO]],INVENTARIO12[[#This Row],[CÓDIGO PRODUCTO]],SALIDAS13[[#This Row],[CANTIDAD]])</f>
        <v>84</v>
      </c>
      <c r="F16" s="6">
        <f>INVENTARIO12[[#This Row],[EXISTENCIAS INICIALES]]+INVENTARIO12[[#This Row],[ENTRADAS]]-INVENTARIO12[[#This Row],[SALIDAS]]</f>
        <v>99</v>
      </c>
      <c r="H16" s="1" t="s">
        <v>150</v>
      </c>
      <c r="I16" s="15">
        <v>44663</v>
      </c>
      <c r="J16" s="5" t="s">
        <v>13</v>
      </c>
      <c r="K16" s="1" t="e" cm="1">
        <f t="array" ref="K16">BUSCARV</f>
        <v>#NAME?</v>
      </c>
      <c r="L16" s="1">
        <v>84</v>
      </c>
      <c r="N16" s="1" t="s">
        <v>151</v>
      </c>
      <c r="O16" s="16">
        <v>44660</v>
      </c>
      <c r="P16" s="5" t="s">
        <v>13</v>
      </c>
      <c r="Q16" s="1" t="e" cm="1" vm="1">
        <f t="array" aca="1" ref="Q16" ca="1">VLOOKUP(ENTRADAS14[CÓDIGO PRODUCTO],INVENTARIO12[],2,FALSE)</f>
        <v>#VALUE!</v>
      </c>
      <c r="R16" s="1">
        <v>137</v>
      </c>
    </row>
    <row r="17" spans="1:18" x14ac:dyDescent="0.25">
      <c r="A17" s="5" t="s">
        <v>22</v>
      </c>
      <c r="B17" s="4" t="s">
        <v>39</v>
      </c>
      <c r="C17" s="3">
        <f>INVENTARIO[[#This Row],[STOCK]]</f>
        <v>49</v>
      </c>
      <c r="D17" s="3">
        <f>SUMIF(ENTRADAS14[[#This Row],[CÓDIGO PRODUCTO]],INVENTARIO12[[#This Row],[CÓDIGO PRODUCTO]],ENTRADAS14[[#This Row],[CANTIDAD]])</f>
        <v>122</v>
      </c>
      <c r="E17" s="3">
        <f>SUMIF(SALIDAS13[[#This Row],[CÓDIGO PRODUCTO]],INVENTARIO12[[#This Row],[CÓDIGO PRODUCTO]],SALIDAS13[[#This Row],[CANTIDAD]])</f>
        <v>67</v>
      </c>
      <c r="F17" s="6">
        <f>INVENTARIO12[[#This Row],[EXISTENCIAS INICIALES]]+INVENTARIO12[[#This Row],[ENTRADAS]]-INVENTARIO12[[#This Row],[SALIDAS]]</f>
        <v>104</v>
      </c>
      <c r="H17" s="1" t="s">
        <v>151</v>
      </c>
      <c r="I17" s="15">
        <v>44664</v>
      </c>
      <c r="J17" s="5" t="s">
        <v>22</v>
      </c>
      <c r="K17" s="1" t="e" cm="1">
        <f t="array" ref="K17">BUSCARV</f>
        <v>#NAME?</v>
      </c>
      <c r="L17" s="1">
        <v>67</v>
      </c>
      <c r="N17" s="1" t="s">
        <v>152</v>
      </c>
      <c r="O17" s="16">
        <v>44661</v>
      </c>
      <c r="P17" s="5" t="s">
        <v>22</v>
      </c>
      <c r="Q17" s="1" t="e" cm="1" vm="1">
        <f t="array" aca="1" ref="Q17" ca="1">VLOOKUP(ENTRADAS14[CÓDIGO PRODUCTO],INVENTARIO12[],2,FALSE)</f>
        <v>#VALUE!</v>
      </c>
      <c r="R17" s="1">
        <v>122</v>
      </c>
    </row>
    <row r="18" spans="1:18" x14ac:dyDescent="0.25">
      <c r="A18" s="5" t="s">
        <v>23</v>
      </c>
      <c r="B18" s="4" t="s">
        <v>40</v>
      </c>
      <c r="C18" s="3">
        <f>INVENTARIO[[#This Row],[STOCK]]</f>
        <v>60</v>
      </c>
      <c r="D18" s="3">
        <f>SUMIF(ENTRADAS14[[#This Row],[CÓDIGO PRODUCTO]],INVENTARIO12[[#This Row],[CÓDIGO PRODUCTO]],ENTRADAS14[[#This Row],[CANTIDAD]])</f>
        <v>148</v>
      </c>
      <c r="E18" s="3">
        <f>SUMIF(SALIDAS13[[#This Row],[CÓDIGO PRODUCTO]],INVENTARIO12[[#This Row],[CÓDIGO PRODUCTO]],SALIDAS13[[#This Row],[CANTIDAD]])</f>
        <v>89</v>
      </c>
      <c r="F18" s="6">
        <f>INVENTARIO12[[#This Row],[EXISTENCIAS INICIALES]]+INVENTARIO12[[#This Row],[ENTRADAS]]-INVENTARIO12[[#This Row],[SALIDAS]]</f>
        <v>119</v>
      </c>
      <c r="H18" s="1" t="s">
        <v>152</v>
      </c>
      <c r="I18" s="15">
        <v>44665</v>
      </c>
      <c r="J18" s="5" t="s">
        <v>23</v>
      </c>
      <c r="K18" s="1" t="e" cm="1">
        <f t="array" ref="K18">BUSCARV</f>
        <v>#NAME?</v>
      </c>
      <c r="L18" s="1">
        <v>89</v>
      </c>
      <c r="N18" s="1" t="s">
        <v>153</v>
      </c>
      <c r="O18" s="16">
        <v>44662</v>
      </c>
      <c r="P18" s="5" t="s">
        <v>23</v>
      </c>
      <c r="Q18" s="1" t="e" cm="1" vm="1">
        <f t="array" aca="1" ref="Q18" ca="1">VLOOKUP(ENTRADAS14[CÓDIGO PRODUCTO],INVENTARIO12[],2,FALSE)</f>
        <v>#VALUE!</v>
      </c>
      <c r="R18" s="1">
        <v>148</v>
      </c>
    </row>
    <row r="19" spans="1:18" x14ac:dyDescent="0.25">
      <c r="A19" s="5" t="s">
        <v>24</v>
      </c>
      <c r="B19" s="4" t="s">
        <v>41</v>
      </c>
      <c r="C19" s="3">
        <f>INVENTARIO[[#This Row],[STOCK]]</f>
        <v>46</v>
      </c>
      <c r="D19" s="3">
        <f>SUMIF(ENTRADAS14[[#This Row],[CÓDIGO PRODUCTO]],INVENTARIO12[[#This Row],[CÓDIGO PRODUCTO]],ENTRADAS14[[#This Row],[CANTIDAD]])</f>
        <v>122</v>
      </c>
      <c r="E19" s="3">
        <f>SUMIF(SALIDAS13[[#This Row],[CÓDIGO PRODUCTO]],INVENTARIO12[[#This Row],[CÓDIGO PRODUCTO]],SALIDAS13[[#This Row],[CANTIDAD]])</f>
        <v>65</v>
      </c>
      <c r="F19" s="6">
        <f>INVENTARIO12[[#This Row],[EXISTENCIAS INICIALES]]+INVENTARIO12[[#This Row],[ENTRADAS]]-INVENTARIO12[[#This Row],[SALIDAS]]</f>
        <v>103</v>
      </c>
      <c r="H19" s="1" t="s">
        <v>153</v>
      </c>
      <c r="I19" s="15">
        <v>44666</v>
      </c>
      <c r="J19" s="5" t="s">
        <v>24</v>
      </c>
      <c r="K19" s="1" t="e" cm="1">
        <f t="array" ref="K19">BUSCARV</f>
        <v>#NAME?</v>
      </c>
      <c r="L19" s="1">
        <v>65</v>
      </c>
      <c r="N19" s="1" t="s">
        <v>154</v>
      </c>
      <c r="O19" s="16">
        <v>44663</v>
      </c>
      <c r="P19" s="5" t="s">
        <v>24</v>
      </c>
      <c r="Q19" s="1" t="e" cm="1" vm="1">
        <f t="array" aca="1" ref="Q19" ca="1">VLOOKUP(ENTRADAS14[CÓDIGO PRODUCTO],INVENTARIO12[],2,FALSE)</f>
        <v>#VALUE!</v>
      </c>
      <c r="R19" s="1">
        <v>122</v>
      </c>
    </row>
    <row r="20" spans="1:18" x14ac:dyDescent="0.25">
      <c r="A20" s="11" t="s">
        <v>25</v>
      </c>
      <c r="B20" s="12" t="s">
        <v>42</v>
      </c>
      <c r="C20" s="3">
        <f>INVENTARIO[[#This Row],[STOCK]]</f>
        <v>56</v>
      </c>
      <c r="D20" s="3">
        <f>SUMIF(ENTRADAS14[[#This Row],[CÓDIGO PRODUCTO]],INVENTARIO12[[#This Row],[CÓDIGO PRODUCTO]],ENTRADAS14[[#This Row],[CANTIDAD]])</f>
        <v>140</v>
      </c>
      <c r="E20" s="13">
        <f>SUMIF(SALIDAS13[[#This Row],[CÓDIGO PRODUCTO]],INVENTARIO12[[#This Row],[CÓDIGO PRODUCTO]],SALIDAS13[[#This Row],[CANTIDAD]])</f>
        <v>84</v>
      </c>
      <c r="F20" s="14">
        <f>INVENTARIO12[[#This Row],[EXISTENCIAS INICIALES]]+INVENTARIO12[[#This Row],[ENTRADAS]]-INVENTARIO12[[#This Row],[SALIDAS]]</f>
        <v>112</v>
      </c>
      <c r="H20" s="1" t="s">
        <v>154</v>
      </c>
      <c r="I20" s="15">
        <v>44667</v>
      </c>
      <c r="J20" s="11" t="s">
        <v>25</v>
      </c>
      <c r="K20" s="1" t="e" cm="1">
        <f t="array" ref="K20">BUSCARV</f>
        <v>#NAME?</v>
      </c>
      <c r="L20" s="1">
        <v>84</v>
      </c>
      <c r="N20" s="1" t="s">
        <v>155</v>
      </c>
      <c r="O20" s="16">
        <v>44664</v>
      </c>
      <c r="P20" s="11" t="s">
        <v>25</v>
      </c>
      <c r="Q20" s="1" t="e" cm="1" vm="1">
        <f t="array" aca="1" ref="Q20" ca="1">VLOOKUP(ENTRADAS14[CÓDIGO PRODUCTO],INVENTARIO12[],2,FALSE)</f>
        <v>#VALUE!</v>
      </c>
      <c r="R20" s="1">
        <v>140</v>
      </c>
    </row>
    <row r="21" spans="1:18" x14ac:dyDescent="0.25">
      <c r="A21" s="11" t="s">
        <v>43</v>
      </c>
      <c r="B21" s="4" t="s">
        <v>53</v>
      </c>
      <c r="C21" s="3">
        <f>INVENTARIO[[#This Row],[STOCK]]</f>
        <v>14</v>
      </c>
      <c r="D21" s="17">
        <f>SUMIF(ENTRADAS14[[#This Row],[CÓDIGO PRODUCTO]],INVENTARIO12[[#This Row],[CÓDIGO PRODUCTO]],ENTRADAS14[[#This Row],[CANTIDAD]])</f>
        <v>145</v>
      </c>
      <c r="E21" s="17">
        <f>SUMIF(SALIDAS13[[#This Row],[CÓDIGO PRODUCTO]],INVENTARIO12[[#This Row],[CÓDIGO PRODUCTO]],SALIDAS13[[#This Row],[CANTIDAD]])</f>
        <v>80</v>
      </c>
      <c r="F21" s="18">
        <f>INVENTARIO12[[#This Row],[EXISTENCIAS INICIALES]]+INVENTARIO12[[#This Row],[ENTRADAS]]-INVENTARIO12[[#This Row],[SALIDAS]]</f>
        <v>79</v>
      </c>
      <c r="H21" s="1" t="s">
        <v>155</v>
      </c>
      <c r="I21" s="15">
        <v>44668</v>
      </c>
      <c r="J21" s="11" t="s">
        <v>43</v>
      </c>
      <c r="K21" s="1" t="e" cm="1">
        <f t="array" ref="K21">BUSCARV</f>
        <v>#NAME?</v>
      </c>
      <c r="L21" s="1">
        <v>80</v>
      </c>
      <c r="N21" s="1" t="s">
        <v>156</v>
      </c>
      <c r="O21" s="16">
        <v>44665</v>
      </c>
      <c r="P21" s="11" t="s">
        <v>43</v>
      </c>
      <c r="Q21" s="1" t="e" cm="1" vm="1">
        <f t="array" aca="1" ref="Q21" ca="1">VLOOKUP(ENTRADAS14[CÓDIGO PRODUCTO],INVENTARIO12[],2,FALSE)</f>
        <v>#VALUE!</v>
      </c>
      <c r="R21" s="1">
        <v>145</v>
      </c>
    </row>
    <row r="22" spans="1:18" x14ac:dyDescent="0.25">
      <c r="A22" s="11" t="s">
        <v>44</v>
      </c>
      <c r="B22" s="4" t="s">
        <v>54</v>
      </c>
      <c r="C22" s="3">
        <f>INVENTARIO[[#This Row],[STOCK]]</f>
        <v>44</v>
      </c>
      <c r="D22" s="17">
        <f>SUMIF(ENTRADAS14[[#This Row],[CÓDIGO PRODUCTO]],INVENTARIO12[[#This Row],[CÓDIGO PRODUCTO]],ENTRADAS14[[#This Row],[CANTIDAD]])</f>
        <v>137</v>
      </c>
      <c r="E22" s="17">
        <f>SUMIF(SALIDAS13[[#This Row],[CÓDIGO PRODUCTO]],INVENTARIO12[[#This Row],[CÓDIGO PRODUCTO]],SALIDAS13[[#This Row],[CANTIDAD]])</f>
        <v>80</v>
      </c>
      <c r="F22" s="18">
        <f>INVENTARIO12[[#This Row],[EXISTENCIAS INICIALES]]+INVENTARIO12[[#This Row],[ENTRADAS]]-INVENTARIO12[[#This Row],[SALIDAS]]</f>
        <v>101</v>
      </c>
      <c r="H22" s="1" t="s">
        <v>156</v>
      </c>
      <c r="I22" s="15">
        <v>44669</v>
      </c>
      <c r="J22" s="11" t="s">
        <v>44</v>
      </c>
      <c r="K22" s="1" t="e" cm="1">
        <f t="array" ref="K22">BUSCARV</f>
        <v>#NAME?</v>
      </c>
      <c r="L22" s="1">
        <v>80</v>
      </c>
      <c r="N22" s="1" t="s">
        <v>157</v>
      </c>
      <c r="O22" s="16">
        <v>44666</v>
      </c>
      <c r="P22" s="11" t="s">
        <v>44</v>
      </c>
      <c r="Q22" s="1" t="e" cm="1" vm="1">
        <f t="array" aca="1" ref="Q22" ca="1">VLOOKUP(ENTRADAS14[CÓDIGO PRODUCTO],INVENTARIO12[],2,FALSE)</f>
        <v>#VALUE!</v>
      </c>
      <c r="R22" s="1">
        <v>137</v>
      </c>
    </row>
    <row r="23" spans="1:18" x14ac:dyDescent="0.25">
      <c r="A23" s="11" t="s">
        <v>45</v>
      </c>
      <c r="B23" s="4" t="s">
        <v>55</v>
      </c>
      <c r="C23" s="3">
        <f>INVENTARIO[[#This Row],[STOCK]]</f>
        <v>32</v>
      </c>
      <c r="D23" s="17">
        <f>SUMIF(ENTRADAS14[[#This Row],[CÓDIGO PRODUCTO]],INVENTARIO12[[#This Row],[CÓDIGO PRODUCTO]],ENTRADAS14[[#This Row],[CANTIDAD]])</f>
        <v>114</v>
      </c>
      <c r="E23" s="17">
        <f>SUMIF(SALIDAS13[[#This Row],[CÓDIGO PRODUCTO]],INVENTARIO12[[#This Row],[CÓDIGO PRODUCTO]],SALIDAS13[[#This Row],[CANTIDAD]])</f>
        <v>50</v>
      </c>
      <c r="F23" s="18">
        <f>INVENTARIO12[[#This Row],[EXISTENCIAS INICIALES]]+INVENTARIO12[[#This Row],[ENTRADAS]]-INVENTARIO12[[#This Row],[SALIDAS]]</f>
        <v>96</v>
      </c>
      <c r="H23" s="1" t="s">
        <v>157</v>
      </c>
      <c r="I23" s="15">
        <v>44670</v>
      </c>
      <c r="J23" s="11" t="s">
        <v>45</v>
      </c>
      <c r="K23" s="1" t="e" cm="1">
        <f t="array" ref="K23">BUSCARV</f>
        <v>#NAME?</v>
      </c>
      <c r="L23" s="1">
        <v>50</v>
      </c>
      <c r="N23" s="1" t="s">
        <v>158</v>
      </c>
      <c r="O23" s="16">
        <v>44667</v>
      </c>
      <c r="P23" s="11" t="s">
        <v>45</v>
      </c>
      <c r="Q23" s="1" t="e" cm="1" vm="1">
        <f t="array" aca="1" ref="Q23" ca="1">VLOOKUP(ENTRADAS14[CÓDIGO PRODUCTO],INVENTARIO12[],2,FALSE)</f>
        <v>#VALUE!</v>
      </c>
      <c r="R23" s="1">
        <v>114</v>
      </c>
    </row>
    <row r="24" spans="1:18" x14ac:dyDescent="0.25">
      <c r="A24" s="11" t="s">
        <v>46</v>
      </c>
      <c r="B24" s="4" t="s">
        <v>56</v>
      </c>
      <c r="C24" s="3">
        <f>INVENTARIO[[#This Row],[STOCK]]</f>
        <v>46</v>
      </c>
      <c r="D24" s="17">
        <f>SUMIF(ENTRADAS14[[#This Row],[CÓDIGO PRODUCTO]],INVENTARIO12[[#This Row],[CÓDIGO PRODUCTO]],ENTRADAS14[[#This Row],[CANTIDAD]])</f>
        <v>154</v>
      </c>
      <c r="E24" s="17">
        <f>SUMIF(SALIDAS13[[#This Row],[CÓDIGO PRODUCTO]],INVENTARIO12[[#This Row],[CÓDIGO PRODUCTO]],SALIDAS13[[#This Row],[CANTIDAD]])</f>
        <v>92</v>
      </c>
      <c r="F24" s="18">
        <f>INVENTARIO12[[#This Row],[EXISTENCIAS INICIALES]]+INVENTARIO12[[#This Row],[ENTRADAS]]-INVENTARIO12[[#This Row],[SALIDAS]]</f>
        <v>108</v>
      </c>
      <c r="H24" s="1" t="s">
        <v>158</v>
      </c>
      <c r="I24" s="15">
        <v>44671</v>
      </c>
      <c r="J24" s="11" t="s">
        <v>46</v>
      </c>
      <c r="K24" s="1" t="e" cm="1">
        <f t="array" ref="K24">BUSCARV</f>
        <v>#NAME?</v>
      </c>
      <c r="L24" s="1">
        <v>92</v>
      </c>
      <c r="N24" s="1" t="s">
        <v>159</v>
      </c>
      <c r="O24" s="16">
        <v>44668</v>
      </c>
      <c r="P24" s="11" t="s">
        <v>46</v>
      </c>
      <c r="Q24" s="1" t="e" cm="1" vm="1">
        <f t="array" aca="1" ref="Q24" ca="1">VLOOKUP(ENTRADAS14[CÓDIGO PRODUCTO],INVENTARIO12[],2,FALSE)</f>
        <v>#VALUE!</v>
      </c>
      <c r="R24" s="1">
        <v>154</v>
      </c>
    </row>
    <row r="25" spans="1:18" x14ac:dyDescent="0.25">
      <c r="A25" s="11" t="s">
        <v>47</v>
      </c>
      <c r="B25" s="4" t="s">
        <v>57</v>
      </c>
      <c r="C25" s="3">
        <f>INVENTARIO[[#This Row],[STOCK]]</f>
        <v>45</v>
      </c>
      <c r="D25" s="17">
        <f>SUMIF(ENTRADAS14[[#This Row],[CÓDIGO PRODUCTO]],INVENTARIO12[[#This Row],[CÓDIGO PRODUCTO]],ENTRADAS14[[#This Row],[CANTIDAD]])</f>
        <v>145</v>
      </c>
      <c r="E25" s="17">
        <f>SUMIF(SALIDAS13[[#This Row],[CÓDIGO PRODUCTO]],INVENTARIO12[[#This Row],[CÓDIGO PRODUCTO]],SALIDAS13[[#This Row],[CANTIDAD]])</f>
        <v>83</v>
      </c>
      <c r="F25" s="18">
        <f>INVENTARIO12[[#This Row],[EXISTENCIAS INICIALES]]+INVENTARIO12[[#This Row],[ENTRADAS]]-INVENTARIO12[[#This Row],[SALIDAS]]</f>
        <v>107</v>
      </c>
      <c r="H25" s="1" t="s">
        <v>159</v>
      </c>
      <c r="I25" s="15">
        <v>44672</v>
      </c>
      <c r="J25" s="11" t="s">
        <v>47</v>
      </c>
      <c r="K25" s="1" t="e" cm="1">
        <f t="array" ref="K25">BUSCARV</f>
        <v>#NAME?</v>
      </c>
      <c r="L25" s="1">
        <v>83</v>
      </c>
      <c r="N25" s="1" t="s">
        <v>160</v>
      </c>
      <c r="O25" s="16">
        <v>44669</v>
      </c>
      <c r="P25" s="11" t="s">
        <v>47</v>
      </c>
      <c r="Q25" s="1" t="e" cm="1" vm="1">
        <f t="array" aca="1" ref="Q25" ca="1">VLOOKUP(ENTRADAS14[CÓDIGO PRODUCTO],INVENTARIO12[],2,FALSE)</f>
        <v>#VALUE!</v>
      </c>
      <c r="R25" s="1">
        <v>145</v>
      </c>
    </row>
    <row r="26" spans="1:18" x14ac:dyDescent="0.25">
      <c r="A26" s="11" t="s">
        <v>48</v>
      </c>
      <c r="B26" s="4" t="s">
        <v>58</v>
      </c>
      <c r="C26" s="3">
        <f>INVENTARIO[[#This Row],[STOCK]]</f>
        <v>35</v>
      </c>
      <c r="D26" s="17">
        <f>SUMIF(ENTRADAS14[[#This Row],[CÓDIGO PRODUCTO]],INVENTARIO12[[#This Row],[CÓDIGO PRODUCTO]],ENTRADAS14[[#This Row],[CANTIDAD]])</f>
        <v>131</v>
      </c>
      <c r="E26" s="17">
        <f>SUMIF(SALIDAS13[[#This Row],[CÓDIGO PRODUCTO]],INVENTARIO12[[#This Row],[CÓDIGO PRODUCTO]],SALIDAS13[[#This Row],[CANTIDAD]])</f>
        <v>77</v>
      </c>
      <c r="F26" s="18">
        <f>INVENTARIO12[[#This Row],[EXISTENCIAS INICIALES]]+INVENTARIO12[[#This Row],[ENTRADAS]]-INVENTARIO12[[#This Row],[SALIDAS]]</f>
        <v>89</v>
      </c>
      <c r="H26" s="1" t="s">
        <v>160</v>
      </c>
      <c r="I26" s="15">
        <v>44673</v>
      </c>
      <c r="J26" s="11" t="s">
        <v>48</v>
      </c>
      <c r="K26" s="1" t="e" cm="1">
        <f t="array" ref="K26">BUSCARV</f>
        <v>#NAME?</v>
      </c>
      <c r="L26" s="1">
        <v>77</v>
      </c>
      <c r="N26" s="1" t="s">
        <v>161</v>
      </c>
      <c r="O26" s="16">
        <v>44670</v>
      </c>
      <c r="P26" s="11" t="s">
        <v>48</v>
      </c>
      <c r="Q26" s="1" t="e" cm="1" vm="1">
        <f t="array" aca="1" ref="Q26" ca="1">VLOOKUP(ENTRADAS14[CÓDIGO PRODUCTO],INVENTARIO12[],2,FALSE)</f>
        <v>#VALUE!</v>
      </c>
      <c r="R26" s="1">
        <v>131</v>
      </c>
    </row>
    <row r="27" spans="1:18" x14ac:dyDescent="0.25">
      <c r="A27" s="11" t="s">
        <v>49</v>
      </c>
      <c r="B27" s="4" t="s">
        <v>59</v>
      </c>
      <c r="C27" s="3">
        <f>INVENTARIO[[#This Row],[STOCK]]</f>
        <v>55</v>
      </c>
      <c r="D27" s="17">
        <f>SUMIF(ENTRADAS14[[#This Row],[CÓDIGO PRODUCTO]],INVENTARIO12[[#This Row],[CÓDIGO PRODUCTO]],ENTRADAS14[[#This Row],[CANTIDAD]])</f>
        <v>143</v>
      </c>
      <c r="E27" s="17">
        <f>SUMIF(SALIDAS13[[#This Row],[CÓDIGO PRODUCTO]],INVENTARIO12[[#This Row],[CÓDIGO PRODUCTO]],SALIDAS13[[#This Row],[CANTIDAD]])</f>
        <v>88</v>
      </c>
      <c r="F27" s="18">
        <f>INVENTARIO12[[#This Row],[EXISTENCIAS INICIALES]]+INVENTARIO12[[#This Row],[ENTRADAS]]-INVENTARIO12[[#This Row],[SALIDAS]]</f>
        <v>110</v>
      </c>
      <c r="H27" s="1" t="s">
        <v>161</v>
      </c>
      <c r="I27" s="15">
        <v>44674</v>
      </c>
      <c r="J27" s="11" t="s">
        <v>49</v>
      </c>
      <c r="K27" s="1" t="e" cm="1">
        <f t="array" ref="K27">BUSCARV</f>
        <v>#NAME?</v>
      </c>
      <c r="L27" s="1">
        <v>88</v>
      </c>
      <c r="N27" s="1" t="s">
        <v>162</v>
      </c>
      <c r="O27" s="16">
        <v>44671</v>
      </c>
      <c r="P27" s="11" t="s">
        <v>49</v>
      </c>
      <c r="Q27" s="1" t="e" cm="1" vm="1">
        <f t="array" aca="1" ref="Q27" ca="1">VLOOKUP(ENTRADAS14[CÓDIGO PRODUCTO],INVENTARIO12[],2,FALSE)</f>
        <v>#VALUE!</v>
      </c>
      <c r="R27" s="1">
        <v>143</v>
      </c>
    </row>
    <row r="28" spans="1:18" x14ac:dyDescent="0.25">
      <c r="A28" s="11" t="s">
        <v>50</v>
      </c>
      <c r="B28" s="4" t="s">
        <v>60</v>
      </c>
      <c r="C28" s="3">
        <f>INVENTARIO[[#This Row],[STOCK]]</f>
        <v>72</v>
      </c>
      <c r="D28" s="17">
        <f>SUMIF(ENTRADAS14[[#This Row],[CÓDIGO PRODUCTO]],INVENTARIO12[[#This Row],[CÓDIGO PRODUCTO]],ENTRADAS14[[#This Row],[CANTIDAD]])</f>
        <v>143</v>
      </c>
      <c r="E28" s="17">
        <f>SUMIF(SALIDAS13[[#This Row],[CÓDIGO PRODUCTO]],INVENTARIO12[[#This Row],[CÓDIGO PRODUCTO]],SALIDAS13[[#This Row],[CANTIDAD]])</f>
        <v>80</v>
      </c>
      <c r="F28" s="18">
        <f>INVENTARIO12[[#This Row],[EXISTENCIAS INICIALES]]+INVENTARIO12[[#This Row],[ENTRADAS]]-INVENTARIO12[[#This Row],[SALIDAS]]</f>
        <v>135</v>
      </c>
      <c r="H28" s="1" t="s">
        <v>162</v>
      </c>
      <c r="I28" s="15">
        <v>44675</v>
      </c>
      <c r="J28" s="11" t="s">
        <v>50</v>
      </c>
      <c r="K28" s="1" t="e" cm="1">
        <f t="array" ref="K28">BUSCARV</f>
        <v>#NAME?</v>
      </c>
      <c r="L28" s="1">
        <v>80</v>
      </c>
      <c r="N28" s="1" t="s">
        <v>163</v>
      </c>
      <c r="O28" s="16">
        <v>44672</v>
      </c>
      <c r="P28" s="11" t="s">
        <v>50</v>
      </c>
      <c r="Q28" s="1" t="e" cm="1" vm="1">
        <f t="array" aca="1" ref="Q28" ca="1">VLOOKUP(ENTRADAS14[CÓDIGO PRODUCTO],INVENTARIO12[],2,FALSE)</f>
        <v>#VALUE!</v>
      </c>
      <c r="R28" s="1">
        <v>143</v>
      </c>
    </row>
    <row r="29" spans="1:18" x14ac:dyDescent="0.25">
      <c r="A29" s="11" t="s">
        <v>51</v>
      </c>
      <c r="B29" s="4" t="s">
        <v>61</v>
      </c>
      <c r="C29" s="3">
        <f>INVENTARIO[[#This Row],[STOCK]]</f>
        <v>52</v>
      </c>
      <c r="D29" s="17">
        <f>SUMIF(ENTRADAS14[[#This Row],[CÓDIGO PRODUCTO]],INVENTARIO12[[#This Row],[CÓDIGO PRODUCTO]],ENTRADAS14[[#This Row],[CANTIDAD]])</f>
        <v>152</v>
      </c>
      <c r="E29" s="17">
        <f>SUMIF(SALIDAS13[[#This Row],[CÓDIGO PRODUCTO]],INVENTARIO12[[#This Row],[CÓDIGO PRODUCTO]],SALIDAS13[[#This Row],[CANTIDAD]])</f>
        <v>97</v>
      </c>
      <c r="F29" s="18">
        <f>INVENTARIO12[[#This Row],[EXISTENCIAS INICIALES]]+INVENTARIO12[[#This Row],[ENTRADAS]]-INVENTARIO12[[#This Row],[SALIDAS]]</f>
        <v>107</v>
      </c>
      <c r="H29" s="1" t="s">
        <v>163</v>
      </c>
      <c r="I29" s="15">
        <v>44676</v>
      </c>
      <c r="J29" s="11" t="s">
        <v>51</v>
      </c>
      <c r="K29" s="1" t="e" cm="1">
        <f t="array" ref="K29">BUSCARV</f>
        <v>#NAME?</v>
      </c>
      <c r="L29" s="1">
        <v>97</v>
      </c>
      <c r="N29" s="1" t="s">
        <v>164</v>
      </c>
      <c r="O29" s="16">
        <v>44673</v>
      </c>
      <c r="P29" s="11" t="s">
        <v>51</v>
      </c>
      <c r="Q29" s="1" t="e" cm="1" vm="1">
        <f t="array" aca="1" ref="Q29" ca="1">VLOOKUP(ENTRADAS14[CÓDIGO PRODUCTO],INVENTARIO12[],2,FALSE)</f>
        <v>#VALUE!</v>
      </c>
      <c r="R29" s="1">
        <v>152</v>
      </c>
    </row>
    <row r="30" spans="1:18" x14ac:dyDescent="0.25">
      <c r="A30" s="11" t="s">
        <v>52</v>
      </c>
      <c r="B30" s="4" t="s">
        <v>62</v>
      </c>
      <c r="C30" s="3">
        <f>INVENTARIO[[#This Row],[STOCK]]</f>
        <v>20</v>
      </c>
      <c r="D30" s="17">
        <f>SUMIF(ENTRADAS14[[#This Row],[CÓDIGO PRODUCTO]],INVENTARIO12[[#This Row],[CÓDIGO PRODUCTO]],ENTRADAS14[[#This Row],[CANTIDAD]])</f>
        <v>150</v>
      </c>
      <c r="E30" s="17">
        <f>SUMIF(SALIDAS13[[#This Row],[CÓDIGO PRODUCTO]],INVENTARIO12[[#This Row],[CÓDIGO PRODUCTO]],SALIDAS13[[#This Row],[CANTIDAD]])</f>
        <v>94</v>
      </c>
      <c r="F30" s="18">
        <f>INVENTARIO12[[#This Row],[EXISTENCIAS INICIALES]]+INVENTARIO12[[#This Row],[ENTRADAS]]-INVENTARIO12[[#This Row],[SALIDAS]]</f>
        <v>76</v>
      </c>
      <c r="H30" s="1" t="s">
        <v>164</v>
      </c>
      <c r="I30" s="15">
        <v>44677</v>
      </c>
      <c r="J30" s="11" t="s">
        <v>52</v>
      </c>
      <c r="K30" s="1" t="e" cm="1">
        <f t="array" ref="K30">BUSCARV</f>
        <v>#NAME?</v>
      </c>
      <c r="L30" s="1">
        <v>94</v>
      </c>
      <c r="N30" s="1" t="s">
        <v>165</v>
      </c>
      <c r="O30" s="16">
        <v>44674</v>
      </c>
      <c r="P30" s="11" t="s">
        <v>52</v>
      </c>
      <c r="Q30" s="1" t="e" cm="1" vm="1">
        <f t="array" aca="1" ref="Q30" ca="1">VLOOKUP(ENTRADAS14[CÓDIGO PRODUCTO],INVENTARIO12[],2,FALSE)</f>
        <v>#VALUE!</v>
      </c>
      <c r="R30" s="1">
        <v>150</v>
      </c>
    </row>
    <row r="31" spans="1:18" x14ac:dyDescent="0.25">
      <c r="A31" s="11" t="s">
        <v>63</v>
      </c>
      <c r="B31" s="4" t="s">
        <v>74</v>
      </c>
      <c r="C31" s="3">
        <f>INVENTARIO[[#This Row],[STOCK]]</f>
        <v>29</v>
      </c>
      <c r="D31" s="17">
        <f>SUMIF(ENTRADAS14[[#This Row],[CÓDIGO PRODUCTO]],INVENTARIO12[[#This Row],[CÓDIGO PRODUCTO]],ENTRADAS14[[#This Row],[CANTIDAD]])</f>
        <v>101</v>
      </c>
      <c r="E31" s="17">
        <f>SUMIF(SALIDAS13[[#This Row],[CÓDIGO PRODUCTO]],INVENTARIO12[[#This Row],[CÓDIGO PRODUCTO]],SALIDAS13[[#This Row],[CANTIDAD]])</f>
        <v>36</v>
      </c>
      <c r="F31" s="18">
        <f>INVENTARIO12[[#This Row],[EXISTENCIAS INICIALES]]+INVENTARIO12[[#This Row],[ENTRADAS]]-INVENTARIO12[[#This Row],[SALIDAS]]</f>
        <v>94</v>
      </c>
      <c r="H31" s="1" t="s">
        <v>165</v>
      </c>
      <c r="I31" s="15">
        <v>44678</v>
      </c>
      <c r="J31" s="11" t="s">
        <v>63</v>
      </c>
      <c r="K31" s="1" t="e" cm="1">
        <f t="array" ref="K31">BUSCARV</f>
        <v>#NAME?</v>
      </c>
      <c r="L31" s="1">
        <v>36</v>
      </c>
      <c r="N31" s="1" t="s">
        <v>166</v>
      </c>
      <c r="O31" s="16">
        <v>44675</v>
      </c>
      <c r="P31" s="11" t="s">
        <v>63</v>
      </c>
      <c r="Q31" s="1" t="e" cm="1" vm="1">
        <f t="array" aca="1" ref="Q31" ca="1">VLOOKUP(ENTRADAS14[CÓDIGO PRODUCTO],INVENTARIO12[],2,FALSE)</f>
        <v>#VALUE!</v>
      </c>
      <c r="R31" s="1">
        <v>101</v>
      </c>
    </row>
    <row r="32" spans="1:18" x14ac:dyDescent="0.25">
      <c r="A32" s="11" t="s">
        <v>64</v>
      </c>
      <c r="B32" s="4" t="s">
        <v>75</v>
      </c>
      <c r="C32" s="3">
        <f>INVENTARIO[[#This Row],[STOCK]]</f>
        <v>18</v>
      </c>
      <c r="D32" s="17">
        <f>SUMIF(ENTRADAS14[[#This Row],[CÓDIGO PRODUCTO]],INVENTARIO12[[#This Row],[CÓDIGO PRODUCTO]],ENTRADAS14[[#This Row],[CANTIDAD]])</f>
        <v>110</v>
      </c>
      <c r="E32" s="17">
        <f>SUMIF(SALIDAS13[[#This Row],[CÓDIGO PRODUCTO]],INVENTARIO12[[#This Row],[CÓDIGO PRODUCTO]],SALIDAS13[[#This Row],[CANTIDAD]])</f>
        <v>51</v>
      </c>
      <c r="F32" s="18">
        <f>INVENTARIO12[[#This Row],[EXISTENCIAS INICIALES]]+INVENTARIO12[[#This Row],[ENTRADAS]]-INVENTARIO12[[#This Row],[SALIDAS]]</f>
        <v>77</v>
      </c>
      <c r="H32" s="1" t="s">
        <v>166</v>
      </c>
      <c r="I32" s="15">
        <v>44679</v>
      </c>
      <c r="J32" s="11" t="s">
        <v>64</v>
      </c>
      <c r="K32" s="1" t="e" cm="1">
        <f t="array" ref="K32">BUSCARV</f>
        <v>#NAME?</v>
      </c>
      <c r="L32" s="1">
        <v>51</v>
      </c>
      <c r="N32" s="1" t="s">
        <v>167</v>
      </c>
      <c r="O32" s="16">
        <v>44676</v>
      </c>
      <c r="P32" s="11" t="s">
        <v>64</v>
      </c>
      <c r="Q32" s="1" t="e" cm="1" vm="1">
        <f t="array" aca="1" ref="Q32" ca="1">VLOOKUP(ENTRADAS14[CÓDIGO PRODUCTO],INVENTARIO12[],2,FALSE)</f>
        <v>#VALUE!</v>
      </c>
      <c r="R32" s="1">
        <v>110</v>
      </c>
    </row>
    <row r="33" spans="1:18" x14ac:dyDescent="0.25">
      <c r="A33" s="11" t="s">
        <v>65</v>
      </c>
      <c r="B33" s="4" t="s">
        <v>76</v>
      </c>
      <c r="C33" s="3">
        <f>INVENTARIO[[#This Row],[STOCK]]</f>
        <v>44</v>
      </c>
      <c r="D33" s="17">
        <f>SUMIF(ENTRADAS14[[#This Row],[CÓDIGO PRODUCTO]],INVENTARIO12[[#This Row],[CÓDIGO PRODUCTO]],ENTRADAS14[[#This Row],[CANTIDAD]])</f>
        <v>154</v>
      </c>
      <c r="E33" s="17">
        <f>SUMIF(SALIDAS13[[#This Row],[CÓDIGO PRODUCTO]],INVENTARIO12[[#This Row],[CÓDIGO PRODUCTO]],SALIDAS13[[#This Row],[CANTIDAD]])</f>
        <v>90</v>
      </c>
      <c r="F33" s="18">
        <f>INVENTARIO12[[#This Row],[EXISTENCIAS INICIALES]]+INVENTARIO12[[#This Row],[ENTRADAS]]-INVENTARIO12[[#This Row],[SALIDAS]]</f>
        <v>108</v>
      </c>
      <c r="H33" s="1" t="s">
        <v>167</v>
      </c>
      <c r="I33" s="15">
        <v>44680</v>
      </c>
      <c r="J33" s="11" t="s">
        <v>65</v>
      </c>
      <c r="K33" s="1" t="e" cm="1">
        <f t="array" ref="K33">BUSCARV</f>
        <v>#NAME?</v>
      </c>
      <c r="L33" s="1">
        <v>90</v>
      </c>
      <c r="N33" s="1" t="s">
        <v>168</v>
      </c>
      <c r="O33" s="16">
        <v>44677</v>
      </c>
      <c r="P33" s="11" t="s">
        <v>65</v>
      </c>
      <c r="Q33" s="1" t="e" cm="1" vm="1">
        <f t="array" aca="1" ref="Q33" ca="1">VLOOKUP(ENTRADAS14[CÓDIGO PRODUCTO],INVENTARIO12[],2,FALSE)</f>
        <v>#VALUE!</v>
      </c>
      <c r="R33" s="1">
        <v>154</v>
      </c>
    </row>
    <row r="34" spans="1:18" x14ac:dyDescent="0.25">
      <c r="A34" s="11" t="s">
        <v>66</v>
      </c>
      <c r="B34" s="4" t="s">
        <v>77</v>
      </c>
      <c r="C34" s="3">
        <f>INVENTARIO[[#This Row],[STOCK]]</f>
        <v>47</v>
      </c>
      <c r="D34" s="17">
        <f>SUMIF(ENTRADAS14[[#This Row],[CÓDIGO PRODUCTO]],INVENTARIO12[[#This Row],[CÓDIGO PRODUCTO]],ENTRADAS14[[#This Row],[CANTIDAD]])</f>
        <v>131</v>
      </c>
      <c r="E34" s="17">
        <f>SUMIF(SALIDAS13[[#This Row],[CÓDIGO PRODUCTO]],INVENTARIO12[[#This Row],[CÓDIGO PRODUCTO]],SALIDAS13[[#This Row],[CANTIDAD]])</f>
        <v>80</v>
      </c>
      <c r="F34" s="18">
        <f>INVENTARIO12[[#This Row],[EXISTENCIAS INICIALES]]+INVENTARIO12[[#This Row],[ENTRADAS]]-INVENTARIO12[[#This Row],[SALIDAS]]</f>
        <v>98</v>
      </c>
      <c r="H34" s="1" t="s">
        <v>168</v>
      </c>
      <c r="I34" s="15">
        <v>44681</v>
      </c>
      <c r="J34" s="11" t="s">
        <v>66</v>
      </c>
      <c r="K34" s="1" t="e" cm="1">
        <f t="array" ref="K34">BUSCARV</f>
        <v>#NAME?</v>
      </c>
      <c r="L34" s="1">
        <v>80</v>
      </c>
      <c r="N34" s="1" t="s">
        <v>169</v>
      </c>
      <c r="O34" s="16">
        <v>44678</v>
      </c>
      <c r="P34" s="11" t="s">
        <v>66</v>
      </c>
      <c r="Q34" s="1" t="e" cm="1" vm="1">
        <f t="array" aca="1" ref="Q34" ca="1">VLOOKUP(ENTRADAS14[CÓDIGO PRODUCTO],INVENTARIO12[],2,FALSE)</f>
        <v>#VALUE!</v>
      </c>
      <c r="R34" s="1">
        <v>131</v>
      </c>
    </row>
    <row r="35" spans="1:18" x14ac:dyDescent="0.25">
      <c r="A35" s="11" t="s">
        <v>67</v>
      </c>
      <c r="B35" s="4" t="s">
        <v>78</v>
      </c>
      <c r="C35" s="3">
        <f>INVENTARIO[[#This Row],[STOCK]]</f>
        <v>30</v>
      </c>
      <c r="D35" s="17">
        <f>SUMIF(ENTRADAS14[[#This Row],[CÓDIGO PRODUCTO]],INVENTARIO12[[#This Row],[CÓDIGO PRODUCTO]],ENTRADAS14[[#This Row],[CANTIDAD]])</f>
        <v>135</v>
      </c>
      <c r="E35" s="17">
        <f>SUMIF(SALIDAS13[[#This Row],[CÓDIGO PRODUCTO]],INVENTARIO12[[#This Row],[CÓDIGO PRODUCTO]],SALIDAS13[[#This Row],[CANTIDAD]])</f>
        <v>83</v>
      </c>
      <c r="F35" s="18">
        <f>INVENTARIO12[[#This Row],[EXISTENCIAS INICIALES]]+INVENTARIO12[[#This Row],[ENTRADAS]]-INVENTARIO12[[#This Row],[SALIDAS]]</f>
        <v>82</v>
      </c>
      <c r="H35" s="1" t="s">
        <v>169</v>
      </c>
      <c r="I35" s="15">
        <v>44682</v>
      </c>
      <c r="J35" s="11" t="s">
        <v>67</v>
      </c>
      <c r="K35" s="1" t="e" cm="1">
        <f t="array" ref="K35">BUSCARV</f>
        <v>#NAME?</v>
      </c>
      <c r="L35" s="1">
        <v>83</v>
      </c>
      <c r="N35" s="1" t="s">
        <v>170</v>
      </c>
      <c r="O35" s="16">
        <v>44679</v>
      </c>
      <c r="P35" s="11" t="s">
        <v>67</v>
      </c>
      <c r="Q35" s="1" t="e" cm="1" vm="1">
        <f t="array" aca="1" ref="Q35" ca="1">VLOOKUP(ENTRADAS14[CÓDIGO PRODUCTO],INVENTARIO12[],2,FALSE)</f>
        <v>#VALUE!</v>
      </c>
      <c r="R35" s="1">
        <v>135</v>
      </c>
    </row>
    <row r="36" spans="1:18" x14ac:dyDescent="0.25">
      <c r="A36" s="11" t="s">
        <v>68</v>
      </c>
      <c r="B36" s="4" t="s">
        <v>79</v>
      </c>
      <c r="C36" s="3">
        <f>INVENTARIO[[#This Row],[STOCK]]</f>
        <v>47</v>
      </c>
      <c r="D36" s="17">
        <f>SUMIF(ENTRADAS14[[#This Row],[CÓDIGO PRODUCTO]],INVENTARIO12[[#This Row],[CÓDIGO PRODUCTO]],ENTRADAS14[[#This Row],[CANTIDAD]])</f>
        <v>132</v>
      </c>
      <c r="E36" s="17">
        <f>SUMIF(SALIDAS13[[#This Row],[CÓDIGO PRODUCTO]],INVENTARIO12[[#This Row],[CÓDIGO PRODUCTO]],SALIDAS13[[#This Row],[CANTIDAD]])</f>
        <v>67</v>
      </c>
      <c r="F36" s="18">
        <f>INVENTARIO12[[#This Row],[EXISTENCIAS INICIALES]]+INVENTARIO12[[#This Row],[ENTRADAS]]-INVENTARIO12[[#This Row],[SALIDAS]]</f>
        <v>112</v>
      </c>
      <c r="H36" s="1" t="s">
        <v>170</v>
      </c>
      <c r="I36" s="15">
        <v>44683</v>
      </c>
      <c r="J36" s="11" t="s">
        <v>68</v>
      </c>
      <c r="K36" s="1" t="e" cm="1">
        <f t="array" ref="K36">BUSCARV</f>
        <v>#NAME?</v>
      </c>
      <c r="L36" s="1">
        <v>67</v>
      </c>
      <c r="N36" s="1" t="s">
        <v>171</v>
      </c>
      <c r="O36" s="16">
        <v>44680</v>
      </c>
      <c r="P36" s="11" t="s">
        <v>68</v>
      </c>
      <c r="Q36" s="1" t="e" cm="1" vm="1">
        <f t="array" aca="1" ref="Q36" ca="1">VLOOKUP(ENTRADAS14[CÓDIGO PRODUCTO],INVENTARIO12[],2,FALSE)</f>
        <v>#VALUE!</v>
      </c>
      <c r="R36" s="1">
        <v>132</v>
      </c>
    </row>
    <row r="37" spans="1:18" x14ac:dyDescent="0.25">
      <c r="A37" s="11" t="s">
        <v>69</v>
      </c>
      <c r="B37" s="4" t="s">
        <v>80</v>
      </c>
      <c r="C37" s="3">
        <f>INVENTARIO[[#This Row],[STOCK]]</f>
        <v>37</v>
      </c>
      <c r="D37" s="17">
        <f>SUMIF(ENTRADAS14[[#This Row],[CÓDIGO PRODUCTO]],INVENTARIO12[[#This Row],[CÓDIGO PRODUCTO]],ENTRADAS14[[#This Row],[CANTIDAD]])</f>
        <v>164</v>
      </c>
      <c r="E37" s="17">
        <f>SUMIF(SALIDAS13[[#This Row],[CÓDIGO PRODUCTO]],INVENTARIO12[[#This Row],[CÓDIGO PRODUCTO]],SALIDAS13[[#This Row],[CANTIDAD]])</f>
        <v>102</v>
      </c>
      <c r="F37" s="18">
        <f>INVENTARIO12[[#This Row],[EXISTENCIAS INICIALES]]+INVENTARIO12[[#This Row],[ENTRADAS]]-INVENTARIO12[[#This Row],[SALIDAS]]</f>
        <v>99</v>
      </c>
      <c r="H37" s="1" t="s">
        <v>171</v>
      </c>
      <c r="I37" s="15">
        <v>44684</v>
      </c>
      <c r="J37" s="11" t="s">
        <v>69</v>
      </c>
      <c r="K37" s="1" t="e" cm="1">
        <f t="array" ref="K37">BUSCARV</f>
        <v>#NAME?</v>
      </c>
      <c r="L37" s="1">
        <v>102</v>
      </c>
      <c r="N37" s="1" t="s">
        <v>172</v>
      </c>
      <c r="O37" s="16">
        <v>44681</v>
      </c>
      <c r="P37" s="11" t="s">
        <v>69</v>
      </c>
      <c r="Q37" s="1" t="e" cm="1" vm="1">
        <f t="array" aca="1" ref="Q37" ca="1">VLOOKUP(ENTRADAS14[CÓDIGO PRODUCTO],INVENTARIO12[],2,FALSE)</f>
        <v>#VALUE!</v>
      </c>
      <c r="R37" s="1">
        <v>164</v>
      </c>
    </row>
    <row r="38" spans="1:18" x14ac:dyDescent="0.25">
      <c r="A38" s="11" t="s">
        <v>70</v>
      </c>
      <c r="B38" s="4" t="s">
        <v>81</v>
      </c>
      <c r="C38" s="3">
        <f>INVENTARIO[[#This Row],[STOCK]]</f>
        <v>26</v>
      </c>
      <c r="D38" s="17">
        <f>SUMIF(ENTRADAS14[[#This Row],[CÓDIGO PRODUCTO]],INVENTARIO12[[#This Row],[CÓDIGO PRODUCTO]],ENTRADAS14[[#This Row],[CANTIDAD]])</f>
        <v>113</v>
      </c>
      <c r="E38" s="17">
        <f>SUMIF(SALIDAS13[[#This Row],[CÓDIGO PRODUCTO]],INVENTARIO12[[#This Row],[CÓDIGO PRODUCTO]],SALIDAS13[[#This Row],[CANTIDAD]])</f>
        <v>51</v>
      </c>
      <c r="F38" s="18">
        <f>INVENTARIO12[[#This Row],[EXISTENCIAS INICIALES]]+INVENTARIO12[[#This Row],[ENTRADAS]]-INVENTARIO12[[#This Row],[SALIDAS]]</f>
        <v>88</v>
      </c>
      <c r="H38" s="1" t="s">
        <v>172</v>
      </c>
      <c r="I38" s="15">
        <v>44685</v>
      </c>
      <c r="J38" s="11" t="s">
        <v>70</v>
      </c>
      <c r="K38" s="1" t="e" cm="1">
        <f t="array" ref="K38">BUSCARV</f>
        <v>#NAME?</v>
      </c>
      <c r="L38" s="1">
        <v>51</v>
      </c>
      <c r="N38" s="1" t="s">
        <v>173</v>
      </c>
      <c r="O38" s="16">
        <v>44682</v>
      </c>
      <c r="P38" s="11" t="s">
        <v>70</v>
      </c>
      <c r="Q38" s="1" t="e" cm="1" vm="1">
        <f t="array" aca="1" ref="Q38" ca="1">VLOOKUP(ENTRADAS14[CÓDIGO PRODUCTO],INVENTARIO12[],2,FALSE)</f>
        <v>#VALUE!</v>
      </c>
      <c r="R38" s="1">
        <v>113</v>
      </c>
    </row>
    <row r="39" spans="1:18" x14ac:dyDescent="0.25">
      <c r="A39" s="11" t="s">
        <v>71</v>
      </c>
      <c r="B39" s="4" t="s">
        <v>82</v>
      </c>
      <c r="C39" s="3">
        <f>INVENTARIO[[#This Row],[STOCK]]</f>
        <v>31</v>
      </c>
      <c r="D39" s="17">
        <f>SUMIF(ENTRADAS14[[#This Row],[CÓDIGO PRODUCTO]],INVENTARIO12[[#This Row],[CÓDIGO PRODUCTO]],ENTRADAS14[[#This Row],[CANTIDAD]])</f>
        <v>153</v>
      </c>
      <c r="E39" s="17">
        <f>SUMIF(SALIDAS13[[#This Row],[CÓDIGO PRODUCTO]],INVENTARIO12[[#This Row],[CÓDIGO PRODUCTO]],SALIDAS13[[#This Row],[CANTIDAD]])</f>
        <v>96</v>
      </c>
      <c r="F39" s="18">
        <f>INVENTARIO12[[#This Row],[EXISTENCIAS INICIALES]]+INVENTARIO12[[#This Row],[ENTRADAS]]-INVENTARIO12[[#This Row],[SALIDAS]]</f>
        <v>88</v>
      </c>
      <c r="H39" s="1" t="s">
        <v>173</v>
      </c>
      <c r="I39" s="15">
        <v>44686</v>
      </c>
      <c r="J39" s="11" t="s">
        <v>71</v>
      </c>
      <c r="K39" s="1" t="e" cm="1">
        <f t="array" ref="K39">BUSCARV</f>
        <v>#NAME?</v>
      </c>
      <c r="L39" s="1">
        <v>96</v>
      </c>
      <c r="N39" s="1" t="s">
        <v>174</v>
      </c>
      <c r="O39" s="16">
        <v>44683</v>
      </c>
      <c r="P39" s="11" t="s">
        <v>71</v>
      </c>
      <c r="Q39" s="1" t="e" cm="1" vm="1">
        <f t="array" aca="1" ref="Q39" ca="1">VLOOKUP(ENTRADAS14[CÓDIGO PRODUCTO],INVENTARIO12[],2,FALSE)</f>
        <v>#VALUE!</v>
      </c>
      <c r="R39" s="1">
        <v>153</v>
      </c>
    </row>
    <row r="40" spans="1:18" x14ac:dyDescent="0.25">
      <c r="A40" s="11" t="s">
        <v>72</v>
      </c>
      <c r="B40" s="4" t="s">
        <v>83</v>
      </c>
      <c r="C40" s="3">
        <f>INVENTARIO[[#This Row],[STOCK]]</f>
        <v>46</v>
      </c>
      <c r="D40" s="17">
        <f>SUMIF(ENTRADAS14[[#This Row],[CÓDIGO PRODUCTO]],INVENTARIO12[[#This Row],[CÓDIGO PRODUCTO]],ENTRADAS14[[#This Row],[CANTIDAD]])</f>
        <v>128</v>
      </c>
      <c r="E40" s="17">
        <f>SUMIF(SALIDAS13[[#This Row],[CÓDIGO PRODUCTO]],INVENTARIO12[[#This Row],[CÓDIGO PRODUCTO]],SALIDAS13[[#This Row],[CANTIDAD]])</f>
        <v>65</v>
      </c>
      <c r="F40" s="18">
        <f>INVENTARIO12[[#This Row],[EXISTENCIAS INICIALES]]+INVENTARIO12[[#This Row],[ENTRADAS]]-INVENTARIO12[[#This Row],[SALIDAS]]</f>
        <v>109</v>
      </c>
      <c r="H40" s="1" t="s">
        <v>174</v>
      </c>
      <c r="I40" s="15">
        <v>44687</v>
      </c>
      <c r="J40" s="11" t="s">
        <v>72</v>
      </c>
      <c r="K40" s="1" t="e" cm="1">
        <f t="array" ref="K40">BUSCARV</f>
        <v>#NAME?</v>
      </c>
      <c r="L40" s="1">
        <v>65</v>
      </c>
      <c r="N40" s="1" t="s">
        <v>175</v>
      </c>
      <c r="O40" s="16">
        <v>44684</v>
      </c>
      <c r="P40" s="11" t="s">
        <v>72</v>
      </c>
      <c r="Q40" s="1" t="e" cm="1" vm="1">
        <f t="array" aca="1" ref="Q40" ca="1">VLOOKUP(ENTRADAS14[CÓDIGO PRODUCTO],INVENTARIO12[],2,FALSE)</f>
        <v>#VALUE!</v>
      </c>
      <c r="R40" s="1">
        <v>128</v>
      </c>
    </row>
    <row r="41" spans="1:18" x14ac:dyDescent="0.25">
      <c r="A41" s="11" t="s">
        <v>73</v>
      </c>
      <c r="B41" s="4" t="s">
        <v>84</v>
      </c>
      <c r="C41" s="3">
        <f>INVENTARIO[[#This Row],[STOCK]]</f>
        <v>24</v>
      </c>
      <c r="D41" s="17">
        <f>SUMIF(ENTRADAS14[[#This Row],[CÓDIGO PRODUCTO]],INVENTARIO12[[#This Row],[CÓDIGO PRODUCTO]],ENTRADAS14[[#This Row],[CANTIDAD]])</f>
        <v>103</v>
      </c>
      <c r="E41" s="17">
        <f>SUMIF(SALIDAS13[[#This Row],[CÓDIGO PRODUCTO]],INVENTARIO12[[#This Row],[CÓDIGO PRODUCTO]],SALIDAS13[[#This Row],[CANTIDAD]])</f>
        <v>51</v>
      </c>
      <c r="F41" s="18">
        <f>INVENTARIO12[[#This Row],[EXISTENCIAS INICIALES]]+INVENTARIO12[[#This Row],[ENTRADAS]]-INVENTARIO12[[#This Row],[SALIDAS]]</f>
        <v>76</v>
      </c>
      <c r="H41" s="1" t="s">
        <v>175</v>
      </c>
      <c r="I41" s="15">
        <v>44688</v>
      </c>
      <c r="J41" s="11" t="s">
        <v>73</v>
      </c>
      <c r="K41" s="1" t="e" cm="1">
        <f t="array" ref="K41">BUSCARV</f>
        <v>#NAME?</v>
      </c>
      <c r="L41" s="1">
        <v>51</v>
      </c>
      <c r="N41" s="1" t="s">
        <v>176</v>
      </c>
      <c r="O41" s="16">
        <v>44685</v>
      </c>
      <c r="P41" s="11" t="s">
        <v>73</v>
      </c>
      <c r="Q41" s="1" t="e" cm="1" vm="1">
        <f t="array" aca="1" ref="Q41" ca="1">VLOOKUP(ENTRADAS14[CÓDIGO PRODUCTO],INVENTARIO12[],2,FALSE)</f>
        <v>#VALUE!</v>
      </c>
      <c r="R41" s="1">
        <v>103</v>
      </c>
    </row>
    <row r="42" spans="1:18" x14ac:dyDescent="0.25">
      <c r="A42" s="11" t="s">
        <v>85</v>
      </c>
      <c r="B42" s="4" t="s">
        <v>99</v>
      </c>
      <c r="C42" s="3">
        <f>INVENTARIO[[#This Row],[STOCK]]</f>
        <v>41</v>
      </c>
      <c r="D42" s="17">
        <f>SUMIF(ENTRADAS14[[#This Row],[CÓDIGO PRODUCTO]],INVENTARIO12[[#This Row],[CÓDIGO PRODUCTO]],ENTRADAS14[[#This Row],[CANTIDAD]])</f>
        <v>120</v>
      </c>
      <c r="E42" s="17">
        <f>SUMIF(SALIDAS13[[#This Row],[CÓDIGO PRODUCTO]],INVENTARIO12[[#This Row],[CÓDIGO PRODUCTO]],SALIDAS13[[#This Row],[CANTIDAD]])</f>
        <v>68</v>
      </c>
      <c r="F42" s="18">
        <f>INVENTARIO12[[#This Row],[EXISTENCIAS INICIALES]]+INVENTARIO12[[#This Row],[ENTRADAS]]-INVENTARIO12[[#This Row],[SALIDAS]]</f>
        <v>93</v>
      </c>
      <c r="H42" s="1" t="s">
        <v>176</v>
      </c>
      <c r="I42" s="15">
        <v>44689</v>
      </c>
      <c r="J42" s="11" t="s">
        <v>85</v>
      </c>
      <c r="K42" s="1" t="e" cm="1">
        <f t="array" ref="K42">BUSCARV</f>
        <v>#NAME?</v>
      </c>
      <c r="L42" s="1">
        <v>68</v>
      </c>
      <c r="N42" s="1" t="s">
        <v>177</v>
      </c>
      <c r="O42" s="16">
        <v>44686</v>
      </c>
      <c r="P42" s="11" t="s">
        <v>85</v>
      </c>
      <c r="Q42" s="1" t="e" cm="1" vm="1">
        <f t="array" aca="1" ref="Q42" ca="1">VLOOKUP(ENTRADAS14[CÓDIGO PRODUCTO],INVENTARIO12[],2,FALSE)</f>
        <v>#VALUE!</v>
      </c>
      <c r="R42" s="1">
        <v>120</v>
      </c>
    </row>
    <row r="43" spans="1:18" x14ac:dyDescent="0.25">
      <c r="A43" s="11" t="s">
        <v>86</v>
      </c>
      <c r="B43" s="4" t="s">
        <v>100</v>
      </c>
      <c r="C43" s="3">
        <f>INVENTARIO[[#This Row],[STOCK]]</f>
        <v>54</v>
      </c>
      <c r="D43" s="17">
        <f>SUMIF(ENTRADAS14[[#This Row],[CÓDIGO PRODUCTO]],INVENTARIO12[[#This Row],[CÓDIGO PRODUCTO]],ENTRADAS14[[#This Row],[CANTIDAD]])</f>
        <v>105</v>
      </c>
      <c r="E43" s="17">
        <f>SUMIF(SALIDAS13[[#This Row],[CÓDIGO PRODUCTO]],INVENTARIO12[[#This Row],[CÓDIGO PRODUCTO]],SALIDAS13[[#This Row],[CANTIDAD]])</f>
        <v>48</v>
      </c>
      <c r="F43" s="18">
        <f>INVENTARIO12[[#This Row],[EXISTENCIAS INICIALES]]+INVENTARIO12[[#This Row],[ENTRADAS]]-INVENTARIO12[[#This Row],[SALIDAS]]</f>
        <v>111</v>
      </c>
      <c r="H43" s="1" t="s">
        <v>177</v>
      </c>
      <c r="I43" s="15">
        <v>44690</v>
      </c>
      <c r="J43" s="11" t="s">
        <v>86</v>
      </c>
      <c r="K43" s="1" t="e" cm="1">
        <f t="array" ref="K43">BUSCARV</f>
        <v>#NAME?</v>
      </c>
      <c r="L43" s="1">
        <v>48</v>
      </c>
      <c r="N43" s="1" t="s">
        <v>178</v>
      </c>
      <c r="O43" s="16">
        <v>44687</v>
      </c>
      <c r="P43" s="11" t="s">
        <v>86</v>
      </c>
      <c r="Q43" s="1" t="e" cm="1" vm="1">
        <f t="array" aca="1" ref="Q43" ca="1">VLOOKUP(ENTRADAS14[CÓDIGO PRODUCTO],INVENTARIO12[],2,FALSE)</f>
        <v>#VALUE!</v>
      </c>
      <c r="R43" s="1">
        <v>105</v>
      </c>
    </row>
    <row r="44" spans="1:18" x14ac:dyDescent="0.25">
      <c r="A44" s="11" t="s">
        <v>87</v>
      </c>
      <c r="B44" s="4" t="s">
        <v>101</v>
      </c>
      <c r="C44" s="3">
        <f>INVENTARIO[[#This Row],[STOCK]]</f>
        <v>60</v>
      </c>
      <c r="D44" s="17">
        <f>SUMIF(ENTRADAS14[[#This Row],[CÓDIGO PRODUCTO]],INVENTARIO12[[#This Row],[CÓDIGO PRODUCTO]],ENTRADAS14[[#This Row],[CANTIDAD]])</f>
        <v>118</v>
      </c>
      <c r="E44" s="17">
        <f>SUMIF(SALIDAS13[[#This Row],[CÓDIGO PRODUCTO]],INVENTARIO12[[#This Row],[CÓDIGO PRODUCTO]],SALIDAS13[[#This Row],[CANTIDAD]])</f>
        <v>67</v>
      </c>
      <c r="F44" s="18">
        <f>INVENTARIO12[[#This Row],[EXISTENCIAS INICIALES]]+INVENTARIO12[[#This Row],[ENTRADAS]]-INVENTARIO12[[#This Row],[SALIDAS]]</f>
        <v>111</v>
      </c>
      <c r="H44" s="1" t="s">
        <v>178</v>
      </c>
      <c r="I44" s="15">
        <v>44691</v>
      </c>
      <c r="J44" s="11" t="s">
        <v>87</v>
      </c>
      <c r="K44" s="1" t="e" cm="1">
        <f t="array" ref="K44">BUSCARV</f>
        <v>#NAME?</v>
      </c>
      <c r="L44" s="1">
        <v>67</v>
      </c>
      <c r="N44" s="1" t="s">
        <v>179</v>
      </c>
      <c r="O44" s="16">
        <v>44688</v>
      </c>
      <c r="P44" s="11" t="s">
        <v>87</v>
      </c>
      <c r="Q44" s="1" t="e" cm="1" vm="1">
        <f t="array" aca="1" ref="Q44" ca="1">VLOOKUP(ENTRADAS14[CÓDIGO PRODUCTO],INVENTARIO12[],2,FALSE)</f>
        <v>#VALUE!</v>
      </c>
      <c r="R44" s="1">
        <v>118</v>
      </c>
    </row>
    <row r="45" spans="1:18" x14ac:dyDescent="0.25">
      <c r="A45" s="11" t="s">
        <v>88</v>
      </c>
      <c r="B45" s="4" t="s">
        <v>102</v>
      </c>
      <c r="C45" s="3">
        <f>INVENTARIO[[#This Row],[STOCK]]</f>
        <v>28</v>
      </c>
      <c r="D45" s="17">
        <f>SUMIF(ENTRADAS14[[#This Row],[CÓDIGO PRODUCTO]],INVENTARIO12[[#This Row],[CÓDIGO PRODUCTO]],ENTRADAS14[[#This Row],[CANTIDAD]])</f>
        <v>140</v>
      </c>
      <c r="E45" s="17">
        <f>SUMIF(SALIDAS13[[#This Row],[CÓDIGO PRODUCTO]],INVENTARIO12[[#This Row],[CÓDIGO PRODUCTO]],SALIDAS13[[#This Row],[CANTIDAD]])</f>
        <v>83</v>
      </c>
      <c r="F45" s="18">
        <f>INVENTARIO12[[#This Row],[EXISTENCIAS INICIALES]]+INVENTARIO12[[#This Row],[ENTRADAS]]-INVENTARIO12[[#This Row],[SALIDAS]]</f>
        <v>85</v>
      </c>
      <c r="H45" s="1" t="s">
        <v>179</v>
      </c>
      <c r="I45" s="15">
        <v>44692</v>
      </c>
      <c r="J45" s="11" t="s">
        <v>88</v>
      </c>
      <c r="K45" s="1" t="e" cm="1">
        <f t="array" ref="K45">BUSCARV</f>
        <v>#NAME?</v>
      </c>
      <c r="L45" s="1">
        <v>83</v>
      </c>
      <c r="N45" s="1" t="s">
        <v>180</v>
      </c>
      <c r="O45" s="16">
        <v>44689</v>
      </c>
      <c r="P45" s="11" t="s">
        <v>88</v>
      </c>
      <c r="Q45" s="1" t="e" cm="1" vm="1">
        <f t="array" aca="1" ref="Q45" ca="1">VLOOKUP(ENTRADAS14[CÓDIGO PRODUCTO],INVENTARIO12[],2,FALSE)</f>
        <v>#VALUE!</v>
      </c>
      <c r="R45" s="1">
        <v>140</v>
      </c>
    </row>
    <row r="46" spans="1:18" x14ac:dyDescent="0.25">
      <c r="A46" s="11" t="s">
        <v>89</v>
      </c>
      <c r="B46" s="4" t="s">
        <v>103</v>
      </c>
      <c r="C46" s="3">
        <f>INVENTARIO[[#This Row],[STOCK]]</f>
        <v>51</v>
      </c>
      <c r="D46" s="17">
        <f>SUMIF(ENTRADAS14[[#This Row],[CÓDIGO PRODUCTO]],INVENTARIO12[[#This Row],[CÓDIGO PRODUCTO]],ENTRADAS14[[#This Row],[CANTIDAD]])</f>
        <v>136</v>
      </c>
      <c r="E46" s="17">
        <f>SUMIF(SALIDAS13[[#This Row],[CÓDIGO PRODUCTO]],INVENTARIO12[[#This Row],[CÓDIGO PRODUCTO]],SALIDAS13[[#This Row],[CANTIDAD]])</f>
        <v>75</v>
      </c>
      <c r="F46" s="18">
        <f>INVENTARIO12[[#This Row],[EXISTENCIAS INICIALES]]+INVENTARIO12[[#This Row],[ENTRADAS]]-INVENTARIO12[[#This Row],[SALIDAS]]</f>
        <v>112</v>
      </c>
      <c r="H46" s="1" t="s">
        <v>180</v>
      </c>
      <c r="I46" s="15">
        <v>44693</v>
      </c>
      <c r="J46" s="11" t="s">
        <v>89</v>
      </c>
      <c r="K46" s="1" t="e" cm="1">
        <f t="array" ref="K46">BUSCARV</f>
        <v>#NAME?</v>
      </c>
      <c r="L46" s="1">
        <v>75</v>
      </c>
      <c r="N46" s="1" t="s">
        <v>181</v>
      </c>
      <c r="O46" s="16">
        <v>44690</v>
      </c>
      <c r="P46" s="11" t="s">
        <v>89</v>
      </c>
      <c r="Q46" s="1" t="e" cm="1" vm="1">
        <f t="array" aca="1" ref="Q46" ca="1">VLOOKUP(ENTRADAS14[CÓDIGO PRODUCTO],INVENTARIO12[],2,FALSE)</f>
        <v>#VALUE!</v>
      </c>
      <c r="R46" s="1">
        <v>136</v>
      </c>
    </row>
    <row r="47" spans="1:18" x14ac:dyDescent="0.25">
      <c r="A47" s="11" t="s">
        <v>90</v>
      </c>
      <c r="B47" s="4" t="s">
        <v>104</v>
      </c>
      <c r="C47" s="3">
        <f>INVENTARIO[[#This Row],[STOCK]]</f>
        <v>25</v>
      </c>
      <c r="D47" s="17">
        <f>SUMIF(ENTRADAS14[[#This Row],[CÓDIGO PRODUCTO]],INVENTARIO12[[#This Row],[CÓDIGO PRODUCTO]],ENTRADAS14[[#This Row],[CANTIDAD]])</f>
        <v>110</v>
      </c>
      <c r="E47" s="17">
        <f>SUMIF(SALIDAS13[[#This Row],[CÓDIGO PRODUCTO]],INVENTARIO12[[#This Row],[CÓDIGO PRODUCTO]],SALIDAS13[[#This Row],[CANTIDAD]])</f>
        <v>54</v>
      </c>
      <c r="F47" s="18">
        <f>INVENTARIO12[[#This Row],[EXISTENCIAS INICIALES]]+INVENTARIO12[[#This Row],[ENTRADAS]]-INVENTARIO12[[#This Row],[SALIDAS]]</f>
        <v>81</v>
      </c>
      <c r="H47" s="1" t="s">
        <v>181</v>
      </c>
      <c r="I47" s="15">
        <v>44694</v>
      </c>
      <c r="J47" s="11" t="s">
        <v>90</v>
      </c>
      <c r="K47" s="1" t="e" cm="1">
        <f t="array" ref="K47">BUSCARV</f>
        <v>#NAME?</v>
      </c>
      <c r="L47" s="1">
        <v>54</v>
      </c>
      <c r="N47" s="1" t="s">
        <v>182</v>
      </c>
      <c r="O47" s="16">
        <v>44691</v>
      </c>
      <c r="P47" s="11" t="s">
        <v>90</v>
      </c>
      <c r="Q47" s="1" t="e" cm="1" vm="1">
        <f t="array" aca="1" ref="Q47" ca="1">VLOOKUP(ENTRADAS14[CÓDIGO PRODUCTO],INVENTARIO12[],2,FALSE)</f>
        <v>#VALUE!</v>
      </c>
      <c r="R47" s="1">
        <v>110</v>
      </c>
    </row>
    <row r="48" spans="1:18" x14ac:dyDescent="0.25">
      <c r="A48" s="11" t="s">
        <v>91</v>
      </c>
      <c r="B48" s="4" t="s">
        <v>105</v>
      </c>
      <c r="C48" s="3">
        <f>INVENTARIO[[#This Row],[STOCK]]</f>
        <v>33</v>
      </c>
      <c r="D48" s="17">
        <f>SUMIF(ENTRADAS14[[#This Row],[CÓDIGO PRODUCTO]],INVENTARIO12[[#This Row],[CÓDIGO PRODUCTO]],ENTRADAS14[[#This Row],[CANTIDAD]])</f>
        <v>143</v>
      </c>
      <c r="E48" s="17">
        <f>SUMIF(SALIDAS13[[#This Row],[CÓDIGO PRODUCTO]],INVENTARIO12[[#This Row],[CÓDIGO PRODUCTO]],SALIDAS13[[#This Row],[CANTIDAD]])</f>
        <v>78</v>
      </c>
      <c r="F48" s="18">
        <f>INVENTARIO12[[#This Row],[EXISTENCIAS INICIALES]]+INVENTARIO12[[#This Row],[ENTRADAS]]-INVENTARIO12[[#This Row],[SALIDAS]]</f>
        <v>98</v>
      </c>
      <c r="H48" s="1" t="s">
        <v>182</v>
      </c>
      <c r="I48" s="15">
        <v>44695</v>
      </c>
      <c r="J48" s="11" t="s">
        <v>91</v>
      </c>
      <c r="K48" s="1" t="e" cm="1">
        <f t="array" ref="K48">BUSCARV</f>
        <v>#NAME?</v>
      </c>
      <c r="L48" s="1">
        <v>78</v>
      </c>
      <c r="N48" s="1" t="s">
        <v>183</v>
      </c>
      <c r="O48" s="16">
        <v>44692</v>
      </c>
      <c r="P48" s="11" t="s">
        <v>91</v>
      </c>
      <c r="Q48" s="1" t="e" cm="1" vm="1">
        <f t="array" aca="1" ref="Q48" ca="1">VLOOKUP(ENTRADAS14[CÓDIGO PRODUCTO],INVENTARIO12[],2,FALSE)</f>
        <v>#VALUE!</v>
      </c>
      <c r="R48" s="1">
        <v>143</v>
      </c>
    </row>
    <row r="49" spans="1:18" x14ac:dyDescent="0.25">
      <c r="A49" s="11" t="s">
        <v>92</v>
      </c>
      <c r="B49" s="4" t="s">
        <v>106</v>
      </c>
      <c r="C49" s="3">
        <f>INVENTARIO[[#This Row],[STOCK]]</f>
        <v>33</v>
      </c>
      <c r="D49" s="17">
        <f>SUMIF(ENTRADAS14[[#This Row],[CÓDIGO PRODUCTO]],INVENTARIO12[[#This Row],[CÓDIGO PRODUCTO]],ENTRADAS14[[#This Row],[CANTIDAD]])</f>
        <v>125</v>
      </c>
      <c r="E49" s="17">
        <f>SUMIF(SALIDAS13[[#This Row],[CÓDIGO PRODUCTO]],INVENTARIO12[[#This Row],[CÓDIGO PRODUCTO]],SALIDAS13[[#This Row],[CANTIDAD]])</f>
        <v>69</v>
      </c>
      <c r="F49" s="18">
        <f>INVENTARIO12[[#This Row],[EXISTENCIAS INICIALES]]+INVENTARIO12[[#This Row],[ENTRADAS]]-INVENTARIO12[[#This Row],[SALIDAS]]</f>
        <v>89</v>
      </c>
      <c r="H49" s="1" t="s">
        <v>183</v>
      </c>
      <c r="I49" s="15">
        <v>44696</v>
      </c>
      <c r="J49" s="11" t="s">
        <v>92</v>
      </c>
      <c r="K49" s="1" t="e" cm="1">
        <f t="array" ref="K49">BUSCARV</f>
        <v>#NAME?</v>
      </c>
      <c r="L49" s="1">
        <v>69</v>
      </c>
      <c r="N49" s="1" t="s">
        <v>184</v>
      </c>
      <c r="O49" s="16">
        <v>44693</v>
      </c>
      <c r="P49" s="11" t="s">
        <v>92</v>
      </c>
      <c r="Q49" s="1" t="e" cm="1" vm="1">
        <f t="array" aca="1" ref="Q49" ca="1">VLOOKUP(ENTRADAS14[CÓDIGO PRODUCTO],INVENTARIO12[],2,FALSE)</f>
        <v>#VALUE!</v>
      </c>
      <c r="R49" s="1">
        <v>125</v>
      </c>
    </row>
    <row r="50" spans="1:18" x14ac:dyDescent="0.25">
      <c r="A50" s="11" t="s">
        <v>93</v>
      </c>
      <c r="B50" s="4" t="s">
        <v>107</v>
      </c>
      <c r="C50" s="3">
        <f>INVENTARIO[[#This Row],[STOCK]]</f>
        <v>44</v>
      </c>
      <c r="D50" s="17">
        <f>SUMIF(ENTRADAS14[[#This Row],[CÓDIGO PRODUCTO]],INVENTARIO12[[#This Row],[CÓDIGO PRODUCTO]],ENTRADAS14[[#This Row],[CANTIDAD]])</f>
        <v>106</v>
      </c>
      <c r="E50" s="17">
        <f>SUMIF(SALIDAS13[[#This Row],[CÓDIGO PRODUCTO]],INVENTARIO12[[#This Row],[CÓDIGO PRODUCTO]],SALIDAS13[[#This Row],[CANTIDAD]])</f>
        <v>50</v>
      </c>
      <c r="F50" s="18">
        <f>INVENTARIO12[[#This Row],[EXISTENCIAS INICIALES]]+INVENTARIO12[[#This Row],[ENTRADAS]]-INVENTARIO12[[#This Row],[SALIDAS]]</f>
        <v>100</v>
      </c>
      <c r="H50" s="1" t="s">
        <v>184</v>
      </c>
      <c r="I50" s="15">
        <v>44697</v>
      </c>
      <c r="J50" s="11" t="s">
        <v>93</v>
      </c>
      <c r="K50" s="1" t="e" cm="1">
        <f t="array" ref="K50">BUSCARV</f>
        <v>#NAME?</v>
      </c>
      <c r="L50" s="1">
        <v>50</v>
      </c>
      <c r="N50" s="1" t="s">
        <v>185</v>
      </c>
      <c r="O50" s="16">
        <v>44694</v>
      </c>
      <c r="P50" s="11" t="s">
        <v>93</v>
      </c>
      <c r="Q50" s="1" t="e" cm="1" vm="1">
        <f t="array" aca="1" ref="Q50" ca="1">VLOOKUP(ENTRADAS14[CÓDIGO PRODUCTO],INVENTARIO12[],2,FALSE)</f>
        <v>#VALUE!</v>
      </c>
      <c r="R50" s="1">
        <v>106</v>
      </c>
    </row>
    <row r="51" spans="1:18" x14ac:dyDescent="0.25">
      <c r="A51" s="11" t="s">
        <v>94</v>
      </c>
      <c r="B51" s="4" t="s">
        <v>108</v>
      </c>
      <c r="C51" s="3">
        <f>INVENTARIO[[#This Row],[STOCK]]</f>
        <v>41</v>
      </c>
      <c r="D51" s="17">
        <f>SUMIF(ENTRADAS14[[#This Row],[CÓDIGO PRODUCTO]],INVENTARIO12[[#This Row],[CÓDIGO PRODUCTO]],ENTRADAS14[[#This Row],[CANTIDAD]])</f>
        <v>137</v>
      </c>
      <c r="E51" s="17">
        <f>SUMIF(SALIDAS13[[#This Row],[CÓDIGO PRODUCTO]],INVENTARIO12[[#This Row],[CÓDIGO PRODUCTO]],SALIDAS13[[#This Row],[CANTIDAD]])</f>
        <v>87</v>
      </c>
      <c r="F51" s="18">
        <f>INVENTARIO12[[#This Row],[EXISTENCIAS INICIALES]]+INVENTARIO12[[#This Row],[ENTRADAS]]-INVENTARIO12[[#This Row],[SALIDAS]]</f>
        <v>91</v>
      </c>
      <c r="H51" s="1" t="s">
        <v>185</v>
      </c>
      <c r="I51" s="15">
        <v>44698</v>
      </c>
      <c r="J51" s="11" t="s">
        <v>94</v>
      </c>
      <c r="K51" s="1" t="e" cm="1">
        <f t="array" ref="K51">BUSCARV</f>
        <v>#NAME?</v>
      </c>
      <c r="L51" s="1">
        <v>87</v>
      </c>
      <c r="N51" s="1" t="s">
        <v>186</v>
      </c>
      <c r="O51" s="16">
        <v>44695</v>
      </c>
      <c r="P51" s="11" t="s">
        <v>94</v>
      </c>
      <c r="Q51" s="1" t="e" cm="1" vm="1">
        <f t="array" aca="1" ref="Q51" ca="1">VLOOKUP(ENTRADAS14[CÓDIGO PRODUCTO],INVENTARIO12[],2,FALSE)</f>
        <v>#VALUE!</v>
      </c>
      <c r="R51" s="1">
        <v>137</v>
      </c>
    </row>
    <row r="52" spans="1:18" x14ac:dyDescent="0.25">
      <c r="A52" s="11" t="s">
        <v>95</v>
      </c>
      <c r="B52" s="4" t="s">
        <v>109</v>
      </c>
      <c r="C52" s="3">
        <f>INVENTARIO[[#This Row],[STOCK]]</f>
        <v>40</v>
      </c>
      <c r="D52" s="17">
        <f>SUMIF(ENTRADAS14[[#This Row],[CÓDIGO PRODUCTO]],INVENTARIO12[[#This Row],[CÓDIGO PRODUCTO]],ENTRADAS14[[#This Row],[CANTIDAD]])</f>
        <v>121</v>
      </c>
      <c r="E52" s="17">
        <f>SUMIF(SALIDAS13[[#This Row],[CÓDIGO PRODUCTO]],INVENTARIO12[[#This Row],[CÓDIGO PRODUCTO]],SALIDAS13[[#This Row],[CANTIDAD]])</f>
        <v>62</v>
      </c>
      <c r="F52" s="18">
        <f>INVENTARIO12[[#This Row],[EXISTENCIAS INICIALES]]+INVENTARIO12[[#This Row],[ENTRADAS]]-INVENTARIO12[[#This Row],[SALIDAS]]</f>
        <v>99</v>
      </c>
      <c r="H52" s="1" t="s">
        <v>186</v>
      </c>
      <c r="I52" s="15">
        <v>44699</v>
      </c>
      <c r="J52" s="11" t="s">
        <v>95</v>
      </c>
      <c r="K52" s="1" t="e" cm="1">
        <f t="array" ref="K52">BUSCARV</f>
        <v>#NAME?</v>
      </c>
      <c r="L52" s="1">
        <v>62</v>
      </c>
      <c r="N52" s="1" t="s">
        <v>187</v>
      </c>
      <c r="O52" s="16">
        <v>44696</v>
      </c>
      <c r="P52" s="11" t="s">
        <v>95</v>
      </c>
      <c r="Q52" s="1" t="e" cm="1" vm="1">
        <f t="array" aca="1" ref="Q52" ca="1">VLOOKUP(ENTRADAS14[CÓDIGO PRODUCTO],INVENTARIO12[],2,FALSE)</f>
        <v>#VALUE!</v>
      </c>
      <c r="R52" s="1">
        <v>121</v>
      </c>
    </row>
    <row r="53" spans="1:18" x14ac:dyDescent="0.25">
      <c r="A53" s="11" t="s">
        <v>96</v>
      </c>
      <c r="B53" s="4" t="s">
        <v>110</v>
      </c>
      <c r="C53" s="3">
        <f>INVENTARIO[[#This Row],[STOCK]]</f>
        <v>27</v>
      </c>
      <c r="D53" s="17">
        <f>SUMIF(ENTRADAS14[[#This Row],[CÓDIGO PRODUCTO]],INVENTARIO12[[#This Row],[CÓDIGO PRODUCTO]],ENTRADAS14[[#This Row],[CANTIDAD]])</f>
        <v>98</v>
      </c>
      <c r="E53" s="17">
        <f>SUMIF(SALIDAS13[[#This Row],[CÓDIGO PRODUCTO]],INVENTARIO12[[#This Row],[CÓDIGO PRODUCTO]],SALIDAS13[[#This Row],[CANTIDAD]])</f>
        <v>50</v>
      </c>
      <c r="F53" s="18">
        <f>INVENTARIO12[[#This Row],[EXISTENCIAS INICIALES]]+INVENTARIO12[[#This Row],[ENTRADAS]]-INVENTARIO12[[#This Row],[SALIDAS]]</f>
        <v>75</v>
      </c>
      <c r="H53" s="1" t="s">
        <v>187</v>
      </c>
      <c r="I53" s="15">
        <v>44700</v>
      </c>
      <c r="J53" s="11" t="s">
        <v>96</v>
      </c>
      <c r="K53" s="1" t="e" cm="1">
        <f t="array" ref="K53">BUSCARV</f>
        <v>#NAME?</v>
      </c>
      <c r="L53" s="1">
        <v>50</v>
      </c>
      <c r="N53" s="1" t="s">
        <v>188</v>
      </c>
      <c r="O53" s="16">
        <v>44697</v>
      </c>
      <c r="P53" s="11" t="s">
        <v>96</v>
      </c>
      <c r="Q53" s="1" t="e" cm="1" vm="1">
        <f t="array" aca="1" ref="Q53" ca="1">VLOOKUP(ENTRADAS14[CÓDIGO PRODUCTO],INVENTARIO12[],2,FALSE)</f>
        <v>#VALUE!</v>
      </c>
      <c r="R53" s="1">
        <v>98</v>
      </c>
    </row>
    <row r="54" spans="1:18" x14ac:dyDescent="0.25">
      <c r="A54" s="11" t="s">
        <v>97</v>
      </c>
      <c r="B54" s="4" t="s">
        <v>111</v>
      </c>
      <c r="C54" s="3">
        <f>INVENTARIO[[#This Row],[STOCK]]</f>
        <v>63</v>
      </c>
      <c r="D54" s="17">
        <f>SUMIF(ENTRADAS14[[#This Row],[CÓDIGO PRODUCTO]],INVENTARIO12[[#This Row],[CÓDIGO PRODUCTO]],ENTRADAS14[[#This Row],[CANTIDAD]])</f>
        <v>116</v>
      </c>
      <c r="E54" s="17">
        <f>SUMIF(SALIDAS13[[#This Row],[CÓDIGO PRODUCTO]],INVENTARIO12[[#This Row],[CÓDIGO PRODUCTO]],SALIDAS13[[#This Row],[CANTIDAD]])</f>
        <v>68</v>
      </c>
      <c r="F54" s="18">
        <f>INVENTARIO12[[#This Row],[EXISTENCIAS INICIALES]]+INVENTARIO12[[#This Row],[ENTRADAS]]-INVENTARIO12[[#This Row],[SALIDAS]]</f>
        <v>111</v>
      </c>
      <c r="H54" s="1" t="s">
        <v>188</v>
      </c>
      <c r="I54" s="15">
        <v>44701</v>
      </c>
      <c r="J54" s="11" t="s">
        <v>97</v>
      </c>
      <c r="K54" s="1" t="e" cm="1">
        <f t="array" ref="K54">BUSCARV</f>
        <v>#NAME?</v>
      </c>
      <c r="L54" s="1">
        <v>68</v>
      </c>
      <c r="N54" s="1" t="s">
        <v>189</v>
      </c>
      <c r="O54" s="16">
        <v>44698</v>
      </c>
      <c r="P54" s="11" t="s">
        <v>97</v>
      </c>
      <c r="Q54" s="1" t="e" cm="1" vm="1">
        <f t="array" aca="1" ref="Q54" ca="1">VLOOKUP(ENTRADAS14[CÓDIGO PRODUCTO],INVENTARIO12[],2,FALSE)</f>
        <v>#VALUE!</v>
      </c>
      <c r="R54" s="1">
        <v>116</v>
      </c>
    </row>
    <row r="55" spans="1:18" x14ac:dyDescent="0.25">
      <c r="A55" s="11" t="s">
        <v>98</v>
      </c>
      <c r="B55" s="4" t="s">
        <v>112</v>
      </c>
      <c r="C55" s="3">
        <f>INVENTARIO[[#This Row],[STOCK]]</f>
        <v>52</v>
      </c>
      <c r="D55" s="17">
        <f>SUMIF(ENTRADAS14[[#This Row],[CÓDIGO PRODUCTO]],INVENTARIO12[[#This Row],[CÓDIGO PRODUCTO]],ENTRADAS14[[#This Row],[CANTIDAD]])</f>
        <v>131</v>
      </c>
      <c r="E55" s="17">
        <f>SUMIF(SALIDAS13[[#This Row],[CÓDIGO PRODUCTO]],INVENTARIO12[[#This Row],[CÓDIGO PRODUCTO]],SALIDAS13[[#This Row],[CANTIDAD]])</f>
        <v>86</v>
      </c>
      <c r="F55" s="18">
        <f>INVENTARIO12[[#This Row],[EXISTENCIAS INICIALES]]+INVENTARIO12[[#This Row],[ENTRADAS]]-INVENTARIO12[[#This Row],[SALIDAS]]</f>
        <v>97</v>
      </c>
      <c r="H55" s="1" t="s">
        <v>189</v>
      </c>
      <c r="I55" s="15">
        <v>44702</v>
      </c>
      <c r="J55" s="11" t="s">
        <v>98</v>
      </c>
      <c r="K55" s="1" t="e" cm="1">
        <f t="array" ref="K55">BUSCARV</f>
        <v>#NAME?</v>
      </c>
      <c r="L55" s="1">
        <v>86</v>
      </c>
      <c r="N55" s="1" t="s">
        <v>190</v>
      </c>
      <c r="O55" s="16">
        <v>44699</v>
      </c>
      <c r="P55" s="11" t="s">
        <v>98</v>
      </c>
      <c r="Q55" s="1" t="e" cm="1" vm="1">
        <f t="array" aca="1" ref="Q55" ca="1">VLOOKUP(ENTRADAS14[CÓDIGO PRODUCTO],INVENTARIO12[],2,FALSE)</f>
        <v>#VALUE!</v>
      </c>
      <c r="R55" s="1">
        <v>131</v>
      </c>
    </row>
    <row r="56" spans="1:18" x14ac:dyDescent="0.25">
      <c r="A56" s="11" t="s">
        <v>113</v>
      </c>
      <c r="B56" s="4" t="s">
        <v>125</v>
      </c>
      <c r="C56" s="3">
        <f>INVENTARIO[[#This Row],[STOCK]]</f>
        <v>32</v>
      </c>
      <c r="D56" s="17">
        <f>SUMIF(ENTRADAS14[[#This Row],[CÓDIGO PRODUCTO]],INVENTARIO12[[#This Row],[CÓDIGO PRODUCTO]],ENTRADAS14[[#This Row],[CANTIDAD]])</f>
        <v>127</v>
      </c>
      <c r="E56" s="17">
        <f>SUMIF(SALIDAS13[[#This Row],[CÓDIGO PRODUCTO]],INVENTARIO12[[#This Row],[CÓDIGO PRODUCTO]],SALIDAS13[[#This Row],[CANTIDAD]])</f>
        <v>84</v>
      </c>
      <c r="F56" s="18">
        <f>INVENTARIO12[[#This Row],[EXISTENCIAS INICIALES]]+INVENTARIO12[[#This Row],[ENTRADAS]]-INVENTARIO12[[#This Row],[SALIDAS]]</f>
        <v>75</v>
      </c>
      <c r="H56" s="1" t="s">
        <v>190</v>
      </c>
      <c r="I56" s="15">
        <v>44703</v>
      </c>
      <c r="J56" s="11" t="s">
        <v>113</v>
      </c>
      <c r="K56" s="1" t="e" cm="1">
        <f t="array" ref="K56">BUSCARV</f>
        <v>#NAME?</v>
      </c>
      <c r="L56" s="1">
        <v>84</v>
      </c>
      <c r="N56" s="1" t="s">
        <v>191</v>
      </c>
      <c r="O56" s="16">
        <v>44700</v>
      </c>
      <c r="P56" s="11" t="s">
        <v>113</v>
      </c>
      <c r="Q56" s="1" t="e" cm="1" vm="1">
        <f t="array" aca="1" ref="Q56" ca="1">VLOOKUP(ENTRADAS14[CÓDIGO PRODUCTO],INVENTARIO12[],2,FALSE)</f>
        <v>#VALUE!</v>
      </c>
      <c r="R56" s="1">
        <v>127</v>
      </c>
    </row>
    <row r="57" spans="1:18" x14ac:dyDescent="0.25">
      <c r="A57" s="11" t="s">
        <v>114</v>
      </c>
      <c r="B57" s="4" t="s">
        <v>126</v>
      </c>
      <c r="C57" s="3">
        <f>INVENTARIO[[#This Row],[STOCK]]</f>
        <v>46</v>
      </c>
      <c r="D57" s="17">
        <f>SUMIF(ENTRADAS14[[#This Row],[CÓDIGO PRODUCTO]],INVENTARIO12[[#This Row],[CÓDIGO PRODUCTO]],ENTRADAS14[[#This Row],[CANTIDAD]])</f>
        <v>88</v>
      </c>
      <c r="E57" s="17">
        <f>SUMIF(SALIDAS13[[#This Row],[CÓDIGO PRODUCTO]],INVENTARIO12[[#This Row],[CÓDIGO PRODUCTO]],SALIDAS13[[#This Row],[CANTIDAD]])</f>
        <v>38</v>
      </c>
      <c r="F57" s="18">
        <f>INVENTARIO12[[#This Row],[EXISTENCIAS INICIALES]]+INVENTARIO12[[#This Row],[ENTRADAS]]-INVENTARIO12[[#This Row],[SALIDAS]]</f>
        <v>96</v>
      </c>
      <c r="H57" s="1" t="s">
        <v>191</v>
      </c>
      <c r="I57" s="15">
        <v>44704</v>
      </c>
      <c r="J57" s="11" t="s">
        <v>114</v>
      </c>
      <c r="K57" s="1" t="e" cm="1">
        <f t="array" ref="K57">BUSCARV</f>
        <v>#NAME?</v>
      </c>
      <c r="L57" s="1">
        <v>38</v>
      </c>
      <c r="N57" s="1" t="s">
        <v>192</v>
      </c>
      <c r="O57" s="16">
        <v>44701</v>
      </c>
      <c r="P57" s="11" t="s">
        <v>114</v>
      </c>
      <c r="Q57" s="1" t="e" cm="1" vm="1">
        <f t="array" aca="1" ref="Q57" ca="1">VLOOKUP(ENTRADAS14[CÓDIGO PRODUCTO],INVENTARIO12[],2,FALSE)</f>
        <v>#VALUE!</v>
      </c>
      <c r="R57" s="1">
        <v>88</v>
      </c>
    </row>
    <row r="58" spans="1:18" x14ac:dyDescent="0.25">
      <c r="A58" s="11" t="s">
        <v>115</v>
      </c>
      <c r="B58" s="4" t="s">
        <v>127</v>
      </c>
      <c r="C58" s="3">
        <f>INVENTARIO[[#This Row],[STOCK]]</f>
        <v>33</v>
      </c>
      <c r="D58" s="17">
        <f>SUMIF(ENTRADAS14[[#This Row],[CÓDIGO PRODUCTO]],INVENTARIO12[[#This Row],[CÓDIGO PRODUCTO]],ENTRADAS14[[#This Row],[CANTIDAD]])</f>
        <v>94</v>
      </c>
      <c r="E58" s="17">
        <f>SUMIF(SALIDAS13[[#This Row],[CÓDIGO PRODUCTO]],INVENTARIO12[[#This Row],[CÓDIGO PRODUCTO]],SALIDAS13[[#This Row],[CANTIDAD]])</f>
        <v>53</v>
      </c>
      <c r="F58" s="18">
        <f>INVENTARIO12[[#This Row],[EXISTENCIAS INICIALES]]+INVENTARIO12[[#This Row],[ENTRADAS]]-INVENTARIO12[[#This Row],[SALIDAS]]</f>
        <v>74</v>
      </c>
      <c r="H58" s="1" t="s">
        <v>192</v>
      </c>
      <c r="I58" s="15">
        <v>44705</v>
      </c>
      <c r="J58" s="11" t="s">
        <v>115</v>
      </c>
      <c r="K58" s="1" t="e" cm="1">
        <f t="array" ref="K58">BUSCARV</f>
        <v>#NAME?</v>
      </c>
      <c r="L58" s="1">
        <v>53</v>
      </c>
      <c r="N58" s="1" t="s">
        <v>193</v>
      </c>
      <c r="O58" s="16">
        <v>44702</v>
      </c>
      <c r="P58" s="11" t="s">
        <v>115</v>
      </c>
      <c r="Q58" s="1" t="e" cm="1" vm="1">
        <f t="array" aca="1" ref="Q58" ca="1">VLOOKUP(ENTRADAS14[CÓDIGO PRODUCTO],INVENTARIO12[],2,FALSE)</f>
        <v>#VALUE!</v>
      </c>
      <c r="R58" s="1">
        <v>94</v>
      </c>
    </row>
    <row r="59" spans="1:18" x14ac:dyDescent="0.25">
      <c r="A59" s="11" t="s">
        <v>116</v>
      </c>
      <c r="B59" s="4" t="s">
        <v>128</v>
      </c>
      <c r="C59" s="3">
        <f>INVENTARIO[[#This Row],[STOCK]]</f>
        <v>13</v>
      </c>
      <c r="D59" s="17">
        <f>SUMIF(ENTRADAS14[[#This Row],[CÓDIGO PRODUCTO]],INVENTARIO12[[#This Row],[CÓDIGO PRODUCTO]],ENTRADAS14[[#This Row],[CANTIDAD]])</f>
        <v>106</v>
      </c>
      <c r="E59" s="17">
        <f>SUMIF(SALIDAS13[[#This Row],[CÓDIGO PRODUCTO]],INVENTARIO12[[#This Row],[CÓDIGO PRODUCTO]],SALIDAS13[[#This Row],[CANTIDAD]])</f>
        <v>61</v>
      </c>
      <c r="F59" s="18">
        <f>INVENTARIO12[[#This Row],[EXISTENCIAS INICIALES]]+INVENTARIO12[[#This Row],[ENTRADAS]]-INVENTARIO12[[#This Row],[SALIDAS]]</f>
        <v>58</v>
      </c>
      <c r="H59" s="1" t="s">
        <v>193</v>
      </c>
      <c r="I59" s="15">
        <v>44706</v>
      </c>
      <c r="J59" s="11" t="s">
        <v>116</v>
      </c>
      <c r="K59" s="1" t="e" cm="1">
        <f t="array" ref="K59">BUSCARV</f>
        <v>#NAME?</v>
      </c>
      <c r="L59" s="1">
        <v>61</v>
      </c>
      <c r="N59" s="1" t="s">
        <v>194</v>
      </c>
      <c r="O59" s="16">
        <v>44703</v>
      </c>
      <c r="P59" s="11" t="s">
        <v>116</v>
      </c>
      <c r="Q59" s="1" t="e" cm="1" vm="1">
        <f t="array" aca="1" ref="Q59" ca="1">VLOOKUP(ENTRADAS14[CÓDIGO PRODUCTO],INVENTARIO12[],2,FALSE)</f>
        <v>#VALUE!</v>
      </c>
      <c r="R59" s="1">
        <v>106</v>
      </c>
    </row>
    <row r="60" spans="1:18" x14ac:dyDescent="0.25">
      <c r="A60" s="11" t="s">
        <v>117</v>
      </c>
      <c r="B60" s="4" t="s">
        <v>129</v>
      </c>
      <c r="C60" s="3">
        <f>INVENTARIO[[#This Row],[STOCK]]</f>
        <v>37</v>
      </c>
      <c r="D60" s="17">
        <f>SUMIF(ENTRADAS14[[#This Row],[CÓDIGO PRODUCTO]],INVENTARIO12[[#This Row],[CÓDIGO PRODUCTO]],ENTRADAS14[[#This Row],[CANTIDAD]])</f>
        <v>140</v>
      </c>
      <c r="E60" s="17">
        <f>SUMIF(SALIDAS13[[#This Row],[CÓDIGO PRODUCTO]],INVENTARIO12[[#This Row],[CÓDIGO PRODUCTO]],SALIDAS13[[#This Row],[CANTIDAD]])</f>
        <v>84</v>
      </c>
      <c r="F60" s="18">
        <f>INVENTARIO12[[#This Row],[EXISTENCIAS INICIALES]]+INVENTARIO12[[#This Row],[ENTRADAS]]-INVENTARIO12[[#This Row],[SALIDAS]]</f>
        <v>93</v>
      </c>
      <c r="H60" s="1" t="s">
        <v>194</v>
      </c>
      <c r="I60" s="15">
        <v>44707</v>
      </c>
      <c r="J60" s="11" t="s">
        <v>117</v>
      </c>
      <c r="K60" s="1" t="e" cm="1">
        <f t="array" ref="K60">BUSCARV</f>
        <v>#NAME?</v>
      </c>
      <c r="L60" s="1">
        <v>84</v>
      </c>
      <c r="N60" s="1" t="s">
        <v>195</v>
      </c>
      <c r="O60" s="16">
        <v>44704</v>
      </c>
      <c r="P60" s="11" t="s">
        <v>117</v>
      </c>
      <c r="Q60" s="1" t="e" cm="1" vm="1">
        <f t="array" aca="1" ref="Q60" ca="1">VLOOKUP(ENTRADAS14[CÓDIGO PRODUCTO],INVENTARIO12[],2,FALSE)</f>
        <v>#VALUE!</v>
      </c>
      <c r="R60" s="1">
        <v>140</v>
      </c>
    </row>
    <row r="61" spans="1:18" x14ac:dyDescent="0.25">
      <c r="A61" s="11" t="s">
        <v>118</v>
      </c>
      <c r="B61" s="4" t="s">
        <v>130</v>
      </c>
      <c r="C61" s="3">
        <f>INVENTARIO[[#This Row],[STOCK]]</f>
        <v>32</v>
      </c>
      <c r="D61" s="17">
        <f>SUMIF(ENTRADAS14[[#This Row],[CÓDIGO PRODUCTO]],INVENTARIO12[[#This Row],[CÓDIGO PRODUCTO]],ENTRADAS14[[#This Row],[CANTIDAD]])</f>
        <v>107</v>
      </c>
      <c r="E61" s="17">
        <f>SUMIF(SALIDAS13[[#This Row],[CÓDIGO PRODUCTO]],INVENTARIO12[[#This Row],[CÓDIGO PRODUCTO]],SALIDAS13[[#This Row],[CANTIDAD]])</f>
        <v>72</v>
      </c>
      <c r="F61" s="18">
        <f>INVENTARIO12[[#This Row],[EXISTENCIAS INICIALES]]+INVENTARIO12[[#This Row],[ENTRADAS]]-INVENTARIO12[[#This Row],[SALIDAS]]</f>
        <v>67</v>
      </c>
      <c r="H61" s="1" t="s">
        <v>195</v>
      </c>
      <c r="I61" s="15">
        <v>44708</v>
      </c>
      <c r="J61" s="11" t="s">
        <v>118</v>
      </c>
      <c r="K61" s="1" t="e" cm="1">
        <f t="array" ref="K61">BUSCARV</f>
        <v>#NAME?</v>
      </c>
      <c r="L61" s="1">
        <v>72</v>
      </c>
      <c r="N61" s="1" t="s">
        <v>196</v>
      </c>
      <c r="O61" s="16">
        <v>44705</v>
      </c>
      <c r="P61" s="11" t="s">
        <v>118</v>
      </c>
      <c r="Q61" s="1" t="e" cm="1" vm="1">
        <f t="array" aca="1" ref="Q61" ca="1">VLOOKUP(ENTRADAS14[CÓDIGO PRODUCTO],INVENTARIO12[],2,FALSE)</f>
        <v>#VALUE!</v>
      </c>
      <c r="R61" s="1">
        <v>107</v>
      </c>
    </row>
    <row r="62" spans="1:18" x14ac:dyDescent="0.25">
      <c r="A62" s="11" t="s">
        <v>119</v>
      </c>
      <c r="B62" s="4" t="s">
        <v>131</v>
      </c>
      <c r="C62" s="3">
        <f>INVENTARIO[[#This Row],[STOCK]]</f>
        <v>28</v>
      </c>
      <c r="D62" s="17">
        <f>SUMIF(ENTRADAS14[[#This Row],[CÓDIGO PRODUCTO]],INVENTARIO12[[#This Row],[CÓDIGO PRODUCTO]],ENTRADAS14[[#This Row],[CANTIDAD]])</f>
        <v>108</v>
      </c>
      <c r="E62" s="17">
        <f>SUMIF(SALIDAS13[[#This Row],[CÓDIGO PRODUCTO]],INVENTARIO12[[#This Row],[CÓDIGO PRODUCTO]],SALIDAS13[[#This Row],[CANTIDAD]])</f>
        <v>69</v>
      </c>
      <c r="F62" s="18">
        <f>INVENTARIO12[[#This Row],[EXISTENCIAS INICIALES]]+INVENTARIO12[[#This Row],[ENTRADAS]]-INVENTARIO12[[#This Row],[SALIDAS]]</f>
        <v>67</v>
      </c>
      <c r="H62" s="1" t="s">
        <v>196</v>
      </c>
      <c r="I62" s="15">
        <v>44709</v>
      </c>
      <c r="J62" s="11" t="s">
        <v>119</v>
      </c>
      <c r="K62" s="1" t="e" cm="1">
        <f t="array" ref="K62">BUSCARV</f>
        <v>#NAME?</v>
      </c>
      <c r="L62" s="1">
        <v>69</v>
      </c>
      <c r="N62" s="1" t="s">
        <v>197</v>
      </c>
      <c r="O62" s="16">
        <v>44706</v>
      </c>
      <c r="P62" s="11" t="s">
        <v>119</v>
      </c>
      <c r="Q62" s="1" t="e" cm="1" vm="1">
        <f t="array" aca="1" ref="Q62" ca="1">VLOOKUP(ENTRADAS14[CÓDIGO PRODUCTO],INVENTARIO12[],2,FALSE)</f>
        <v>#VALUE!</v>
      </c>
      <c r="R62" s="1">
        <v>108</v>
      </c>
    </row>
    <row r="63" spans="1:18" x14ac:dyDescent="0.25">
      <c r="A63" s="11" t="s">
        <v>120</v>
      </c>
      <c r="B63" s="4" t="s">
        <v>132</v>
      </c>
      <c r="C63" s="3">
        <f>INVENTARIO[[#This Row],[STOCK]]</f>
        <v>46</v>
      </c>
      <c r="D63" s="17">
        <f>SUMIF(ENTRADAS14[[#This Row],[CÓDIGO PRODUCTO]],INVENTARIO12[[#This Row],[CÓDIGO PRODUCTO]],ENTRADAS14[[#This Row],[CANTIDAD]])</f>
        <v>89</v>
      </c>
      <c r="E63" s="17">
        <f>SUMIF(SALIDAS13[[#This Row],[CÓDIGO PRODUCTO]],INVENTARIO12[[#This Row],[CÓDIGO PRODUCTO]],SALIDAS13[[#This Row],[CANTIDAD]])</f>
        <v>51</v>
      </c>
      <c r="F63" s="18">
        <f>INVENTARIO12[[#This Row],[EXISTENCIAS INICIALES]]+INVENTARIO12[[#This Row],[ENTRADAS]]-INVENTARIO12[[#This Row],[SALIDAS]]</f>
        <v>84</v>
      </c>
      <c r="H63" s="1" t="s">
        <v>197</v>
      </c>
      <c r="I63" s="15">
        <v>44710</v>
      </c>
      <c r="J63" s="11" t="s">
        <v>120</v>
      </c>
      <c r="K63" s="1" t="e" cm="1">
        <f t="array" ref="K63">BUSCARV</f>
        <v>#NAME?</v>
      </c>
      <c r="L63" s="1">
        <v>51</v>
      </c>
      <c r="N63" s="1" t="s">
        <v>198</v>
      </c>
      <c r="O63" s="16">
        <v>44707</v>
      </c>
      <c r="P63" s="11" t="s">
        <v>120</v>
      </c>
      <c r="Q63" s="1" t="e" cm="1" vm="1">
        <f t="array" aca="1" ref="Q63" ca="1">VLOOKUP(ENTRADAS14[CÓDIGO PRODUCTO],INVENTARIO12[],2,FALSE)</f>
        <v>#VALUE!</v>
      </c>
      <c r="R63" s="1">
        <v>89</v>
      </c>
    </row>
    <row r="64" spans="1:18" x14ac:dyDescent="0.25">
      <c r="A64" s="11" t="s">
        <v>121</v>
      </c>
      <c r="B64" s="4" t="s">
        <v>133</v>
      </c>
      <c r="C64" s="3">
        <f>INVENTARIO[[#This Row],[STOCK]]</f>
        <v>31</v>
      </c>
      <c r="D64" s="17">
        <f>SUMIF(ENTRADAS14[[#This Row],[CÓDIGO PRODUCTO]],INVENTARIO12[[#This Row],[CÓDIGO PRODUCTO]],ENTRADAS14[[#This Row],[CANTIDAD]])</f>
        <v>109</v>
      </c>
      <c r="E64" s="17">
        <f>SUMIF(SALIDAS13[[#This Row],[CÓDIGO PRODUCTO]],INVENTARIO12[[#This Row],[CÓDIGO PRODUCTO]],SALIDAS13[[#This Row],[CANTIDAD]])</f>
        <v>74</v>
      </c>
      <c r="F64" s="18">
        <f>INVENTARIO12[[#This Row],[EXISTENCIAS INICIALES]]+INVENTARIO12[[#This Row],[ENTRADAS]]-INVENTARIO12[[#This Row],[SALIDAS]]</f>
        <v>66</v>
      </c>
      <c r="H64" s="1" t="s">
        <v>198</v>
      </c>
      <c r="I64" s="15">
        <v>44711</v>
      </c>
      <c r="J64" s="11" t="s">
        <v>121</v>
      </c>
      <c r="K64" s="1" t="e" cm="1">
        <f t="array" ref="K64">BUSCARV</f>
        <v>#NAME?</v>
      </c>
      <c r="L64" s="1">
        <v>74</v>
      </c>
      <c r="N64" s="1" t="s">
        <v>199</v>
      </c>
      <c r="O64" s="16">
        <v>44708</v>
      </c>
      <c r="P64" s="11" t="s">
        <v>121</v>
      </c>
      <c r="Q64" s="1" t="e" cm="1" vm="1">
        <f t="array" aca="1" ref="Q64" ca="1">VLOOKUP(ENTRADAS14[CÓDIGO PRODUCTO],INVENTARIO12[],2,FALSE)</f>
        <v>#VALUE!</v>
      </c>
      <c r="R64" s="1">
        <v>109</v>
      </c>
    </row>
    <row r="65" spans="1:18" x14ac:dyDescent="0.25">
      <c r="A65" s="11" t="s">
        <v>122</v>
      </c>
      <c r="B65" s="4" t="s">
        <v>134</v>
      </c>
      <c r="C65" s="3">
        <f>INVENTARIO[[#This Row],[STOCK]]</f>
        <v>47</v>
      </c>
      <c r="D65" s="17">
        <f>SUMIF(ENTRADAS14[[#This Row],[CÓDIGO PRODUCTO]],INVENTARIO12[[#This Row],[CÓDIGO PRODUCTO]],ENTRADAS14[[#This Row],[CANTIDAD]])</f>
        <v>55</v>
      </c>
      <c r="E65" s="17">
        <f>SUMIF(SALIDAS13[[#This Row],[CÓDIGO PRODUCTO]],INVENTARIO12[[#This Row],[CÓDIGO PRODUCTO]],SALIDAS13[[#This Row],[CANTIDAD]])</f>
        <v>25</v>
      </c>
      <c r="F65" s="18">
        <f>INVENTARIO12[[#This Row],[EXISTENCIAS INICIALES]]+INVENTARIO12[[#This Row],[ENTRADAS]]-INVENTARIO12[[#This Row],[SALIDAS]]</f>
        <v>77</v>
      </c>
      <c r="H65" s="1" t="s">
        <v>199</v>
      </c>
      <c r="I65" s="15">
        <v>44712</v>
      </c>
      <c r="J65" s="11" t="s">
        <v>122</v>
      </c>
      <c r="K65" s="1" t="e" cm="1">
        <f t="array" ref="K65">BUSCARV</f>
        <v>#NAME?</v>
      </c>
      <c r="L65" s="1">
        <v>25</v>
      </c>
      <c r="N65" s="1" t="s">
        <v>200</v>
      </c>
      <c r="O65" s="16">
        <v>44709</v>
      </c>
      <c r="P65" s="11" t="s">
        <v>122</v>
      </c>
      <c r="Q65" s="1" t="e" cm="1" vm="1">
        <f t="array" aca="1" ref="Q65" ca="1">VLOOKUP(ENTRADAS14[CÓDIGO PRODUCTO],INVENTARIO12[],2,FALSE)</f>
        <v>#VALUE!</v>
      </c>
      <c r="R65" s="1">
        <v>55</v>
      </c>
    </row>
    <row r="66" spans="1:18" x14ac:dyDescent="0.25">
      <c r="A66" s="11" t="s">
        <v>123</v>
      </c>
      <c r="B66" s="4" t="s">
        <v>135</v>
      </c>
      <c r="C66" s="3">
        <f>INVENTARIO[[#This Row],[STOCK]]</f>
        <v>25</v>
      </c>
      <c r="D66" s="17">
        <f>SUMIF(ENTRADAS14[[#This Row],[CÓDIGO PRODUCTO]],INVENTARIO12[[#This Row],[CÓDIGO PRODUCTO]],ENTRADAS14[[#This Row],[CANTIDAD]])</f>
        <v>108</v>
      </c>
      <c r="E66" s="17">
        <f>SUMIF(SALIDAS13[[#This Row],[CÓDIGO PRODUCTO]],INVENTARIO12[[#This Row],[CÓDIGO PRODUCTO]],SALIDAS13[[#This Row],[CANTIDAD]])</f>
        <v>72</v>
      </c>
      <c r="F66" s="18">
        <f>INVENTARIO12[[#This Row],[EXISTENCIAS INICIALES]]+INVENTARIO12[[#This Row],[ENTRADAS]]-INVENTARIO12[[#This Row],[SALIDAS]]</f>
        <v>61</v>
      </c>
      <c r="H66" s="1" t="s">
        <v>200</v>
      </c>
      <c r="I66" s="15">
        <v>44713</v>
      </c>
      <c r="J66" s="11" t="s">
        <v>123</v>
      </c>
      <c r="K66" s="1" t="e" cm="1">
        <f t="array" ref="K66">BUSCARV</f>
        <v>#NAME?</v>
      </c>
      <c r="L66" s="1">
        <v>72</v>
      </c>
      <c r="N66" s="1" t="s">
        <v>201</v>
      </c>
      <c r="O66" s="16">
        <v>44710</v>
      </c>
      <c r="P66" s="11" t="s">
        <v>123</v>
      </c>
      <c r="Q66" s="1" t="e" cm="1" vm="1">
        <f t="array" aca="1" ref="Q66" ca="1">VLOOKUP(ENTRADAS14[CÓDIGO PRODUCTO],INVENTARIO12[],2,FALSE)</f>
        <v>#VALUE!</v>
      </c>
      <c r="R66" s="1">
        <v>108</v>
      </c>
    </row>
    <row r="67" spans="1:18" x14ac:dyDescent="0.25">
      <c r="A67" s="11" t="s">
        <v>124</v>
      </c>
      <c r="B67" s="4" t="s">
        <v>136</v>
      </c>
      <c r="C67" s="3">
        <f>INVENTARIO[[#This Row],[STOCK]]</f>
        <v>25</v>
      </c>
      <c r="D67" s="17">
        <f>SUMIF(ENTRADAS14[[#This Row],[CÓDIGO PRODUCTO]],INVENTARIO12[[#This Row],[CÓDIGO PRODUCTO]],ENTRADAS14[[#This Row],[CANTIDAD]])</f>
        <v>98</v>
      </c>
      <c r="E67" s="17">
        <f>SUMIF(SALIDAS13[[#This Row],[CÓDIGO PRODUCTO]],INVENTARIO12[[#This Row],[CÓDIGO PRODUCTO]],SALIDAS13[[#This Row],[CANTIDAD]])</f>
        <v>61</v>
      </c>
      <c r="F67" s="18">
        <f>INVENTARIO12[[#This Row],[EXISTENCIAS INICIALES]]+INVENTARIO12[[#This Row],[ENTRADAS]]-INVENTARIO12[[#This Row],[SALIDAS]]</f>
        <v>62</v>
      </c>
      <c r="H67" s="1" t="s">
        <v>201</v>
      </c>
      <c r="I67" s="15">
        <v>44714</v>
      </c>
      <c r="J67" s="11" t="s">
        <v>124</v>
      </c>
      <c r="K67" s="1" t="e" cm="1">
        <f t="array" ref="K67">BUSCARV</f>
        <v>#NAME?</v>
      </c>
      <c r="L67" s="1">
        <v>61</v>
      </c>
      <c r="N67" s="1" t="s">
        <v>202</v>
      </c>
      <c r="O67" s="16">
        <v>44711</v>
      </c>
      <c r="P67" s="11" t="s">
        <v>124</v>
      </c>
      <c r="Q67" s="1" t="e" cm="1" vm="1">
        <f t="array" aca="1" ref="Q67" ca="1">VLOOKUP(ENTRADAS14[CÓDIGO PRODUCTO],INVENTARIO12[],2,FALSE)</f>
        <v>#VALUE!</v>
      </c>
      <c r="R67" s="1">
        <v>98</v>
      </c>
    </row>
    <row r="68" spans="1:18" x14ac:dyDescent="0.25">
      <c r="A68" s="11" t="s">
        <v>137</v>
      </c>
      <c r="B68" s="4" t="s">
        <v>139</v>
      </c>
      <c r="C68" s="3">
        <f>INVENTARIO[[#This Row],[STOCK]]</f>
        <v>24</v>
      </c>
      <c r="D68" s="17">
        <f>SUMIF(ENTRADAS14[[#This Row],[CÓDIGO PRODUCTO]],INVENTARIO12[[#This Row],[CÓDIGO PRODUCTO]],ENTRADAS14[[#This Row],[CANTIDAD]])</f>
        <v>76</v>
      </c>
      <c r="E68" s="17">
        <f>SUMIF(SALIDAS13[[#This Row],[CÓDIGO PRODUCTO]],INVENTARIO12[[#This Row],[CÓDIGO PRODUCTO]],SALIDAS13[[#This Row],[CANTIDAD]])</f>
        <v>41</v>
      </c>
      <c r="F68" s="18">
        <f>INVENTARIO12[[#This Row],[EXISTENCIAS INICIALES]]+INVENTARIO12[[#This Row],[ENTRADAS]]-INVENTARIO12[[#This Row],[SALIDAS]]</f>
        <v>59</v>
      </c>
      <c r="H68" s="1" t="s">
        <v>202</v>
      </c>
      <c r="I68" s="15">
        <v>44715</v>
      </c>
      <c r="J68" s="11" t="s">
        <v>137</v>
      </c>
      <c r="K68" s="1" t="e" cm="1">
        <f t="array" ref="K68">BUSCARV</f>
        <v>#NAME?</v>
      </c>
      <c r="L68" s="1">
        <v>41</v>
      </c>
      <c r="N68" s="1" t="s">
        <v>203</v>
      </c>
      <c r="O68" s="16">
        <v>44712</v>
      </c>
      <c r="P68" s="11" t="s">
        <v>137</v>
      </c>
      <c r="Q68" s="1" t="e" cm="1" vm="1">
        <f t="array" aca="1" ref="Q68" ca="1">VLOOKUP(ENTRADAS14[CÓDIGO PRODUCTO],INVENTARIO12[],2,FALSE)</f>
        <v>#VALUE!</v>
      </c>
      <c r="R68" s="1">
        <v>76</v>
      </c>
    </row>
    <row r="69" spans="1:18" x14ac:dyDescent="0.25">
      <c r="A69" s="11" t="s">
        <v>138</v>
      </c>
      <c r="B69" s="4" t="s">
        <v>140</v>
      </c>
      <c r="C69" s="3">
        <f>INVENTARIO[[#This Row],[STOCK]]</f>
        <v>35</v>
      </c>
      <c r="D69" s="17">
        <f>SUMIF(ENTRADAS14[[#This Row],[CÓDIGO PRODUCTO]],INVENTARIO12[[#This Row],[CÓDIGO PRODUCTO]],ENTRADAS14[[#This Row],[CANTIDAD]])</f>
        <v>126</v>
      </c>
      <c r="E69" s="17">
        <f>SUMIF(SALIDAS13[[#This Row],[CÓDIGO PRODUCTO]],INVENTARIO12[[#This Row],[CÓDIGO PRODUCTO]],SALIDAS13[[#This Row],[CANTIDAD]])</f>
        <v>95</v>
      </c>
      <c r="F69" s="18">
        <f>INVENTARIO12[[#This Row],[EXISTENCIAS INICIALES]]+INVENTARIO12[[#This Row],[ENTRADAS]]-INVENTARIO12[[#This Row],[SALIDAS]]</f>
        <v>66</v>
      </c>
      <c r="H69" s="1" t="s">
        <v>203</v>
      </c>
      <c r="I69" s="15">
        <v>44716</v>
      </c>
      <c r="J69" s="11" t="s">
        <v>138</v>
      </c>
      <c r="K69" s="1" t="e" cm="1">
        <f t="array" ref="K69">BUSCARV</f>
        <v>#NAME?</v>
      </c>
      <c r="L69" s="1">
        <v>95</v>
      </c>
      <c r="N69" s="1" t="s">
        <v>204</v>
      </c>
      <c r="O69" s="16">
        <v>44713</v>
      </c>
      <c r="P69" s="11" t="s">
        <v>138</v>
      </c>
      <c r="Q69" s="1" t="e" cm="1" vm="1">
        <f t="array" aca="1" ref="Q69" ca="1">VLOOKUP(ENTRADAS14[CÓDIGO PRODUCTO],INVENTARIO12[],2,FALSE)</f>
        <v>#VALUE!</v>
      </c>
      <c r="R69" s="1">
        <v>126</v>
      </c>
    </row>
    <row r="70" spans="1:18" x14ac:dyDescent="0.25">
      <c r="A70" s="11" t="s">
        <v>392</v>
      </c>
      <c r="B70" t="s">
        <v>273</v>
      </c>
      <c r="C70" s="3">
        <f>INVENTARIO[[#This Row],[STOCK]]</f>
        <v>45</v>
      </c>
      <c r="D70" s="17">
        <f>SUMIF(ENTRADAS14[[#This Row],[CÓDIGO PRODUCTO]],INVENTARIO12[[#This Row],[CÓDIGO PRODUCTO]],ENTRADAS14[[#This Row],[CANTIDAD]])</f>
        <v>106</v>
      </c>
      <c r="E70" s="17">
        <f>SUMIF(SALIDAS13[[#This Row],[CÓDIGO PRODUCTO]],INVENTARIO12[[#This Row],[CÓDIGO PRODUCTO]],SALIDAS13[[#This Row],[CANTIDAD]])</f>
        <v>76</v>
      </c>
      <c r="F70" s="18">
        <f>INVENTARIO12[[#This Row],[EXISTENCIAS INICIALES]]+INVENTARIO12[[#This Row],[ENTRADAS]]-INVENTARIO12[[#This Row],[SALIDAS]]</f>
        <v>75</v>
      </c>
      <c r="H70" s="1" t="s">
        <v>204</v>
      </c>
      <c r="J70" s="11" t="s">
        <v>392</v>
      </c>
      <c r="K70" s="36" t="e" cm="1">
        <f t="array" ref="K70">BUSCARV</f>
        <v>#NAME?</v>
      </c>
      <c r="L70" s="1">
        <v>76</v>
      </c>
      <c r="N70" s="1" t="s">
        <v>518</v>
      </c>
      <c r="P70" s="11" t="s">
        <v>392</v>
      </c>
      <c r="Q70" s="1" t="e" cm="1" vm="1">
        <f t="array" aca="1" ref="Q70" ca="1">VLOOKUP(ENTRADAS14[CÓDIGO PRODUCTO],INVENTARIO12[],2,FALSE)</f>
        <v>#VALUE!</v>
      </c>
      <c r="R70" s="1">
        <v>106</v>
      </c>
    </row>
    <row r="71" spans="1:18" x14ac:dyDescent="0.25">
      <c r="A71" s="11" t="s">
        <v>393</v>
      </c>
      <c r="B71" t="s">
        <v>40</v>
      </c>
      <c r="C71" s="3">
        <f>INVENTARIO[[#This Row],[STOCK]]</f>
        <v>39</v>
      </c>
      <c r="D71" s="17">
        <f>SUMIF(ENTRADAS14[[#This Row],[CÓDIGO PRODUCTO]],INVENTARIO12[[#This Row],[CÓDIGO PRODUCTO]],ENTRADAS14[[#This Row],[CANTIDAD]])</f>
        <v>106</v>
      </c>
      <c r="E71" s="17">
        <f>SUMIF(SALIDAS13[[#This Row],[CÓDIGO PRODUCTO]],INVENTARIO12[[#This Row],[CÓDIGO PRODUCTO]],SALIDAS13[[#This Row],[CANTIDAD]])</f>
        <v>85</v>
      </c>
      <c r="F71" s="18">
        <f>INVENTARIO12[[#This Row],[EXISTENCIAS INICIALES]]+INVENTARIO12[[#This Row],[ENTRADAS]]-INVENTARIO12[[#This Row],[SALIDAS]]</f>
        <v>60</v>
      </c>
      <c r="H71" s="1" t="s">
        <v>518</v>
      </c>
      <c r="J71" s="11" t="s">
        <v>393</v>
      </c>
      <c r="K71" s="36" t="e" cm="1">
        <f t="array" ref="K71">BUSCARV</f>
        <v>#NAME?</v>
      </c>
      <c r="L71" s="1">
        <v>85</v>
      </c>
      <c r="N71" s="1" t="s">
        <v>519</v>
      </c>
      <c r="P71" s="11" t="s">
        <v>393</v>
      </c>
      <c r="Q71" s="1" t="e" cm="1" vm="1">
        <f t="array" aca="1" ref="Q71" ca="1">VLOOKUP(ENTRADAS14[CÓDIGO PRODUCTO],INVENTARIO12[],2,FALSE)</f>
        <v>#VALUE!</v>
      </c>
      <c r="R71" s="1">
        <v>106</v>
      </c>
    </row>
    <row r="72" spans="1:18" x14ac:dyDescent="0.25">
      <c r="A72" s="11" t="s">
        <v>394</v>
      </c>
      <c r="B72" t="s">
        <v>274</v>
      </c>
      <c r="C72" s="3">
        <f>INVENTARIO[[#This Row],[STOCK]]</f>
        <v>60</v>
      </c>
      <c r="D72" s="19">
        <f>SUMIF(ENTRADAS14[[#This Row],[CÓDIGO PRODUCTO]],INVENTARIO12[[#This Row],[CÓDIGO PRODUCTO]],ENTRADAS14[[#This Row],[CANTIDAD]])</f>
        <v>97</v>
      </c>
      <c r="E72" s="19">
        <f>SUMIF(SALIDAS13[[#This Row],[CÓDIGO PRODUCTO]],INVENTARIO12[[#This Row],[CÓDIGO PRODUCTO]],SALIDAS13[[#This Row],[CANTIDAD]])</f>
        <v>75</v>
      </c>
      <c r="F72" s="20">
        <f>INVENTARIO12[[#This Row],[EXISTENCIAS INICIALES]]+INVENTARIO12[[#This Row],[ENTRADAS]]-INVENTARIO12[[#This Row],[SALIDAS]]</f>
        <v>82</v>
      </c>
      <c r="H72" s="1" t="s">
        <v>519</v>
      </c>
      <c r="J72" s="11" t="s">
        <v>394</v>
      </c>
      <c r="K72" s="36" t="e" cm="1">
        <f t="array" ref="K72">BUSCARV</f>
        <v>#NAME?</v>
      </c>
      <c r="L72" s="1">
        <v>75</v>
      </c>
      <c r="N72" s="1" t="s">
        <v>520</v>
      </c>
      <c r="P72" s="11" t="s">
        <v>394</v>
      </c>
      <c r="Q72" s="1" t="e" cm="1" vm="1">
        <f t="array" aca="1" ref="Q72" ca="1">VLOOKUP(ENTRADAS14[CÓDIGO PRODUCTO],INVENTARIO12[],2,FALSE)</f>
        <v>#VALUE!</v>
      </c>
      <c r="R72" s="1">
        <v>97</v>
      </c>
    </row>
    <row r="73" spans="1:18" x14ac:dyDescent="0.25">
      <c r="A73" s="11" t="s">
        <v>395</v>
      </c>
      <c r="B73" t="s">
        <v>275</v>
      </c>
      <c r="C73" s="3">
        <f>INVENTARIO[[#This Row],[STOCK]]</f>
        <v>64</v>
      </c>
      <c r="D73" s="17">
        <f>SUMIF(ENTRADAS14[[#This Row],[CÓDIGO PRODUCTO]],INVENTARIO12[[#This Row],[CÓDIGO PRODUCTO]],ENTRADAS14[[#This Row],[CANTIDAD]])</f>
        <v>93</v>
      </c>
      <c r="E73" s="17">
        <f>SUMIF(SALIDAS13[[#This Row],[CÓDIGO PRODUCTO]],INVENTARIO12[[#This Row],[CÓDIGO PRODUCTO]],SALIDAS13[[#This Row],[CANTIDAD]])</f>
        <v>79</v>
      </c>
      <c r="F73" s="18">
        <f>INVENTARIO12[[#This Row],[EXISTENCIAS INICIALES]]+INVENTARIO12[[#This Row],[ENTRADAS]]-INVENTARIO12[[#This Row],[SALIDAS]]</f>
        <v>78</v>
      </c>
      <c r="H73" s="1" t="s">
        <v>520</v>
      </c>
      <c r="J73" s="11" t="s">
        <v>395</v>
      </c>
      <c r="K73" s="36" t="e" cm="1">
        <f t="array" ref="K73">BUSCARV</f>
        <v>#NAME?</v>
      </c>
      <c r="L73" s="1">
        <v>79</v>
      </c>
      <c r="N73" s="1" t="s">
        <v>521</v>
      </c>
      <c r="P73" s="11" t="s">
        <v>395</v>
      </c>
      <c r="Q73" s="1" t="e" cm="1" vm="1">
        <f t="array" aca="1" ref="Q73" ca="1">VLOOKUP(ENTRADAS14[CÓDIGO PRODUCTO],INVENTARIO12[],2,FALSE)</f>
        <v>#VALUE!</v>
      </c>
      <c r="R73" s="1">
        <v>93</v>
      </c>
    </row>
    <row r="74" spans="1:18" x14ac:dyDescent="0.25">
      <c r="A74" s="11" t="s">
        <v>396</v>
      </c>
      <c r="B74" t="s">
        <v>276</v>
      </c>
      <c r="C74" s="3">
        <f>INVENTARIO[[#This Row],[STOCK]]</f>
        <v>59</v>
      </c>
      <c r="D74" s="17">
        <f>SUMIF(ENTRADAS14[[#This Row],[CÓDIGO PRODUCTO]],INVENTARIO12[[#This Row],[CÓDIGO PRODUCTO]],ENTRADAS14[[#This Row],[CANTIDAD]])</f>
        <v>107</v>
      </c>
      <c r="E74" s="17">
        <f>SUMIF(SALIDAS13[[#This Row],[CÓDIGO PRODUCTO]],INVENTARIO12[[#This Row],[CÓDIGO PRODUCTO]],SALIDAS13[[#This Row],[CANTIDAD]])</f>
        <v>79</v>
      </c>
      <c r="F74" s="18">
        <f>INVENTARIO12[[#This Row],[EXISTENCIAS INICIALES]]+INVENTARIO12[[#This Row],[ENTRADAS]]-INVENTARIO12[[#This Row],[SALIDAS]]</f>
        <v>87</v>
      </c>
      <c r="H74" s="1" t="s">
        <v>521</v>
      </c>
      <c r="J74" s="11" t="s">
        <v>396</v>
      </c>
      <c r="K74" s="36" t="e" cm="1">
        <f t="array" ref="K74">BUSCARV</f>
        <v>#NAME?</v>
      </c>
      <c r="L74" s="1">
        <v>79</v>
      </c>
      <c r="N74" s="1" t="s">
        <v>522</v>
      </c>
      <c r="P74" s="11" t="s">
        <v>396</v>
      </c>
      <c r="Q74" s="1" t="e" cm="1" vm="1">
        <f t="array" aca="1" ref="Q74" ca="1">VLOOKUP(ENTRADAS14[CÓDIGO PRODUCTO],INVENTARIO12[],2,FALSE)</f>
        <v>#VALUE!</v>
      </c>
      <c r="R74" s="1">
        <v>107</v>
      </c>
    </row>
    <row r="75" spans="1:18" x14ac:dyDescent="0.25">
      <c r="A75" s="11" t="s">
        <v>397</v>
      </c>
      <c r="B75" t="s">
        <v>41</v>
      </c>
      <c r="C75" s="3">
        <f>INVENTARIO[[#This Row],[STOCK]]</f>
        <v>38</v>
      </c>
      <c r="D75" s="17">
        <f>SUMIF(ENTRADAS14[[#This Row],[CÓDIGO PRODUCTO]],INVENTARIO12[[#This Row],[CÓDIGO PRODUCTO]],ENTRADAS14[[#This Row],[CANTIDAD]])</f>
        <v>100</v>
      </c>
      <c r="E75" s="17">
        <f>SUMIF(SALIDAS13[[#This Row],[CÓDIGO PRODUCTO]],INVENTARIO12[[#This Row],[CÓDIGO PRODUCTO]],SALIDAS13[[#This Row],[CANTIDAD]])</f>
        <v>80</v>
      </c>
      <c r="F75" s="18">
        <f>INVENTARIO12[[#This Row],[EXISTENCIAS INICIALES]]+INVENTARIO12[[#This Row],[ENTRADAS]]-INVENTARIO12[[#This Row],[SALIDAS]]</f>
        <v>58</v>
      </c>
      <c r="H75" s="1" t="s">
        <v>522</v>
      </c>
      <c r="J75" s="11" t="s">
        <v>397</v>
      </c>
      <c r="K75" s="36" t="e" cm="1">
        <f t="array" ref="K75">BUSCARV</f>
        <v>#NAME?</v>
      </c>
      <c r="L75" s="1">
        <v>80</v>
      </c>
      <c r="N75" s="1" t="s">
        <v>523</v>
      </c>
      <c r="P75" s="11" t="s">
        <v>397</v>
      </c>
      <c r="Q75" s="1" t="e" cm="1" vm="1">
        <f t="array" aca="1" ref="Q75" ca="1">VLOOKUP(ENTRADAS14[CÓDIGO PRODUCTO],INVENTARIO12[],2,FALSE)</f>
        <v>#VALUE!</v>
      </c>
      <c r="R75" s="1">
        <v>100</v>
      </c>
    </row>
    <row r="76" spans="1:18" x14ac:dyDescent="0.25">
      <c r="A76" s="11" t="s">
        <v>398</v>
      </c>
      <c r="B76" t="s">
        <v>277</v>
      </c>
      <c r="C76" s="3">
        <f>INVENTARIO[[#This Row],[STOCK]]</f>
        <v>53</v>
      </c>
      <c r="D76" s="17">
        <f>SUMIF(ENTRADAS14[[#This Row],[CÓDIGO PRODUCTO]],INVENTARIO12[[#This Row],[CÓDIGO PRODUCTO]],ENTRADAS14[[#This Row],[CANTIDAD]])</f>
        <v>93</v>
      </c>
      <c r="E76" s="17">
        <f>SUMIF(SALIDAS13[[#This Row],[CÓDIGO PRODUCTO]],INVENTARIO12[[#This Row],[CÓDIGO PRODUCTO]],SALIDAS13[[#This Row],[CANTIDAD]])</f>
        <v>84</v>
      </c>
      <c r="F76" s="18">
        <f>INVENTARIO12[[#This Row],[EXISTENCIAS INICIALES]]+INVENTARIO12[[#This Row],[ENTRADAS]]-INVENTARIO12[[#This Row],[SALIDAS]]</f>
        <v>62</v>
      </c>
      <c r="H76" s="1" t="s">
        <v>523</v>
      </c>
      <c r="J76" s="11" t="s">
        <v>398</v>
      </c>
      <c r="K76" s="36" t="e" cm="1">
        <f t="array" ref="K76">BUSCARV</f>
        <v>#NAME?</v>
      </c>
      <c r="L76" s="1">
        <v>84</v>
      </c>
      <c r="N76" s="1" t="s">
        <v>524</v>
      </c>
      <c r="P76" s="11" t="s">
        <v>398</v>
      </c>
      <c r="Q76" s="1" t="e" cm="1" vm="1">
        <f t="array" aca="1" ref="Q76" ca="1">VLOOKUP(ENTRADAS14[CÓDIGO PRODUCTO],INVENTARIO12[],2,FALSE)</f>
        <v>#VALUE!</v>
      </c>
      <c r="R76" s="1">
        <v>93</v>
      </c>
    </row>
    <row r="77" spans="1:18" x14ac:dyDescent="0.25">
      <c r="A77" s="11" t="s">
        <v>399</v>
      </c>
      <c r="B77" t="s">
        <v>278</v>
      </c>
      <c r="C77" s="3">
        <f>INVENTARIO[[#This Row],[STOCK]]</f>
        <v>52</v>
      </c>
      <c r="D77" s="17">
        <f>SUMIF(ENTRADAS14[[#This Row],[CÓDIGO PRODUCTO]],INVENTARIO12[[#This Row],[CÓDIGO PRODUCTO]],ENTRADAS14[[#This Row],[CANTIDAD]])</f>
        <v>96</v>
      </c>
      <c r="E77" s="17">
        <f>SUMIF(SALIDAS13[[#This Row],[CÓDIGO PRODUCTO]],INVENTARIO12[[#This Row],[CÓDIGO PRODUCTO]],SALIDAS13[[#This Row],[CANTIDAD]])</f>
        <v>77</v>
      </c>
      <c r="F77" s="18">
        <f>INVENTARIO12[[#This Row],[EXISTENCIAS INICIALES]]+INVENTARIO12[[#This Row],[ENTRADAS]]-INVENTARIO12[[#This Row],[SALIDAS]]</f>
        <v>71</v>
      </c>
      <c r="H77" s="1" t="s">
        <v>524</v>
      </c>
      <c r="J77" s="11" t="s">
        <v>399</v>
      </c>
      <c r="K77" s="36" t="e" cm="1">
        <f t="array" ref="K77">BUSCARV</f>
        <v>#NAME?</v>
      </c>
      <c r="L77" s="1">
        <v>77</v>
      </c>
      <c r="N77" s="1" t="s">
        <v>525</v>
      </c>
      <c r="P77" s="11" t="s">
        <v>399</v>
      </c>
      <c r="Q77" s="1" t="e" cm="1" vm="1">
        <f t="array" aca="1" ref="Q77" ca="1">VLOOKUP(ENTRADAS14[CÓDIGO PRODUCTO],INVENTARIO12[],2,FALSE)</f>
        <v>#VALUE!</v>
      </c>
      <c r="R77" s="1">
        <v>96</v>
      </c>
    </row>
    <row r="78" spans="1:18" x14ac:dyDescent="0.25">
      <c r="A78" s="11" t="s">
        <v>400</v>
      </c>
      <c r="B78" t="s">
        <v>279</v>
      </c>
      <c r="C78" s="3">
        <f>INVENTARIO[[#This Row],[STOCK]]</f>
        <v>44</v>
      </c>
      <c r="D78" s="17">
        <f>SUMIF(ENTRADAS14[[#This Row],[CÓDIGO PRODUCTO]],INVENTARIO12[[#This Row],[CÓDIGO PRODUCTO]],ENTRADAS14[[#This Row],[CANTIDAD]])</f>
        <v>107</v>
      </c>
      <c r="E78" s="17">
        <f>SUMIF(SALIDAS13[[#This Row],[CÓDIGO PRODUCTO]],INVENTARIO12[[#This Row],[CÓDIGO PRODUCTO]],SALIDAS13[[#This Row],[CANTIDAD]])</f>
        <v>86</v>
      </c>
      <c r="F78" s="18">
        <f>INVENTARIO12[[#This Row],[EXISTENCIAS INICIALES]]+INVENTARIO12[[#This Row],[ENTRADAS]]-INVENTARIO12[[#This Row],[SALIDAS]]</f>
        <v>65</v>
      </c>
      <c r="H78" s="1" t="s">
        <v>525</v>
      </c>
      <c r="J78" s="11" t="s">
        <v>400</v>
      </c>
      <c r="K78" s="36" t="e" cm="1">
        <f t="array" ref="K78">BUSCARV</f>
        <v>#NAME?</v>
      </c>
      <c r="L78" s="1">
        <v>86</v>
      </c>
      <c r="N78" s="1" t="s">
        <v>526</v>
      </c>
      <c r="P78" s="11" t="s">
        <v>400</v>
      </c>
      <c r="Q78" s="1" t="e" cm="1" vm="1">
        <f t="array" aca="1" ref="Q78" ca="1">VLOOKUP(ENTRADAS14[CÓDIGO PRODUCTO],INVENTARIO12[],2,FALSE)</f>
        <v>#VALUE!</v>
      </c>
      <c r="R78" s="1">
        <v>107</v>
      </c>
    </row>
    <row r="79" spans="1:18" x14ac:dyDescent="0.25">
      <c r="A79" s="11" t="s">
        <v>401</v>
      </c>
      <c r="B79" t="s">
        <v>280</v>
      </c>
      <c r="C79" s="3">
        <f>INVENTARIO[[#This Row],[STOCK]]</f>
        <v>63</v>
      </c>
      <c r="D79" s="17">
        <f>SUMIF(ENTRADAS14[[#This Row],[CÓDIGO PRODUCTO]],INVENTARIO12[[#This Row],[CÓDIGO PRODUCTO]],ENTRADAS14[[#This Row],[CANTIDAD]])</f>
        <v>96</v>
      </c>
      <c r="E79" s="17">
        <f>SUMIF(SALIDAS13[[#This Row],[CÓDIGO PRODUCTO]],INVENTARIO12[[#This Row],[CÓDIGO PRODUCTO]],SALIDAS13[[#This Row],[CANTIDAD]])</f>
        <v>80</v>
      </c>
      <c r="F79" s="18">
        <f>INVENTARIO12[[#This Row],[EXISTENCIAS INICIALES]]+INVENTARIO12[[#This Row],[ENTRADAS]]-INVENTARIO12[[#This Row],[SALIDAS]]</f>
        <v>79</v>
      </c>
      <c r="H79" s="1" t="s">
        <v>526</v>
      </c>
      <c r="J79" s="11" t="s">
        <v>401</v>
      </c>
      <c r="K79" s="36" t="e" cm="1">
        <f t="array" ref="K79">BUSCARV</f>
        <v>#NAME?</v>
      </c>
      <c r="L79" s="1">
        <v>80</v>
      </c>
      <c r="N79" s="1" t="s">
        <v>527</v>
      </c>
      <c r="P79" s="11" t="s">
        <v>401</v>
      </c>
      <c r="Q79" s="1" t="e" cm="1" vm="1">
        <f t="array" aca="1" ref="Q79" ca="1">VLOOKUP(ENTRADAS14[CÓDIGO PRODUCTO],INVENTARIO12[],2,FALSE)</f>
        <v>#VALUE!</v>
      </c>
      <c r="R79" s="1">
        <v>96</v>
      </c>
    </row>
    <row r="80" spans="1:18" x14ac:dyDescent="0.25">
      <c r="A80" s="11" t="s">
        <v>402</v>
      </c>
      <c r="B80" t="s">
        <v>281</v>
      </c>
      <c r="C80" s="3">
        <f>INVENTARIO[[#This Row],[STOCK]]</f>
        <v>55</v>
      </c>
      <c r="D80" s="17">
        <f>SUMIF(ENTRADAS14[[#This Row],[CÓDIGO PRODUCTO]],INVENTARIO12[[#This Row],[CÓDIGO PRODUCTO]],ENTRADAS14[[#This Row],[CANTIDAD]])</f>
        <v>96</v>
      </c>
      <c r="E80" s="17">
        <f>SUMIF(SALIDAS13[[#This Row],[CÓDIGO PRODUCTO]],INVENTARIO12[[#This Row],[CÓDIGO PRODUCTO]],SALIDAS13[[#This Row],[CANTIDAD]])</f>
        <v>80</v>
      </c>
      <c r="F80" s="18">
        <f>INVENTARIO12[[#This Row],[EXISTENCIAS INICIALES]]+INVENTARIO12[[#This Row],[ENTRADAS]]-INVENTARIO12[[#This Row],[SALIDAS]]</f>
        <v>71</v>
      </c>
      <c r="H80" s="1" t="s">
        <v>527</v>
      </c>
      <c r="J80" s="11" t="s">
        <v>402</v>
      </c>
      <c r="K80" s="36" t="e" cm="1">
        <f t="array" ref="K80">BUSCARV</f>
        <v>#NAME?</v>
      </c>
      <c r="L80" s="1">
        <v>80</v>
      </c>
      <c r="N80" s="1" t="s">
        <v>528</v>
      </c>
      <c r="P80" s="11" t="s">
        <v>402</v>
      </c>
      <c r="Q80" s="1" t="e" cm="1" vm="1">
        <f t="array" aca="1" ref="Q80" ca="1">VLOOKUP(ENTRADAS14[CÓDIGO PRODUCTO],INVENTARIO12[],2,FALSE)</f>
        <v>#VALUE!</v>
      </c>
      <c r="R80" s="1">
        <v>96</v>
      </c>
    </row>
    <row r="81" spans="1:18" x14ac:dyDescent="0.25">
      <c r="A81" s="11" t="s">
        <v>403</v>
      </c>
      <c r="B81" t="s">
        <v>282</v>
      </c>
      <c r="C81" s="3">
        <f>INVENTARIO[[#This Row],[STOCK]]</f>
        <v>52</v>
      </c>
      <c r="D81" s="17">
        <f>SUMIF(ENTRADAS14[[#This Row],[CÓDIGO PRODUCTO]],INVENTARIO12[[#This Row],[CÓDIGO PRODUCTO]],ENTRADAS14[[#This Row],[CANTIDAD]])</f>
        <v>100</v>
      </c>
      <c r="E81" s="17">
        <f>SUMIF(SALIDAS13[[#This Row],[CÓDIGO PRODUCTO]],INVENTARIO12[[#This Row],[CÓDIGO PRODUCTO]],SALIDAS13[[#This Row],[CANTIDAD]])</f>
        <v>84</v>
      </c>
      <c r="F81" s="18">
        <f>INVENTARIO12[[#This Row],[EXISTENCIAS INICIALES]]+INVENTARIO12[[#This Row],[ENTRADAS]]-INVENTARIO12[[#This Row],[SALIDAS]]</f>
        <v>68</v>
      </c>
      <c r="H81" s="1" t="s">
        <v>528</v>
      </c>
      <c r="J81" s="11" t="s">
        <v>403</v>
      </c>
      <c r="K81" s="36" t="e" cm="1">
        <f t="array" ref="K81">BUSCARV</f>
        <v>#NAME?</v>
      </c>
      <c r="L81" s="1">
        <v>84</v>
      </c>
      <c r="N81" s="1" t="s">
        <v>529</v>
      </c>
      <c r="P81" s="11" t="s">
        <v>403</v>
      </c>
      <c r="Q81" s="1" t="e" cm="1" vm="1">
        <f t="array" aca="1" ref="Q81" ca="1">VLOOKUP(ENTRADAS14[CÓDIGO PRODUCTO],INVENTARIO12[],2,FALSE)</f>
        <v>#VALUE!</v>
      </c>
      <c r="R81" s="1">
        <v>100</v>
      </c>
    </row>
    <row r="82" spans="1:18" x14ac:dyDescent="0.25">
      <c r="A82" s="11" t="s">
        <v>404</v>
      </c>
      <c r="B82" t="s">
        <v>283</v>
      </c>
      <c r="C82" s="3">
        <f>INVENTARIO[[#This Row],[STOCK]]</f>
        <v>54</v>
      </c>
      <c r="D82" s="17">
        <f>SUMIF(ENTRADAS14[[#This Row],[CÓDIGO PRODUCTO]],INVENTARIO12[[#This Row],[CÓDIGO PRODUCTO]],ENTRADAS14[[#This Row],[CANTIDAD]])</f>
        <v>98</v>
      </c>
      <c r="E82" s="17">
        <f>SUMIF(SALIDAS13[[#This Row],[CÓDIGO PRODUCTO]],INVENTARIO12[[#This Row],[CÓDIGO PRODUCTO]],SALIDAS13[[#This Row],[CANTIDAD]])</f>
        <v>82</v>
      </c>
      <c r="F82" s="18">
        <f>INVENTARIO12[[#This Row],[EXISTENCIAS INICIALES]]+INVENTARIO12[[#This Row],[ENTRADAS]]-INVENTARIO12[[#This Row],[SALIDAS]]</f>
        <v>70</v>
      </c>
      <c r="H82" s="1" t="s">
        <v>529</v>
      </c>
      <c r="J82" s="11" t="s">
        <v>404</v>
      </c>
      <c r="K82" s="36" t="e" cm="1">
        <f t="array" ref="K82">BUSCARV</f>
        <v>#NAME?</v>
      </c>
      <c r="L82" s="1">
        <v>82</v>
      </c>
      <c r="N82" s="1" t="s">
        <v>530</v>
      </c>
      <c r="P82" s="11" t="s">
        <v>404</v>
      </c>
      <c r="Q82" s="1" t="e" cm="1" vm="1">
        <f t="array" aca="1" ref="Q82" ca="1">VLOOKUP(ENTRADAS14[CÓDIGO PRODUCTO],INVENTARIO12[],2,FALSE)</f>
        <v>#VALUE!</v>
      </c>
      <c r="R82" s="1">
        <v>98</v>
      </c>
    </row>
    <row r="83" spans="1:18" x14ac:dyDescent="0.25">
      <c r="A83" s="11" t="s">
        <v>405</v>
      </c>
      <c r="B83" t="s">
        <v>284</v>
      </c>
      <c r="C83" s="3">
        <f>INVENTARIO[[#This Row],[STOCK]]</f>
        <v>81</v>
      </c>
      <c r="D83" s="17">
        <f>SUMIF(ENTRADAS14[[#This Row],[CÓDIGO PRODUCTO]],INVENTARIO12[[#This Row],[CÓDIGO PRODUCTO]],ENTRADAS14[[#This Row],[CANTIDAD]])</f>
        <v>105</v>
      </c>
      <c r="E83" s="17">
        <f>SUMIF(SALIDAS13[[#This Row],[CÓDIGO PRODUCTO]],INVENTARIO12[[#This Row],[CÓDIGO PRODUCTO]],SALIDAS13[[#This Row],[CANTIDAD]])</f>
        <v>81</v>
      </c>
      <c r="F83" s="18">
        <f>INVENTARIO12[[#This Row],[EXISTENCIAS INICIALES]]+INVENTARIO12[[#This Row],[ENTRADAS]]-INVENTARIO12[[#This Row],[SALIDAS]]</f>
        <v>105</v>
      </c>
      <c r="H83" s="1" t="s">
        <v>530</v>
      </c>
      <c r="J83" s="11" t="s">
        <v>405</v>
      </c>
      <c r="K83" s="36" t="e" cm="1">
        <f t="array" ref="K83">BUSCARV</f>
        <v>#NAME?</v>
      </c>
      <c r="L83" s="1">
        <v>81</v>
      </c>
      <c r="N83" s="1" t="s">
        <v>531</v>
      </c>
      <c r="P83" s="11" t="s">
        <v>405</v>
      </c>
      <c r="Q83" s="1" t="e" cm="1" vm="1">
        <f t="array" aca="1" ref="Q83" ca="1">VLOOKUP(ENTRADAS14[CÓDIGO PRODUCTO],INVENTARIO12[],2,FALSE)</f>
        <v>#VALUE!</v>
      </c>
      <c r="R83" s="1">
        <v>105</v>
      </c>
    </row>
    <row r="84" spans="1:18" x14ac:dyDescent="0.25">
      <c r="A84" s="11" t="s">
        <v>406</v>
      </c>
      <c r="B84" t="s">
        <v>285</v>
      </c>
      <c r="C84" s="3">
        <f>INVENTARIO[[#This Row],[STOCK]]</f>
        <v>61</v>
      </c>
      <c r="D84" s="17">
        <f>SUMIF(ENTRADAS14[[#This Row],[CÓDIGO PRODUCTO]],INVENTARIO12[[#This Row],[CÓDIGO PRODUCTO]],ENTRADAS14[[#This Row],[CANTIDAD]])</f>
        <v>110</v>
      </c>
      <c r="E84" s="17">
        <f>SUMIF(SALIDAS13[[#This Row],[CÓDIGO PRODUCTO]],INVENTARIO12[[#This Row],[CÓDIGO PRODUCTO]],SALIDAS13[[#This Row],[CANTIDAD]])</f>
        <v>75</v>
      </c>
      <c r="F84" s="18">
        <f>INVENTARIO12[[#This Row],[EXISTENCIAS INICIALES]]+INVENTARIO12[[#This Row],[ENTRADAS]]-INVENTARIO12[[#This Row],[SALIDAS]]</f>
        <v>96</v>
      </c>
      <c r="H84" s="1" t="s">
        <v>531</v>
      </c>
      <c r="J84" s="11" t="s">
        <v>406</v>
      </c>
      <c r="K84" s="36" t="e" cm="1">
        <f t="array" ref="K84">BUSCARV</f>
        <v>#NAME?</v>
      </c>
      <c r="L84" s="1">
        <v>75</v>
      </c>
      <c r="N84" s="1" t="s">
        <v>532</v>
      </c>
      <c r="P84" s="11" t="s">
        <v>406</v>
      </c>
      <c r="Q84" s="1" t="e" cm="1" vm="1">
        <f t="array" aca="1" ref="Q84" ca="1">VLOOKUP(ENTRADAS14[CÓDIGO PRODUCTO],INVENTARIO12[],2,FALSE)</f>
        <v>#VALUE!</v>
      </c>
      <c r="R84" s="1">
        <v>110</v>
      </c>
    </row>
    <row r="85" spans="1:18" x14ac:dyDescent="0.25">
      <c r="A85" s="11" t="s">
        <v>407</v>
      </c>
      <c r="B85" t="s">
        <v>286</v>
      </c>
      <c r="C85" s="3">
        <f>INVENTARIO[[#This Row],[STOCK]]</f>
        <v>57</v>
      </c>
      <c r="D85" s="17">
        <f>SUMIF(ENTRADAS14[[#This Row],[CÓDIGO PRODUCTO]],INVENTARIO12[[#This Row],[CÓDIGO PRODUCTO]],ENTRADAS14[[#This Row],[CANTIDAD]])</f>
        <v>94</v>
      </c>
      <c r="E85" s="17">
        <f>SUMIF(SALIDAS13[[#This Row],[CÓDIGO PRODUCTO]],INVENTARIO12[[#This Row],[CÓDIGO PRODUCTO]],SALIDAS13[[#This Row],[CANTIDAD]])</f>
        <v>83</v>
      </c>
      <c r="F85" s="18">
        <f>INVENTARIO12[[#This Row],[EXISTENCIAS INICIALES]]+INVENTARIO12[[#This Row],[ENTRADAS]]-INVENTARIO12[[#This Row],[SALIDAS]]</f>
        <v>68</v>
      </c>
      <c r="H85" s="1" t="s">
        <v>532</v>
      </c>
      <c r="J85" s="11" t="s">
        <v>407</v>
      </c>
      <c r="K85" s="36" t="e" cm="1">
        <f t="array" ref="K85">BUSCARV</f>
        <v>#NAME?</v>
      </c>
      <c r="L85" s="1">
        <v>83</v>
      </c>
      <c r="N85" s="1" t="s">
        <v>533</v>
      </c>
      <c r="P85" s="11" t="s">
        <v>407</v>
      </c>
      <c r="Q85" s="1" t="e" cm="1" vm="1">
        <f t="array" aca="1" ref="Q85" ca="1">VLOOKUP(ENTRADAS14[CÓDIGO PRODUCTO],INVENTARIO12[],2,FALSE)</f>
        <v>#VALUE!</v>
      </c>
      <c r="R85" s="1">
        <v>94</v>
      </c>
    </row>
    <row r="86" spans="1:18" x14ac:dyDescent="0.25">
      <c r="A86" s="11" t="s">
        <v>408</v>
      </c>
      <c r="B86" t="s">
        <v>287</v>
      </c>
      <c r="C86" s="3">
        <f>INVENTARIO[[#This Row],[STOCK]]</f>
        <v>59</v>
      </c>
      <c r="D86" s="17">
        <f>SUMIF(ENTRADAS14[[#This Row],[CÓDIGO PRODUCTO]],INVENTARIO12[[#This Row],[CÓDIGO PRODUCTO]],ENTRADAS14[[#This Row],[CANTIDAD]])</f>
        <v>101</v>
      </c>
      <c r="E86" s="17">
        <f>SUMIF(SALIDAS13[[#This Row],[CÓDIGO PRODUCTO]],INVENTARIO12[[#This Row],[CÓDIGO PRODUCTO]],SALIDAS13[[#This Row],[CANTIDAD]])</f>
        <v>86</v>
      </c>
      <c r="F86" s="18">
        <f>INVENTARIO12[[#This Row],[EXISTENCIAS INICIALES]]+INVENTARIO12[[#This Row],[ENTRADAS]]-INVENTARIO12[[#This Row],[SALIDAS]]</f>
        <v>74</v>
      </c>
      <c r="H86" s="1" t="s">
        <v>533</v>
      </c>
      <c r="J86" s="11" t="s">
        <v>408</v>
      </c>
      <c r="K86" s="36" t="e" cm="1">
        <f t="array" ref="K86">BUSCARV</f>
        <v>#NAME?</v>
      </c>
      <c r="L86" s="1">
        <v>86</v>
      </c>
      <c r="N86" s="1" t="s">
        <v>534</v>
      </c>
      <c r="P86" s="11" t="s">
        <v>408</v>
      </c>
      <c r="Q86" s="1" t="e" cm="1" vm="1">
        <f t="array" aca="1" ref="Q86" ca="1">VLOOKUP(ENTRADAS14[CÓDIGO PRODUCTO],INVENTARIO12[],2,FALSE)</f>
        <v>#VALUE!</v>
      </c>
      <c r="R86" s="1">
        <v>101</v>
      </c>
    </row>
    <row r="87" spans="1:18" x14ac:dyDescent="0.25">
      <c r="A87" s="11" t="s">
        <v>409</v>
      </c>
      <c r="B87" t="s">
        <v>288</v>
      </c>
      <c r="C87" s="3">
        <f>INVENTARIO[[#This Row],[STOCK]]</f>
        <v>62</v>
      </c>
      <c r="D87" s="17">
        <f>SUMIF(ENTRADAS14[[#This Row],[CÓDIGO PRODUCTO]],INVENTARIO12[[#This Row],[CÓDIGO PRODUCTO]],ENTRADAS14[[#This Row],[CANTIDAD]])</f>
        <v>106</v>
      </c>
      <c r="E87" s="17">
        <f>SUMIF(SALIDAS13[[#This Row],[CÓDIGO PRODUCTO]],INVENTARIO12[[#This Row],[CÓDIGO PRODUCTO]],SALIDAS13[[#This Row],[CANTIDAD]])</f>
        <v>86</v>
      </c>
      <c r="F87" s="18">
        <f>INVENTARIO12[[#This Row],[EXISTENCIAS INICIALES]]+INVENTARIO12[[#This Row],[ENTRADAS]]-INVENTARIO12[[#This Row],[SALIDAS]]</f>
        <v>82</v>
      </c>
      <c r="H87" s="1" t="s">
        <v>534</v>
      </c>
      <c r="J87" s="11" t="s">
        <v>409</v>
      </c>
      <c r="K87" s="36" t="e" cm="1">
        <f t="array" ref="K87">BUSCARV</f>
        <v>#NAME?</v>
      </c>
      <c r="L87" s="1">
        <v>86</v>
      </c>
      <c r="N87" s="1" t="s">
        <v>535</v>
      </c>
      <c r="P87" s="11" t="s">
        <v>409</v>
      </c>
      <c r="Q87" s="1" t="e" cm="1" vm="1">
        <f t="array" aca="1" ref="Q87" ca="1">VLOOKUP(ENTRADAS14[CÓDIGO PRODUCTO],INVENTARIO12[],2,FALSE)</f>
        <v>#VALUE!</v>
      </c>
      <c r="R87" s="1">
        <v>106</v>
      </c>
    </row>
    <row r="88" spans="1:18" x14ac:dyDescent="0.25">
      <c r="A88" s="11" t="s">
        <v>410</v>
      </c>
      <c r="B88" t="s">
        <v>289</v>
      </c>
      <c r="C88" s="3">
        <f>INVENTARIO[[#This Row],[STOCK]]</f>
        <v>49</v>
      </c>
      <c r="D88" s="17">
        <f>SUMIF(ENTRADAS14[[#This Row],[CÓDIGO PRODUCTO]],INVENTARIO12[[#This Row],[CÓDIGO PRODUCTO]],ENTRADAS14[[#This Row],[CANTIDAD]])</f>
        <v>98</v>
      </c>
      <c r="E88" s="17">
        <f>SUMIF(SALIDAS13[[#This Row],[CÓDIGO PRODUCTO]],INVENTARIO12[[#This Row],[CÓDIGO PRODUCTO]],SALIDAS13[[#This Row],[CANTIDAD]])</f>
        <v>81</v>
      </c>
      <c r="F88" s="18">
        <f>INVENTARIO12[[#This Row],[EXISTENCIAS INICIALES]]+INVENTARIO12[[#This Row],[ENTRADAS]]-INVENTARIO12[[#This Row],[SALIDAS]]</f>
        <v>66</v>
      </c>
      <c r="H88" s="1" t="s">
        <v>535</v>
      </c>
      <c r="J88" s="11" t="s">
        <v>410</v>
      </c>
      <c r="K88" s="36" t="e" cm="1">
        <f t="array" ref="K88">BUSCARV</f>
        <v>#NAME?</v>
      </c>
      <c r="L88" s="1">
        <v>81</v>
      </c>
      <c r="N88" s="1" t="s">
        <v>536</v>
      </c>
      <c r="P88" s="11" t="s">
        <v>410</v>
      </c>
      <c r="Q88" s="1" t="e" cm="1" vm="1">
        <f t="array" aca="1" ref="Q88" ca="1">VLOOKUP(ENTRADAS14[CÓDIGO PRODUCTO],INVENTARIO12[],2,FALSE)</f>
        <v>#VALUE!</v>
      </c>
      <c r="R88" s="1">
        <v>98</v>
      </c>
    </row>
    <row r="89" spans="1:18" x14ac:dyDescent="0.25">
      <c r="A89" s="11" t="s">
        <v>411</v>
      </c>
      <c r="B89" t="s">
        <v>290</v>
      </c>
      <c r="C89" s="3">
        <f>INVENTARIO[[#This Row],[STOCK]]</f>
        <v>44</v>
      </c>
      <c r="D89" s="17">
        <f>SUMIF(ENTRADAS14[[#This Row],[CÓDIGO PRODUCTO]],INVENTARIO12[[#This Row],[CÓDIGO PRODUCTO]],ENTRADAS14[[#This Row],[CANTIDAD]])</f>
        <v>102</v>
      </c>
      <c r="E89" s="17">
        <f>SUMIF(SALIDAS13[[#This Row],[CÓDIGO PRODUCTO]],INVENTARIO12[[#This Row],[CÓDIGO PRODUCTO]],SALIDAS13[[#This Row],[CANTIDAD]])</f>
        <v>82</v>
      </c>
      <c r="F89" s="18">
        <f>INVENTARIO12[[#This Row],[EXISTENCIAS INICIALES]]+INVENTARIO12[[#This Row],[ENTRADAS]]-INVENTARIO12[[#This Row],[SALIDAS]]</f>
        <v>64</v>
      </c>
      <c r="H89" s="1" t="s">
        <v>536</v>
      </c>
      <c r="J89" s="11" t="s">
        <v>411</v>
      </c>
      <c r="K89" s="36" t="e" cm="1">
        <f t="array" ref="K89">BUSCARV</f>
        <v>#NAME?</v>
      </c>
      <c r="L89" s="1">
        <v>82</v>
      </c>
      <c r="N89" s="1" t="s">
        <v>537</v>
      </c>
      <c r="P89" s="11" t="s">
        <v>411</v>
      </c>
      <c r="Q89" s="1" t="e" cm="1" vm="1">
        <f t="array" aca="1" ref="Q89" ca="1">VLOOKUP(ENTRADAS14[CÓDIGO PRODUCTO],INVENTARIO12[],2,FALSE)</f>
        <v>#VALUE!</v>
      </c>
      <c r="R89" s="1">
        <v>102</v>
      </c>
    </row>
    <row r="90" spans="1:18" x14ac:dyDescent="0.25">
      <c r="A90" s="11" t="s">
        <v>412</v>
      </c>
      <c r="B90" t="s">
        <v>291</v>
      </c>
      <c r="C90" s="3">
        <f>INVENTARIO[[#This Row],[STOCK]]</f>
        <v>35</v>
      </c>
      <c r="D90" s="17">
        <f>SUMIF(ENTRADAS14[[#This Row],[CÓDIGO PRODUCTO]],INVENTARIO12[[#This Row],[CÓDIGO PRODUCTO]],ENTRADAS14[[#This Row],[CANTIDAD]])</f>
        <v>111</v>
      </c>
      <c r="E90" s="17">
        <f>SUMIF(SALIDAS13[[#This Row],[CÓDIGO PRODUCTO]],INVENTARIO12[[#This Row],[CÓDIGO PRODUCTO]],SALIDAS13[[#This Row],[CANTIDAD]])</f>
        <v>83</v>
      </c>
      <c r="F90" s="18">
        <f>INVENTARIO12[[#This Row],[EXISTENCIAS INICIALES]]+INVENTARIO12[[#This Row],[ENTRADAS]]-INVENTARIO12[[#This Row],[SALIDAS]]</f>
        <v>63</v>
      </c>
      <c r="H90" s="1" t="s">
        <v>537</v>
      </c>
      <c r="J90" s="11" t="s">
        <v>412</v>
      </c>
      <c r="K90" s="36" t="e" cm="1">
        <f t="array" ref="K90">BUSCARV</f>
        <v>#NAME?</v>
      </c>
      <c r="L90" s="1">
        <v>83</v>
      </c>
      <c r="N90" s="1" t="s">
        <v>538</v>
      </c>
      <c r="P90" s="11" t="s">
        <v>412</v>
      </c>
      <c r="Q90" s="1" t="e" cm="1" vm="1">
        <f t="array" aca="1" ref="Q90" ca="1">VLOOKUP(ENTRADAS14[CÓDIGO PRODUCTO],INVENTARIO12[],2,FALSE)</f>
        <v>#VALUE!</v>
      </c>
      <c r="R90" s="1">
        <v>111</v>
      </c>
    </row>
    <row r="91" spans="1:18" x14ac:dyDescent="0.25">
      <c r="A91" s="11" t="s">
        <v>413</v>
      </c>
      <c r="B91" t="s">
        <v>292</v>
      </c>
      <c r="C91" s="3">
        <f>INVENTARIO[[#This Row],[STOCK]]</f>
        <v>73</v>
      </c>
      <c r="D91" s="17">
        <f>SUMIF(ENTRADAS14[[#This Row],[CÓDIGO PRODUCTO]],INVENTARIO12[[#This Row],[CÓDIGO PRODUCTO]],ENTRADAS14[[#This Row],[CANTIDAD]])</f>
        <v>102</v>
      </c>
      <c r="E91" s="17">
        <f>SUMIF(SALIDAS13[[#This Row],[CÓDIGO PRODUCTO]],INVENTARIO12[[#This Row],[CÓDIGO PRODUCTO]],SALIDAS13[[#This Row],[CANTIDAD]])</f>
        <v>77</v>
      </c>
      <c r="F91" s="18">
        <f>INVENTARIO12[[#This Row],[EXISTENCIAS INICIALES]]+INVENTARIO12[[#This Row],[ENTRADAS]]-INVENTARIO12[[#This Row],[SALIDAS]]</f>
        <v>98</v>
      </c>
      <c r="H91" s="1" t="s">
        <v>538</v>
      </c>
      <c r="J91" s="11" t="s">
        <v>413</v>
      </c>
      <c r="K91" s="36" t="e" cm="1">
        <f t="array" ref="K91">BUSCARV</f>
        <v>#NAME?</v>
      </c>
      <c r="L91" s="1">
        <v>77</v>
      </c>
      <c r="N91" s="1" t="s">
        <v>539</v>
      </c>
      <c r="P91" s="11" t="s">
        <v>413</v>
      </c>
      <c r="Q91" s="1" t="e" cm="1" vm="1">
        <f t="array" aca="1" ref="Q91" ca="1">VLOOKUP(ENTRADAS14[CÓDIGO PRODUCTO],INVENTARIO12[],2,FALSE)</f>
        <v>#VALUE!</v>
      </c>
      <c r="R91" s="1">
        <v>102</v>
      </c>
    </row>
    <row r="92" spans="1:18" x14ac:dyDescent="0.25">
      <c r="A92" s="11" t="s">
        <v>414</v>
      </c>
      <c r="B92" t="s">
        <v>293</v>
      </c>
      <c r="C92" s="3">
        <f>INVENTARIO[[#This Row],[STOCK]]</f>
        <v>58</v>
      </c>
      <c r="D92" s="17">
        <f>SUMIF(ENTRADAS14[[#This Row],[CÓDIGO PRODUCTO]],INVENTARIO12[[#This Row],[CÓDIGO PRODUCTO]],ENTRADAS14[[#This Row],[CANTIDAD]])</f>
        <v>93</v>
      </c>
      <c r="E92" s="17">
        <f>SUMIF(SALIDAS13[[#This Row],[CÓDIGO PRODUCTO]],INVENTARIO12[[#This Row],[CÓDIGO PRODUCTO]],SALIDAS13[[#This Row],[CANTIDAD]])</f>
        <v>83</v>
      </c>
      <c r="F92" s="18">
        <f>INVENTARIO12[[#This Row],[EXISTENCIAS INICIALES]]+INVENTARIO12[[#This Row],[ENTRADAS]]-INVENTARIO12[[#This Row],[SALIDAS]]</f>
        <v>68</v>
      </c>
      <c r="H92" s="1" t="s">
        <v>539</v>
      </c>
      <c r="J92" s="11" t="s">
        <v>414</v>
      </c>
      <c r="K92" s="36" t="e" cm="1">
        <f t="array" ref="K92">BUSCARV</f>
        <v>#NAME?</v>
      </c>
      <c r="L92" s="1">
        <v>83</v>
      </c>
      <c r="N92" s="1" t="s">
        <v>540</v>
      </c>
      <c r="P92" s="11" t="s">
        <v>414</v>
      </c>
      <c r="Q92" s="1" t="e" cm="1" vm="1">
        <f t="array" aca="1" ref="Q92" ca="1">VLOOKUP(ENTRADAS14[CÓDIGO PRODUCTO],INVENTARIO12[],2,FALSE)</f>
        <v>#VALUE!</v>
      </c>
      <c r="R92" s="1">
        <v>93</v>
      </c>
    </row>
    <row r="93" spans="1:18" x14ac:dyDescent="0.25">
      <c r="A93" s="11" t="s">
        <v>415</v>
      </c>
      <c r="B93" t="s">
        <v>294</v>
      </c>
      <c r="C93" s="3">
        <f>INVENTARIO[[#This Row],[STOCK]]</f>
        <v>43</v>
      </c>
      <c r="D93" s="17">
        <f>SUMIF(ENTRADAS14[[#This Row],[CÓDIGO PRODUCTO]],INVENTARIO12[[#This Row],[CÓDIGO PRODUCTO]],ENTRADAS14[[#This Row],[CANTIDAD]])</f>
        <v>111</v>
      </c>
      <c r="E93" s="17">
        <f>SUMIF(SALIDAS13[[#This Row],[CÓDIGO PRODUCTO]],INVENTARIO12[[#This Row],[CÓDIGO PRODUCTO]],SALIDAS13[[#This Row],[CANTIDAD]])</f>
        <v>79</v>
      </c>
      <c r="F93" s="18">
        <f>INVENTARIO12[[#This Row],[EXISTENCIAS INICIALES]]+INVENTARIO12[[#This Row],[ENTRADAS]]-INVENTARIO12[[#This Row],[SALIDAS]]</f>
        <v>75</v>
      </c>
      <c r="H93" s="1" t="s">
        <v>540</v>
      </c>
      <c r="J93" s="11" t="s">
        <v>415</v>
      </c>
      <c r="K93" s="36" t="e" cm="1">
        <f t="array" ref="K93">BUSCARV</f>
        <v>#NAME?</v>
      </c>
      <c r="L93" s="1">
        <v>79</v>
      </c>
      <c r="N93" s="1" t="s">
        <v>541</v>
      </c>
      <c r="P93" s="11" t="s">
        <v>415</v>
      </c>
      <c r="Q93" s="1" t="e" cm="1" vm="1">
        <f t="array" aca="1" ref="Q93" ca="1">VLOOKUP(ENTRADAS14[CÓDIGO PRODUCTO],INVENTARIO12[],2,FALSE)</f>
        <v>#VALUE!</v>
      </c>
      <c r="R93" s="1">
        <v>111</v>
      </c>
    </row>
    <row r="94" spans="1:18" x14ac:dyDescent="0.25">
      <c r="A94" s="11" t="s">
        <v>416</v>
      </c>
      <c r="B94" t="s">
        <v>295</v>
      </c>
      <c r="C94" s="3">
        <f>INVENTARIO[[#This Row],[STOCK]]</f>
        <v>60</v>
      </c>
      <c r="D94" s="17">
        <f>SUMIF(ENTRADAS14[[#This Row],[CÓDIGO PRODUCTO]],INVENTARIO12[[#This Row],[CÓDIGO PRODUCTO]],ENTRADAS14[[#This Row],[CANTIDAD]])</f>
        <v>111</v>
      </c>
      <c r="E94" s="17">
        <f>SUMIF(SALIDAS13[[#This Row],[CÓDIGO PRODUCTO]],INVENTARIO12[[#This Row],[CÓDIGO PRODUCTO]],SALIDAS13[[#This Row],[CANTIDAD]])</f>
        <v>81</v>
      </c>
      <c r="F94" s="18">
        <f>INVENTARIO12[[#This Row],[EXISTENCIAS INICIALES]]+INVENTARIO12[[#This Row],[ENTRADAS]]-INVENTARIO12[[#This Row],[SALIDAS]]</f>
        <v>90</v>
      </c>
      <c r="H94" s="1" t="s">
        <v>541</v>
      </c>
      <c r="J94" s="11" t="s">
        <v>416</v>
      </c>
      <c r="K94" s="36" t="e" cm="1">
        <f t="array" ref="K94">BUSCARV</f>
        <v>#NAME?</v>
      </c>
      <c r="L94" s="1">
        <v>81</v>
      </c>
      <c r="N94" s="1" t="s">
        <v>542</v>
      </c>
      <c r="P94" s="11" t="s">
        <v>416</v>
      </c>
      <c r="Q94" s="1" t="e" cm="1" vm="1">
        <f t="array" aca="1" ref="Q94" ca="1">VLOOKUP(ENTRADAS14[CÓDIGO PRODUCTO],INVENTARIO12[],2,FALSE)</f>
        <v>#VALUE!</v>
      </c>
      <c r="R94" s="1">
        <v>111</v>
      </c>
    </row>
    <row r="95" spans="1:18" x14ac:dyDescent="0.25">
      <c r="A95" s="11" t="s">
        <v>417</v>
      </c>
      <c r="B95" t="s">
        <v>296</v>
      </c>
      <c r="C95" s="3">
        <f>INVENTARIO[[#This Row],[STOCK]]</f>
        <v>52</v>
      </c>
      <c r="D95" s="17">
        <f>SUMIF(ENTRADAS14[[#This Row],[CÓDIGO PRODUCTO]],INVENTARIO12[[#This Row],[CÓDIGO PRODUCTO]],ENTRADAS14[[#This Row],[CANTIDAD]])</f>
        <v>94</v>
      </c>
      <c r="E95" s="17">
        <f>SUMIF(SALIDAS13[[#This Row],[CÓDIGO PRODUCTO]],INVENTARIO12[[#This Row],[CÓDIGO PRODUCTO]],SALIDAS13[[#This Row],[CANTIDAD]])</f>
        <v>81</v>
      </c>
      <c r="F95" s="18">
        <f>INVENTARIO12[[#This Row],[EXISTENCIAS INICIALES]]+INVENTARIO12[[#This Row],[ENTRADAS]]-INVENTARIO12[[#This Row],[SALIDAS]]</f>
        <v>65</v>
      </c>
      <c r="H95" s="1" t="s">
        <v>542</v>
      </c>
      <c r="J95" s="11" t="s">
        <v>417</v>
      </c>
      <c r="K95" s="36" t="e" cm="1">
        <f t="array" ref="K95">BUSCARV</f>
        <v>#NAME?</v>
      </c>
      <c r="L95" s="1">
        <v>81</v>
      </c>
      <c r="N95" s="1" t="s">
        <v>543</v>
      </c>
      <c r="P95" s="11" t="s">
        <v>417</v>
      </c>
      <c r="Q95" s="1" t="e" cm="1" vm="1">
        <f t="array" aca="1" ref="Q95" ca="1">VLOOKUP(ENTRADAS14[CÓDIGO PRODUCTO],INVENTARIO12[],2,FALSE)</f>
        <v>#VALUE!</v>
      </c>
      <c r="R95" s="1">
        <v>94</v>
      </c>
    </row>
    <row r="96" spans="1:18" x14ac:dyDescent="0.25">
      <c r="A96" s="11" t="s">
        <v>418</v>
      </c>
      <c r="B96" t="s">
        <v>297</v>
      </c>
      <c r="C96" s="3">
        <f>INVENTARIO[[#This Row],[STOCK]]</f>
        <v>65</v>
      </c>
      <c r="D96" s="17">
        <f>SUMIF(ENTRADAS14[[#This Row],[CÓDIGO PRODUCTO]],INVENTARIO12[[#This Row],[CÓDIGO PRODUCTO]],ENTRADAS14[[#This Row],[CANTIDAD]])</f>
        <v>108</v>
      </c>
      <c r="E96" s="17">
        <f>SUMIF(SALIDAS13[[#This Row],[CÓDIGO PRODUCTO]],INVENTARIO12[[#This Row],[CÓDIGO PRODUCTO]],SALIDAS13[[#This Row],[CANTIDAD]])</f>
        <v>78</v>
      </c>
      <c r="F96" s="18">
        <f>INVENTARIO12[[#This Row],[EXISTENCIAS INICIALES]]+INVENTARIO12[[#This Row],[ENTRADAS]]-INVENTARIO12[[#This Row],[SALIDAS]]</f>
        <v>95</v>
      </c>
      <c r="H96" s="1" t="s">
        <v>543</v>
      </c>
      <c r="J96" s="11" t="s">
        <v>418</v>
      </c>
      <c r="K96" s="36" t="e" cm="1">
        <f t="array" ref="K96">BUSCARV</f>
        <v>#NAME?</v>
      </c>
      <c r="L96" s="1">
        <v>78</v>
      </c>
      <c r="N96" s="1" t="s">
        <v>544</v>
      </c>
      <c r="P96" s="11" t="s">
        <v>418</v>
      </c>
      <c r="Q96" s="1" t="e" cm="1" vm="1">
        <f t="array" aca="1" ref="Q96" ca="1">VLOOKUP(ENTRADAS14[CÓDIGO PRODUCTO],INVENTARIO12[],2,FALSE)</f>
        <v>#VALUE!</v>
      </c>
      <c r="R96" s="1">
        <v>108</v>
      </c>
    </row>
    <row r="97" spans="1:18" x14ac:dyDescent="0.25">
      <c r="A97" s="11" t="s">
        <v>419</v>
      </c>
      <c r="B97" t="s">
        <v>298</v>
      </c>
      <c r="C97" s="3">
        <f>INVENTARIO[[#This Row],[STOCK]]</f>
        <v>76</v>
      </c>
      <c r="D97" s="17">
        <f>SUMIF(ENTRADAS14[[#This Row],[CÓDIGO PRODUCTO]],INVENTARIO12[[#This Row],[CÓDIGO PRODUCTO]],ENTRADAS14[[#This Row],[CANTIDAD]])</f>
        <v>96</v>
      </c>
      <c r="E97" s="17">
        <f>SUMIF(SALIDAS13[[#This Row],[CÓDIGO PRODUCTO]],INVENTARIO12[[#This Row],[CÓDIGO PRODUCTO]],SALIDAS13[[#This Row],[CANTIDAD]])</f>
        <v>81</v>
      </c>
      <c r="F97" s="18">
        <f>INVENTARIO12[[#This Row],[EXISTENCIAS INICIALES]]+INVENTARIO12[[#This Row],[ENTRADAS]]-INVENTARIO12[[#This Row],[SALIDAS]]</f>
        <v>91</v>
      </c>
      <c r="H97" s="1" t="s">
        <v>544</v>
      </c>
      <c r="J97" s="11" t="s">
        <v>419</v>
      </c>
      <c r="K97" s="36" t="e" cm="1">
        <f t="array" ref="K97">BUSCARV</f>
        <v>#NAME?</v>
      </c>
      <c r="L97" s="1">
        <v>81</v>
      </c>
      <c r="N97" s="1" t="s">
        <v>545</v>
      </c>
      <c r="P97" s="11" t="s">
        <v>419</v>
      </c>
      <c r="Q97" s="1" t="e" cm="1" vm="1">
        <f t="array" aca="1" ref="Q97" ca="1">VLOOKUP(ENTRADAS14[CÓDIGO PRODUCTO],INVENTARIO12[],2,FALSE)</f>
        <v>#VALUE!</v>
      </c>
      <c r="R97" s="1">
        <v>96</v>
      </c>
    </row>
    <row r="98" spans="1:18" x14ac:dyDescent="0.25">
      <c r="A98" s="11" t="s">
        <v>420</v>
      </c>
      <c r="B98" t="s">
        <v>299</v>
      </c>
      <c r="C98" s="3">
        <f>INVENTARIO[[#This Row],[STOCK]]</f>
        <v>45</v>
      </c>
      <c r="D98" s="17">
        <f>SUMIF(ENTRADAS14[[#This Row],[CÓDIGO PRODUCTO]],INVENTARIO12[[#This Row],[CÓDIGO PRODUCTO]],ENTRADAS14[[#This Row],[CANTIDAD]])</f>
        <v>92</v>
      </c>
      <c r="E98" s="17">
        <f>SUMIF(SALIDAS13[[#This Row],[CÓDIGO PRODUCTO]],INVENTARIO12[[#This Row],[CÓDIGO PRODUCTO]],SALIDAS13[[#This Row],[CANTIDAD]])</f>
        <v>83</v>
      </c>
      <c r="F98" s="18">
        <f>INVENTARIO12[[#This Row],[EXISTENCIAS INICIALES]]+INVENTARIO12[[#This Row],[ENTRADAS]]-INVENTARIO12[[#This Row],[SALIDAS]]</f>
        <v>54</v>
      </c>
      <c r="H98" s="1" t="s">
        <v>545</v>
      </c>
      <c r="J98" s="11" t="s">
        <v>420</v>
      </c>
      <c r="K98" s="36" t="e" cm="1">
        <f t="array" ref="K98">BUSCARV</f>
        <v>#NAME?</v>
      </c>
      <c r="L98" s="1">
        <v>83</v>
      </c>
      <c r="N98" s="1" t="s">
        <v>546</v>
      </c>
      <c r="P98" s="11" t="s">
        <v>420</v>
      </c>
      <c r="Q98" s="1" t="e" cm="1" vm="1">
        <f t="array" aca="1" ref="Q98" ca="1">VLOOKUP(ENTRADAS14[CÓDIGO PRODUCTO],INVENTARIO12[],2,FALSE)</f>
        <v>#VALUE!</v>
      </c>
      <c r="R98" s="1">
        <v>92</v>
      </c>
    </row>
    <row r="99" spans="1:18" x14ac:dyDescent="0.25">
      <c r="A99" s="11" t="s">
        <v>421</v>
      </c>
      <c r="B99" t="s">
        <v>300</v>
      </c>
      <c r="C99" s="3">
        <f>INVENTARIO[[#This Row],[STOCK]]</f>
        <v>72</v>
      </c>
      <c r="D99" s="17">
        <f>SUMIF(ENTRADAS14[[#This Row],[CÓDIGO PRODUCTO]],INVENTARIO12[[#This Row],[CÓDIGO PRODUCTO]],ENTRADAS14[[#This Row],[CANTIDAD]])</f>
        <v>93</v>
      </c>
      <c r="E99" s="17">
        <f>SUMIF(SALIDAS13[[#This Row],[CÓDIGO PRODUCTO]],INVENTARIO12[[#This Row],[CÓDIGO PRODUCTO]],SALIDAS13[[#This Row],[CANTIDAD]])</f>
        <v>78</v>
      </c>
      <c r="F99" s="18">
        <f>INVENTARIO12[[#This Row],[EXISTENCIAS INICIALES]]+INVENTARIO12[[#This Row],[ENTRADAS]]-INVENTARIO12[[#This Row],[SALIDAS]]</f>
        <v>87</v>
      </c>
      <c r="H99" s="1" t="s">
        <v>546</v>
      </c>
      <c r="J99" s="11" t="s">
        <v>421</v>
      </c>
      <c r="K99" s="36" t="e" cm="1">
        <f t="array" ref="K99">BUSCARV</f>
        <v>#NAME?</v>
      </c>
      <c r="L99" s="1">
        <v>78</v>
      </c>
      <c r="N99" s="1" t="s">
        <v>547</v>
      </c>
      <c r="P99" s="11" t="s">
        <v>421</v>
      </c>
      <c r="Q99" s="1" t="e" cm="1" vm="1">
        <f t="array" aca="1" ref="Q99" ca="1">VLOOKUP(ENTRADAS14[CÓDIGO PRODUCTO],INVENTARIO12[],2,FALSE)</f>
        <v>#VALUE!</v>
      </c>
      <c r="R99" s="1">
        <v>93</v>
      </c>
    </row>
    <row r="100" spans="1:18" x14ac:dyDescent="0.25">
      <c r="A100" s="11" t="s">
        <v>422</v>
      </c>
      <c r="B100" t="s">
        <v>301</v>
      </c>
      <c r="C100" s="3">
        <f>INVENTARIO[[#This Row],[STOCK]]</f>
        <v>67</v>
      </c>
      <c r="D100" s="17">
        <f>SUMIF(ENTRADAS14[[#This Row],[CÓDIGO PRODUCTO]],INVENTARIO12[[#This Row],[CÓDIGO PRODUCTO]],ENTRADAS14[[#This Row],[CANTIDAD]])</f>
        <v>97</v>
      </c>
      <c r="E100" s="17">
        <f>SUMIF(SALIDAS13[[#This Row],[CÓDIGO PRODUCTO]],INVENTARIO12[[#This Row],[CÓDIGO PRODUCTO]],SALIDAS13[[#This Row],[CANTIDAD]])</f>
        <v>77</v>
      </c>
      <c r="F100" s="18">
        <f>INVENTARIO12[[#This Row],[EXISTENCIAS INICIALES]]+INVENTARIO12[[#This Row],[ENTRADAS]]-INVENTARIO12[[#This Row],[SALIDAS]]</f>
        <v>87</v>
      </c>
      <c r="H100" s="1" t="s">
        <v>547</v>
      </c>
      <c r="J100" s="11" t="s">
        <v>422</v>
      </c>
      <c r="K100" s="36" t="e" cm="1">
        <f t="array" ref="K100">BUSCARV</f>
        <v>#NAME?</v>
      </c>
      <c r="L100" s="1">
        <v>77</v>
      </c>
      <c r="N100" s="1" t="s">
        <v>548</v>
      </c>
      <c r="P100" s="11" t="s">
        <v>422</v>
      </c>
      <c r="Q100" s="1" t="e" cm="1" vm="1">
        <f t="array" aca="1" ref="Q100" ca="1">VLOOKUP(ENTRADAS14[CÓDIGO PRODUCTO],INVENTARIO12[],2,FALSE)</f>
        <v>#VALUE!</v>
      </c>
      <c r="R100" s="1">
        <v>97</v>
      </c>
    </row>
    <row r="101" spans="1:18" x14ac:dyDescent="0.25">
      <c r="A101" s="11" t="s">
        <v>423</v>
      </c>
      <c r="B101" t="s">
        <v>302</v>
      </c>
      <c r="C101" s="3">
        <f>INVENTARIO[[#This Row],[STOCK]]</f>
        <v>69</v>
      </c>
      <c r="D101" s="17">
        <f>SUMIF(ENTRADAS14[[#This Row],[CÓDIGO PRODUCTO]],INVENTARIO12[[#This Row],[CÓDIGO PRODUCTO]],ENTRADAS14[[#This Row],[CANTIDAD]])</f>
        <v>111</v>
      </c>
      <c r="E101" s="17">
        <f>SUMIF(SALIDAS13[[#This Row],[CÓDIGO PRODUCTO]],INVENTARIO12[[#This Row],[CÓDIGO PRODUCTO]],SALIDAS13[[#This Row],[CANTIDAD]])</f>
        <v>75</v>
      </c>
      <c r="F101" s="18">
        <f>INVENTARIO12[[#This Row],[EXISTENCIAS INICIALES]]+INVENTARIO12[[#This Row],[ENTRADAS]]-INVENTARIO12[[#This Row],[SALIDAS]]</f>
        <v>105</v>
      </c>
      <c r="H101" s="1" t="s">
        <v>548</v>
      </c>
      <c r="J101" s="11" t="s">
        <v>423</v>
      </c>
      <c r="K101" s="36" t="e" cm="1">
        <f t="array" ref="K101">BUSCARV</f>
        <v>#NAME?</v>
      </c>
      <c r="L101" s="1">
        <v>75</v>
      </c>
      <c r="N101" s="1" t="s">
        <v>549</v>
      </c>
      <c r="P101" s="11" t="s">
        <v>423</v>
      </c>
      <c r="Q101" s="1" t="e" cm="1" vm="1">
        <f t="array" aca="1" ref="Q101" ca="1">VLOOKUP(ENTRADAS14[CÓDIGO PRODUCTO],INVENTARIO12[],2,FALSE)</f>
        <v>#VALUE!</v>
      </c>
      <c r="R101" s="1">
        <v>111</v>
      </c>
    </row>
    <row r="102" spans="1:18" x14ac:dyDescent="0.25">
      <c r="A102" s="11" t="s">
        <v>424</v>
      </c>
      <c r="B102" t="s">
        <v>303</v>
      </c>
      <c r="C102" s="3">
        <f>INVENTARIO[[#This Row],[STOCK]]</f>
        <v>37</v>
      </c>
      <c r="D102" s="17">
        <f>SUMIF(ENTRADAS14[[#This Row],[CÓDIGO PRODUCTO]],INVENTARIO12[[#This Row],[CÓDIGO PRODUCTO]],ENTRADAS14[[#This Row],[CANTIDAD]])</f>
        <v>92</v>
      </c>
      <c r="E102" s="17">
        <f>SUMIF(SALIDAS13[[#This Row],[CÓDIGO PRODUCTO]],INVENTARIO12[[#This Row],[CÓDIGO PRODUCTO]],SALIDAS13[[#This Row],[CANTIDAD]])</f>
        <v>79</v>
      </c>
      <c r="F102" s="18">
        <f>INVENTARIO12[[#This Row],[EXISTENCIAS INICIALES]]+INVENTARIO12[[#This Row],[ENTRADAS]]-INVENTARIO12[[#This Row],[SALIDAS]]</f>
        <v>50</v>
      </c>
      <c r="H102" s="1" t="s">
        <v>549</v>
      </c>
      <c r="J102" s="11" t="s">
        <v>424</v>
      </c>
      <c r="K102" s="36" t="e" cm="1">
        <f t="array" ref="K102">BUSCARV</f>
        <v>#NAME?</v>
      </c>
      <c r="L102" s="1">
        <v>79</v>
      </c>
      <c r="N102" s="1" t="s">
        <v>550</v>
      </c>
      <c r="P102" s="11" t="s">
        <v>424</v>
      </c>
      <c r="Q102" s="1" t="e" cm="1" vm="1">
        <f t="array" aca="1" ref="Q102" ca="1">VLOOKUP(ENTRADAS14[CÓDIGO PRODUCTO],INVENTARIO12[],2,FALSE)</f>
        <v>#VALUE!</v>
      </c>
      <c r="R102" s="1">
        <v>92</v>
      </c>
    </row>
    <row r="103" spans="1:18" x14ac:dyDescent="0.25">
      <c r="A103" s="11" t="s">
        <v>425</v>
      </c>
      <c r="B103" t="s">
        <v>78</v>
      </c>
      <c r="C103" s="3">
        <f>INVENTARIO[[#This Row],[STOCK]]</f>
        <v>43</v>
      </c>
      <c r="D103" s="17">
        <f>SUMIF(ENTRADAS14[[#This Row],[CÓDIGO PRODUCTO]],INVENTARIO12[[#This Row],[CÓDIGO PRODUCTO]],ENTRADAS14[[#This Row],[CANTIDAD]])</f>
        <v>100</v>
      </c>
      <c r="E103" s="17">
        <f>SUMIF(SALIDAS13[[#This Row],[CÓDIGO PRODUCTO]],INVENTARIO12[[#This Row],[CÓDIGO PRODUCTO]],SALIDAS13[[#This Row],[CANTIDAD]])</f>
        <v>84</v>
      </c>
      <c r="F103" s="18">
        <f>INVENTARIO12[[#This Row],[EXISTENCIAS INICIALES]]+INVENTARIO12[[#This Row],[ENTRADAS]]-INVENTARIO12[[#This Row],[SALIDAS]]</f>
        <v>59</v>
      </c>
      <c r="H103" s="1" t="s">
        <v>550</v>
      </c>
      <c r="J103" s="11" t="s">
        <v>425</v>
      </c>
      <c r="K103" s="36" t="e" cm="1">
        <f t="array" ref="K103">BUSCARV</f>
        <v>#NAME?</v>
      </c>
      <c r="L103" s="1">
        <v>84</v>
      </c>
      <c r="N103" s="1" t="s">
        <v>551</v>
      </c>
      <c r="P103" s="11" t="s">
        <v>425</v>
      </c>
      <c r="Q103" s="1" t="e" cm="1" vm="1">
        <f t="array" aca="1" ref="Q103" ca="1">VLOOKUP(ENTRADAS14[CÓDIGO PRODUCTO],INVENTARIO12[],2,FALSE)</f>
        <v>#VALUE!</v>
      </c>
      <c r="R103" s="1">
        <v>100</v>
      </c>
    </row>
    <row r="104" spans="1:18" x14ac:dyDescent="0.25">
      <c r="A104" s="11" t="s">
        <v>426</v>
      </c>
      <c r="B104" t="s">
        <v>304</v>
      </c>
      <c r="C104" s="3">
        <f>INVENTARIO[[#This Row],[STOCK]]</f>
        <v>57</v>
      </c>
      <c r="D104" s="17">
        <f>SUMIF(ENTRADAS14[[#This Row],[CÓDIGO PRODUCTO]],INVENTARIO12[[#This Row],[CÓDIGO PRODUCTO]],ENTRADAS14[[#This Row],[CANTIDAD]])</f>
        <v>109</v>
      </c>
      <c r="E104" s="17">
        <f>SUMIF(SALIDAS13[[#This Row],[CÓDIGO PRODUCTO]],INVENTARIO12[[#This Row],[CÓDIGO PRODUCTO]],SALIDAS13[[#This Row],[CANTIDAD]])</f>
        <v>81</v>
      </c>
      <c r="F104" s="18">
        <f>INVENTARIO12[[#This Row],[EXISTENCIAS INICIALES]]+INVENTARIO12[[#This Row],[ENTRADAS]]-INVENTARIO12[[#This Row],[SALIDAS]]</f>
        <v>85</v>
      </c>
      <c r="H104" s="1" t="s">
        <v>551</v>
      </c>
      <c r="J104" s="11" t="s">
        <v>426</v>
      </c>
      <c r="K104" s="36" t="e" cm="1">
        <f t="array" ref="K104">BUSCARV</f>
        <v>#NAME?</v>
      </c>
      <c r="L104" s="1">
        <v>81</v>
      </c>
      <c r="N104" s="1" t="s">
        <v>552</v>
      </c>
      <c r="P104" s="11" t="s">
        <v>426</v>
      </c>
      <c r="Q104" s="1" t="e" cm="1" vm="1">
        <f t="array" aca="1" ref="Q104" ca="1">VLOOKUP(ENTRADAS14[CÓDIGO PRODUCTO],INVENTARIO12[],2,FALSE)</f>
        <v>#VALUE!</v>
      </c>
      <c r="R104" s="1">
        <v>109</v>
      </c>
    </row>
    <row r="105" spans="1:18" x14ac:dyDescent="0.25">
      <c r="A105" s="11" t="s">
        <v>427</v>
      </c>
      <c r="B105" t="s">
        <v>79</v>
      </c>
      <c r="C105" s="3">
        <f>INVENTARIO[[#This Row],[STOCK]]</f>
        <v>39</v>
      </c>
      <c r="D105" s="17">
        <f>SUMIF(ENTRADAS14[[#This Row],[CÓDIGO PRODUCTO]],INVENTARIO12[[#This Row],[CÓDIGO PRODUCTO]],ENTRADAS14[[#This Row],[CANTIDAD]])</f>
        <v>96</v>
      </c>
      <c r="E105" s="17">
        <f>SUMIF(SALIDAS13[[#This Row],[CÓDIGO PRODUCTO]],INVENTARIO12[[#This Row],[CÓDIGO PRODUCTO]],SALIDAS13[[#This Row],[CANTIDAD]])</f>
        <v>80</v>
      </c>
      <c r="F105" s="18">
        <f>INVENTARIO12[[#This Row],[EXISTENCIAS INICIALES]]+INVENTARIO12[[#This Row],[ENTRADAS]]-INVENTARIO12[[#This Row],[SALIDAS]]</f>
        <v>55</v>
      </c>
      <c r="H105" s="1" t="s">
        <v>552</v>
      </c>
      <c r="J105" s="11" t="s">
        <v>427</v>
      </c>
      <c r="K105" s="36" t="e" cm="1">
        <f t="array" ref="K105">BUSCARV</f>
        <v>#NAME?</v>
      </c>
      <c r="L105" s="1">
        <v>80</v>
      </c>
      <c r="N105" s="1" t="s">
        <v>553</v>
      </c>
      <c r="P105" s="11" t="s">
        <v>427</v>
      </c>
      <c r="Q105" s="1" t="e" cm="1" vm="1">
        <f t="array" aca="1" ref="Q105" ca="1">VLOOKUP(ENTRADAS14[CÓDIGO PRODUCTO],INVENTARIO12[],2,FALSE)</f>
        <v>#VALUE!</v>
      </c>
      <c r="R105" s="1">
        <v>96</v>
      </c>
    </row>
    <row r="106" spans="1:18" x14ac:dyDescent="0.25">
      <c r="A106" s="11" t="s">
        <v>428</v>
      </c>
      <c r="B106" t="s">
        <v>305</v>
      </c>
      <c r="C106" s="3">
        <f>INVENTARIO[[#This Row],[STOCK]]</f>
        <v>71</v>
      </c>
      <c r="D106" s="17">
        <f>SUMIF(ENTRADAS14[[#This Row],[CÓDIGO PRODUCTO]],INVENTARIO12[[#This Row],[CÓDIGO PRODUCTO]],ENTRADAS14[[#This Row],[CANTIDAD]])</f>
        <v>91</v>
      </c>
      <c r="E106" s="17">
        <f>SUMIF(SALIDAS13[[#This Row],[CÓDIGO PRODUCTO]],INVENTARIO12[[#This Row],[CÓDIGO PRODUCTO]],SALIDAS13[[#This Row],[CANTIDAD]])</f>
        <v>86</v>
      </c>
      <c r="F106" s="18">
        <f>INVENTARIO12[[#This Row],[EXISTENCIAS INICIALES]]+INVENTARIO12[[#This Row],[ENTRADAS]]-INVENTARIO12[[#This Row],[SALIDAS]]</f>
        <v>76</v>
      </c>
      <c r="H106" s="1" t="s">
        <v>553</v>
      </c>
      <c r="J106" s="11" t="s">
        <v>428</v>
      </c>
      <c r="K106" s="36" t="e" cm="1">
        <f t="array" ref="K106">BUSCARV</f>
        <v>#NAME?</v>
      </c>
      <c r="L106" s="1">
        <v>86</v>
      </c>
      <c r="N106" s="1" t="s">
        <v>554</v>
      </c>
      <c r="P106" s="11" t="s">
        <v>428</v>
      </c>
      <c r="Q106" s="1" t="e" cm="1" vm="1">
        <f t="array" aca="1" ref="Q106" ca="1">VLOOKUP(ENTRADAS14[CÓDIGO PRODUCTO],INVENTARIO12[],2,FALSE)</f>
        <v>#VALUE!</v>
      </c>
      <c r="R106" s="1">
        <v>91</v>
      </c>
    </row>
    <row r="107" spans="1:18" x14ac:dyDescent="0.25">
      <c r="A107" s="11" t="s">
        <v>429</v>
      </c>
      <c r="B107" t="s">
        <v>306</v>
      </c>
      <c r="C107" s="3">
        <f>INVENTARIO[[#This Row],[STOCK]]</f>
        <v>65</v>
      </c>
      <c r="D107" s="17">
        <f>SUMIF(ENTRADAS14[[#This Row],[CÓDIGO PRODUCTO]],INVENTARIO12[[#This Row],[CÓDIGO PRODUCTO]],ENTRADAS14[[#This Row],[CANTIDAD]])</f>
        <v>98</v>
      </c>
      <c r="E107" s="17">
        <f>SUMIF(SALIDAS13[[#This Row],[CÓDIGO PRODUCTO]],INVENTARIO12[[#This Row],[CÓDIGO PRODUCTO]],SALIDAS13[[#This Row],[CANTIDAD]])</f>
        <v>80</v>
      </c>
      <c r="F107" s="18">
        <f>INVENTARIO12[[#This Row],[EXISTENCIAS INICIALES]]+INVENTARIO12[[#This Row],[ENTRADAS]]-INVENTARIO12[[#This Row],[SALIDAS]]</f>
        <v>83</v>
      </c>
      <c r="H107" s="1" t="s">
        <v>554</v>
      </c>
      <c r="J107" s="11" t="s">
        <v>429</v>
      </c>
      <c r="K107" s="36" t="e" cm="1">
        <f t="array" ref="K107">BUSCARV</f>
        <v>#NAME?</v>
      </c>
      <c r="L107" s="1">
        <v>80</v>
      </c>
      <c r="N107" s="1" t="s">
        <v>555</v>
      </c>
      <c r="P107" s="11" t="s">
        <v>429</v>
      </c>
      <c r="Q107" s="1" t="e" cm="1" vm="1">
        <f t="array" aca="1" ref="Q107" ca="1">VLOOKUP(ENTRADAS14[CÓDIGO PRODUCTO],INVENTARIO12[],2,FALSE)</f>
        <v>#VALUE!</v>
      </c>
      <c r="R107" s="1">
        <v>98</v>
      </c>
    </row>
    <row r="108" spans="1:18" x14ac:dyDescent="0.25">
      <c r="A108" s="11" t="s">
        <v>430</v>
      </c>
      <c r="B108" t="s">
        <v>81</v>
      </c>
      <c r="C108" s="3">
        <f>INVENTARIO[[#This Row],[STOCK]]</f>
        <v>82</v>
      </c>
      <c r="D108" s="17">
        <f>SUMIF(ENTRADAS14[[#This Row],[CÓDIGO PRODUCTO]],INVENTARIO12[[#This Row],[CÓDIGO PRODUCTO]],ENTRADAS14[[#This Row],[CANTIDAD]])</f>
        <v>90</v>
      </c>
      <c r="E108" s="17">
        <f>SUMIF(SALIDAS13[[#This Row],[CÓDIGO PRODUCTO]],INVENTARIO12[[#This Row],[CÓDIGO PRODUCTO]],SALIDAS13[[#This Row],[CANTIDAD]])</f>
        <v>82</v>
      </c>
      <c r="F108" s="18">
        <f>INVENTARIO12[[#This Row],[EXISTENCIAS INICIALES]]+INVENTARIO12[[#This Row],[ENTRADAS]]-INVENTARIO12[[#This Row],[SALIDAS]]</f>
        <v>90</v>
      </c>
      <c r="H108" s="1" t="s">
        <v>555</v>
      </c>
      <c r="J108" s="11" t="s">
        <v>430</v>
      </c>
      <c r="K108" s="36" t="e" cm="1">
        <f t="array" ref="K108">BUSCARV</f>
        <v>#NAME?</v>
      </c>
      <c r="L108" s="1">
        <v>82</v>
      </c>
      <c r="N108" s="1" t="s">
        <v>556</v>
      </c>
      <c r="P108" s="11" t="s">
        <v>430</v>
      </c>
      <c r="Q108" s="1" t="e" cm="1" vm="1">
        <f t="array" aca="1" ref="Q108" ca="1">VLOOKUP(ENTRADAS14[CÓDIGO PRODUCTO],INVENTARIO12[],2,FALSE)</f>
        <v>#VALUE!</v>
      </c>
      <c r="R108" s="1">
        <v>90</v>
      </c>
    </row>
    <row r="109" spans="1:18" x14ac:dyDescent="0.25">
      <c r="A109" s="11" t="s">
        <v>431</v>
      </c>
      <c r="B109" t="s">
        <v>307</v>
      </c>
      <c r="C109" s="3">
        <f>INVENTARIO[[#This Row],[STOCK]]</f>
        <v>49</v>
      </c>
      <c r="D109" s="17">
        <f>SUMIF(ENTRADAS14[[#This Row],[CÓDIGO PRODUCTO]],INVENTARIO12[[#This Row],[CÓDIGO PRODUCTO]],ENTRADAS14[[#This Row],[CANTIDAD]])</f>
        <v>103</v>
      </c>
      <c r="E109" s="17">
        <f>SUMIF(SALIDAS13[[#This Row],[CÓDIGO PRODUCTO]],INVENTARIO12[[#This Row],[CÓDIGO PRODUCTO]],SALIDAS13[[#This Row],[CANTIDAD]])</f>
        <v>83</v>
      </c>
      <c r="F109" s="18">
        <f>INVENTARIO12[[#This Row],[EXISTENCIAS INICIALES]]+INVENTARIO12[[#This Row],[ENTRADAS]]-INVENTARIO12[[#This Row],[SALIDAS]]</f>
        <v>69</v>
      </c>
      <c r="H109" s="1" t="s">
        <v>556</v>
      </c>
      <c r="J109" s="11" t="s">
        <v>431</v>
      </c>
      <c r="K109" s="36" t="e" cm="1">
        <f t="array" ref="K109">BUSCARV</f>
        <v>#NAME?</v>
      </c>
      <c r="L109" s="1">
        <v>83</v>
      </c>
      <c r="N109" s="1" t="s">
        <v>557</v>
      </c>
      <c r="P109" s="11" t="s">
        <v>431</v>
      </c>
      <c r="Q109" s="1" t="e" cm="1" vm="1">
        <f t="array" aca="1" ref="Q109" ca="1">VLOOKUP(ENTRADAS14[CÓDIGO PRODUCTO],INVENTARIO12[],2,FALSE)</f>
        <v>#VALUE!</v>
      </c>
      <c r="R109" s="1">
        <v>103</v>
      </c>
    </row>
    <row r="110" spans="1:18" x14ac:dyDescent="0.25">
      <c r="A110" s="11" t="s">
        <v>432</v>
      </c>
      <c r="B110" t="s">
        <v>308</v>
      </c>
      <c r="C110" s="3">
        <f>INVENTARIO[[#This Row],[STOCK]]</f>
        <v>51</v>
      </c>
      <c r="D110" s="17">
        <f>SUMIF(ENTRADAS14[[#This Row],[CÓDIGO PRODUCTO]],INVENTARIO12[[#This Row],[CÓDIGO PRODUCTO]],ENTRADAS14[[#This Row],[CANTIDAD]])</f>
        <v>94</v>
      </c>
      <c r="E110" s="17">
        <f>SUMIF(SALIDAS13[[#This Row],[CÓDIGO PRODUCTO]],INVENTARIO12[[#This Row],[CÓDIGO PRODUCTO]],SALIDAS13[[#This Row],[CANTIDAD]])</f>
        <v>75</v>
      </c>
      <c r="F110" s="18">
        <f>INVENTARIO12[[#This Row],[EXISTENCIAS INICIALES]]+INVENTARIO12[[#This Row],[ENTRADAS]]-INVENTARIO12[[#This Row],[SALIDAS]]</f>
        <v>70</v>
      </c>
      <c r="H110" s="1" t="s">
        <v>557</v>
      </c>
      <c r="J110" s="11" t="s">
        <v>432</v>
      </c>
      <c r="K110" s="36" t="e" cm="1">
        <f t="array" ref="K110">BUSCARV</f>
        <v>#NAME?</v>
      </c>
      <c r="L110" s="1">
        <v>75</v>
      </c>
      <c r="N110" s="1" t="s">
        <v>558</v>
      </c>
      <c r="P110" s="11" t="s">
        <v>432</v>
      </c>
      <c r="Q110" s="1" t="e" cm="1" vm="1">
        <f t="array" aca="1" ref="Q110" ca="1">VLOOKUP(ENTRADAS14[CÓDIGO PRODUCTO],INVENTARIO12[],2,FALSE)</f>
        <v>#VALUE!</v>
      </c>
      <c r="R110" s="1">
        <v>94</v>
      </c>
    </row>
    <row r="111" spans="1:18" x14ac:dyDescent="0.25">
      <c r="A111" s="11" t="s">
        <v>433</v>
      </c>
      <c r="B111" t="s">
        <v>309</v>
      </c>
      <c r="C111" s="3">
        <f>INVENTARIO[[#This Row],[STOCK]]</f>
        <v>69</v>
      </c>
      <c r="D111" s="17">
        <f>SUMIF(ENTRADAS14[[#This Row],[CÓDIGO PRODUCTO]],INVENTARIO12[[#This Row],[CÓDIGO PRODUCTO]],ENTRADAS14[[#This Row],[CANTIDAD]])</f>
        <v>96</v>
      </c>
      <c r="E111" s="17">
        <f>SUMIF(SALIDAS13[[#This Row],[CÓDIGO PRODUCTO]],INVENTARIO12[[#This Row],[CÓDIGO PRODUCTO]],SALIDAS13[[#This Row],[CANTIDAD]])</f>
        <v>78</v>
      </c>
      <c r="F111" s="18">
        <f>INVENTARIO12[[#This Row],[EXISTENCIAS INICIALES]]+INVENTARIO12[[#This Row],[ENTRADAS]]-INVENTARIO12[[#This Row],[SALIDAS]]</f>
        <v>87</v>
      </c>
      <c r="H111" s="1" t="s">
        <v>558</v>
      </c>
      <c r="J111" s="11" t="s">
        <v>433</v>
      </c>
      <c r="K111" s="36" t="e" cm="1">
        <f t="array" ref="K111">BUSCARV</f>
        <v>#NAME?</v>
      </c>
      <c r="L111" s="1">
        <v>78</v>
      </c>
      <c r="N111" s="1" t="s">
        <v>559</v>
      </c>
      <c r="P111" s="11" t="s">
        <v>433</v>
      </c>
      <c r="Q111" s="1" t="e" cm="1" vm="1">
        <f t="array" aca="1" ref="Q111" ca="1">VLOOKUP(ENTRADAS14[CÓDIGO PRODUCTO],INVENTARIO12[],2,FALSE)</f>
        <v>#VALUE!</v>
      </c>
      <c r="R111" s="1">
        <v>96</v>
      </c>
    </row>
    <row r="112" spans="1:18" x14ac:dyDescent="0.25">
      <c r="A112" s="11" t="s">
        <v>434</v>
      </c>
      <c r="B112" t="s">
        <v>310</v>
      </c>
      <c r="C112" s="3">
        <f>INVENTARIO[[#This Row],[STOCK]]</f>
        <v>68</v>
      </c>
      <c r="D112" s="17">
        <f>SUMIF(ENTRADAS14[[#This Row],[CÓDIGO PRODUCTO]],INVENTARIO12[[#This Row],[CÓDIGO PRODUCTO]],ENTRADAS14[[#This Row],[CANTIDAD]])</f>
        <v>98</v>
      </c>
      <c r="E112" s="17">
        <f>SUMIF(SALIDAS13[[#This Row],[CÓDIGO PRODUCTO]],INVENTARIO12[[#This Row],[CÓDIGO PRODUCTO]],SALIDAS13[[#This Row],[CANTIDAD]])</f>
        <v>83</v>
      </c>
      <c r="F112" s="18">
        <f>INVENTARIO12[[#This Row],[EXISTENCIAS INICIALES]]+INVENTARIO12[[#This Row],[ENTRADAS]]-INVENTARIO12[[#This Row],[SALIDAS]]</f>
        <v>83</v>
      </c>
      <c r="H112" s="1" t="s">
        <v>559</v>
      </c>
      <c r="J112" s="11" t="s">
        <v>434</v>
      </c>
      <c r="K112" s="36" t="e" cm="1">
        <f t="array" ref="K112">BUSCARV</f>
        <v>#NAME?</v>
      </c>
      <c r="L112" s="1">
        <v>83</v>
      </c>
      <c r="N112" s="1" t="s">
        <v>560</v>
      </c>
      <c r="P112" s="11" t="s">
        <v>434</v>
      </c>
      <c r="Q112" s="1" t="e" cm="1" vm="1">
        <f t="array" aca="1" ref="Q112" ca="1">VLOOKUP(ENTRADAS14[CÓDIGO PRODUCTO],INVENTARIO12[],2,FALSE)</f>
        <v>#VALUE!</v>
      </c>
      <c r="R112" s="1">
        <v>98</v>
      </c>
    </row>
    <row r="113" spans="1:18" x14ac:dyDescent="0.25">
      <c r="A113" s="11" t="s">
        <v>435</v>
      </c>
      <c r="B113" t="s">
        <v>311</v>
      </c>
      <c r="C113" s="3">
        <f>INVENTARIO[[#This Row],[STOCK]]</f>
        <v>56</v>
      </c>
      <c r="D113" s="17">
        <f>SUMIF(ENTRADAS14[[#This Row],[CÓDIGO PRODUCTO]],INVENTARIO12[[#This Row],[CÓDIGO PRODUCTO]],ENTRADAS14[[#This Row],[CANTIDAD]])</f>
        <v>110</v>
      </c>
      <c r="E113" s="17">
        <f>SUMIF(SALIDAS13[[#This Row],[CÓDIGO PRODUCTO]],INVENTARIO12[[#This Row],[CÓDIGO PRODUCTO]],SALIDAS13[[#This Row],[CANTIDAD]])</f>
        <v>84</v>
      </c>
      <c r="F113" s="18">
        <f>INVENTARIO12[[#This Row],[EXISTENCIAS INICIALES]]+INVENTARIO12[[#This Row],[ENTRADAS]]-INVENTARIO12[[#This Row],[SALIDAS]]</f>
        <v>82</v>
      </c>
      <c r="H113" s="1" t="s">
        <v>560</v>
      </c>
      <c r="J113" s="11" t="s">
        <v>435</v>
      </c>
      <c r="K113" s="36" t="e" cm="1">
        <f t="array" ref="K113">BUSCARV</f>
        <v>#NAME?</v>
      </c>
      <c r="L113" s="1">
        <v>84</v>
      </c>
      <c r="N113" s="1" t="s">
        <v>561</v>
      </c>
      <c r="P113" s="11" t="s">
        <v>435</v>
      </c>
      <c r="Q113" s="1" t="e" cm="1" vm="1">
        <f t="array" aca="1" ref="Q113" ca="1">VLOOKUP(ENTRADAS14[CÓDIGO PRODUCTO],INVENTARIO12[],2,FALSE)</f>
        <v>#VALUE!</v>
      </c>
      <c r="R113" s="1">
        <v>110</v>
      </c>
    </row>
    <row r="114" spans="1:18" x14ac:dyDescent="0.25">
      <c r="A114" s="11" t="s">
        <v>436</v>
      </c>
      <c r="B114" t="s">
        <v>312</v>
      </c>
      <c r="C114" s="3">
        <f>INVENTARIO[[#This Row],[STOCK]]</f>
        <v>30</v>
      </c>
      <c r="D114" s="17">
        <f>SUMIF(ENTRADAS14[[#This Row],[CÓDIGO PRODUCTO]],INVENTARIO12[[#This Row],[CÓDIGO PRODUCTO]],ENTRADAS14[[#This Row],[CANTIDAD]])</f>
        <v>108</v>
      </c>
      <c r="E114" s="17">
        <f>SUMIF(SALIDAS13[[#This Row],[CÓDIGO PRODUCTO]],INVENTARIO12[[#This Row],[CÓDIGO PRODUCTO]],SALIDAS13[[#This Row],[CANTIDAD]])</f>
        <v>82</v>
      </c>
      <c r="F114" s="18">
        <f>INVENTARIO12[[#This Row],[EXISTENCIAS INICIALES]]+INVENTARIO12[[#This Row],[ENTRADAS]]-INVENTARIO12[[#This Row],[SALIDAS]]</f>
        <v>56</v>
      </c>
      <c r="H114" s="1" t="s">
        <v>561</v>
      </c>
      <c r="J114" s="11" t="s">
        <v>436</v>
      </c>
      <c r="K114" s="36" t="e" cm="1">
        <f t="array" ref="K114">BUSCARV</f>
        <v>#NAME?</v>
      </c>
      <c r="L114" s="1">
        <v>82</v>
      </c>
      <c r="N114" s="1" t="s">
        <v>562</v>
      </c>
      <c r="P114" s="11" t="s">
        <v>436</v>
      </c>
      <c r="Q114" s="1" t="e" cm="1" vm="1">
        <f t="array" aca="1" ref="Q114" ca="1">VLOOKUP(ENTRADAS14[CÓDIGO PRODUCTO],INVENTARIO12[],2,FALSE)</f>
        <v>#VALUE!</v>
      </c>
      <c r="R114" s="1">
        <v>108</v>
      </c>
    </row>
    <row r="115" spans="1:18" x14ac:dyDescent="0.25">
      <c r="A115" s="11" t="s">
        <v>437</v>
      </c>
      <c r="B115" t="s">
        <v>313</v>
      </c>
      <c r="C115" s="3">
        <f>INVENTARIO[[#This Row],[STOCK]]</f>
        <v>37</v>
      </c>
      <c r="D115" s="17">
        <f>SUMIF(ENTRADAS14[[#This Row],[CÓDIGO PRODUCTO]],INVENTARIO12[[#This Row],[CÓDIGO PRODUCTO]],ENTRADAS14[[#This Row],[CANTIDAD]])</f>
        <v>98</v>
      </c>
      <c r="E115" s="17">
        <f>SUMIF(SALIDAS13[[#This Row],[CÓDIGO PRODUCTO]],INVENTARIO12[[#This Row],[CÓDIGO PRODUCTO]],SALIDAS13[[#This Row],[CANTIDAD]])</f>
        <v>83</v>
      </c>
      <c r="F115" s="18">
        <f>INVENTARIO12[[#This Row],[EXISTENCIAS INICIALES]]+INVENTARIO12[[#This Row],[ENTRADAS]]-INVENTARIO12[[#This Row],[SALIDAS]]</f>
        <v>52</v>
      </c>
      <c r="H115" s="1" t="s">
        <v>562</v>
      </c>
      <c r="J115" s="11" t="s">
        <v>437</v>
      </c>
      <c r="K115" s="36" t="e" cm="1">
        <f t="array" ref="K115">BUSCARV</f>
        <v>#NAME?</v>
      </c>
      <c r="L115" s="1">
        <v>83</v>
      </c>
      <c r="N115" s="1" t="s">
        <v>563</v>
      </c>
      <c r="P115" s="11" t="s">
        <v>437</v>
      </c>
      <c r="Q115" s="1" t="e" cm="1" vm="1">
        <f t="array" aca="1" ref="Q115" ca="1">VLOOKUP(ENTRADAS14[CÓDIGO PRODUCTO],INVENTARIO12[],2,FALSE)</f>
        <v>#VALUE!</v>
      </c>
      <c r="R115" s="1">
        <v>98</v>
      </c>
    </row>
    <row r="116" spans="1:18" x14ac:dyDescent="0.25">
      <c r="A116" s="11" t="s">
        <v>438</v>
      </c>
      <c r="B116" t="s">
        <v>314</v>
      </c>
      <c r="C116" s="3">
        <f>INVENTARIO[[#This Row],[STOCK]]</f>
        <v>43</v>
      </c>
      <c r="D116" s="17">
        <f>SUMIF(ENTRADAS14[[#This Row],[CÓDIGO PRODUCTO]],INVENTARIO12[[#This Row],[CÓDIGO PRODUCTO]],ENTRADAS14[[#This Row],[CANTIDAD]])</f>
        <v>102</v>
      </c>
      <c r="E116" s="17">
        <f>SUMIF(SALIDAS13[[#This Row],[CÓDIGO PRODUCTO]],INVENTARIO12[[#This Row],[CÓDIGO PRODUCTO]],SALIDAS13[[#This Row],[CANTIDAD]])</f>
        <v>76</v>
      </c>
      <c r="F116" s="18">
        <f>INVENTARIO12[[#This Row],[EXISTENCIAS INICIALES]]+INVENTARIO12[[#This Row],[ENTRADAS]]-INVENTARIO12[[#This Row],[SALIDAS]]</f>
        <v>69</v>
      </c>
      <c r="H116" s="1" t="s">
        <v>563</v>
      </c>
      <c r="J116" s="11" t="s">
        <v>438</v>
      </c>
      <c r="K116" s="36" t="e" cm="1">
        <f t="array" ref="K116">BUSCARV</f>
        <v>#NAME?</v>
      </c>
      <c r="L116" s="1">
        <v>76</v>
      </c>
      <c r="N116" s="1" t="s">
        <v>564</v>
      </c>
      <c r="P116" s="11" t="s">
        <v>438</v>
      </c>
      <c r="Q116" s="1" t="e" cm="1" vm="1">
        <f t="array" aca="1" ref="Q116" ca="1">VLOOKUP(ENTRADAS14[CÓDIGO PRODUCTO],INVENTARIO12[],2,FALSE)</f>
        <v>#VALUE!</v>
      </c>
      <c r="R116" s="1">
        <v>102</v>
      </c>
    </row>
    <row r="117" spans="1:18" x14ac:dyDescent="0.25">
      <c r="A117" s="11" t="s">
        <v>439</v>
      </c>
      <c r="B117" t="s">
        <v>315</v>
      </c>
      <c r="C117" s="3">
        <f>INVENTARIO[[#This Row],[STOCK]]</f>
        <v>38</v>
      </c>
      <c r="D117" s="17">
        <f>SUMIF(ENTRADAS14[[#This Row],[CÓDIGO PRODUCTO]],INVENTARIO12[[#This Row],[CÓDIGO PRODUCTO]],ENTRADAS14[[#This Row],[CANTIDAD]])</f>
        <v>91</v>
      </c>
      <c r="E117" s="17">
        <f>SUMIF(SALIDAS13[[#This Row],[CÓDIGO PRODUCTO]],INVENTARIO12[[#This Row],[CÓDIGO PRODUCTO]],SALIDAS13[[#This Row],[CANTIDAD]])</f>
        <v>75</v>
      </c>
      <c r="F117" s="18">
        <f>INVENTARIO12[[#This Row],[EXISTENCIAS INICIALES]]+INVENTARIO12[[#This Row],[ENTRADAS]]-INVENTARIO12[[#This Row],[SALIDAS]]</f>
        <v>54</v>
      </c>
      <c r="H117" s="1" t="s">
        <v>564</v>
      </c>
      <c r="J117" s="11" t="s">
        <v>439</v>
      </c>
      <c r="K117" s="36" t="e" cm="1">
        <f t="array" ref="K117">BUSCARV</f>
        <v>#NAME?</v>
      </c>
      <c r="L117" s="1">
        <v>75</v>
      </c>
      <c r="N117" s="1" t="s">
        <v>565</v>
      </c>
      <c r="P117" s="11" t="s">
        <v>439</v>
      </c>
      <c r="Q117" s="1" t="e" cm="1" vm="1">
        <f t="array" aca="1" ref="Q117" ca="1">VLOOKUP(ENTRADAS14[CÓDIGO PRODUCTO],INVENTARIO12[],2,FALSE)</f>
        <v>#VALUE!</v>
      </c>
      <c r="R117" s="1">
        <v>91</v>
      </c>
    </row>
    <row r="118" spans="1:18" x14ac:dyDescent="0.25">
      <c r="A118" s="11" t="s">
        <v>440</v>
      </c>
      <c r="B118" t="s">
        <v>316</v>
      </c>
      <c r="C118" s="3">
        <f>INVENTARIO[[#This Row],[STOCK]]</f>
        <v>29</v>
      </c>
      <c r="D118" s="17">
        <f>SUMIF(ENTRADAS14[[#This Row],[CÓDIGO PRODUCTO]],INVENTARIO12[[#This Row],[CÓDIGO PRODUCTO]],ENTRADAS14[[#This Row],[CANTIDAD]])</f>
        <v>108</v>
      </c>
      <c r="E118" s="17">
        <f>SUMIF(SALIDAS13[[#This Row],[CÓDIGO PRODUCTO]],INVENTARIO12[[#This Row],[CÓDIGO PRODUCTO]],SALIDAS13[[#This Row],[CANTIDAD]])</f>
        <v>80</v>
      </c>
      <c r="F118" s="18">
        <f>INVENTARIO12[[#This Row],[EXISTENCIAS INICIALES]]+INVENTARIO12[[#This Row],[ENTRADAS]]-INVENTARIO12[[#This Row],[SALIDAS]]</f>
        <v>57</v>
      </c>
      <c r="H118" s="1" t="s">
        <v>565</v>
      </c>
      <c r="J118" s="11" t="s">
        <v>440</v>
      </c>
      <c r="K118" s="36" t="e" cm="1">
        <f t="array" ref="K118">BUSCARV</f>
        <v>#NAME?</v>
      </c>
      <c r="L118" s="1">
        <v>80</v>
      </c>
      <c r="N118" s="1" t="s">
        <v>566</v>
      </c>
      <c r="P118" s="11" t="s">
        <v>440</v>
      </c>
      <c r="Q118" s="1" t="e" cm="1" vm="1">
        <f t="array" aca="1" ref="Q118" ca="1">VLOOKUP(ENTRADAS14[CÓDIGO PRODUCTO],INVENTARIO12[],2,FALSE)</f>
        <v>#VALUE!</v>
      </c>
      <c r="R118" s="1">
        <v>108</v>
      </c>
    </row>
    <row r="119" spans="1:18" x14ac:dyDescent="0.25">
      <c r="A119" s="11" t="s">
        <v>441</v>
      </c>
      <c r="B119" t="s">
        <v>317</v>
      </c>
      <c r="C119" s="3">
        <f>INVENTARIO[[#This Row],[STOCK]]</f>
        <v>57</v>
      </c>
      <c r="D119" s="17">
        <f>SUMIF(ENTRADAS14[[#This Row],[CÓDIGO PRODUCTO]],INVENTARIO12[[#This Row],[CÓDIGO PRODUCTO]],ENTRADAS14[[#This Row],[CANTIDAD]])</f>
        <v>90</v>
      </c>
      <c r="E119" s="17">
        <f>SUMIF(SALIDAS13[[#This Row],[CÓDIGO PRODUCTO]],INVENTARIO12[[#This Row],[CÓDIGO PRODUCTO]],SALIDAS13[[#This Row],[CANTIDAD]])</f>
        <v>81</v>
      </c>
      <c r="F119" s="18">
        <f>INVENTARIO12[[#This Row],[EXISTENCIAS INICIALES]]+INVENTARIO12[[#This Row],[ENTRADAS]]-INVENTARIO12[[#This Row],[SALIDAS]]</f>
        <v>66</v>
      </c>
      <c r="H119" s="1" t="s">
        <v>566</v>
      </c>
      <c r="J119" s="11" t="s">
        <v>441</v>
      </c>
      <c r="K119" s="36" t="e" cm="1">
        <f t="array" ref="K119">BUSCARV</f>
        <v>#NAME?</v>
      </c>
      <c r="L119" s="1">
        <v>81</v>
      </c>
      <c r="N119" s="1" t="s">
        <v>567</v>
      </c>
      <c r="P119" s="11" t="s">
        <v>441</v>
      </c>
      <c r="Q119" s="1" t="e" cm="1" vm="1">
        <f t="array" aca="1" ref="Q119" ca="1">VLOOKUP(ENTRADAS14[CÓDIGO PRODUCTO],INVENTARIO12[],2,FALSE)</f>
        <v>#VALUE!</v>
      </c>
      <c r="R119" s="1">
        <v>90</v>
      </c>
    </row>
    <row r="120" spans="1:18" x14ac:dyDescent="0.25">
      <c r="A120" s="11" t="s">
        <v>442</v>
      </c>
      <c r="B120" t="s">
        <v>318</v>
      </c>
      <c r="C120" s="3">
        <f>INVENTARIO[[#This Row],[STOCK]]</f>
        <v>42</v>
      </c>
      <c r="D120" s="17">
        <f>SUMIF(ENTRADAS14[[#This Row],[CÓDIGO PRODUCTO]],INVENTARIO12[[#This Row],[CÓDIGO PRODUCTO]],ENTRADAS14[[#This Row],[CANTIDAD]])</f>
        <v>104</v>
      </c>
      <c r="E120" s="17">
        <f>SUMIF(SALIDAS13[[#This Row],[CÓDIGO PRODUCTO]],INVENTARIO12[[#This Row],[CÓDIGO PRODUCTO]],SALIDAS13[[#This Row],[CANTIDAD]])</f>
        <v>75</v>
      </c>
      <c r="F120" s="18">
        <f>INVENTARIO12[[#This Row],[EXISTENCIAS INICIALES]]+INVENTARIO12[[#This Row],[ENTRADAS]]-INVENTARIO12[[#This Row],[SALIDAS]]</f>
        <v>71</v>
      </c>
      <c r="H120" s="1" t="s">
        <v>567</v>
      </c>
      <c r="J120" s="11" t="s">
        <v>442</v>
      </c>
      <c r="K120" s="36" t="e" cm="1">
        <f t="array" ref="K120">BUSCARV</f>
        <v>#NAME?</v>
      </c>
      <c r="L120" s="1">
        <v>75</v>
      </c>
      <c r="N120" s="1" t="s">
        <v>568</v>
      </c>
      <c r="P120" s="11" t="s">
        <v>442</v>
      </c>
      <c r="Q120" s="1" t="e" cm="1" vm="1">
        <f t="array" aca="1" ref="Q120" ca="1">VLOOKUP(ENTRADAS14[CÓDIGO PRODUCTO],INVENTARIO12[],2,FALSE)</f>
        <v>#VALUE!</v>
      </c>
      <c r="R120" s="1">
        <v>104</v>
      </c>
    </row>
    <row r="121" spans="1:18" x14ac:dyDescent="0.25">
      <c r="A121" s="11" t="s">
        <v>443</v>
      </c>
      <c r="B121" t="s">
        <v>319</v>
      </c>
      <c r="C121" s="3">
        <f>INVENTARIO[[#This Row],[STOCK]]</f>
        <v>45</v>
      </c>
      <c r="D121" s="17">
        <f>SUMIF(ENTRADAS14[[#This Row],[CÓDIGO PRODUCTO]],INVENTARIO12[[#This Row],[CÓDIGO PRODUCTO]],ENTRADAS14[[#This Row],[CANTIDAD]])</f>
        <v>90</v>
      </c>
      <c r="E121" s="17">
        <f>SUMIF(SALIDAS13[[#This Row],[CÓDIGO PRODUCTO]],INVENTARIO12[[#This Row],[CÓDIGO PRODUCTO]],SALIDAS13[[#This Row],[CANTIDAD]])</f>
        <v>79</v>
      </c>
      <c r="F121" s="18">
        <f>INVENTARIO12[[#This Row],[EXISTENCIAS INICIALES]]+INVENTARIO12[[#This Row],[ENTRADAS]]-INVENTARIO12[[#This Row],[SALIDAS]]</f>
        <v>56</v>
      </c>
      <c r="H121" s="1" t="s">
        <v>568</v>
      </c>
      <c r="J121" s="11" t="s">
        <v>443</v>
      </c>
      <c r="K121" s="36" t="e" cm="1">
        <f t="array" ref="K121">BUSCARV</f>
        <v>#NAME?</v>
      </c>
      <c r="L121" s="1">
        <v>79</v>
      </c>
      <c r="N121" s="1" t="s">
        <v>569</v>
      </c>
      <c r="P121" s="11" t="s">
        <v>443</v>
      </c>
      <c r="Q121" s="1" t="e" cm="1" vm="1">
        <f t="array" aca="1" ref="Q121" ca="1">VLOOKUP(ENTRADAS14[CÓDIGO PRODUCTO],INVENTARIO12[],2,FALSE)</f>
        <v>#VALUE!</v>
      </c>
      <c r="R121" s="1">
        <v>90</v>
      </c>
    </row>
    <row r="122" spans="1:18" x14ac:dyDescent="0.25">
      <c r="A122" s="11" t="s">
        <v>444</v>
      </c>
      <c r="B122" t="s">
        <v>320</v>
      </c>
      <c r="C122" s="3">
        <f>INVENTARIO[[#This Row],[STOCK]]</f>
        <v>30</v>
      </c>
      <c r="D122" s="17">
        <f>SUMIF(ENTRADAS14[[#This Row],[CÓDIGO PRODUCTO]],INVENTARIO12[[#This Row],[CÓDIGO PRODUCTO]],ENTRADAS14[[#This Row],[CANTIDAD]])</f>
        <v>95</v>
      </c>
      <c r="E122" s="17">
        <f>SUMIF(SALIDAS13[[#This Row],[CÓDIGO PRODUCTO]],INVENTARIO12[[#This Row],[CÓDIGO PRODUCTO]],SALIDAS13[[#This Row],[CANTIDAD]])</f>
        <v>83</v>
      </c>
      <c r="F122" s="18">
        <f>INVENTARIO12[[#This Row],[EXISTENCIAS INICIALES]]+INVENTARIO12[[#This Row],[ENTRADAS]]-INVENTARIO12[[#This Row],[SALIDAS]]</f>
        <v>42</v>
      </c>
      <c r="H122" s="1" t="s">
        <v>569</v>
      </c>
      <c r="J122" s="11" t="s">
        <v>444</v>
      </c>
      <c r="K122" s="36" t="e" cm="1">
        <f t="array" ref="K122">BUSCARV</f>
        <v>#NAME?</v>
      </c>
      <c r="L122" s="1">
        <v>83</v>
      </c>
      <c r="N122" s="1" t="s">
        <v>570</v>
      </c>
      <c r="P122" s="11" t="s">
        <v>444</v>
      </c>
      <c r="Q122" s="1" t="e" cm="1" vm="1">
        <f t="array" aca="1" ref="Q122" ca="1">VLOOKUP(ENTRADAS14[CÓDIGO PRODUCTO],INVENTARIO12[],2,FALSE)</f>
        <v>#VALUE!</v>
      </c>
      <c r="R122" s="1">
        <v>95</v>
      </c>
    </row>
    <row r="123" spans="1:18" x14ac:dyDescent="0.25">
      <c r="A123" s="11" t="s">
        <v>445</v>
      </c>
      <c r="B123" t="s">
        <v>321</v>
      </c>
      <c r="C123" s="3">
        <f>INVENTARIO[[#This Row],[STOCK]]</f>
        <v>47</v>
      </c>
      <c r="D123" s="17">
        <f>SUMIF(ENTRADAS14[[#This Row],[CÓDIGO PRODUCTO]],INVENTARIO12[[#This Row],[CÓDIGO PRODUCTO]],ENTRADAS14[[#This Row],[CANTIDAD]])</f>
        <v>93</v>
      </c>
      <c r="E123" s="17">
        <f>SUMIF(SALIDAS13[[#This Row],[CÓDIGO PRODUCTO]],INVENTARIO12[[#This Row],[CÓDIGO PRODUCTO]],SALIDAS13[[#This Row],[CANTIDAD]])</f>
        <v>84</v>
      </c>
      <c r="F123" s="18">
        <f>INVENTARIO12[[#This Row],[EXISTENCIAS INICIALES]]+INVENTARIO12[[#This Row],[ENTRADAS]]-INVENTARIO12[[#This Row],[SALIDAS]]</f>
        <v>56</v>
      </c>
      <c r="H123" s="1" t="s">
        <v>570</v>
      </c>
      <c r="J123" s="11" t="s">
        <v>445</v>
      </c>
      <c r="K123" s="36" t="e" cm="1">
        <f t="array" ref="K123">BUSCARV</f>
        <v>#NAME?</v>
      </c>
      <c r="L123" s="1">
        <v>84</v>
      </c>
      <c r="N123" s="1" t="s">
        <v>571</v>
      </c>
      <c r="P123" s="11" t="s">
        <v>445</v>
      </c>
      <c r="Q123" s="1" t="e" cm="1" vm="1">
        <f t="array" aca="1" ref="Q123" ca="1">VLOOKUP(ENTRADAS14[CÓDIGO PRODUCTO],INVENTARIO12[],2,FALSE)</f>
        <v>#VALUE!</v>
      </c>
      <c r="R123" s="1">
        <v>93</v>
      </c>
    </row>
    <row r="124" spans="1:18" x14ac:dyDescent="0.25">
      <c r="A124" s="11" t="s">
        <v>446</v>
      </c>
      <c r="B124" t="s">
        <v>322</v>
      </c>
      <c r="C124" s="3">
        <f>INVENTARIO[[#This Row],[STOCK]]</f>
        <v>75</v>
      </c>
      <c r="D124" s="17">
        <f>SUMIF(ENTRADAS14[[#This Row],[CÓDIGO PRODUCTO]],INVENTARIO12[[#This Row],[CÓDIGO PRODUCTO]],ENTRADAS14[[#This Row],[CANTIDAD]])</f>
        <v>91</v>
      </c>
      <c r="E124" s="17">
        <f>SUMIF(SALIDAS13[[#This Row],[CÓDIGO PRODUCTO]],INVENTARIO12[[#This Row],[CÓDIGO PRODUCTO]],SALIDAS13[[#This Row],[CANTIDAD]])</f>
        <v>76</v>
      </c>
      <c r="F124" s="18">
        <f>INVENTARIO12[[#This Row],[EXISTENCIAS INICIALES]]+INVENTARIO12[[#This Row],[ENTRADAS]]-INVENTARIO12[[#This Row],[SALIDAS]]</f>
        <v>90</v>
      </c>
      <c r="H124" s="1" t="s">
        <v>571</v>
      </c>
      <c r="J124" s="11" t="s">
        <v>446</v>
      </c>
      <c r="K124" s="36" t="e" cm="1">
        <f t="array" ref="K124">BUSCARV</f>
        <v>#NAME?</v>
      </c>
      <c r="L124" s="1">
        <v>76</v>
      </c>
      <c r="N124" s="1" t="s">
        <v>572</v>
      </c>
      <c r="P124" s="11" t="s">
        <v>446</v>
      </c>
      <c r="Q124" s="1" t="e" cm="1" vm="1">
        <f t="array" aca="1" ref="Q124" ca="1">VLOOKUP(ENTRADAS14[CÓDIGO PRODUCTO],INVENTARIO12[],2,FALSE)</f>
        <v>#VALUE!</v>
      </c>
      <c r="R124" s="1">
        <v>91</v>
      </c>
    </row>
    <row r="125" spans="1:18" x14ac:dyDescent="0.25">
      <c r="A125" s="11" t="s">
        <v>447</v>
      </c>
      <c r="B125" t="s">
        <v>323</v>
      </c>
      <c r="C125" s="3">
        <f>INVENTARIO[[#This Row],[STOCK]]</f>
        <v>64</v>
      </c>
      <c r="D125" s="17">
        <f>SUMIF(ENTRADAS14[[#This Row],[CÓDIGO PRODUCTO]],INVENTARIO12[[#This Row],[CÓDIGO PRODUCTO]],ENTRADAS14[[#This Row],[CANTIDAD]])</f>
        <v>95</v>
      </c>
      <c r="E125" s="17">
        <f>SUMIF(SALIDAS13[[#This Row],[CÓDIGO PRODUCTO]],INVENTARIO12[[#This Row],[CÓDIGO PRODUCTO]],SALIDAS13[[#This Row],[CANTIDAD]])</f>
        <v>79</v>
      </c>
      <c r="F125" s="18">
        <f>INVENTARIO12[[#This Row],[EXISTENCIAS INICIALES]]+INVENTARIO12[[#This Row],[ENTRADAS]]-INVENTARIO12[[#This Row],[SALIDAS]]</f>
        <v>80</v>
      </c>
      <c r="H125" s="1" t="s">
        <v>572</v>
      </c>
      <c r="J125" s="11" t="s">
        <v>447</v>
      </c>
      <c r="K125" s="36" t="e" cm="1">
        <f t="array" ref="K125">BUSCARV</f>
        <v>#NAME?</v>
      </c>
      <c r="L125" s="1">
        <v>79</v>
      </c>
      <c r="N125" s="1" t="s">
        <v>573</v>
      </c>
      <c r="P125" s="11" t="s">
        <v>447</v>
      </c>
      <c r="Q125" s="1" t="e" cm="1" vm="1">
        <f t="array" aca="1" ref="Q125" ca="1">VLOOKUP(ENTRADAS14[CÓDIGO PRODUCTO],INVENTARIO12[],2,FALSE)</f>
        <v>#VALUE!</v>
      </c>
      <c r="R125" s="1">
        <v>95</v>
      </c>
    </row>
    <row r="126" spans="1:18" x14ac:dyDescent="0.25">
      <c r="A126" s="11" t="s">
        <v>448</v>
      </c>
      <c r="B126" t="s">
        <v>324</v>
      </c>
      <c r="C126" s="3">
        <f>INVENTARIO[[#This Row],[STOCK]]</f>
        <v>52</v>
      </c>
      <c r="D126" s="17">
        <f>SUMIF(ENTRADAS14[[#This Row],[CÓDIGO PRODUCTO]],INVENTARIO12[[#This Row],[CÓDIGO PRODUCTO]],ENTRADAS14[[#This Row],[CANTIDAD]])</f>
        <v>111</v>
      </c>
      <c r="E126" s="17">
        <f>SUMIF(SALIDAS13[[#This Row],[CÓDIGO PRODUCTO]],INVENTARIO12[[#This Row],[CÓDIGO PRODUCTO]],SALIDAS13[[#This Row],[CANTIDAD]])</f>
        <v>84</v>
      </c>
      <c r="F126" s="18">
        <f>INVENTARIO12[[#This Row],[EXISTENCIAS INICIALES]]+INVENTARIO12[[#This Row],[ENTRADAS]]-INVENTARIO12[[#This Row],[SALIDAS]]</f>
        <v>79</v>
      </c>
      <c r="H126" s="1" t="s">
        <v>573</v>
      </c>
      <c r="J126" s="11" t="s">
        <v>448</v>
      </c>
      <c r="K126" s="36" t="e" cm="1">
        <f t="array" ref="K126">BUSCARV</f>
        <v>#NAME?</v>
      </c>
      <c r="L126" s="1">
        <v>84</v>
      </c>
      <c r="N126" s="1" t="s">
        <v>574</v>
      </c>
      <c r="P126" s="11" t="s">
        <v>448</v>
      </c>
      <c r="Q126" s="1" t="e" cm="1" vm="1">
        <f t="array" aca="1" ref="Q126" ca="1">VLOOKUP(ENTRADAS14[CÓDIGO PRODUCTO],INVENTARIO12[],2,FALSE)</f>
        <v>#VALUE!</v>
      </c>
      <c r="R126" s="1">
        <v>111</v>
      </c>
    </row>
    <row r="127" spans="1:18" x14ac:dyDescent="0.25">
      <c r="A127" s="11" t="s">
        <v>449</v>
      </c>
      <c r="B127" t="s">
        <v>325</v>
      </c>
      <c r="C127" s="3">
        <f>INVENTARIO[[#This Row],[STOCK]]</f>
        <v>71</v>
      </c>
      <c r="D127" s="17">
        <f>SUMIF(ENTRADAS14[[#This Row],[CÓDIGO PRODUCTO]],INVENTARIO12[[#This Row],[CÓDIGO PRODUCTO]],ENTRADAS14[[#This Row],[CANTIDAD]])</f>
        <v>105</v>
      </c>
      <c r="E127" s="17">
        <f>SUMIF(SALIDAS13[[#This Row],[CÓDIGO PRODUCTO]],INVENTARIO12[[#This Row],[CÓDIGO PRODUCTO]],SALIDAS13[[#This Row],[CANTIDAD]])</f>
        <v>85</v>
      </c>
      <c r="F127" s="18">
        <f>INVENTARIO12[[#This Row],[EXISTENCIAS INICIALES]]+INVENTARIO12[[#This Row],[ENTRADAS]]-INVENTARIO12[[#This Row],[SALIDAS]]</f>
        <v>91</v>
      </c>
      <c r="H127" s="1" t="s">
        <v>574</v>
      </c>
      <c r="J127" s="11" t="s">
        <v>449</v>
      </c>
      <c r="K127" s="36" t="e" cm="1">
        <f t="array" ref="K127">BUSCARV</f>
        <v>#NAME?</v>
      </c>
      <c r="L127" s="1">
        <v>85</v>
      </c>
      <c r="N127" s="1" t="s">
        <v>575</v>
      </c>
      <c r="P127" s="11" t="s">
        <v>449</v>
      </c>
      <c r="Q127" s="1" t="e" cm="1" vm="1">
        <f t="array" aca="1" ref="Q127" ca="1">VLOOKUP(ENTRADAS14[CÓDIGO PRODUCTO],INVENTARIO12[],2,FALSE)</f>
        <v>#VALUE!</v>
      </c>
      <c r="R127" s="1">
        <v>105</v>
      </c>
    </row>
    <row r="128" spans="1:18" x14ac:dyDescent="0.25">
      <c r="A128" s="11" t="s">
        <v>450</v>
      </c>
      <c r="B128" t="s">
        <v>326</v>
      </c>
      <c r="C128" s="3">
        <f>INVENTARIO[[#This Row],[STOCK]]</f>
        <v>58</v>
      </c>
      <c r="D128" s="17">
        <f>SUMIF(ENTRADAS14[[#This Row],[CÓDIGO PRODUCTO]],INVENTARIO12[[#This Row],[CÓDIGO PRODUCTO]],ENTRADAS14[[#This Row],[CANTIDAD]])</f>
        <v>101</v>
      </c>
      <c r="E128" s="17">
        <f>SUMIF(SALIDAS13[[#This Row],[CÓDIGO PRODUCTO]],INVENTARIO12[[#This Row],[CÓDIGO PRODUCTO]],SALIDAS13[[#This Row],[CANTIDAD]])</f>
        <v>76</v>
      </c>
      <c r="F128" s="18">
        <f>INVENTARIO12[[#This Row],[EXISTENCIAS INICIALES]]+INVENTARIO12[[#This Row],[ENTRADAS]]-INVENTARIO12[[#This Row],[SALIDAS]]</f>
        <v>83</v>
      </c>
      <c r="H128" s="1" t="s">
        <v>575</v>
      </c>
      <c r="J128" s="11" t="s">
        <v>450</v>
      </c>
      <c r="K128" s="36" t="e" cm="1">
        <f t="array" ref="K128">BUSCARV</f>
        <v>#NAME?</v>
      </c>
      <c r="L128" s="1">
        <v>76</v>
      </c>
      <c r="N128" s="1" t="s">
        <v>576</v>
      </c>
      <c r="P128" s="11" t="s">
        <v>450</v>
      </c>
      <c r="Q128" s="1" t="e" cm="1" vm="1">
        <f t="array" aca="1" ref="Q128" ca="1">VLOOKUP(ENTRADAS14[CÓDIGO PRODUCTO],INVENTARIO12[],2,FALSE)</f>
        <v>#VALUE!</v>
      </c>
      <c r="R128" s="1">
        <v>101</v>
      </c>
    </row>
    <row r="129" spans="1:18" x14ac:dyDescent="0.25">
      <c r="A129" s="11" t="s">
        <v>451</v>
      </c>
      <c r="B129" t="s">
        <v>327</v>
      </c>
      <c r="C129" s="3">
        <f>INVENTARIO[[#This Row],[STOCK]]</f>
        <v>62</v>
      </c>
      <c r="D129" s="17">
        <f>SUMIF(ENTRADAS14[[#This Row],[CÓDIGO PRODUCTO]],INVENTARIO12[[#This Row],[CÓDIGO PRODUCTO]],ENTRADAS14[[#This Row],[CANTIDAD]])</f>
        <v>102</v>
      </c>
      <c r="E129" s="17">
        <f>SUMIF(SALIDAS13[[#This Row],[CÓDIGO PRODUCTO]],INVENTARIO12[[#This Row],[CÓDIGO PRODUCTO]],SALIDAS13[[#This Row],[CANTIDAD]])</f>
        <v>78</v>
      </c>
      <c r="F129" s="18">
        <f>INVENTARIO12[[#This Row],[EXISTENCIAS INICIALES]]+INVENTARIO12[[#This Row],[ENTRADAS]]-INVENTARIO12[[#This Row],[SALIDAS]]</f>
        <v>86</v>
      </c>
      <c r="H129" s="1" t="s">
        <v>576</v>
      </c>
      <c r="J129" s="11" t="s">
        <v>451</v>
      </c>
      <c r="K129" s="36" t="e" cm="1">
        <f t="array" ref="K129">BUSCARV</f>
        <v>#NAME?</v>
      </c>
      <c r="L129" s="1">
        <v>78</v>
      </c>
      <c r="N129" s="1" t="s">
        <v>577</v>
      </c>
      <c r="P129" s="11" t="s">
        <v>451</v>
      </c>
      <c r="Q129" s="1" t="e" cm="1" vm="1">
        <f t="array" aca="1" ref="Q129" ca="1">VLOOKUP(ENTRADAS14[CÓDIGO PRODUCTO],INVENTARIO12[],2,FALSE)</f>
        <v>#VALUE!</v>
      </c>
      <c r="R129" s="1">
        <v>102</v>
      </c>
    </row>
    <row r="130" spans="1:18" x14ac:dyDescent="0.25">
      <c r="A130" s="11" t="s">
        <v>452</v>
      </c>
      <c r="B130" t="s">
        <v>328</v>
      </c>
      <c r="C130" s="3">
        <f>INVENTARIO[[#This Row],[STOCK]]</f>
        <v>49</v>
      </c>
      <c r="D130" s="17">
        <f>SUMIF(ENTRADAS14[[#This Row],[CÓDIGO PRODUCTO]],INVENTARIO12[[#This Row],[CÓDIGO PRODUCTO]],ENTRADAS14[[#This Row],[CANTIDAD]])</f>
        <v>101</v>
      </c>
      <c r="E130" s="17">
        <f>SUMIF(SALIDAS13[[#This Row],[CÓDIGO PRODUCTO]],INVENTARIO12[[#This Row],[CÓDIGO PRODUCTO]],SALIDAS13[[#This Row],[CANTIDAD]])</f>
        <v>78</v>
      </c>
      <c r="F130" s="18">
        <f>INVENTARIO12[[#This Row],[EXISTENCIAS INICIALES]]+INVENTARIO12[[#This Row],[ENTRADAS]]-INVENTARIO12[[#This Row],[SALIDAS]]</f>
        <v>72</v>
      </c>
      <c r="H130" s="1" t="s">
        <v>577</v>
      </c>
      <c r="J130" s="11" t="s">
        <v>452</v>
      </c>
      <c r="K130" s="36" t="e" cm="1">
        <f t="array" ref="K130">BUSCARV</f>
        <v>#NAME?</v>
      </c>
      <c r="L130" s="1">
        <v>78</v>
      </c>
      <c r="N130" s="1" t="s">
        <v>578</v>
      </c>
      <c r="P130" s="11" t="s">
        <v>452</v>
      </c>
      <c r="Q130" s="1" t="e" cm="1" vm="1">
        <f t="array" aca="1" ref="Q130" ca="1">VLOOKUP(ENTRADAS14[CÓDIGO PRODUCTO],INVENTARIO12[],2,FALSE)</f>
        <v>#VALUE!</v>
      </c>
      <c r="R130" s="1">
        <v>101</v>
      </c>
    </row>
    <row r="131" spans="1:18" x14ac:dyDescent="0.25">
      <c r="A131" s="11" t="s">
        <v>453</v>
      </c>
      <c r="B131" t="s">
        <v>329</v>
      </c>
      <c r="C131" s="3">
        <f>INVENTARIO[[#This Row],[STOCK]]</f>
        <v>49</v>
      </c>
      <c r="D131" s="17">
        <f>SUMIF(ENTRADAS14[[#This Row],[CÓDIGO PRODUCTO]],INVENTARIO12[[#This Row],[CÓDIGO PRODUCTO]],ENTRADAS14[[#This Row],[CANTIDAD]])</f>
        <v>105</v>
      </c>
      <c r="E131" s="17">
        <f>SUMIF(SALIDAS13[[#This Row],[CÓDIGO PRODUCTO]],INVENTARIO12[[#This Row],[CÓDIGO PRODUCTO]],SALIDAS13[[#This Row],[CANTIDAD]])</f>
        <v>77</v>
      </c>
      <c r="F131" s="18">
        <f>INVENTARIO12[[#This Row],[EXISTENCIAS INICIALES]]+INVENTARIO12[[#This Row],[ENTRADAS]]-INVENTARIO12[[#This Row],[SALIDAS]]</f>
        <v>77</v>
      </c>
      <c r="H131" s="1" t="s">
        <v>578</v>
      </c>
      <c r="J131" s="11" t="s">
        <v>453</v>
      </c>
      <c r="K131" s="36" t="e" cm="1">
        <f t="array" ref="K131">BUSCARV</f>
        <v>#NAME?</v>
      </c>
      <c r="L131" s="1">
        <v>77</v>
      </c>
      <c r="N131" s="1" t="s">
        <v>579</v>
      </c>
      <c r="P131" s="11" t="s">
        <v>453</v>
      </c>
      <c r="Q131" s="1" t="e" cm="1" vm="1">
        <f t="array" aca="1" ref="Q131" ca="1">VLOOKUP(ENTRADAS14[CÓDIGO PRODUCTO],INVENTARIO12[],2,FALSE)</f>
        <v>#VALUE!</v>
      </c>
      <c r="R131" s="1">
        <v>105</v>
      </c>
    </row>
    <row r="132" spans="1:18" x14ac:dyDescent="0.25">
      <c r="A132" s="11" t="s">
        <v>454</v>
      </c>
      <c r="B132" t="s">
        <v>330</v>
      </c>
      <c r="C132" s="3">
        <f>INVENTARIO[[#This Row],[STOCK]]</f>
        <v>47</v>
      </c>
      <c r="D132" s="17">
        <f>SUMIF(ENTRADAS14[[#This Row],[CÓDIGO PRODUCTO]],INVENTARIO12[[#This Row],[CÓDIGO PRODUCTO]],ENTRADAS14[[#This Row],[CANTIDAD]])</f>
        <v>111</v>
      </c>
      <c r="E132" s="17">
        <f>SUMIF(SALIDAS13[[#This Row],[CÓDIGO PRODUCTO]],INVENTARIO12[[#This Row],[CÓDIGO PRODUCTO]],SALIDAS13[[#This Row],[CANTIDAD]])</f>
        <v>86</v>
      </c>
      <c r="F132" s="18">
        <f>INVENTARIO12[[#This Row],[EXISTENCIAS INICIALES]]+INVENTARIO12[[#This Row],[ENTRADAS]]-INVENTARIO12[[#This Row],[SALIDAS]]</f>
        <v>72</v>
      </c>
      <c r="H132" s="1" t="s">
        <v>579</v>
      </c>
      <c r="J132" s="11" t="s">
        <v>454</v>
      </c>
      <c r="K132" s="36" t="e" cm="1">
        <f t="array" ref="K132">BUSCARV</f>
        <v>#NAME?</v>
      </c>
      <c r="L132" s="1">
        <v>86</v>
      </c>
      <c r="N132" s="1" t="s">
        <v>580</v>
      </c>
      <c r="P132" s="11" t="s">
        <v>454</v>
      </c>
      <c r="Q132" s="1" t="e" cm="1" vm="1">
        <f t="array" aca="1" ref="Q132" ca="1">VLOOKUP(ENTRADAS14[CÓDIGO PRODUCTO],INVENTARIO12[],2,FALSE)</f>
        <v>#VALUE!</v>
      </c>
      <c r="R132" s="1">
        <v>111</v>
      </c>
    </row>
    <row r="133" spans="1:18" x14ac:dyDescent="0.25">
      <c r="A133" s="11" t="s">
        <v>455</v>
      </c>
      <c r="B133" t="s">
        <v>331</v>
      </c>
      <c r="C133" s="3">
        <f>INVENTARIO[[#This Row],[STOCK]]</f>
        <v>49</v>
      </c>
      <c r="D133" s="17">
        <f>SUMIF(ENTRADAS14[[#This Row],[CÓDIGO PRODUCTO]],INVENTARIO12[[#This Row],[CÓDIGO PRODUCTO]],ENTRADAS14[[#This Row],[CANTIDAD]])</f>
        <v>90</v>
      </c>
      <c r="E133" s="17">
        <f>SUMIF(SALIDAS13[[#This Row],[CÓDIGO PRODUCTO]],INVENTARIO12[[#This Row],[CÓDIGO PRODUCTO]],SALIDAS13[[#This Row],[CANTIDAD]])</f>
        <v>86</v>
      </c>
      <c r="F133" s="18">
        <f>INVENTARIO12[[#This Row],[EXISTENCIAS INICIALES]]+INVENTARIO12[[#This Row],[ENTRADAS]]-INVENTARIO12[[#This Row],[SALIDAS]]</f>
        <v>53</v>
      </c>
      <c r="H133" s="1" t="s">
        <v>580</v>
      </c>
      <c r="J133" s="11" t="s">
        <v>455</v>
      </c>
      <c r="K133" s="36" t="e" cm="1">
        <f t="array" ref="K133">BUSCARV</f>
        <v>#NAME?</v>
      </c>
      <c r="L133" s="1">
        <v>86</v>
      </c>
      <c r="N133" s="1" t="s">
        <v>581</v>
      </c>
      <c r="P133" s="11" t="s">
        <v>455</v>
      </c>
      <c r="Q133" s="1" t="e" cm="1" vm="1">
        <f t="array" aca="1" ref="Q133" ca="1">VLOOKUP(ENTRADAS14[CÓDIGO PRODUCTO],INVENTARIO12[],2,FALSE)</f>
        <v>#VALUE!</v>
      </c>
      <c r="R133" s="1">
        <v>90</v>
      </c>
    </row>
    <row r="134" spans="1:18" x14ac:dyDescent="0.25">
      <c r="A134" s="11" t="s">
        <v>456</v>
      </c>
      <c r="B134" t="s">
        <v>332</v>
      </c>
      <c r="C134" s="3">
        <f>INVENTARIO[[#This Row],[STOCK]]</f>
        <v>31</v>
      </c>
      <c r="D134" s="17">
        <f>SUMIF(ENTRADAS14[[#This Row],[CÓDIGO PRODUCTO]],INVENTARIO12[[#This Row],[CÓDIGO PRODUCTO]],ENTRADAS14[[#This Row],[CANTIDAD]])</f>
        <v>111</v>
      </c>
      <c r="E134" s="17">
        <f>SUMIF(SALIDAS13[[#This Row],[CÓDIGO PRODUCTO]],INVENTARIO12[[#This Row],[CÓDIGO PRODUCTO]],SALIDAS13[[#This Row],[CANTIDAD]])</f>
        <v>76</v>
      </c>
      <c r="F134" s="18">
        <f>INVENTARIO12[[#This Row],[EXISTENCIAS INICIALES]]+INVENTARIO12[[#This Row],[ENTRADAS]]-INVENTARIO12[[#This Row],[SALIDAS]]</f>
        <v>66</v>
      </c>
      <c r="H134" s="1" t="s">
        <v>581</v>
      </c>
      <c r="J134" s="11" t="s">
        <v>456</v>
      </c>
      <c r="K134" s="36" t="e" cm="1">
        <f t="array" ref="K134">BUSCARV</f>
        <v>#NAME?</v>
      </c>
      <c r="L134" s="1">
        <v>76</v>
      </c>
      <c r="N134" s="1" t="s">
        <v>582</v>
      </c>
      <c r="P134" s="11" t="s">
        <v>456</v>
      </c>
      <c r="Q134" s="1" t="e" cm="1" vm="1">
        <f t="array" aca="1" ref="Q134" ca="1">VLOOKUP(ENTRADAS14[CÓDIGO PRODUCTO],INVENTARIO12[],2,FALSE)</f>
        <v>#VALUE!</v>
      </c>
      <c r="R134" s="1">
        <v>111</v>
      </c>
    </row>
    <row r="135" spans="1:18" x14ac:dyDescent="0.25">
      <c r="A135" s="11" t="s">
        <v>457</v>
      </c>
      <c r="B135" t="s">
        <v>333</v>
      </c>
      <c r="C135" s="3">
        <f>INVENTARIO[[#This Row],[STOCK]]</f>
        <v>62</v>
      </c>
      <c r="D135" s="17">
        <f>SUMIF(ENTRADAS14[[#This Row],[CÓDIGO PRODUCTO]],INVENTARIO12[[#This Row],[CÓDIGO PRODUCTO]],ENTRADAS14[[#This Row],[CANTIDAD]])</f>
        <v>97</v>
      </c>
      <c r="E135" s="17">
        <f>SUMIF(SALIDAS13[[#This Row],[CÓDIGO PRODUCTO]],INVENTARIO12[[#This Row],[CÓDIGO PRODUCTO]],SALIDAS13[[#This Row],[CANTIDAD]])</f>
        <v>85</v>
      </c>
      <c r="F135" s="18">
        <f>INVENTARIO12[[#This Row],[EXISTENCIAS INICIALES]]+INVENTARIO12[[#This Row],[ENTRADAS]]-INVENTARIO12[[#This Row],[SALIDAS]]</f>
        <v>74</v>
      </c>
      <c r="H135" s="1" t="s">
        <v>582</v>
      </c>
      <c r="J135" s="11" t="s">
        <v>457</v>
      </c>
      <c r="K135" s="36" t="e" cm="1">
        <f t="array" ref="K135">BUSCARV</f>
        <v>#NAME?</v>
      </c>
      <c r="L135" s="1">
        <v>85</v>
      </c>
      <c r="N135" s="1" t="s">
        <v>583</v>
      </c>
      <c r="P135" s="11" t="s">
        <v>457</v>
      </c>
      <c r="Q135" s="1" t="e" cm="1" vm="1">
        <f t="array" aca="1" ref="Q135" ca="1">VLOOKUP(ENTRADAS14[CÓDIGO PRODUCTO],INVENTARIO12[],2,FALSE)</f>
        <v>#VALUE!</v>
      </c>
      <c r="R135" s="1">
        <v>97</v>
      </c>
    </row>
    <row r="136" spans="1:18" x14ac:dyDescent="0.25">
      <c r="A136" s="11" t="s">
        <v>458</v>
      </c>
      <c r="B136" t="s">
        <v>334</v>
      </c>
      <c r="C136" s="3">
        <f>INVENTARIO[[#This Row],[STOCK]]</f>
        <v>79</v>
      </c>
      <c r="D136" s="17">
        <f>SUMIF(ENTRADAS14[[#This Row],[CÓDIGO PRODUCTO]],INVENTARIO12[[#This Row],[CÓDIGO PRODUCTO]],ENTRADAS14[[#This Row],[CANTIDAD]])</f>
        <v>100</v>
      </c>
      <c r="E136" s="17">
        <f>SUMIF(SALIDAS13[[#This Row],[CÓDIGO PRODUCTO]],INVENTARIO12[[#This Row],[CÓDIGO PRODUCTO]],SALIDAS13[[#This Row],[CANTIDAD]])</f>
        <v>84</v>
      </c>
      <c r="F136" s="18">
        <f>INVENTARIO12[[#This Row],[EXISTENCIAS INICIALES]]+INVENTARIO12[[#This Row],[ENTRADAS]]-INVENTARIO12[[#This Row],[SALIDAS]]</f>
        <v>95</v>
      </c>
      <c r="H136" s="1" t="s">
        <v>583</v>
      </c>
      <c r="J136" s="11" t="s">
        <v>458</v>
      </c>
      <c r="K136" s="36" t="e" cm="1">
        <f t="array" ref="K136">BUSCARV</f>
        <v>#NAME?</v>
      </c>
      <c r="L136" s="1">
        <v>84</v>
      </c>
      <c r="N136" s="1" t="s">
        <v>584</v>
      </c>
      <c r="P136" s="11" t="s">
        <v>458</v>
      </c>
      <c r="Q136" s="1" t="e" cm="1" vm="1">
        <f t="array" aca="1" ref="Q136" ca="1">VLOOKUP(ENTRADAS14[CÓDIGO PRODUCTO],INVENTARIO12[],2,FALSE)</f>
        <v>#VALUE!</v>
      </c>
      <c r="R136" s="1">
        <v>100</v>
      </c>
    </row>
    <row r="137" spans="1:18" x14ac:dyDescent="0.25">
      <c r="A137" s="11" t="s">
        <v>459</v>
      </c>
      <c r="B137" t="s">
        <v>335</v>
      </c>
      <c r="C137" s="3">
        <f>INVENTARIO[[#This Row],[STOCK]]</f>
        <v>43</v>
      </c>
      <c r="D137" s="17">
        <f>SUMIF(ENTRADAS14[[#This Row],[CÓDIGO PRODUCTO]],INVENTARIO12[[#This Row],[CÓDIGO PRODUCTO]],ENTRADAS14[[#This Row],[CANTIDAD]])</f>
        <v>104</v>
      </c>
      <c r="E137" s="17">
        <f>SUMIF(SALIDAS13[[#This Row],[CÓDIGO PRODUCTO]],INVENTARIO12[[#This Row],[CÓDIGO PRODUCTO]],SALIDAS13[[#This Row],[CANTIDAD]])</f>
        <v>83</v>
      </c>
      <c r="F137" s="18">
        <f>INVENTARIO12[[#This Row],[EXISTENCIAS INICIALES]]+INVENTARIO12[[#This Row],[ENTRADAS]]-INVENTARIO12[[#This Row],[SALIDAS]]</f>
        <v>64</v>
      </c>
      <c r="H137" s="1" t="s">
        <v>584</v>
      </c>
      <c r="J137" s="11" t="s">
        <v>459</v>
      </c>
      <c r="K137" s="36" t="e" cm="1">
        <f t="array" ref="K137">BUSCARV</f>
        <v>#NAME?</v>
      </c>
      <c r="L137" s="1">
        <v>83</v>
      </c>
      <c r="N137" s="1" t="s">
        <v>585</v>
      </c>
      <c r="P137" s="11" t="s">
        <v>459</v>
      </c>
      <c r="Q137" s="1" t="e" cm="1" vm="1">
        <f t="array" aca="1" ref="Q137" ca="1">VLOOKUP(ENTRADAS14[CÓDIGO PRODUCTO],INVENTARIO12[],2,FALSE)</f>
        <v>#VALUE!</v>
      </c>
      <c r="R137" s="1">
        <v>104</v>
      </c>
    </row>
    <row r="138" spans="1:18" x14ac:dyDescent="0.25">
      <c r="A138" s="11" t="s">
        <v>460</v>
      </c>
      <c r="B138" t="s">
        <v>336</v>
      </c>
      <c r="C138" s="3">
        <f>INVENTARIO[[#This Row],[STOCK]]</f>
        <v>45</v>
      </c>
      <c r="D138" s="17">
        <f>SUMIF(ENTRADAS14[[#This Row],[CÓDIGO PRODUCTO]],INVENTARIO12[[#This Row],[CÓDIGO PRODUCTO]],ENTRADAS14[[#This Row],[CANTIDAD]])</f>
        <v>109</v>
      </c>
      <c r="E138" s="17">
        <f>SUMIF(SALIDAS13[[#This Row],[CÓDIGO PRODUCTO]],INVENTARIO12[[#This Row],[CÓDIGO PRODUCTO]],SALIDAS13[[#This Row],[CANTIDAD]])</f>
        <v>82</v>
      </c>
      <c r="F138" s="18">
        <f>INVENTARIO12[[#This Row],[EXISTENCIAS INICIALES]]+INVENTARIO12[[#This Row],[ENTRADAS]]-INVENTARIO12[[#This Row],[SALIDAS]]</f>
        <v>72</v>
      </c>
      <c r="H138" s="1" t="s">
        <v>585</v>
      </c>
      <c r="J138" s="11" t="s">
        <v>460</v>
      </c>
      <c r="K138" s="36" t="e" cm="1">
        <f t="array" ref="K138">BUSCARV</f>
        <v>#NAME?</v>
      </c>
      <c r="L138" s="1">
        <v>82</v>
      </c>
      <c r="N138" s="1" t="s">
        <v>586</v>
      </c>
      <c r="P138" s="11" t="s">
        <v>460</v>
      </c>
      <c r="Q138" s="1" t="e" cm="1" vm="1">
        <f t="array" aca="1" ref="Q138" ca="1">VLOOKUP(ENTRADAS14[CÓDIGO PRODUCTO],INVENTARIO12[],2,FALSE)</f>
        <v>#VALUE!</v>
      </c>
      <c r="R138" s="1">
        <v>109</v>
      </c>
    </row>
    <row r="139" spans="1:18" x14ac:dyDescent="0.25">
      <c r="A139" s="11" t="s">
        <v>461</v>
      </c>
      <c r="B139" t="s">
        <v>337</v>
      </c>
      <c r="C139" s="3">
        <f>INVENTARIO[[#This Row],[STOCK]]</f>
        <v>63</v>
      </c>
      <c r="D139" s="17">
        <f>SUMIF(ENTRADAS14[[#This Row],[CÓDIGO PRODUCTO]],INVENTARIO12[[#This Row],[CÓDIGO PRODUCTO]],ENTRADAS14[[#This Row],[CANTIDAD]])</f>
        <v>108</v>
      </c>
      <c r="E139" s="17">
        <f>SUMIF(SALIDAS13[[#This Row],[CÓDIGO PRODUCTO]],INVENTARIO12[[#This Row],[CÓDIGO PRODUCTO]],SALIDAS13[[#This Row],[CANTIDAD]])</f>
        <v>84</v>
      </c>
      <c r="F139" s="18">
        <f>INVENTARIO12[[#This Row],[EXISTENCIAS INICIALES]]+INVENTARIO12[[#This Row],[ENTRADAS]]-INVENTARIO12[[#This Row],[SALIDAS]]</f>
        <v>87</v>
      </c>
      <c r="H139" s="1" t="s">
        <v>586</v>
      </c>
      <c r="J139" s="11" t="s">
        <v>461</v>
      </c>
      <c r="K139" s="36" t="e" cm="1">
        <f t="array" ref="K139">BUSCARV</f>
        <v>#NAME?</v>
      </c>
      <c r="L139" s="1">
        <v>84</v>
      </c>
      <c r="N139" s="1" t="s">
        <v>587</v>
      </c>
      <c r="P139" s="11" t="s">
        <v>461</v>
      </c>
      <c r="Q139" s="1" t="e" cm="1" vm="1">
        <f t="array" aca="1" ref="Q139" ca="1">VLOOKUP(ENTRADAS14[CÓDIGO PRODUCTO],INVENTARIO12[],2,FALSE)</f>
        <v>#VALUE!</v>
      </c>
      <c r="R139" s="1">
        <v>108</v>
      </c>
    </row>
    <row r="140" spans="1:18" x14ac:dyDescent="0.25">
      <c r="A140" s="11" t="s">
        <v>462</v>
      </c>
      <c r="B140" t="s">
        <v>338</v>
      </c>
      <c r="C140" s="3">
        <f>INVENTARIO[[#This Row],[STOCK]]</f>
        <v>57</v>
      </c>
      <c r="D140" s="17">
        <f>SUMIF(ENTRADAS14[[#This Row],[CÓDIGO PRODUCTO]],INVENTARIO12[[#This Row],[CÓDIGO PRODUCTO]],ENTRADAS14[[#This Row],[CANTIDAD]])</f>
        <v>110</v>
      </c>
      <c r="E140" s="17">
        <f>SUMIF(SALIDAS13[[#This Row],[CÓDIGO PRODUCTO]],INVENTARIO12[[#This Row],[CÓDIGO PRODUCTO]],SALIDAS13[[#This Row],[CANTIDAD]])</f>
        <v>76</v>
      </c>
      <c r="F140" s="18">
        <f>INVENTARIO12[[#This Row],[EXISTENCIAS INICIALES]]+INVENTARIO12[[#This Row],[ENTRADAS]]-INVENTARIO12[[#This Row],[SALIDAS]]</f>
        <v>91</v>
      </c>
      <c r="H140" s="1" t="s">
        <v>587</v>
      </c>
      <c r="J140" s="11" t="s">
        <v>462</v>
      </c>
      <c r="K140" s="36" t="e" cm="1">
        <f t="array" ref="K140">BUSCARV</f>
        <v>#NAME?</v>
      </c>
      <c r="L140" s="1">
        <v>76</v>
      </c>
      <c r="N140" s="1" t="s">
        <v>588</v>
      </c>
      <c r="P140" s="11" t="s">
        <v>462</v>
      </c>
      <c r="Q140" s="1" t="e" cm="1" vm="1">
        <f t="array" aca="1" ref="Q140" ca="1">VLOOKUP(ENTRADAS14[CÓDIGO PRODUCTO],INVENTARIO12[],2,FALSE)</f>
        <v>#VALUE!</v>
      </c>
      <c r="R140" s="1">
        <v>110</v>
      </c>
    </row>
    <row r="141" spans="1:18" x14ac:dyDescent="0.25">
      <c r="A141" s="11" t="s">
        <v>463</v>
      </c>
      <c r="B141" t="s">
        <v>339</v>
      </c>
      <c r="C141" s="3">
        <f>INVENTARIO[[#This Row],[STOCK]]</f>
        <v>68</v>
      </c>
      <c r="D141" s="17">
        <f>SUMIF(ENTRADAS14[[#This Row],[CÓDIGO PRODUCTO]],INVENTARIO12[[#This Row],[CÓDIGO PRODUCTO]],ENTRADAS14[[#This Row],[CANTIDAD]])</f>
        <v>96</v>
      </c>
      <c r="E141" s="17">
        <f>SUMIF(SALIDAS13[[#This Row],[CÓDIGO PRODUCTO]],INVENTARIO12[[#This Row],[CÓDIGO PRODUCTO]],SALIDAS13[[#This Row],[CANTIDAD]])</f>
        <v>75</v>
      </c>
      <c r="F141" s="18">
        <f>INVENTARIO12[[#This Row],[EXISTENCIAS INICIALES]]+INVENTARIO12[[#This Row],[ENTRADAS]]-INVENTARIO12[[#This Row],[SALIDAS]]</f>
        <v>89</v>
      </c>
      <c r="H141" s="1" t="s">
        <v>588</v>
      </c>
      <c r="J141" s="11" t="s">
        <v>463</v>
      </c>
      <c r="K141" s="36" t="e" cm="1">
        <f t="array" ref="K141">BUSCARV</f>
        <v>#NAME?</v>
      </c>
      <c r="L141" s="1">
        <v>75</v>
      </c>
      <c r="N141" s="1" t="s">
        <v>589</v>
      </c>
      <c r="P141" s="11" t="s">
        <v>463</v>
      </c>
      <c r="Q141" s="1" t="e" cm="1" vm="1">
        <f t="array" aca="1" ref="Q141" ca="1">VLOOKUP(ENTRADAS14[CÓDIGO PRODUCTO],INVENTARIO12[],2,FALSE)</f>
        <v>#VALUE!</v>
      </c>
      <c r="R141" s="1">
        <v>96</v>
      </c>
    </row>
    <row r="142" spans="1:18" x14ac:dyDescent="0.25">
      <c r="A142" s="11" t="s">
        <v>464</v>
      </c>
      <c r="B142" t="s">
        <v>340</v>
      </c>
      <c r="C142" s="3">
        <f>INVENTARIO[[#This Row],[STOCK]]</f>
        <v>54</v>
      </c>
      <c r="D142" s="17">
        <f>SUMIF(ENTRADAS14[[#This Row],[CÓDIGO PRODUCTO]],INVENTARIO12[[#This Row],[CÓDIGO PRODUCTO]],ENTRADAS14[[#This Row],[CANTIDAD]])</f>
        <v>101</v>
      </c>
      <c r="E142" s="17">
        <f>SUMIF(SALIDAS13[[#This Row],[CÓDIGO PRODUCTO]],INVENTARIO12[[#This Row],[CÓDIGO PRODUCTO]],SALIDAS13[[#This Row],[CANTIDAD]])</f>
        <v>77</v>
      </c>
      <c r="F142" s="18">
        <f>INVENTARIO12[[#This Row],[EXISTENCIAS INICIALES]]+INVENTARIO12[[#This Row],[ENTRADAS]]-INVENTARIO12[[#This Row],[SALIDAS]]</f>
        <v>78</v>
      </c>
      <c r="H142" s="1" t="s">
        <v>589</v>
      </c>
      <c r="J142" s="11" t="s">
        <v>464</v>
      </c>
      <c r="K142" s="36" t="e" cm="1">
        <f t="array" ref="K142">BUSCARV</f>
        <v>#NAME?</v>
      </c>
      <c r="L142" s="1">
        <v>77</v>
      </c>
      <c r="N142" s="1" t="s">
        <v>590</v>
      </c>
      <c r="P142" s="11" t="s">
        <v>464</v>
      </c>
      <c r="Q142" s="1" t="e" cm="1" vm="1">
        <f t="array" aca="1" ref="Q142" ca="1">VLOOKUP(ENTRADAS14[CÓDIGO PRODUCTO],INVENTARIO12[],2,FALSE)</f>
        <v>#VALUE!</v>
      </c>
      <c r="R142" s="1">
        <v>101</v>
      </c>
    </row>
    <row r="143" spans="1:18" x14ac:dyDescent="0.25">
      <c r="A143" s="11" t="s">
        <v>465</v>
      </c>
      <c r="B143" t="s">
        <v>341</v>
      </c>
      <c r="C143" s="3">
        <f>INVENTARIO[[#This Row],[STOCK]]</f>
        <v>60</v>
      </c>
      <c r="D143" s="17">
        <f>SUMIF(ENTRADAS14[[#This Row],[CÓDIGO PRODUCTO]],INVENTARIO12[[#This Row],[CÓDIGO PRODUCTO]],ENTRADAS14[[#This Row],[CANTIDAD]])</f>
        <v>108</v>
      </c>
      <c r="E143" s="17">
        <f>SUMIF(SALIDAS13[[#This Row],[CÓDIGO PRODUCTO]],INVENTARIO12[[#This Row],[CÓDIGO PRODUCTO]],SALIDAS13[[#This Row],[CANTIDAD]])</f>
        <v>86</v>
      </c>
      <c r="F143" s="18">
        <f>INVENTARIO12[[#This Row],[EXISTENCIAS INICIALES]]+INVENTARIO12[[#This Row],[ENTRADAS]]-INVENTARIO12[[#This Row],[SALIDAS]]</f>
        <v>82</v>
      </c>
      <c r="H143" s="1" t="s">
        <v>590</v>
      </c>
      <c r="J143" s="11" t="s">
        <v>465</v>
      </c>
      <c r="K143" s="36" t="e" cm="1">
        <f t="array" ref="K143">BUSCARV</f>
        <v>#NAME?</v>
      </c>
      <c r="L143" s="1">
        <v>86</v>
      </c>
      <c r="N143" s="1" t="s">
        <v>591</v>
      </c>
      <c r="P143" s="11" t="s">
        <v>465</v>
      </c>
      <c r="Q143" s="1" t="e" cm="1" vm="1">
        <f t="array" aca="1" ref="Q143" ca="1">VLOOKUP(ENTRADAS14[CÓDIGO PRODUCTO],INVENTARIO12[],2,FALSE)</f>
        <v>#VALUE!</v>
      </c>
      <c r="R143" s="1">
        <v>108</v>
      </c>
    </row>
    <row r="144" spans="1:18" x14ac:dyDescent="0.25">
      <c r="A144" s="11" t="s">
        <v>466</v>
      </c>
      <c r="B144" t="s">
        <v>342</v>
      </c>
      <c r="C144" s="3">
        <f>INVENTARIO[[#This Row],[STOCK]]</f>
        <v>31</v>
      </c>
      <c r="D144" s="17">
        <f>SUMIF(ENTRADAS14[[#This Row],[CÓDIGO PRODUCTO]],INVENTARIO12[[#This Row],[CÓDIGO PRODUCTO]],ENTRADAS14[[#This Row],[CANTIDAD]])</f>
        <v>99</v>
      </c>
      <c r="E144" s="17">
        <f>SUMIF(SALIDAS13[[#This Row],[CÓDIGO PRODUCTO]],INVENTARIO12[[#This Row],[CÓDIGO PRODUCTO]],SALIDAS13[[#This Row],[CANTIDAD]])</f>
        <v>81</v>
      </c>
      <c r="F144" s="18">
        <f>INVENTARIO12[[#This Row],[EXISTENCIAS INICIALES]]+INVENTARIO12[[#This Row],[ENTRADAS]]-INVENTARIO12[[#This Row],[SALIDAS]]</f>
        <v>49</v>
      </c>
      <c r="H144" s="1" t="s">
        <v>591</v>
      </c>
      <c r="J144" s="11" t="s">
        <v>466</v>
      </c>
      <c r="K144" s="36" t="e" cm="1">
        <f t="array" ref="K144">BUSCARV</f>
        <v>#NAME?</v>
      </c>
      <c r="L144" s="1">
        <v>81</v>
      </c>
      <c r="N144" s="1" t="s">
        <v>592</v>
      </c>
      <c r="P144" s="11" t="s">
        <v>466</v>
      </c>
      <c r="Q144" s="1" t="e" cm="1" vm="1">
        <f t="array" aca="1" ref="Q144" ca="1">VLOOKUP(ENTRADAS14[CÓDIGO PRODUCTO],INVENTARIO12[],2,FALSE)</f>
        <v>#VALUE!</v>
      </c>
      <c r="R144" s="1">
        <v>99</v>
      </c>
    </row>
    <row r="145" spans="1:18" x14ac:dyDescent="0.25">
      <c r="A145" s="11" t="s">
        <v>467</v>
      </c>
      <c r="B145" t="s">
        <v>343</v>
      </c>
      <c r="C145" s="3">
        <f>INVENTARIO[[#This Row],[STOCK]]</f>
        <v>49</v>
      </c>
      <c r="D145" s="17">
        <f>SUMIF(ENTRADAS14[[#This Row],[CÓDIGO PRODUCTO]],INVENTARIO12[[#This Row],[CÓDIGO PRODUCTO]],ENTRADAS14[[#This Row],[CANTIDAD]])</f>
        <v>101</v>
      </c>
      <c r="E145" s="17">
        <f>SUMIF(SALIDAS13[[#This Row],[CÓDIGO PRODUCTO]],INVENTARIO12[[#This Row],[CÓDIGO PRODUCTO]],SALIDAS13[[#This Row],[CANTIDAD]])</f>
        <v>83</v>
      </c>
      <c r="F145" s="18">
        <f>INVENTARIO12[[#This Row],[EXISTENCIAS INICIALES]]+INVENTARIO12[[#This Row],[ENTRADAS]]-INVENTARIO12[[#This Row],[SALIDAS]]</f>
        <v>67</v>
      </c>
      <c r="H145" s="1" t="s">
        <v>592</v>
      </c>
      <c r="J145" s="11" t="s">
        <v>467</v>
      </c>
      <c r="K145" s="36" t="e" cm="1">
        <f t="array" ref="K145">BUSCARV</f>
        <v>#NAME?</v>
      </c>
      <c r="L145" s="1">
        <v>83</v>
      </c>
      <c r="N145" s="1" t="s">
        <v>593</v>
      </c>
      <c r="P145" s="11" t="s">
        <v>467</v>
      </c>
      <c r="Q145" s="1" t="e" cm="1" vm="1">
        <f t="array" aca="1" ref="Q145" ca="1">VLOOKUP(ENTRADAS14[CÓDIGO PRODUCTO],INVENTARIO12[],2,FALSE)</f>
        <v>#VALUE!</v>
      </c>
      <c r="R145" s="1">
        <v>101</v>
      </c>
    </row>
    <row r="146" spans="1:18" x14ac:dyDescent="0.25">
      <c r="A146" s="11" t="s">
        <v>468</v>
      </c>
      <c r="B146" t="s">
        <v>344</v>
      </c>
      <c r="C146" s="3">
        <f>INVENTARIO[[#This Row],[STOCK]]</f>
        <v>41</v>
      </c>
      <c r="D146" s="17">
        <f>SUMIF(ENTRADAS14[[#This Row],[CÓDIGO PRODUCTO]],INVENTARIO12[[#This Row],[CÓDIGO PRODUCTO]],ENTRADAS14[[#This Row],[CANTIDAD]])</f>
        <v>91</v>
      </c>
      <c r="E146" s="17">
        <f>SUMIF(SALIDAS13[[#This Row],[CÓDIGO PRODUCTO]],INVENTARIO12[[#This Row],[CÓDIGO PRODUCTO]],SALIDAS13[[#This Row],[CANTIDAD]])</f>
        <v>86</v>
      </c>
      <c r="F146" s="18">
        <f>INVENTARIO12[[#This Row],[EXISTENCIAS INICIALES]]+INVENTARIO12[[#This Row],[ENTRADAS]]-INVENTARIO12[[#This Row],[SALIDAS]]</f>
        <v>46</v>
      </c>
      <c r="H146" s="1" t="s">
        <v>593</v>
      </c>
      <c r="J146" s="11" t="s">
        <v>468</v>
      </c>
      <c r="K146" s="36" t="e" cm="1">
        <f t="array" ref="K146">BUSCARV</f>
        <v>#NAME?</v>
      </c>
      <c r="L146" s="1">
        <v>86</v>
      </c>
      <c r="N146" s="1" t="s">
        <v>594</v>
      </c>
      <c r="P146" s="11" t="s">
        <v>468</v>
      </c>
      <c r="Q146" s="1" t="e" cm="1" vm="1">
        <f t="array" aca="1" ref="Q146" ca="1">VLOOKUP(ENTRADAS14[CÓDIGO PRODUCTO],INVENTARIO12[],2,FALSE)</f>
        <v>#VALUE!</v>
      </c>
      <c r="R146" s="1">
        <v>91</v>
      </c>
    </row>
    <row r="147" spans="1:18" x14ac:dyDescent="0.25">
      <c r="A147" s="11" t="s">
        <v>469</v>
      </c>
      <c r="B147" t="s">
        <v>345</v>
      </c>
      <c r="C147" s="3">
        <f>INVENTARIO[[#This Row],[STOCK]]</f>
        <v>43</v>
      </c>
      <c r="D147" s="17">
        <f>SUMIF(ENTRADAS14[[#This Row],[CÓDIGO PRODUCTO]],INVENTARIO12[[#This Row],[CÓDIGO PRODUCTO]],ENTRADAS14[[#This Row],[CANTIDAD]])</f>
        <v>96</v>
      </c>
      <c r="E147" s="17">
        <f>SUMIF(SALIDAS13[[#This Row],[CÓDIGO PRODUCTO]],INVENTARIO12[[#This Row],[CÓDIGO PRODUCTO]],SALIDAS13[[#This Row],[CANTIDAD]])</f>
        <v>77</v>
      </c>
      <c r="F147" s="18">
        <f>INVENTARIO12[[#This Row],[EXISTENCIAS INICIALES]]+INVENTARIO12[[#This Row],[ENTRADAS]]-INVENTARIO12[[#This Row],[SALIDAS]]</f>
        <v>62</v>
      </c>
      <c r="H147" s="1" t="s">
        <v>594</v>
      </c>
      <c r="J147" s="11" t="s">
        <v>469</v>
      </c>
      <c r="K147" s="36" t="e" cm="1">
        <f t="array" ref="K147">BUSCARV</f>
        <v>#NAME?</v>
      </c>
      <c r="L147" s="1">
        <v>77</v>
      </c>
      <c r="N147" s="1" t="s">
        <v>595</v>
      </c>
      <c r="P147" s="11" t="s">
        <v>469</v>
      </c>
      <c r="Q147" s="1" t="e" cm="1" vm="1">
        <f t="array" aca="1" ref="Q147" ca="1">VLOOKUP(ENTRADAS14[CÓDIGO PRODUCTO],INVENTARIO12[],2,FALSE)</f>
        <v>#VALUE!</v>
      </c>
      <c r="R147" s="1">
        <v>96</v>
      </c>
    </row>
    <row r="148" spans="1:18" x14ac:dyDescent="0.25">
      <c r="A148" s="11" t="s">
        <v>470</v>
      </c>
      <c r="B148" t="s">
        <v>346</v>
      </c>
      <c r="C148" s="3">
        <f>INVENTARIO[[#This Row],[STOCK]]</f>
        <v>65</v>
      </c>
      <c r="D148" s="17">
        <f>SUMIF(ENTRADAS14[[#This Row],[CÓDIGO PRODUCTO]],INVENTARIO12[[#This Row],[CÓDIGO PRODUCTO]],ENTRADAS14[[#This Row],[CANTIDAD]])</f>
        <v>106</v>
      </c>
      <c r="E148" s="17">
        <f>SUMIF(SALIDAS13[[#This Row],[CÓDIGO PRODUCTO]],INVENTARIO12[[#This Row],[CÓDIGO PRODUCTO]],SALIDAS13[[#This Row],[CANTIDAD]])</f>
        <v>79</v>
      </c>
      <c r="F148" s="18">
        <f>INVENTARIO12[[#This Row],[EXISTENCIAS INICIALES]]+INVENTARIO12[[#This Row],[ENTRADAS]]-INVENTARIO12[[#This Row],[SALIDAS]]</f>
        <v>92</v>
      </c>
      <c r="H148" s="1" t="s">
        <v>595</v>
      </c>
      <c r="J148" s="11" t="s">
        <v>470</v>
      </c>
      <c r="K148" s="36" t="e" cm="1">
        <f t="array" ref="K148">BUSCARV</f>
        <v>#NAME?</v>
      </c>
      <c r="L148" s="1">
        <v>79</v>
      </c>
      <c r="N148" s="1" t="s">
        <v>596</v>
      </c>
      <c r="P148" s="11" t="s">
        <v>470</v>
      </c>
      <c r="Q148" s="1" t="e" cm="1" vm="1">
        <f t="array" aca="1" ref="Q148" ca="1">VLOOKUP(ENTRADAS14[CÓDIGO PRODUCTO],INVENTARIO12[],2,FALSE)</f>
        <v>#VALUE!</v>
      </c>
      <c r="R148" s="1">
        <v>106</v>
      </c>
    </row>
    <row r="149" spans="1:18" x14ac:dyDescent="0.25">
      <c r="A149" s="11" t="s">
        <v>471</v>
      </c>
      <c r="B149" t="s">
        <v>347</v>
      </c>
      <c r="C149" s="3">
        <f>INVENTARIO[[#This Row],[STOCK]]</f>
        <v>62</v>
      </c>
      <c r="D149" s="17">
        <f>SUMIF(ENTRADAS14[[#This Row],[CÓDIGO PRODUCTO]],INVENTARIO12[[#This Row],[CÓDIGO PRODUCTO]],ENTRADAS14[[#This Row],[CANTIDAD]])</f>
        <v>97</v>
      </c>
      <c r="E149" s="17">
        <f>SUMIF(SALIDAS13[[#This Row],[CÓDIGO PRODUCTO]],INVENTARIO12[[#This Row],[CÓDIGO PRODUCTO]],SALIDAS13[[#This Row],[CANTIDAD]])</f>
        <v>85</v>
      </c>
      <c r="F149" s="18">
        <f>INVENTARIO12[[#This Row],[EXISTENCIAS INICIALES]]+INVENTARIO12[[#This Row],[ENTRADAS]]-INVENTARIO12[[#This Row],[SALIDAS]]</f>
        <v>74</v>
      </c>
      <c r="H149" s="1" t="s">
        <v>596</v>
      </c>
      <c r="J149" s="11" t="s">
        <v>471</v>
      </c>
      <c r="K149" s="36" t="e" cm="1">
        <f t="array" ref="K149">BUSCARV</f>
        <v>#NAME?</v>
      </c>
      <c r="L149" s="1">
        <v>85</v>
      </c>
      <c r="N149" s="1" t="s">
        <v>597</v>
      </c>
      <c r="P149" s="11" t="s">
        <v>471</v>
      </c>
      <c r="Q149" s="1" t="e" cm="1" vm="1">
        <f t="array" aca="1" ref="Q149" ca="1">VLOOKUP(ENTRADAS14[CÓDIGO PRODUCTO],INVENTARIO12[],2,FALSE)</f>
        <v>#VALUE!</v>
      </c>
      <c r="R149" s="1">
        <v>97</v>
      </c>
    </row>
    <row r="150" spans="1:18" x14ac:dyDescent="0.25">
      <c r="A150" s="11" t="s">
        <v>472</v>
      </c>
      <c r="B150" t="s">
        <v>348</v>
      </c>
      <c r="C150" s="3">
        <f>INVENTARIO[[#This Row],[STOCK]]</f>
        <v>70</v>
      </c>
      <c r="D150" s="17">
        <f>SUMIF(ENTRADAS14[[#This Row],[CÓDIGO PRODUCTO]],INVENTARIO12[[#This Row],[CÓDIGO PRODUCTO]],ENTRADAS14[[#This Row],[CANTIDAD]])</f>
        <v>106</v>
      </c>
      <c r="E150" s="17">
        <f>SUMIF(SALIDAS13[[#This Row],[CÓDIGO PRODUCTO]],INVENTARIO12[[#This Row],[CÓDIGO PRODUCTO]],SALIDAS13[[#This Row],[CANTIDAD]])</f>
        <v>78</v>
      </c>
      <c r="F150" s="18">
        <f>INVENTARIO12[[#This Row],[EXISTENCIAS INICIALES]]+INVENTARIO12[[#This Row],[ENTRADAS]]-INVENTARIO12[[#This Row],[SALIDAS]]</f>
        <v>98</v>
      </c>
      <c r="H150" s="1" t="s">
        <v>597</v>
      </c>
      <c r="J150" s="11" t="s">
        <v>472</v>
      </c>
      <c r="K150" s="36" t="e" cm="1">
        <f t="array" ref="K150">BUSCARV</f>
        <v>#NAME?</v>
      </c>
      <c r="L150" s="1">
        <v>78</v>
      </c>
      <c r="N150" s="1" t="s">
        <v>598</v>
      </c>
      <c r="P150" s="11" t="s">
        <v>472</v>
      </c>
      <c r="Q150" s="1" t="e" cm="1" vm="1">
        <f t="array" aca="1" ref="Q150" ca="1">VLOOKUP(ENTRADAS14[CÓDIGO PRODUCTO],INVENTARIO12[],2,FALSE)</f>
        <v>#VALUE!</v>
      </c>
      <c r="R150" s="1">
        <v>106</v>
      </c>
    </row>
    <row r="151" spans="1:18" x14ac:dyDescent="0.25">
      <c r="A151" s="11" t="s">
        <v>473</v>
      </c>
      <c r="B151" t="s">
        <v>349</v>
      </c>
      <c r="C151" s="3">
        <f>INVENTARIO[[#This Row],[STOCK]]</f>
        <v>36</v>
      </c>
      <c r="D151" s="17">
        <f>SUMIF(ENTRADAS14[[#This Row],[CÓDIGO PRODUCTO]],INVENTARIO12[[#This Row],[CÓDIGO PRODUCTO]],ENTRADAS14[[#This Row],[CANTIDAD]])</f>
        <v>92</v>
      </c>
      <c r="E151" s="17">
        <f>SUMIF(SALIDAS13[[#This Row],[CÓDIGO PRODUCTO]],INVENTARIO12[[#This Row],[CÓDIGO PRODUCTO]],SALIDAS13[[#This Row],[CANTIDAD]])</f>
        <v>84</v>
      </c>
      <c r="F151" s="18">
        <f>INVENTARIO12[[#This Row],[EXISTENCIAS INICIALES]]+INVENTARIO12[[#This Row],[ENTRADAS]]-INVENTARIO12[[#This Row],[SALIDAS]]</f>
        <v>44</v>
      </c>
      <c r="H151" s="1" t="s">
        <v>598</v>
      </c>
      <c r="J151" s="11" t="s">
        <v>473</v>
      </c>
      <c r="K151" s="36" t="e" cm="1">
        <f t="array" ref="K151">BUSCARV</f>
        <v>#NAME?</v>
      </c>
      <c r="L151" s="1">
        <v>84</v>
      </c>
      <c r="N151" s="1" t="s">
        <v>599</v>
      </c>
      <c r="P151" s="11" t="s">
        <v>473</v>
      </c>
      <c r="Q151" s="1" t="e" cm="1" vm="1">
        <f t="array" aca="1" ref="Q151" ca="1">VLOOKUP(ENTRADAS14[CÓDIGO PRODUCTO],INVENTARIO12[],2,FALSE)</f>
        <v>#VALUE!</v>
      </c>
      <c r="R151" s="1">
        <v>92</v>
      </c>
    </row>
    <row r="152" spans="1:18" x14ac:dyDescent="0.25">
      <c r="A152" s="11" t="s">
        <v>474</v>
      </c>
      <c r="B152" t="s">
        <v>350</v>
      </c>
      <c r="C152" s="3">
        <f>INVENTARIO[[#This Row],[STOCK]]</f>
        <v>50</v>
      </c>
      <c r="D152" s="17">
        <f>SUMIF(ENTRADAS14[[#This Row],[CÓDIGO PRODUCTO]],INVENTARIO12[[#This Row],[CÓDIGO PRODUCTO]],ENTRADAS14[[#This Row],[CANTIDAD]])</f>
        <v>99</v>
      </c>
      <c r="E152" s="17">
        <f>SUMIF(SALIDAS13[[#This Row],[CÓDIGO PRODUCTO]],INVENTARIO12[[#This Row],[CÓDIGO PRODUCTO]],SALIDAS13[[#This Row],[CANTIDAD]])</f>
        <v>80</v>
      </c>
      <c r="F152" s="18">
        <f>INVENTARIO12[[#This Row],[EXISTENCIAS INICIALES]]+INVENTARIO12[[#This Row],[ENTRADAS]]-INVENTARIO12[[#This Row],[SALIDAS]]</f>
        <v>69</v>
      </c>
      <c r="H152" s="1" t="s">
        <v>599</v>
      </c>
      <c r="J152" s="11" t="s">
        <v>474</v>
      </c>
      <c r="K152" s="36" t="e" cm="1">
        <f t="array" ref="K152">BUSCARV</f>
        <v>#NAME?</v>
      </c>
      <c r="L152" s="1">
        <v>80</v>
      </c>
      <c r="N152" s="1" t="s">
        <v>600</v>
      </c>
      <c r="P152" s="11" t="s">
        <v>474</v>
      </c>
      <c r="Q152" s="1" t="e" cm="1" vm="1">
        <f t="array" aca="1" ref="Q152" ca="1">VLOOKUP(ENTRADAS14[CÓDIGO PRODUCTO],INVENTARIO12[],2,FALSE)</f>
        <v>#VALUE!</v>
      </c>
      <c r="R152" s="1">
        <v>99</v>
      </c>
    </row>
    <row r="153" spans="1:18" x14ac:dyDescent="0.25">
      <c r="A153" s="11" t="s">
        <v>475</v>
      </c>
      <c r="B153" t="s">
        <v>351</v>
      </c>
      <c r="C153" s="3">
        <f>INVENTARIO[[#This Row],[STOCK]]</f>
        <v>56</v>
      </c>
      <c r="D153" s="17">
        <f>SUMIF(ENTRADAS14[[#This Row],[CÓDIGO PRODUCTO]],INVENTARIO12[[#This Row],[CÓDIGO PRODUCTO]],ENTRADAS14[[#This Row],[CANTIDAD]])</f>
        <v>105</v>
      </c>
      <c r="E153" s="17">
        <f>SUMIF(SALIDAS13[[#This Row],[CÓDIGO PRODUCTO]],INVENTARIO12[[#This Row],[CÓDIGO PRODUCTO]],SALIDAS13[[#This Row],[CANTIDAD]])</f>
        <v>83</v>
      </c>
      <c r="F153" s="18">
        <f>INVENTARIO12[[#This Row],[EXISTENCIAS INICIALES]]+INVENTARIO12[[#This Row],[ENTRADAS]]-INVENTARIO12[[#This Row],[SALIDAS]]</f>
        <v>78</v>
      </c>
      <c r="H153" s="1" t="s">
        <v>600</v>
      </c>
      <c r="J153" s="11" t="s">
        <v>475</v>
      </c>
      <c r="K153" s="36" t="e" cm="1">
        <f t="array" ref="K153">BUSCARV</f>
        <v>#NAME?</v>
      </c>
      <c r="L153" s="1">
        <v>83</v>
      </c>
      <c r="N153" s="1" t="s">
        <v>601</v>
      </c>
      <c r="P153" s="11" t="s">
        <v>475</v>
      </c>
      <c r="Q153" s="1" t="e" cm="1" vm="1">
        <f t="array" aca="1" ref="Q153" ca="1">VLOOKUP(ENTRADAS14[CÓDIGO PRODUCTO],INVENTARIO12[],2,FALSE)</f>
        <v>#VALUE!</v>
      </c>
      <c r="R153" s="1">
        <v>105</v>
      </c>
    </row>
    <row r="154" spans="1:18" x14ac:dyDescent="0.25">
      <c r="A154" s="11" t="s">
        <v>476</v>
      </c>
      <c r="B154" t="s">
        <v>352</v>
      </c>
      <c r="C154" s="3">
        <f>INVENTARIO[[#This Row],[STOCK]]</f>
        <v>76</v>
      </c>
      <c r="D154" s="17">
        <f>SUMIF(ENTRADAS14[[#This Row],[CÓDIGO PRODUCTO]],INVENTARIO12[[#This Row],[CÓDIGO PRODUCTO]],ENTRADAS14[[#This Row],[CANTIDAD]])</f>
        <v>97</v>
      </c>
      <c r="E154" s="17">
        <f>SUMIF(SALIDAS13[[#This Row],[CÓDIGO PRODUCTO]],INVENTARIO12[[#This Row],[CÓDIGO PRODUCTO]],SALIDAS13[[#This Row],[CANTIDAD]])</f>
        <v>83</v>
      </c>
      <c r="F154" s="18">
        <f>INVENTARIO12[[#This Row],[EXISTENCIAS INICIALES]]+INVENTARIO12[[#This Row],[ENTRADAS]]-INVENTARIO12[[#This Row],[SALIDAS]]</f>
        <v>90</v>
      </c>
      <c r="H154" s="1" t="s">
        <v>601</v>
      </c>
      <c r="J154" s="11" t="s">
        <v>476</v>
      </c>
      <c r="K154" s="36" t="e" cm="1">
        <f t="array" ref="K154">BUSCARV</f>
        <v>#NAME?</v>
      </c>
      <c r="L154" s="1">
        <v>83</v>
      </c>
      <c r="N154" s="1" t="s">
        <v>602</v>
      </c>
      <c r="P154" s="11" t="s">
        <v>476</v>
      </c>
      <c r="Q154" s="1" t="e" cm="1" vm="1">
        <f t="array" aca="1" ref="Q154" ca="1">VLOOKUP(ENTRADAS14[CÓDIGO PRODUCTO],INVENTARIO12[],2,FALSE)</f>
        <v>#VALUE!</v>
      </c>
      <c r="R154" s="1">
        <v>97</v>
      </c>
    </row>
    <row r="155" spans="1:18" x14ac:dyDescent="0.25">
      <c r="A155" s="11" t="s">
        <v>477</v>
      </c>
      <c r="B155" t="s">
        <v>353</v>
      </c>
      <c r="C155" s="3">
        <f>INVENTARIO[[#This Row],[STOCK]]</f>
        <v>63</v>
      </c>
      <c r="D155" s="17">
        <f>SUMIF(ENTRADAS14[[#This Row],[CÓDIGO PRODUCTO]],INVENTARIO12[[#This Row],[CÓDIGO PRODUCTO]],ENTRADAS14[[#This Row],[CANTIDAD]])</f>
        <v>98</v>
      </c>
      <c r="E155" s="17">
        <f>SUMIF(SALIDAS13[[#This Row],[CÓDIGO PRODUCTO]],INVENTARIO12[[#This Row],[CÓDIGO PRODUCTO]],SALIDAS13[[#This Row],[CANTIDAD]])</f>
        <v>83</v>
      </c>
      <c r="F155" s="18">
        <f>INVENTARIO12[[#This Row],[EXISTENCIAS INICIALES]]+INVENTARIO12[[#This Row],[ENTRADAS]]-INVENTARIO12[[#This Row],[SALIDAS]]</f>
        <v>78</v>
      </c>
      <c r="H155" s="1" t="s">
        <v>602</v>
      </c>
      <c r="J155" s="11" t="s">
        <v>477</v>
      </c>
      <c r="K155" s="36" t="e" cm="1">
        <f t="array" ref="K155">BUSCARV</f>
        <v>#NAME?</v>
      </c>
      <c r="L155" s="1">
        <v>83</v>
      </c>
      <c r="N155" s="1" t="s">
        <v>603</v>
      </c>
      <c r="P155" s="11" t="s">
        <v>477</v>
      </c>
      <c r="Q155" s="1" t="e" cm="1" vm="1">
        <f t="array" aca="1" ref="Q155" ca="1">VLOOKUP(ENTRADAS14[CÓDIGO PRODUCTO],INVENTARIO12[],2,FALSE)</f>
        <v>#VALUE!</v>
      </c>
      <c r="R155" s="1">
        <v>98</v>
      </c>
    </row>
    <row r="156" spans="1:18" x14ac:dyDescent="0.25">
      <c r="A156" s="11" t="s">
        <v>478</v>
      </c>
      <c r="B156" t="s">
        <v>354</v>
      </c>
      <c r="C156" s="3">
        <f>INVENTARIO[[#This Row],[STOCK]]</f>
        <v>56</v>
      </c>
      <c r="D156" s="17">
        <f>SUMIF(ENTRADAS14[[#This Row],[CÓDIGO PRODUCTO]],INVENTARIO12[[#This Row],[CÓDIGO PRODUCTO]],ENTRADAS14[[#This Row],[CANTIDAD]])</f>
        <v>104</v>
      </c>
      <c r="E156" s="17">
        <f>SUMIF(SALIDAS13[[#This Row],[CÓDIGO PRODUCTO]],INVENTARIO12[[#This Row],[CÓDIGO PRODUCTO]],SALIDAS13[[#This Row],[CANTIDAD]])</f>
        <v>80</v>
      </c>
      <c r="F156" s="18">
        <f>INVENTARIO12[[#This Row],[EXISTENCIAS INICIALES]]+INVENTARIO12[[#This Row],[ENTRADAS]]-INVENTARIO12[[#This Row],[SALIDAS]]</f>
        <v>80</v>
      </c>
      <c r="H156" s="1" t="s">
        <v>603</v>
      </c>
      <c r="J156" s="11" t="s">
        <v>478</v>
      </c>
      <c r="K156" s="36" t="e" cm="1">
        <f t="array" ref="K156">BUSCARV</f>
        <v>#NAME?</v>
      </c>
      <c r="L156" s="1">
        <v>80</v>
      </c>
      <c r="N156" s="1" t="s">
        <v>604</v>
      </c>
      <c r="P156" s="11" t="s">
        <v>478</v>
      </c>
      <c r="Q156" s="1" t="e" cm="1" vm="1">
        <f t="array" aca="1" ref="Q156" ca="1">VLOOKUP(ENTRADAS14[CÓDIGO PRODUCTO],INVENTARIO12[],2,FALSE)</f>
        <v>#VALUE!</v>
      </c>
      <c r="R156" s="1">
        <v>104</v>
      </c>
    </row>
    <row r="157" spans="1:18" x14ac:dyDescent="0.25">
      <c r="A157" s="11" t="s">
        <v>479</v>
      </c>
      <c r="B157" t="s">
        <v>355</v>
      </c>
      <c r="C157" s="3">
        <f>INVENTARIO[[#This Row],[STOCK]]</f>
        <v>61</v>
      </c>
      <c r="D157" s="17">
        <f>SUMIF(ENTRADAS14[[#This Row],[CÓDIGO PRODUCTO]],INVENTARIO12[[#This Row],[CÓDIGO PRODUCTO]],ENTRADAS14[[#This Row],[CANTIDAD]])</f>
        <v>102</v>
      </c>
      <c r="E157" s="17">
        <f>SUMIF(SALIDAS13[[#This Row],[CÓDIGO PRODUCTO]],INVENTARIO12[[#This Row],[CÓDIGO PRODUCTO]],SALIDAS13[[#This Row],[CANTIDAD]])</f>
        <v>84</v>
      </c>
      <c r="F157" s="18">
        <f>INVENTARIO12[[#This Row],[EXISTENCIAS INICIALES]]+INVENTARIO12[[#This Row],[ENTRADAS]]-INVENTARIO12[[#This Row],[SALIDAS]]</f>
        <v>79</v>
      </c>
      <c r="H157" s="1" t="s">
        <v>604</v>
      </c>
      <c r="J157" s="11" t="s">
        <v>479</v>
      </c>
      <c r="K157" s="36" t="e" cm="1">
        <f t="array" ref="K157">BUSCARV</f>
        <v>#NAME?</v>
      </c>
      <c r="L157" s="1">
        <v>84</v>
      </c>
      <c r="N157" s="1" t="s">
        <v>605</v>
      </c>
      <c r="P157" s="11" t="s">
        <v>479</v>
      </c>
      <c r="Q157" s="1" t="e" cm="1" vm="1">
        <f t="array" aca="1" ref="Q157" ca="1">VLOOKUP(ENTRADAS14[CÓDIGO PRODUCTO],INVENTARIO12[],2,FALSE)</f>
        <v>#VALUE!</v>
      </c>
      <c r="R157" s="1">
        <v>102</v>
      </c>
    </row>
    <row r="158" spans="1:18" x14ac:dyDescent="0.25">
      <c r="A158" s="11" t="s">
        <v>480</v>
      </c>
      <c r="B158" t="s">
        <v>356</v>
      </c>
      <c r="C158" s="3">
        <f>INVENTARIO[[#This Row],[STOCK]]</f>
        <v>36</v>
      </c>
      <c r="D158" s="17">
        <f>SUMIF(ENTRADAS14[[#This Row],[CÓDIGO PRODUCTO]],INVENTARIO12[[#This Row],[CÓDIGO PRODUCTO]],ENTRADAS14[[#This Row],[CANTIDAD]])</f>
        <v>111</v>
      </c>
      <c r="E158" s="17">
        <f>SUMIF(SALIDAS13[[#This Row],[CÓDIGO PRODUCTO]],INVENTARIO12[[#This Row],[CÓDIGO PRODUCTO]],SALIDAS13[[#This Row],[CANTIDAD]])</f>
        <v>79</v>
      </c>
      <c r="F158" s="18">
        <f>INVENTARIO12[[#This Row],[EXISTENCIAS INICIALES]]+INVENTARIO12[[#This Row],[ENTRADAS]]-INVENTARIO12[[#This Row],[SALIDAS]]</f>
        <v>68</v>
      </c>
      <c r="H158" s="1" t="s">
        <v>605</v>
      </c>
      <c r="J158" s="11" t="s">
        <v>480</v>
      </c>
      <c r="K158" s="36" t="e" cm="1">
        <f t="array" ref="K158">BUSCARV</f>
        <v>#NAME?</v>
      </c>
      <c r="L158" s="1">
        <v>79</v>
      </c>
      <c r="N158" s="1" t="s">
        <v>606</v>
      </c>
      <c r="P158" s="11" t="s">
        <v>480</v>
      </c>
      <c r="Q158" s="1" t="e" cm="1" vm="1">
        <f t="array" aca="1" ref="Q158" ca="1">VLOOKUP(ENTRADAS14[CÓDIGO PRODUCTO],INVENTARIO12[],2,FALSE)</f>
        <v>#VALUE!</v>
      </c>
      <c r="R158" s="1">
        <v>111</v>
      </c>
    </row>
    <row r="159" spans="1:18" x14ac:dyDescent="0.25">
      <c r="A159" s="11" t="s">
        <v>481</v>
      </c>
      <c r="B159" t="s">
        <v>357</v>
      </c>
      <c r="C159" s="3">
        <f>INVENTARIO[[#This Row],[STOCK]]</f>
        <v>65</v>
      </c>
      <c r="D159" s="17">
        <f>SUMIF(ENTRADAS14[[#This Row],[CÓDIGO PRODUCTO]],INVENTARIO12[[#This Row],[CÓDIGO PRODUCTO]],ENTRADAS14[[#This Row],[CANTIDAD]])</f>
        <v>107</v>
      </c>
      <c r="E159" s="17">
        <f>SUMIF(SALIDAS13[[#This Row],[CÓDIGO PRODUCTO]],INVENTARIO12[[#This Row],[CÓDIGO PRODUCTO]],SALIDAS13[[#This Row],[CANTIDAD]])</f>
        <v>82</v>
      </c>
      <c r="F159" s="18">
        <f>INVENTARIO12[[#This Row],[EXISTENCIAS INICIALES]]+INVENTARIO12[[#This Row],[ENTRADAS]]-INVENTARIO12[[#This Row],[SALIDAS]]</f>
        <v>90</v>
      </c>
      <c r="H159" s="1" t="s">
        <v>606</v>
      </c>
      <c r="J159" s="11" t="s">
        <v>481</v>
      </c>
      <c r="K159" s="36" t="e" cm="1">
        <f t="array" ref="K159">BUSCARV</f>
        <v>#NAME?</v>
      </c>
      <c r="L159" s="1">
        <v>82</v>
      </c>
      <c r="N159" s="1" t="s">
        <v>607</v>
      </c>
      <c r="P159" s="11" t="s">
        <v>481</v>
      </c>
      <c r="Q159" s="1" t="e" cm="1" vm="1">
        <f t="array" aca="1" ref="Q159" ca="1">VLOOKUP(ENTRADAS14[CÓDIGO PRODUCTO],INVENTARIO12[],2,FALSE)</f>
        <v>#VALUE!</v>
      </c>
      <c r="R159" s="1">
        <v>107</v>
      </c>
    </row>
    <row r="160" spans="1:18" x14ac:dyDescent="0.25">
      <c r="A160" s="11" t="s">
        <v>482</v>
      </c>
      <c r="B160" t="s">
        <v>57</v>
      </c>
      <c r="C160" s="3">
        <f>INVENTARIO[[#This Row],[STOCK]]</f>
        <v>71</v>
      </c>
      <c r="D160" s="17">
        <f>SUMIF(ENTRADAS14[[#This Row],[CÓDIGO PRODUCTO]],INVENTARIO12[[#This Row],[CÓDIGO PRODUCTO]],ENTRADAS14[[#This Row],[CANTIDAD]])</f>
        <v>95</v>
      </c>
      <c r="E160" s="17">
        <f>SUMIF(SALIDAS13[[#This Row],[CÓDIGO PRODUCTO]],INVENTARIO12[[#This Row],[CÓDIGO PRODUCTO]],SALIDAS13[[#This Row],[CANTIDAD]])</f>
        <v>76</v>
      </c>
      <c r="F160" s="18">
        <f>INVENTARIO12[[#This Row],[EXISTENCIAS INICIALES]]+INVENTARIO12[[#This Row],[ENTRADAS]]-INVENTARIO12[[#This Row],[SALIDAS]]</f>
        <v>90</v>
      </c>
      <c r="H160" s="1" t="s">
        <v>607</v>
      </c>
      <c r="J160" s="11" t="s">
        <v>482</v>
      </c>
      <c r="K160" s="36" t="e" cm="1">
        <f t="array" ref="K160">BUSCARV</f>
        <v>#NAME?</v>
      </c>
      <c r="L160" s="1">
        <v>76</v>
      </c>
      <c r="N160" s="1" t="s">
        <v>608</v>
      </c>
      <c r="P160" s="11" t="s">
        <v>482</v>
      </c>
      <c r="Q160" s="1" t="e" cm="1" vm="1">
        <f t="array" aca="1" ref="Q160" ca="1">VLOOKUP(ENTRADAS14[CÓDIGO PRODUCTO],INVENTARIO12[],2,FALSE)</f>
        <v>#VALUE!</v>
      </c>
      <c r="R160" s="1">
        <v>95</v>
      </c>
    </row>
    <row r="161" spans="1:18" x14ac:dyDescent="0.25">
      <c r="A161" s="11" t="s">
        <v>483</v>
      </c>
      <c r="B161" t="s">
        <v>358</v>
      </c>
      <c r="C161" s="3">
        <f>INVENTARIO[[#This Row],[STOCK]]</f>
        <v>52</v>
      </c>
      <c r="D161" s="17">
        <f>SUMIF(ENTRADAS14[[#This Row],[CÓDIGO PRODUCTO]],INVENTARIO12[[#This Row],[CÓDIGO PRODUCTO]],ENTRADAS14[[#This Row],[CANTIDAD]])</f>
        <v>90</v>
      </c>
      <c r="E161" s="17">
        <f>SUMIF(SALIDAS13[[#This Row],[CÓDIGO PRODUCTO]],INVENTARIO12[[#This Row],[CÓDIGO PRODUCTO]],SALIDAS13[[#This Row],[CANTIDAD]])</f>
        <v>85</v>
      </c>
      <c r="F161" s="18">
        <f>INVENTARIO12[[#This Row],[EXISTENCIAS INICIALES]]+INVENTARIO12[[#This Row],[ENTRADAS]]-INVENTARIO12[[#This Row],[SALIDAS]]</f>
        <v>57</v>
      </c>
      <c r="H161" s="1" t="s">
        <v>608</v>
      </c>
      <c r="J161" s="11" t="s">
        <v>483</v>
      </c>
      <c r="K161" s="36" t="e" cm="1">
        <f t="array" ref="K161">BUSCARV</f>
        <v>#NAME?</v>
      </c>
      <c r="L161" s="1">
        <v>85</v>
      </c>
      <c r="N161" s="1" t="s">
        <v>609</v>
      </c>
      <c r="P161" s="11" t="s">
        <v>483</v>
      </c>
      <c r="Q161" s="1" t="e" cm="1" vm="1">
        <f t="array" aca="1" ref="Q161" ca="1">VLOOKUP(ENTRADAS14[CÓDIGO PRODUCTO],INVENTARIO12[],2,FALSE)</f>
        <v>#VALUE!</v>
      </c>
      <c r="R161" s="1">
        <v>90</v>
      </c>
    </row>
    <row r="162" spans="1:18" x14ac:dyDescent="0.25">
      <c r="A162" s="11" t="s">
        <v>484</v>
      </c>
      <c r="B162" t="s">
        <v>359</v>
      </c>
      <c r="C162" s="3">
        <f>INVENTARIO[[#This Row],[STOCK]]</f>
        <v>61</v>
      </c>
      <c r="D162" s="17">
        <f>SUMIF(ENTRADAS14[[#This Row],[CÓDIGO PRODUCTO]],INVENTARIO12[[#This Row],[CÓDIGO PRODUCTO]],ENTRADAS14[[#This Row],[CANTIDAD]])</f>
        <v>95</v>
      </c>
      <c r="E162" s="17">
        <f>SUMIF(SALIDAS13[[#This Row],[CÓDIGO PRODUCTO]],INVENTARIO12[[#This Row],[CÓDIGO PRODUCTO]],SALIDAS13[[#This Row],[CANTIDAD]])</f>
        <v>85</v>
      </c>
      <c r="F162" s="18">
        <f>INVENTARIO12[[#This Row],[EXISTENCIAS INICIALES]]+INVENTARIO12[[#This Row],[ENTRADAS]]-INVENTARIO12[[#This Row],[SALIDAS]]</f>
        <v>71</v>
      </c>
      <c r="H162" s="1" t="s">
        <v>609</v>
      </c>
      <c r="J162" s="11" t="s">
        <v>484</v>
      </c>
      <c r="K162" s="36" t="e" cm="1">
        <f t="array" ref="K162">BUSCARV</f>
        <v>#NAME?</v>
      </c>
      <c r="L162" s="1">
        <v>85</v>
      </c>
      <c r="N162" s="1" t="s">
        <v>610</v>
      </c>
      <c r="P162" s="11" t="s">
        <v>484</v>
      </c>
      <c r="Q162" s="1" t="e" cm="1" vm="1">
        <f t="array" aca="1" ref="Q162" ca="1">VLOOKUP(ENTRADAS14[CÓDIGO PRODUCTO],INVENTARIO12[],2,FALSE)</f>
        <v>#VALUE!</v>
      </c>
      <c r="R162" s="1">
        <v>95</v>
      </c>
    </row>
    <row r="163" spans="1:18" x14ac:dyDescent="0.25">
      <c r="A163" s="11" t="s">
        <v>485</v>
      </c>
      <c r="B163" t="s">
        <v>360</v>
      </c>
      <c r="C163" s="3">
        <f>INVENTARIO[[#This Row],[STOCK]]</f>
        <v>66</v>
      </c>
      <c r="D163" s="17">
        <f>SUMIF(ENTRADAS14[[#This Row],[CÓDIGO PRODUCTO]],INVENTARIO12[[#This Row],[CÓDIGO PRODUCTO]],ENTRADAS14[[#This Row],[CANTIDAD]])</f>
        <v>92</v>
      </c>
      <c r="E163" s="17">
        <f>SUMIF(SALIDAS13[[#This Row],[CÓDIGO PRODUCTO]],INVENTARIO12[[#This Row],[CÓDIGO PRODUCTO]],SALIDAS13[[#This Row],[CANTIDAD]])</f>
        <v>78</v>
      </c>
      <c r="F163" s="18">
        <f>INVENTARIO12[[#This Row],[EXISTENCIAS INICIALES]]+INVENTARIO12[[#This Row],[ENTRADAS]]-INVENTARIO12[[#This Row],[SALIDAS]]</f>
        <v>80</v>
      </c>
      <c r="H163" s="1" t="s">
        <v>610</v>
      </c>
      <c r="J163" s="11" t="s">
        <v>485</v>
      </c>
      <c r="K163" s="36" t="e" cm="1">
        <f t="array" ref="K163">BUSCARV</f>
        <v>#NAME?</v>
      </c>
      <c r="L163" s="1">
        <v>78</v>
      </c>
      <c r="N163" s="1" t="s">
        <v>611</v>
      </c>
      <c r="P163" s="11" t="s">
        <v>485</v>
      </c>
      <c r="Q163" s="1" t="e" cm="1" vm="1">
        <f t="array" aca="1" ref="Q163" ca="1">VLOOKUP(ENTRADAS14[CÓDIGO PRODUCTO],INVENTARIO12[],2,FALSE)</f>
        <v>#VALUE!</v>
      </c>
      <c r="R163" s="1">
        <v>92</v>
      </c>
    </row>
    <row r="164" spans="1:18" x14ac:dyDescent="0.25">
      <c r="A164" s="11" t="s">
        <v>486</v>
      </c>
      <c r="B164" t="s">
        <v>361</v>
      </c>
      <c r="C164" s="3">
        <f>INVENTARIO[[#This Row],[STOCK]]</f>
        <v>78</v>
      </c>
      <c r="D164" s="17">
        <f>SUMIF(ENTRADAS14[[#This Row],[CÓDIGO PRODUCTO]],INVENTARIO12[[#This Row],[CÓDIGO PRODUCTO]],ENTRADAS14[[#This Row],[CANTIDAD]])</f>
        <v>98</v>
      </c>
      <c r="E164" s="17">
        <f>SUMIF(SALIDAS13[[#This Row],[CÓDIGO PRODUCTO]],INVENTARIO12[[#This Row],[CÓDIGO PRODUCTO]],SALIDAS13[[#This Row],[CANTIDAD]])</f>
        <v>76</v>
      </c>
      <c r="F164" s="18">
        <f>INVENTARIO12[[#This Row],[EXISTENCIAS INICIALES]]+INVENTARIO12[[#This Row],[ENTRADAS]]-INVENTARIO12[[#This Row],[SALIDAS]]</f>
        <v>100</v>
      </c>
      <c r="H164" s="1" t="s">
        <v>611</v>
      </c>
      <c r="J164" s="11" t="s">
        <v>486</v>
      </c>
      <c r="K164" s="36" t="e" cm="1">
        <f t="array" ref="K164">BUSCARV</f>
        <v>#NAME?</v>
      </c>
      <c r="L164" s="1">
        <v>76</v>
      </c>
      <c r="N164" s="1" t="s">
        <v>612</v>
      </c>
      <c r="P164" s="11" t="s">
        <v>486</v>
      </c>
      <c r="Q164" s="1" t="e" cm="1" vm="1">
        <f t="array" aca="1" ref="Q164" ca="1">VLOOKUP(ENTRADAS14[CÓDIGO PRODUCTO],INVENTARIO12[],2,FALSE)</f>
        <v>#VALUE!</v>
      </c>
      <c r="R164" s="1">
        <v>98</v>
      </c>
    </row>
    <row r="165" spans="1:18" x14ac:dyDescent="0.25">
      <c r="A165" s="11" t="s">
        <v>487</v>
      </c>
      <c r="B165" t="s">
        <v>362</v>
      </c>
      <c r="C165" s="3">
        <f>INVENTARIO[[#This Row],[STOCK]]</f>
        <v>36</v>
      </c>
      <c r="D165" s="17">
        <f>SUMIF(ENTRADAS14[[#This Row],[CÓDIGO PRODUCTO]],INVENTARIO12[[#This Row],[CÓDIGO PRODUCTO]],ENTRADAS14[[#This Row],[CANTIDAD]])</f>
        <v>100</v>
      </c>
      <c r="E165" s="17">
        <f>SUMIF(SALIDAS13[[#This Row],[CÓDIGO PRODUCTO]],INVENTARIO12[[#This Row],[CÓDIGO PRODUCTO]],SALIDAS13[[#This Row],[CANTIDAD]])</f>
        <v>77</v>
      </c>
      <c r="F165" s="18">
        <f>INVENTARIO12[[#This Row],[EXISTENCIAS INICIALES]]+INVENTARIO12[[#This Row],[ENTRADAS]]-INVENTARIO12[[#This Row],[SALIDAS]]</f>
        <v>59</v>
      </c>
      <c r="H165" s="1" t="s">
        <v>612</v>
      </c>
      <c r="J165" s="11" t="s">
        <v>487</v>
      </c>
      <c r="K165" s="36" t="e" cm="1">
        <f t="array" ref="K165">BUSCARV</f>
        <v>#NAME?</v>
      </c>
      <c r="L165" s="1">
        <v>77</v>
      </c>
      <c r="N165" s="1" t="s">
        <v>613</v>
      </c>
      <c r="P165" s="11" t="s">
        <v>487</v>
      </c>
      <c r="Q165" s="1" t="e" cm="1" vm="1">
        <f t="array" aca="1" ref="Q165" ca="1">VLOOKUP(ENTRADAS14[CÓDIGO PRODUCTO],INVENTARIO12[],2,FALSE)</f>
        <v>#VALUE!</v>
      </c>
      <c r="R165" s="1">
        <v>100</v>
      </c>
    </row>
    <row r="166" spans="1:18" x14ac:dyDescent="0.25">
      <c r="A166" s="11" t="s">
        <v>488</v>
      </c>
      <c r="B166" t="s">
        <v>363</v>
      </c>
      <c r="C166" s="3">
        <f>INVENTARIO[[#This Row],[STOCK]]</f>
        <v>40</v>
      </c>
      <c r="D166" s="17">
        <f>SUMIF(ENTRADAS14[[#This Row],[CÓDIGO PRODUCTO]],INVENTARIO12[[#This Row],[CÓDIGO PRODUCTO]],ENTRADAS14[[#This Row],[CANTIDAD]])</f>
        <v>110</v>
      </c>
      <c r="E166" s="17">
        <f>SUMIF(SALIDAS13[[#This Row],[CÓDIGO PRODUCTO]],INVENTARIO12[[#This Row],[CÓDIGO PRODUCTO]],SALIDAS13[[#This Row],[CANTIDAD]])</f>
        <v>80</v>
      </c>
      <c r="F166" s="18">
        <f>INVENTARIO12[[#This Row],[EXISTENCIAS INICIALES]]+INVENTARIO12[[#This Row],[ENTRADAS]]-INVENTARIO12[[#This Row],[SALIDAS]]</f>
        <v>70</v>
      </c>
      <c r="H166" s="1" t="s">
        <v>613</v>
      </c>
      <c r="J166" s="11" t="s">
        <v>488</v>
      </c>
      <c r="K166" s="36" t="e" cm="1">
        <f t="array" ref="K166">BUSCARV</f>
        <v>#NAME?</v>
      </c>
      <c r="L166" s="1">
        <v>80</v>
      </c>
      <c r="N166" s="1" t="s">
        <v>614</v>
      </c>
      <c r="P166" s="11" t="s">
        <v>488</v>
      </c>
      <c r="Q166" s="1" t="e" cm="1" vm="1">
        <f t="array" aca="1" ref="Q166" ca="1">VLOOKUP(ENTRADAS14[CÓDIGO PRODUCTO],INVENTARIO12[],2,FALSE)</f>
        <v>#VALUE!</v>
      </c>
      <c r="R166" s="1">
        <v>110</v>
      </c>
    </row>
    <row r="167" spans="1:18" x14ac:dyDescent="0.25">
      <c r="A167" s="11" t="s">
        <v>489</v>
      </c>
      <c r="B167" t="s">
        <v>364</v>
      </c>
      <c r="C167" s="3">
        <f>INVENTARIO[[#This Row],[STOCK]]</f>
        <v>35</v>
      </c>
      <c r="D167" s="17">
        <f>SUMIF(ENTRADAS14[[#This Row],[CÓDIGO PRODUCTO]],INVENTARIO12[[#This Row],[CÓDIGO PRODUCTO]],ENTRADAS14[[#This Row],[CANTIDAD]])</f>
        <v>106</v>
      </c>
      <c r="E167" s="17">
        <f>SUMIF(SALIDAS13[[#This Row],[CÓDIGO PRODUCTO]],INVENTARIO12[[#This Row],[CÓDIGO PRODUCTO]],SALIDAS13[[#This Row],[CANTIDAD]])</f>
        <v>86</v>
      </c>
      <c r="F167" s="18">
        <f>INVENTARIO12[[#This Row],[EXISTENCIAS INICIALES]]+INVENTARIO12[[#This Row],[ENTRADAS]]-INVENTARIO12[[#This Row],[SALIDAS]]</f>
        <v>55</v>
      </c>
      <c r="H167" s="1" t="s">
        <v>614</v>
      </c>
      <c r="J167" s="11" t="s">
        <v>489</v>
      </c>
      <c r="K167" s="36" t="e" cm="1">
        <f t="array" ref="K167">BUSCARV</f>
        <v>#NAME?</v>
      </c>
      <c r="L167" s="1">
        <v>86</v>
      </c>
      <c r="N167" s="1" t="s">
        <v>615</v>
      </c>
      <c r="P167" s="11" t="s">
        <v>489</v>
      </c>
      <c r="Q167" s="1" t="e" cm="1" vm="1">
        <f t="array" aca="1" ref="Q167" ca="1">VLOOKUP(ENTRADAS14[CÓDIGO PRODUCTO],INVENTARIO12[],2,FALSE)</f>
        <v>#VALUE!</v>
      </c>
      <c r="R167" s="1">
        <v>106</v>
      </c>
    </row>
    <row r="168" spans="1:18" x14ac:dyDescent="0.25">
      <c r="A168" s="11" t="s">
        <v>490</v>
      </c>
      <c r="B168" t="s">
        <v>365</v>
      </c>
      <c r="C168" s="3">
        <f>INVENTARIO[[#This Row],[STOCK]]</f>
        <v>55</v>
      </c>
      <c r="D168" s="17">
        <f>SUMIF(ENTRADAS14[[#This Row],[CÓDIGO PRODUCTO]],INVENTARIO12[[#This Row],[CÓDIGO PRODUCTO]],ENTRADAS14[[#This Row],[CANTIDAD]])</f>
        <v>99</v>
      </c>
      <c r="E168" s="17">
        <f>SUMIF(SALIDAS13[[#This Row],[CÓDIGO PRODUCTO]],INVENTARIO12[[#This Row],[CÓDIGO PRODUCTO]],SALIDAS13[[#This Row],[CANTIDAD]])</f>
        <v>86</v>
      </c>
      <c r="F168" s="18">
        <f>INVENTARIO12[[#This Row],[EXISTENCIAS INICIALES]]+INVENTARIO12[[#This Row],[ENTRADAS]]-INVENTARIO12[[#This Row],[SALIDAS]]</f>
        <v>68</v>
      </c>
      <c r="H168" s="1" t="s">
        <v>615</v>
      </c>
      <c r="J168" s="11" t="s">
        <v>490</v>
      </c>
      <c r="K168" s="36" t="e" cm="1">
        <f t="array" ref="K168">BUSCARV</f>
        <v>#NAME?</v>
      </c>
      <c r="L168" s="1">
        <v>86</v>
      </c>
      <c r="N168" s="1" t="s">
        <v>616</v>
      </c>
      <c r="P168" s="11" t="s">
        <v>490</v>
      </c>
      <c r="Q168" s="1" t="e" cm="1" vm="1">
        <f t="array" aca="1" ref="Q168" ca="1">VLOOKUP(ENTRADAS14[CÓDIGO PRODUCTO],INVENTARIO12[],2,FALSE)</f>
        <v>#VALUE!</v>
      </c>
      <c r="R168" s="1">
        <v>99</v>
      </c>
    </row>
    <row r="169" spans="1:18" x14ac:dyDescent="0.25">
      <c r="A169" s="11" t="s">
        <v>491</v>
      </c>
      <c r="B169" t="s">
        <v>366</v>
      </c>
      <c r="C169" s="3">
        <f>INVENTARIO[[#This Row],[STOCK]]</f>
        <v>31</v>
      </c>
      <c r="D169" s="17">
        <f>SUMIF(ENTRADAS14[[#This Row],[CÓDIGO PRODUCTO]],INVENTARIO12[[#This Row],[CÓDIGO PRODUCTO]],ENTRADAS14[[#This Row],[CANTIDAD]])</f>
        <v>102</v>
      </c>
      <c r="E169" s="17">
        <f>SUMIF(SALIDAS13[[#This Row],[CÓDIGO PRODUCTO]],INVENTARIO12[[#This Row],[CÓDIGO PRODUCTO]],SALIDAS13[[#This Row],[CANTIDAD]])</f>
        <v>81</v>
      </c>
      <c r="F169" s="18">
        <f>INVENTARIO12[[#This Row],[EXISTENCIAS INICIALES]]+INVENTARIO12[[#This Row],[ENTRADAS]]-INVENTARIO12[[#This Row],[SALIDAS]]</f>
        <v>52</v>
      </c>
      <c r="H169" s="1" t="s">
        <v>616</v>
      </c>
      <c r="J169" s="11" t="s">
        <v>491</v>
      </c>
      <c r="K169" s="36" t="e" cm="1">
        <f t="array" ref="K169">BUSCARV</f>
        <v>#NAME?</v>
      </c>
      <c r="L169" s="1">
        <v>81</v>
      </c>
      <c r="N169" s="1" t="s">
        <v>617</v>
      </c>
      <c r="P169" s="11" t="s">
        <v>491</v>
      </c>
      <c r="Q169" s="1" t="e" cm="1" vm="1">
        <f t="array" aca="1" ref="Q169" ca="1">VLOOKUP(ENTRADAS14[CÓDIGO PRODUCTO],INVENTARIO12[],2,FALSE)</f>
        <v>#VALUE!</v>
      </c>
      <c r="R169" s="1">
        <v>102</v>
      </c>
    </row>
    <row r="170" spans="1:18" x14ac:dyDescent="0.25">
      <c r="A170" s="11" t="s">
        <v>492</v>
      </c>
      <c r="B170" t="s">
        <v>367</v>
      </c>
      <c r="C170" s="3">
        <f>INVENTARIO[[#This Row],[STOCK]]</f>
        <v>36</v>
      </c>
      <c r="D170" s="17">
        <f>SUMIF(ENTRADAS14[[#This Row],[CÓDIGO PRODUCTO]],INVENTARIO12[[#This Row],[CÓDIGO PRODUCTO]],ENTRADAS14[[#This Row],[CANTIDAD]])</f>
        <v>96</v>
      </c>
      <c r="E170" s="17">
        <f>SUMIF(SALIDAS13[[#This Row],[CÓDIGO PRODUCTO]],INVENTARIO12[[#This Row],[CÓDIGO PRODUCTO]],SALIDAS13[[#This Row],[CANTIDAD]])</f>
        <v>85</v>
      </c>
      <c r="F170" s="18">
        <f>INVENTARIO12[[#This Row],[EXISTENCIAS INICIALES]]+INVENTARIO12[[#This Row],[ENTRADAS]]-INVENTARIO12[[#This Row],[SALIDAS]]</f>
        <v>47</v>
      </c>
      <c r="H170" s="1" t="s">
        <v>617</v>
      </c>
      <c r="J170" s="11" t="s">
        <v>492</v>
      </c>
      <c r="K170" s="36" t="e" cm="1">
        <f t="array" ref="K170">BUSCARV</f>
        <v>#NAME?</v>
      </c>
      <c r="L170" s="1">
        <v>85</v>
      </c>
      <c r="N170" s="1" t="s">
        <v>618</v>
      </c>
      <c r="P170" s="11" t="s">
        <v>492</v>
      </c>
      <c r="Q170" s="1" t="e" cm="1" vm="1">
        <f t="array" aca="1" ref="Q170" ca="1">VLOOKUP(ENTRADAS14[CÓDIGO PRODUCTO],INVENTARIO12[],2,FALSE)</f>
        <v>#VALUE!</v>
      </c>
      <c r="R170" s="1">
        <v>96</v>
      </c>
    </row>
    <row r="171" spans="1:18" x14ac:dyDescent="0.25">
      <c r="A171" s="11" t="s">
        <v>493</v>
      </c>
      <c r="B171" t="s">
        <v>368</v>
      </c>
      <c r="C171" s="3">
        <f>INVENTARIO[[#This Row],[STOCK]]</f>
        <v>39</v>
      </c>
      <c r="D171" s="17">
        <f>SUMIF(ENTRADAS14[[#This Row],[CÓDIGO PRODUCTO]],INVENTARIO12[[#This Row],[CÓDIGO PRODUCTO]],ENTRADAS14[[#This Row],[CANTIDAD]])</f>
        <v>103</v>
      </c>
      <c r="E171" s="17">
        <f>SUMIF(SALIDAS13[[#This Row],[CÓDIGO PRODUCTO]],INVENTARIO12[[#This Row],[CÓDIGO PRODUCTO]],SALIDAS13[[#This Row],[CANTIDAD]])</f>
        <v>77</v>
      </c>
      <c r="F171" s="18">
        <f>INVENTARIO12[[#This Row],[EXISTENCIAS INICIALES]]+INVENTARIO12[[#This Row],[ENTRADAS]]-INVENTARIO12[[#This Row],[SALIDAS]]</f>
        <v>65</v>
      </c>
      <c r="H171" s="1" t="s">
        <v>618</v>
      </c>
      <c r="J171" s="11" t="s">
        <v>493</v>
      </c>
      <c r="K171" s="36" t="e" cm="1">
        <f t="array" ref="K171">BUSCARV</f>
        <v>#NAME?</v>
      </c>
      <c r="L171" s="1">
        <v>77</v>
      </c>
      <c r="N171" s="1" t="s">
        <v>619</v>
      </c>
      <c r="P171" s="11" t="s">
        <v>493</v>
      </c>
      <c r="Q171" s="1" t="e" cm="1" vm="1">
        <f t="array" aca="1" ref="Q171" ca="1">VLOOKUP(ENTRADAS14[CÓDIGO PRODUCTO],INVENTARIO12[],2,FALSE)</f>
        <v>#VALUE!</v>
      </c>
      <c r="R171" s="1">
        <v>103</v>
      </c>
    </row>
    <row r="172" spans="1:18" x14ac:dyDescent="0.25">
      <c r="A172" s="11" t="s">
        <v>494</v>
      </c>
      <c r="B172" t="s">
        <v>369</v>
      </c>
      <c r="C172" s="3">
        <f>INVENTARIO[[#This Row],[STOCK]]</f>
        <v>43</v>
      </c>
      <c r="D172" s="17">
        <f>SUMIF(ENTRADAS14[[#This Row],[CÓDIGO PRODUCTO]],INVENTARIO12[[#This Row],[CÓDIGO PRODUCTO]],ENTRADAS14[[#This Row],[CANTIDAD]])</f>
        <v>104</v>
      </c>
      <c r="E172" s="17">
        <f>SUMIF(SALIDAS13[[#This Row],[CÓDIGO PRODUCTO]],INVENTARIO12[[#This Row],[CÓDIGO PRODUCTO]],SALIDAS13[[#This Row],[CANTIDAD]])</f>
        <v>76</v>
      </c>
      <c r="F172" s="18">
        <f>INVENTARIO12[[#This Row],[EXISTENCIAS INICIALES]]+INVENTARIO12[[#This Row],[ENTRADAS]]-INVENTARIO12[[#This Row],[SALIDAS]]</f>
        <v>71</v>
      </c>
      <c r="H172" s="1" t="s">
        <v>619</v>
      </c>
      <c r="J172" s="11" t="s">
        <v>494</v>
      </c>
      <c r="K172" s="36" t="e" cm="1">
        <f t="array" ref="K172">BUSCARV</f>
        <v>#NAME?</v>
      </c>
      <c r="L172" s="1">
        <v>76</v>
      </c>
      <c r="N172" s="1" t="s">
        <v>620</v>
      </c>
      <c r="P172" s="11" t="s">
        <v>494</v>
      </c>
      <c r="Q172" s="1" t="e" cm="1" vm="1">
        <f t="array" aca="1" ref="Q172" ca="1">VLOOKUP(ENTRADAS14[CÓDIGO PRODUCTO],INVENTARIO12[],2,FALSE)</f>
        <v>#VALUE!</v>
      </c>
      <c r="R172" s="1">
        <v>104</v>
      </c>
    </row>
    <row r="173" spans="1:18" x14ac:dyDescent="0.25">
      <c r="A173" s="11" t="s">
        <v>495</v>
      </c>
      <c r="B173" t="s">
        <v>370</v>
      </c>
      <c r="C173" s="3">
        <f>INVENTARIO[[#This Row],[STOCK]]</f>
        <v>66</v>
      </c>
      <c r="D173" s="17">
        <f>SUMIF(ENTRADAS14[[#This Row],[CÓDIGO PRODUCTO]],INVENTARIO12[[#This Row],[CÓDIGO PRODUCTO]],ENTRADAS14[[#This Row],[CANTIDAD]])</f>
        <v>103</v>
      </c>
      <c r="E173" s="17">
        <f>SUMIF(SALIDAS13[[#This Row],[CÓDIGO PRODUCTO]],INVENTARIO12[[#This Row],[CÓDIGO PRODUCTO]],SALIDAS13[[#This Row],[CANTIDAD]])</f>
        <v>78</v>
      </c>
      <c r="F173" s="18">
        <f>INVENTARIO12[[#This Row],[EXISTENCIAS INICIALES]]+INVENTARIO12[[#This Row],[ENTRADAS]]-INVENTARIO12[[#This Row],[SALIDAS]]</f>
        <v>91</v>
      </c>
      <c r="H173" s="1" t="s">
        <v>620</v>
      </c>
      <c r="J173" s="11" t="s">
        <v>495</v>
      </c>
      <c r="K173" s="36" t="e" cm="1">
        <f t="array" ref="K173">BUSCARV</f>
        <v>#NAME?</v>
      </c>
      <c r="L173" s="1">
        <v>78</v>
      </c>
      <c r="N173" s="1" t="s">
        <v>621</v>
      </c>
      <c r="P173" s="11" t="s">
        <v>495</v>
      </c>
      <c r="Q173" s="1" t="e" cm="1" vm="1">
        <f t="array" aca="1" ref="Q173" ca="1">VLOOKUP(ENTRADAS14[CÓDIGO PRODUCTO],INVENTARIO12[],2,FALSE)</f>
        <v>#VALUE!</v>
      </c>
      <c r="R173" s="1">
        <v>103</v>
      </c>
    </row>
    <row r="174" spans="1:18" x14ac:dyDescent="0.25">
      <c r="A174" s="11" t="s">
        <v>496</v>
      </c>
      <c r="B174" t="s">
        <v>371</v>
      </c>
      <c r="C174" s="3">
        <f>INVENTARIO[[#This Row],[STOCK]]</f>
        <v>48</v>
      </c>
      <c r="D174" s="17">
        <f>SUMIF(ENTRADAS14[[#This Row],[CÓDIGO PRODUCTO]],INVENTARIO12[[#This Row],[CÓDIGO PRODUCTO]],ENTRADAS14[[#This Row],[CANTIDAD]])</f>
        <v>92</v>
      </c>
      <c r="E174" s="17">
        <f>SUMIF(SALIDAS13[[#This Row],[CÓDIGO PRODUCTO]],INVENTARIO12[[#This Row],[CÓDIGO PRODUCTO]],SALIDAS13[[#This Row],[CANTIDAD]])</f>
        <v>84</v>
      </c>
      <c r="F174" s="18">
        <f>INVENTARIO12[[#This Row],[EXISTENCIAS INICIALES]]+INVENTARIO12[[#This Row],[ENTRADAS]]-INVENTARIO12[[#This Row],[SALIDAS]]</f>
        <v>56</v>
      </c>
      <c r="H174" s="1" t="s">
        <v>621</v>
      </c>
      <c r="J174" s="11" t="s">
        <v>496</v>
      </c>
      <c r="K174" s="36" t="e" cm="1">
        <f t="array" ref="K174">BUSCARV</f>
        <v>#NAME?</v>
      </c>
      <c r="L174" s="1">
        <v>84</v>
      </c>
      <c r="N174" s="1" t="s">
        <v>622</v>
      </c>
      <c r="P174" s="11" t="s">
        <v>496</v>
      </c>
      <c r="Q174" s="1" t="e" cm="1" vm="1">
        <f t="array" aca="1" ref="Q174" ca="1">VLOOKUP(ENTRADAS14[CÓDIGO PRODUCTO],INVENTARIO12[],2,FALSE)</f>
        <v>#VALUE!</v>
      </c>
      <c r="R174" s="1">
        <v>92</v>
      </c>
    </row>
    <row r="175" spans="1:18" x14ac:dyDescent="0.25">
      <c r="A175" s="11" t="s">
        <v>497</v>
      </c>
      <c r="B175" t="s">
        <v>372</v>
      </c>
      <c r="C175" s="3">
        <f>INVENTARIO[[#This Row],[STOCK]]</f>
        <v>43</v>
      </c>
      <c r="D175" s="17">
        <f>SUMIF(ENTRADAS14[[#This Row],[CÓDIGO PRODUCTO]],INVENTARIO12[[#This Row],[CÓDIGO PRODUCTO]],ENTRADAS14[[#This Row],[CANTIDAD]])</f>
        <v>111</v>
      </c>
      <c r="E175" s="17">
        <f>SUMIF(SALIDAS13[[#This Row],[CÓDIGO PRODUCTO]],INVENTARIO12[[#This Row],[CÓDIGO PRODUCTO]],SALIDAS13[[#This Row],[CANTIDAD]])</f>
        <v>84</v>
      </c>
      <c r="F175" s="18">
        <f>INVENTARIO12[[#This Row],[EXISTENCIAS INICIALES]]+INVENTARIO12[[#This Row],[ENTRADAS]]-INVENTARIO12[[#This Row],[SALIDAS]]</f>
        <v>70</v>
      </c>
      <c r="H175" s="1" t="s">
        <v>622</v>
      </c>
      <c r="J175" s="11" t="s">
        <v>497</v>
      </c>
      <c r="K175" s="36" t="e" cm="1">
        <f t="array" ref="K175">BUSCARV</f>
        <v>#NAME?</v>
      </c>
      <c r="L175" s="1">
        <v>84</v>
      </c>
      <c r="N175" s="1" t="s">
        <v>623</v>
      </c>
      <c r="P175" s="11" t="s">
        <v>497</v>
      </c>
      <c r="Q175" s="1" t="e" cm="1" vm="1">
        <f t="array" aca="1" ref="Q175" ca="1">VLOOKUP(ENTRADAS14[CÓDIGO PRODUCTO],INVENTARIO12[],2,FALSE)</f>
        <v>#VALUE!</v>
      </c>
      <c r="R175" s="1">
        <v>111</v>
      </c>
    </row>
    <row r="176" spans="1:18" x14ac:dyDescent="0.25">
      <c r="A176" s="11" t="s">
        <v>498</v>
      </c>
      <c r="B176" t="s">
        <v>373</v>
      </c>
      <c r="C176" s="3">
        <f>INVENTARIO[[#This Row],[STOCK]]</f>
        <v>77</v>
      </c>
      <c r="D176" s="17">
        <f>SUMIF(ENTRADAS14[[#This Row],[CÓDIGO PRODUCTO]],INVENTARIO12[[#This Row],[CÓDIGO PRODUCTO]],ENTRADAS14[[#This Row],[CANTIDAD]])</f>
        <v>99</v>
      </c>
      <c r="E176" s="17">
        <f>SUMIF(SALIDAS13[[#This Row],[CÓDIGO PRODUCTO]],INVENTARIO12[[#This Row],[CÓDIGO PRODUCTO]],SALIDAS13[[#This Row],[CANTIDAD]])</f>
        <v>84</v>
      </c>
      <c r="F176" s="18">
        <f>INVENTARIO12[[#This Row],[EXISTENCIAS INICIALES]]+INVENTARIO12[[#This Row],[ENTRADAS]]-INVENTARIO12[[#This Row],[SALIDAS]]</f>
        <v>92</v>
      </c>
      <c r="H176" s="1" t="s">
        <v>623</v>
      </c>
      <c r="J176" s="11" t="s">
        <v>498</v>
      </c>
      <c r="K176" s="36" t="e" cm="1">
        <f t="array" ref="K176">BUSCARV</f>
        <v>#NAME?</v>
      </c>
      <c r="L176" s="1">
        <v>84</v>
      </c>
      <c r="N176" s="1" t="s">
        <v>624</v>
      </c>
      <c r="P176" s="11" t="s">
        <v>498</v>
      </c>
      <c r="Q176" s="1" t="e" cm="1" vm="1">
        <f t="array" aca="1" ref="Q176" ca="1">VLOOKUP(ENTRADAS14[CÓDIGO PRODUCTO],INVENTARIO12[],2,FALSE)</f>
        <v>#VALUE!</v>
      </c>
      <c r="R176" s="1">
        <v>99</v>
      </c>
    </row>
    <row r="177" spans="1:18" x14ac:dyDescent="0.25">
      <c r="A177" s="11" t="s">
        <v>499</v>
      </c>
      <c r="B177" t="s">
        <v>374</v>
      </c>
      <c r="C177" s="3">
        <f>INVENTARIO[[#This Row],[STOCK]]</f>
        <v>25</v>
      </c>
      <c r="D177" s="17">
        <f>SUMIF(ENTRADAS14[[#This Row],[CÓDIGO PRODUCTO]],INVENTARIO12[[#This Row],[CÓDIGO PRODUCTO]],ENTRADAS14[[#This Row],[CANTIDAD]])</f>
        <v>95</v>
      </c>
      <c r="E177" s="17">
        <f>SUMIF(SALIDAS13[[#This Row],[CÓDIGO PRODUCTO]],INVENTARIO12[[#This Row],[CÓDIGO PRODUCTO]],SALIDAS13[[#This Row],[CANTIDAD]])</f>
        <v>81</v>
      </c>
      <c r="F177" s="18">
        <f>INVENTARIO12[[#This Row],[EXISTENCIAS INICIALES]]+INVENTARIO12[[#This Row],[ENTRADAS]]-INVENTARIO12[[#This Row],[SALIDAS]]</f>
        <v>39</v>
      </c>
      <c r="H177" s="1" t="s">
        <v>624</v>
      </c>
      <c r="J177" s="11" t="s">
        <v>499</v>
      </c>
      <c r="K177" s="36" t="e" cm="1">
        <f t="array" ref="K177">BUSCARV</f>
        <v>#NAME?</v>
      </c>
      <c r="L177" s="1">
        <v>81</v>
      </c>
      <c r="N177" s="1" t="s">
        <v>625</v>
      </c>
      <c r="P177" s="11" t="s">
        <v>499</v>
      </c>
      <c r="Q177" s="1" t="e" cm="1" vm="1">
        <f t="array" aca="1" ref="Q177" ca="1">VLOOKUP(ENTRADAS14[CÓDIGO PRODUCTO],INVENTARIO12[],2,FALSE)</f>
        <v>#VALUE!</v>
      </c>
      <c r="R177" s="1">
        <v>95</v>
      </c>
    </row>
    <row r="178" spans="1:18" x14ac:dyDescent="0.25">
      <c r="A178" s="11" t="s">
        <v>500</v>
      </c>
      <c r="B178" t="s">
        <v>375</v>
      </c>
      <c r="C178" s="3">
        <f>INVENTARIO[[#This Row],[STOCK]]</f>
        <v>33</v>
      </c>
      <c r="D178" s="17">
        <f>SUMIF(ENTRADAS14[[#This Row],[CÓDIGO PRODUCTO]],INVENTARIO12[[#This Row],[CÓDIGO PRODUCTO]],ENTRADAS14[[#This Row],[CANTIDAD]])</f>
        <v>112</v>
      </c>
      <c r="E178" s="17">
        <f>SUMIF(SALIDAS13[[#This Row],[CÓDIGO PRODUCTO]],INVENTARIO12[[#This Row],[CÓDIGO PRODUCTO]],SALIDAS13[[#This Row],[CANTIDAD]])</f>
        <v>85</v>
      </c>
      <c r="F178" s="18">
        <f>INVENTARIO12[[#This Row],[EXISTENCIAS INICIALES]]+INVENTARIO12[[#This Row],[ENTRADAS]]-INVENTARIO12[[#This Row],[SALIDAS]]</f>
        <v>60</v>
      </c>
      <c r="H178" s="1" t="s">
        <v>625</v>
      </c>
      <c r="J178" s="11" t="s">
        <v>500</v>
      </c>
      <c r="K178" s="36" t="e" cm="1">
        <f t="array" ref="K178">BUSCARV</f>
        <v>#NAME?</v>
      </c>
      <c r="L178" s="1">
        <v>85</v>
      </c>
      <c r="N178" s="1" t="s">
        <v>626</v>
      </c>
      <c r="P178" s="11" t="s">
        <v>500</v>
      </c>
      <c r="Q178" s="1" t="e" cm="1" vm="1">
        <f t="array" aca="1" ref="Q178" ca="1">VLOOKUP(ENTRADAS14[CÓDIGO PRODUCTO],INVENTARIO12[],2,FALSE)</f>
        <v>#VALUE!</v>
      </c>
      <c r="R178" s="1">
        <v>112</v>
      </c>
    </row>
    <row r="179" spans="1:18" x14ac:dyDescent="0.25">
      <c r="A179" s="11" t="s">
        <v>501</v>
      </c>
      <c r="B179" t="s">
        <v>376</v>
      </c>
      <c r="C179" s="3">
        <f>INVENTARIO[[#This Row],[STOCK]]</f>
        <v>17</v>
      </c>
      <c r="D179" s="17">
        <f>SUMIF(ENTRADAS14[[#This Row],[CÓDIGO PRODUCTO]],INVENTARIO12[[#This Row],[CÓDIGO PRODUCTO]],ENTRADAS14[[#This Row],[CANTIDAD]])</f>
        <v>95</v>
      </c>
      <c r="E179" s="17">
        <f>SUMIF(SALIDAS13[[#This Row],[CÓDIGO PRODUCTO]],INVENTARIO12[[#This Row],[CÓDIGO PRODUCTO]],SALIDAS13[[#This Row],[CANTIDAD]])</f>
        <v>80</v>
      </c>
      <c r="F179" s="18">
        <f>INVENTARIO12[[#This Row],[EXISTENCIAS INICIALES]]+INVENTARIO12[[#This Row],[ENTRADAS]]-INVENTARIO12[[#This Row],[SALIDAS]]</f>
        <v>32</v>
      </c>
      <c r="H179" s="1" t="s">
        <v>626</v>
      </c>
      <c r="J179" s="11" t="s">
        <v>501</v>
      </c>
      <c r="K179" s="36" t="e" cm="1">
        <f t="array" ref="K179">BUSCARV</f>
        <v>#NAME?</v>
      </c>
      <c r="L179" s="1">
        <v>80</v>
      </c>
      <c r="N179" s="1" t="s">
        <v>627</v>
      </c>
      <c r="P179" s="11" t="s">
        <v>501</v>
      </c>
      <c r="Q179" s="1" t="e" cm="1" vm="1">
        <f t="array" aca="1" ref="Q179" ca="1">VLOOKUP(ENTRADAS14[CÓDIGO PRODUCTO],INVENTARIO12[],2,FALSE)</f>
        <v>#VALUE!</v>
      </c>
      <c r="R179" s="1">
        <v>95</v>
      </c>
    </row>
    <row r="180" spans="1:18" x14ac:dyDescent="0.25">
      <c r="A180" s="11" t="s">
        <v>502</v>
      </c>
      <c r="B180" t="s">
        <v>377</v>
      </c>
      <c r="C180" s="3">
        <f>INVENTARIO[[#This Row],[STOCK]]</f>
        <v>20</v>
      </c>
      <c r="D180" s="17">
        <f>SUMIF(ENTRADAS14[[#This Row],[CÓDIGO PRODUCTO]],INVENTARIO12[[#This Row],[CÓDIGO PRODUCTO]],ENTRADAS14[[#This Row],[CANTIDAD]])</f>
        <v>91</v>
      </c>
      <c r="E180" s="17">
        <f>SUMIF(SALIDAS13[[#This Row],[CÓDIGO PRODUCTO]],INVENTARIO12[[#This Row],[CÓDIGO PRODUCTO]],SALIDAS13[[#This Row],[CANTIDAD]])</f>
        <v>75</v>
      </c>
      <c r="F180" s="18">
        <f>INVENTARIO12[[#This Row],[EXISTENCIAS INICIALES]]+INVENTARIO12[[#This Row],[ENTRADAS]]-INVENTARIO12[[#This Row],[SALIDAS]]</f>
        <v>36</v>
      </c>
      <c r="H180" s="1" t="s">
        <v>627</v>
      </c>
      <c r="J180" s="11" t="s">
        <v>502</v>
      </c>
      <c r="K180" s="36" t="e" cm="1">
        <f t="array" ref="K180">BUSCARV</f>
        <v>#NAME?</v>
      </c>
      <c r="L180" s="1">
        <v>75</v>
      </c>
      <c r="N180" s="1" t="s">
        <v>628</v>
      </c>
      <c r="P180" s="11" t="s">
        <v>502</v>
      </c>
      <c r="Q180" s="1" t="e" cm="1" vm="1">
        <f t="array" aca="1" ref="Q180" ca="1">VLOOKUP(ENTRADAS14[CÓDIGO PRODUCTO],INVENTARIO12[],2,FALSE)</f>
        <v>#VALUE!</v>
      </c>
      <c r="R180" s="1">
        <v>91</v>
      </c>
    </row>
    <row r="181" spans="1:18" x14ac:dyDescent="0.25">
      <c r="A181" s="11" t="s">
        <v>503</v>
      </c>
      <c r="B181" t="s">
        <v>378</v>
      </c>
      <c r="C181" s="3">
        <f>INVENTARIO[[#This Row],[STOCK]]</f>
        <v>49</v>
      </c>
      <c r="D181" s="17">
        <f>SUMIF(ENTRADAS14[[#This Row],[CÓDIGO PRODUCTO]],INVENTARIO12[[#This Row],[CÓDIGO PRODUCTO]],ENTRADAS14[[#This Row],[CANTIDAD]])</f>
        <v>111</v>
      </c>
      <c r="E181" s="17">
        <f>SUMIF(SALIDAS13[[#This Row],[CÓDIGO PRODUCTO]],INVENTARIO12[[#This Row],[CÓDIGO PRODUCTO]],SALIDAS13[[#This Row],[CANTIDAD]])</f>
        <v>85</v>
      </c>
      <c r="F181" s="18">
        <f>INVENTARIO12[[#This Row],[EXISTENCIAS INICIALES]]+INVENTARIO12[[#This Row],[ENTRADAS]]-INVENTARIO12[[#This Row],[SALIDAS]]</f>
        <v>75</v>
      </c>
      <c r="H181" s="1" t="s">
        <v>628</v>
      </c>
      <c r="J181" s="11" t="s">
        <v>503</v>
      </c>
      <c r="K181" s="36" t="e" cm="1">
        <f t="array" ref="K181">BUSCARV</f>
        <v>#NAME?</v>
      </c>
      <c r="L181" s="1">
        <v>85</v>
      </c>
      <c r="N181" s="1" t="s">
        <v>629</v>
      </c>
      <c r="P181" s="11" t="s">
        <v>503</v>
      </c>
      <c r="Q181" s="1" t="e" cm="1" vm="1">
        <f t="array" aca="1" ref="Q181" ca="1">VLOOKUP(ENTRADAS14[CÓDIGO PRODUCTO],INVENTARIO12[],2,FALSE)</f>
        <v>#VALUE!</v>
      </c>
      <c r="R181" s="1">
        <v>111</v>
      </c>
    </row>
    <row r="182" spans="1:18" x14ac:dyDescent="0.25">
      <c r="A182" s="11" t="s">
        <v>504</v>
      </c>
      <c r="B182" t="s">
        <v>379</v>
      </c>
      <c r="C182" s="3">
        <f>INVENTARIO[[#This Row],[STOCK]]</f>
        <v>27</v>
      </c>
      <c r="D182" s="17">
        <f>SUMIF(ENTRADAS14[[#This Row],[CÓDIGO PRODUCTO]],INVENTARIO12[[#This Row],[CÓDIGO PRODUCTO]],ENTRADAS14[[#This Row],[CANTIDAD]])</f>
        <v>111</v>
      </c>
      <c r="E182" s="17">
        <f>SUMIF(SALIDAS13[[#This Row],[CÓDIGO PRODUCTO]],INVENTARIO12[[#This Row],[CÓDIGO PRODUCTO]],SALIDAS13[[#This Row],[CANTIDAD]])</f>
        <v>85</v>
      </c>
      <c r="F182" s="18">
        <f>INVENTARIO12[[#This Row],[EXISTENCIAS INICIALES]]+INVENTARIO12[[#This Row],[ENTRADAS]]-INVENTARIO12[[#This Row],[SALIDAS]]</f>
        <v>53</v>
      </c>
      <c r="H182" s="1" t="s">
        <v>629</v>
      </c>
      <c r="J182" s="11" t="s">
        <v>504</v>
      </c>
      <c r="K182" s="36" t="e" cm="1">
        <f t="array" ref="K182">BUSCARV</f>
        <v>#NAME?</v>
      </c>
      <c r="L182" s="1">
        <v>85</v>
      </c>
      <c r="N182" s="1" t="s">
        <v>630</v>
      </c>
      <c r="P182" s="11" t="s">
        <v>504</v>
      </c>
      <c r="Q182" s="1" t="e" cm="1" vm="1">
        <f t="array" aca="1" ref="Q182" ca="1">VLOOKUP(ENTRADAS14[CÓDIGO PRODUCTO],INVENTARIO12[],2,FALSE)</f>
        <v>#VALUE!</v>
      </c>
      <c r="R182" s="1">
        <v>111</v>
      </c>
    </row>
    <row r="183" spans="1:18" x14ac:dyDescent="0.25">
      <c r="A183" s="11" t="s">
        <v>505</v>
      </c>
      <c r="B183" t="s">
        <v>380</v>
      </c>
      <c r="C183" s="3">
        <f>INVENTARIO[[#This Row],[STOCK]]</f>
        <v>25</v>
      </c>
      <c r="D183" s="17">
        <f>SUMIF(ENTRADAS14[[#This Row],[CÓDIGO PRODUCTO]],INVENTARIO12[[#This Row],[CÓDIGO PRODUCTO]],ENTRADAS14[[#This Row],[CANTIDAD]])</f>
        <v>91</v>
      </c>
      <c r="E183" s="17">
        <f>SUMIF(SALIDAS13[[#This Row],[CÓDIGO PRODUCTO]],INVENTARIO12[[#This Row],[CÓDIGO PRODUCTO]],SALIDAS13[[#This Row],[CANTIDAD]])</f>
        <v>80</v>
      </c>
      <c r="F183" s="18">
        <f>INVENTARIO12[[#This Row],[EXISTENCIAS INICIALES]]+INVENTARIO12[[#This Row],[ENTRADAS]]-INVENTARIO12[[#This Row],[SALIDAS]]</f>
        <v>36</v>
      </c>
      <c r="H183" s="1" t="s">
        <v>630</v>
      </c>
      <c r="J183" s="11" t="s">
        <v>505</v>
      </c>
      <c r="K183" s="36" t="e" cm="1">
        <f t="array" ref="K183">BUSCARV</f>
        <v>#NAME?</v>
      </c>
      <c r="L183" s="1">
        <v>80</v>
      </c>
      <c r="N183" s="1" t="s">
        <v>631</v>
      </c>
      <c r="P183" s="11" t="s">
        <v>505</v>
      </c>
      <c r="Q183" s="1" t="e" cm="1" vm="1">
        <f t="array" aca="1" ref="Q183" ca="1">VLOOKUP(ENTRADAS14[CÓDIGO PRODUCTO],INVENTARIO12[],2,FALSE)</f>
        <v>#VALUE!</v>
      </c>
      <c r="R183" s="1">
        <v>91</v>
      </c>
    </row>
    <row r="184" spans="1:18" x14ac:dyDescent="0.25">
      <c r="A184" s="11" t="s">
        <v>506</v>
      </c>
      <c r="B184" t="s">
        <v>381</v>
      </c>
      <c r="C184" s="3">
        <f>INVENTARIO[[#This Row],[STOCK]]</f>
        <v>37</v>
      </c>
      <c r="D184" s="17">
        <f>SUMIF(ENTRADAS14[[#This Row],[CÓDIGO PRODUCTO]],INVENTARIO12[[#This Row],[CÓDIGO PRODUCTO]],ENTRADAS14[[#This Row],[CANTIDAD]])</f>
        <v>91</v>
      </c>
      <c r="E184" s="17">
        <f>SUMIF(SALIDAS13[[#This Row],[CÓDIGO PRODUCTO]],INVENTARIO12[[#This Row],[CÓDIGO PRODUCTO]],SALIDAS13[[#This Row],[CANTIDAD]])</f>
        <v>85</v>
      </c>
      <c r="F184" s="18">
        <f>INVENTARIO12[[#This Row],[EXISTENCIAS INICIALES]]+INVENTARIO12[[#This Row],[ENTRADAS]]-INVENTARIO12[[#This Row],[SALIDAS]]</f>
        <v>43</v>
      </c>
      <c r="H184" s="1" t="s">
        <v>631</v>
      </c>
      <c r="J184" s="11" t="s">
        <v>506</v>
      </c>
      <c r="K184" s="36" t="e" cm="1">
        <f t="array" ref="K184">BUSCARV</f>
        <v>#NAME?</v>
      </c>
      <c r="L184" s="1">
        <v>85</v>
      </c>
      <c r="N184" s="1" t="s">
        <v>632</v>
      </c>
      <c r="P184" s="11" t="s">
        <v>506</v>
      </c>
      <c r="Q184" s="1" t="e" cm="1" vm="1">
        <f t="array" aca="1" ref="Q184" ca="1">VLOOKUP(ENTRADAS14[CÓDIGO PRODUCTO],INVENTARIO12[],2,FALSE)</f>
        <v>#VALUE!</v>
      </c>
      <c r="R184" s="1">
        <v>91</v>
      </c>
    </row>
    <row r="185" spans="1:18" x14ac:dyDescent="0.25">
      <c r="A185" s="11" t="s">
        <v>507</v>
      </c>
      <c r="B185" t="s">
        <v>382</v>
      </c>
      <c r="C185" s="3">
        <f>INVENTARIO[[#This Row],[STOCK]]</f>
        <v>20</v>
      </c>
      <c r="D185" s="17">
        <f>SUMIF(ENTRADAS14[[#This Row],[CÓDIGO PRODUCTO]],INVENTARIO12[[#This Row],[CÓDIGO PRODUCTO]],ENTRADAS14[[#This Row],[CANTIDAD]])</f>
        <v>98</v>
      </c>
      <c r="E185" s="17">
        <f>SUMIF(SALIDAS13[[#This Row],[CÓDIGO PRODUCTO]],INVENTARIO12[[#This Row],[CÓDIGO PRODUCTO]],SALIDAS13[[#This Row],[CANTIDAD]])</f>
        <v>77</v>
      </c>
      <c r="F185" s="18">
        <f>INVENTARIO12[[#This Row],[EXISTENCIAS INICIALES]]+INVENTARIO12[[#This Row],[ENTRADAS]]-INVENTARIO12[[#This Row],[SALIDAS]]</f>
        <v>41</v>
      </c>
      <c r="H185" s="1" t="s">
        <v>632</v>
      </c>
      <c r="J185" s="11" t="s">
        <v>507</v>
      </c>
      <c r="K185" s="36" t="e" cm="1">
        <f t="array" ref="K185">BUSCARV</f>
        <v>#NAME?</v>
      </c>
      <c r="L185" s="1">
        <v>77</v>
      </c>
      <c r="N185" s="1" t="s">
        <v>633</v>
      </c>
      <c r="P185" s="11" t="s">
        <v>507</v>
      </c>
      <c r="Q185" s="1" t="e" cm="1" vm="1">
        <f t="array" aca="1" ref="Q185" ca="1">VLOOKUP(ENTRADAS14[CÓDIGO PRODUCTO],INVENTARIO12[],2,FALSE)</f>
        <v>#VALUE!</v>
      </c>
      <c r="R185" s="1">
        <v>98</v>
      </c>
    </row>
    <row r="186" spans="1:18" x14ac:dyDescent="0.25">
      <c r="A186" s="11" t="s">
        <v>508</v>
      </c>
      <c r="B186" t="s">
        <v>383</v>
      </c>
      <c r="C186" s="3">
        <f>INVENTARIO[[#This Row],[STOCK]]</f>
        <v>20</v>
      </c>
      <c r="D186" s="17">
        <f>SUMIF(ENTRADAS14[[#This Row],[CÓDIGO PRODUCTO]],INVENTARIO12[[#This Row],[CÓDIGO PRODUCTO]],ENTRADAS14[[#This Row],[CANTIDAD]])</f>
        <v>106</v>
      </c>
      <c r="E186" s="17">
        <f>SUMIF(SALIDAS13[[#This Row],[CÓDIGO PRODUCTO]],INVENTARIO12[[#This Row],[CÓDIGO PRODUCTO]],SALIDAS13[[#This Row],[CANTIDAD]])</f>
        <v>84</v>
      </c>
      <c r="F186" s="18">
        <f>INVENTARIO12[[#This Row],[EXISTENCIAS INICIALES]]+INVENTARIO12[[#This Row],[ENTRADAS]]-INVENTARIO12[[#This Row],[SALIDAS]]</f>
        <v>42</v>
      </c>
      <c r="H186" s="1" t="s">
        <v>633</v>
      </c>
      <c r="J186" s="11" t="s">
        <v>508</v>
      </c>
      <c r="K186" s="36" t="e" cm="1">
        <f t="array" ref="K186">BUSCARV</f>
        <v>#NAME?</v>
      </c>
      <c r="L186" s="1">
        <v>84</v>
      </c>
      <c r="N186" s="1" t="s">
        <v>634</v>
      </c>
      <c r="P186" s="11" t="s">
        <v>508</v>
      </c>
      <c r="Q186" s="1" t="e" cm="1" vm="1">
        <f t="array" aca="1" ref="Q186" ca="1">VLOOKUP(ENTRADAS14[CÓDIGO PRODUCTO],INVENTARIO12[],2,FALSE)</f>
        <v>#VALUE!</v>
      </c>
      <c r="R186" s="1">
        <v>106</v>
      </c>
    </row>
    <row r="187" spans="1:18" x14ac:dyDescent="0.25">
      <c r="A187" s="11" t="s">
        <v>509</v>
      </c>
      <c r="B187" t="s">
        <v>384</v>
      </c>
      <c r="C187" s="3">
        <f>INVENTARIO[[#This Row],[STOCK]]</f>
        <v>-1</v>
      </c>
      <c r="D187" s="17">
        <f>SUMIF(ENTRADAS14[[#This Row],[CÓDIGO PRODUCTO]],INVENTARIO12[[#This Row],[CÓDIGO PRODUCTO]],ENTRADAS14[[#This Row],[CANTIDAD]])</f>
        <v>91</v>
      </c>
      <c r="E187" s="17">
        <f>SUMIF(SALIDAS13[[#This Row],[CÓDIGO PRODUCTO]],INVENTARIO12[[#This Row],[CÓDIGO PRODUCTO]],SALIDAS13[[#This Row],[CANTIDAD]])</f>
        <v>83</v>
      </c>
      <c r="F187" s="18">
        <f>INVENTARIO12[[#This Row],[EXISTENCIAS INICIALES]]+INVENTARIO12[[#This Row],[ENTRADAS]]-INVENTARIO12[[#This Row],[SALIDAS]]</f>
        <v>7</v>
      </c>
      <c r="H187" s="1" t="s">
        <v>634</v>
      </c>
      <c r="J187" s="11" t="s">
        <v>509</v>
      </c>
      <c r="K187" s="36" t="e" cm="1">
        <f t="array" ref="K187">BUSCARV</f>
        <v>#NAME?</v>
      </c>
      <c r="L187" s="1">
        <v>83</v>
      </c>
      <c r="N187" s="1" t="s">
        <v>635</v>
      </c>
      <c r="P187" s="11" t="s">
        <v>509</v>
      </c>
      <c r="Q187" s="1" t="e" cm="1" vm="1">
        <f t="array" aca="1" ref="Q187" ca="1">VLOOKUP(ENTRADAS14[CÓDIGO PRODUCTO],INVENTARIO12[],2,FALSE)</f>
        <v>#VALUE!</v>
      </c>
      <c r="R187" s="1">
        <v>91</v>
      </c>
    </row>
    <row r="188" spans="1:18" x14ac:dyDescent="0.25">
      <c r="A188" s="11" t="s">
        <v>510</v>
      </c>
      <c r="B188" t="s">
        <v>385</v>
      </c>
      <c r="C188" s="3">
        <f>INVENTARIO[[#This Row],[STOCK]]</f>
        <v>9</v>
      </c>
      <c r="D188" s="17">
        <f>SUMIF(ENTRADAS14[[#This Row],[CÓDIGO PRODUCTO]],INVENTARIO12[[#This Row],[CÓDIGO PRODUCTO]],ENTRADAS14[[#This Row],[CANTIDAD]])</f>
        <v>111</v>
      </c>
      <c r="E188" s="17">
        <f>SUMIF(SALIDAS13[[#This Row],[CÓDIGO PRODUCTO]],INVENTARIO12[[#This Row],[CÓDIGO PRODUCTO]],SALIDAS13[[#This Row],[CANTIDAD]])</f>
        <v>81</v>
      </c>
      <c r="F188" s="18">
        <f>INVENTARIO12[[#This Row],[EXISTENCIAS INICIALES]]+INVENTARIO12[[#This Row],[ENTRADAS]]-INVENTARIO12[[#This Row],[SALIDAS]]</f>
        <v>39</v>
      </c>
      <c r="H188" s="1" t="s">
        <v>635</v>
      </c>
      <c r="J188" s="11" t="s">
        <v>510</v>
      </c>
      <c r="K188" s="36" t="e" cm="1">
        <f t="array" ref="K188">BUSCARV</f>
        <v>#NAME?</v>
      </c>
      <c r="L188" s="1">
        <v>81</v>
      </c>
      <c r="N188" s="1" t="s">
        <v>636</v>
      </c>
      <c r="P188" s="11" t="s">
        <v>510</v>
      </c>
      <c r="Q188" s="1" t="e" cm="1" vm="1">
        <f t="array" aca="1" ref="Q188" ca="1">VLOOKUP(ENTRADAS14[CÓDIGO PRODUCTO],INVENTARIO12[],2,FALSE)</f>
        <v>#VALUE!</v>
      </c>
      <c r="R188" s="1">
        <v>111</v>
      </c>
    </row>
    <row r="189" spans="1:18" x14ac:dyDescent="0.25">
      <c r="A189" s="11" t="s">
        <v>511</v>
      </c>
      <c r="B189" t="s">
        <v>386</v>
      </c>
      <c r="C189" s="3">
        <f>INVENTARIO[[#This Row],[STOCK]]</f>
        <v>20</v>
      </c>
      <c r="D189" s="17">
        <f>SUMIF(ENTRADAS14[[#This Row],[CÓDIGO PRODUCTO]],INVENTARIO12[[#This Row],[CÓDIGO PRODUCTO]],ENTRADAS14[[#This Row],[CANTIDAD]])</f>
        <v>91</v>
      </c>
      <c r="E189" s="17">
        <f>SUMIF(SALIDAS13[[#This Row],[CÓDIGO PRODUCTO]],INVENTARIO12[[#This Row],[CÓDIGO PRODUCTO]],SALIDAS13[[#This Row],[CANTIDAD]])</f>
        <v>75</v>
      </c>
      <c r="F189" s="18">
        <f>INVENTARIO12[[#This Row],[EXISTENCIAS INICIALES]]+INVENTARIO12[[#This Row],[ENTRADAS]]-INVENTARIO12[[#This Row],[SALIDAS]]</f>
        <v>36</v>
      </c>
      <c r="H189" s="1" t="s">
        <v>636</v>
      </c>
      <c r="J189" s="11" t="s">
        <v>511</v>
      </c>
      <c r="K189" s="36" t="e" cm="1">
        <f t="array" ref="K189">BUSCARV</f>
        <v>#NAME?</v>
      </c>
      <c r="L189" s="1">
        <v>75</v>
      </c>
      <c r="N189" s="1" t="s">
        <v>637</v>
      </c>
      <c r="P189" s="11" t="s">
        <v>511</v>
      </c>
      <c r="Q189" s="1" t="e" cm="1" vm="1">
        <f t="array" aca="1" ref="Q189" ca="1">VLOOKUP(ENTRADAS14[CÓDIGO PRODUCTO],INVENTARIO12[],2,FALSE)</f>
        <v>#VALUE!</v>
      </c>
      <c r="R189" s="1">
        <v>91</v>
      </c>
    </row>
    <row r="190" spans="1:18" x14ac:dyDescent="0.25">
      <c r="A190" s="11" t="s">
        <v>512</v>
      </c>
      <c r="B190" t="s">
        <v>387</v>
      </c>
      <c r="C190" s="3">
        <f>INVENTARIO[[#This Row],[STOCK]]</f>
        <v>37</v>
      </c>
      <c r="D190" s="17">
        <f>SUMIF(ENTRADAS14[[#This Row],[CÓDIGO PRODUCTO]],INVENTARIO12[[#This Row],[CÓDIGO PRODUCTO]],ENTRADAS14[[#This Row],[CANTIDAD]])</f>
        <v>90</v>
      </c>
      <c r="E190" s="17">
        <f>SUMIF(SALIDAS13[[#This Row],[CÓDIGO PRODUCTO]],INVENTARIO12[[#This Row],[CÓDIGO PRODUCTO]],SALIDAS13[[#This Row],[CANTIDAD]])</f>
        <v>79</v>
      </c>
      <c r="F190" s="18">
        <f>INVENTARIO12[[#This Row],[EXISTENCIAS INICIALES]]+INVENTARIO12[[#This Row],[ENTRADAS]]-INVENTARIO12[[#This Row],[SALIDAS]]</f>
        <v>48</v>
      </c>
      <c r="H190" s="1" t="s">
        <v>637</v>
      </c>
      <c r="J190" s="11" t="s">
        <v>512</v>
      </c>
      <c r="K190" s="36" t="e" cm="1">
        <f t="array" ref="K190">BUSCARV</f>
        <v>#NAME?</v>
      </c>
      <c r="L190" s="1">
        <v>79</v>
      </c>
      <c r="N190" s="1" t="s">
        <v>638</v>
      </c>
      <c r="P190" s="11" t="s">
        <v>512</v>
      </c>
      <c r="Q190" s="1" t="e" cm="1" vm="1">
        <f t="array" aca="1" ref="Q190" ca="1">VLOOKUP(ENTRADAS14[CÓDIGO PRODUCTO],INVENTARIO12[],2,FALSE)</f>
        <v>#VALUE!</v>
      </c>
      <c r="R190" s="1">
        <v>90</v>
      </c>
    </row>
    <row r="191" spans="1:18" x14ac:dyDescent="0.25">
      <c r="A191" s="11" t="s">
        <v>513</v>
      </c>
      <c r="B191" t="s">
        <v>388</v>
      </c>
      <c r="C191" s="3">
        <f>INVENTARIO[[#This Row],[STOCK]]</f>
        <v>40</v>
      </c>
      <c r="D191" s="17">
        <f>SUMIF(ENTRADAS14[[#This Row],[CÓDIGO PRODUCTO]],INVENTARIO12[[#This Row],[CÓDIGO PRODUCTO]],ENTRADAS14[[#This Row],[CANTIDAD]])</f>
        <v>109</v>
      </c>
      <c r="E191" s="17">
        <f>SUMIF(SALIDAS13[[#This Row],[CÓDIGO PRODUCTO]],INVENTARIO12[[#This Row],[CÓDIGO PRODUCTO]],SALIDAS13[[#This Row],[CANTIDAD]])</f>
        <v>80</v>
      </c>
      <c r="F191" s="18">
        <f>INVENTARIO12[[#This Row],[EXISTENCIAS INICIALES]]+INVENTARIO12[[#This Row],[ENTRADAS]]-INVENTARIO12[[#This Row],[SALIDAS]]</f>
        <v>69</v>
      </c>
      <c r="H191" s="1" t="s">
        <v>638</v>
      </c>
      <c r="J191" s="11" t="s">
        <v>513</v>
      </c>
      <c r="K191" s="36" t="e" cm="1">
        <f t="array" ref="K191">BUSCARV</f>
        <v>#NAME?</v>
      </c>
      <c r="L191" s="1">
        <v>80</v>
      </c>
      <c r="N191" s="1" t="s">
        <v>639</v>
      </c>
      <c r="P191" s="11" t="s">
        <v>513</v>
      </c>
      <c r="Q191" s="1" t="e" cm="1" vm="1">
        <f t="array" aca="1" ref="Q191" ca="1">VLOOKUP(ENTRADAS14[CÓDIGO PRODUCTO],INVENTARIO12[],2,FALSE)</f>
        <v>#VALUE!</v>
      </c>
      <c r="R191" s="1">
        <v>109</v>
      </c>
    </row>
    <row r="192" spans="1:18" x14ac:dyDescent="0.25">
      <c r="A192" s="11" t="s">
        <v>514</v>
      </c>
      <c r="B192" t="s">
        <v>389</v>
      </c>
      <c r="C192" s="3">
        <f>INVENTARIO[[#This Row],[STOCK]]</f>
        <v>39</v>
      </c>
      <c r="D192" s="17">
        <f>SUMIF(ENTRADAS14[[#This Row],[CÓDIGO PRODUCTO]],INVENTARIO12[[#This Row],[CÓDIGO PRODUCTO]],ENTRADAS14[[#This Row],[CANTIDAD]])</f>
        <v>102</v>
      </c>
      <c r="E192" s="17">
        <f>SUMIF(SALIDAS13[[#This Row],[CÓDIGO PRODUCTO]],INVENTARIO12[[#This Row],[CÓDIGO PRODUCTO]],SALIDAS13[[#This Row],[CANTIDAD]])</f>
        <v>78</v>
      </c>
      <c r="F192" s="18">
        <f>INVENTARIO12[[#This Row],[EXISTENCIAS INICIALES]]+INVENTARIO12[[#This Row],[ENTRADAS]]-INVENTARIO12[[#This Row],[SALIDAS]]</f>
        <v>63</v>
      </c>
      <c r="H192" s="1" t="s">
        <v>639</v>
      </c>
      <c r="J192" s="11" t="s">
        <v>514</v>
      </c>
      <c r="K192" s="36" t="e" cm="1">
        <f t="array" ref="K192">BUSCARV</f>
        <v>#NAME?</v>
      </c>
      <c r="L192" s="1">
        <v>78</v>
      </c>
      <c r="N192" s="1" t="s">
        <v>640</v>
      </c>
      <c r="P192" s="11" t="s">
        <v>514</v>
      </c>
      <c r="Q192" s="1" t="e" cm="1" vm="1">
        <f t="array" aca="1" ref="Q192" ca="1">VLOOKUP(ENTRADAS14[CÓDIGO PRODUCTO],INVENTARIO12[],2,FALSE)</f>
        <v>#VALUE!</v>
      </c>
      <c r="R192" s="1">
        <v>102</v>
      </c>
    </row>
    <row r="193" spans="1:18" x14ac:dyDescent="0.25">
      <c r="A193" s="11" t="s">
        <v>515</v>
      </c>
      <c r="B193" t="s">
        <v>390</v>
      </c>
      <c r="C193" s="3">
        <f>INVENTARIO[[#This Row],[STOCK]]</f>
        <v>40</v>
      </c>
      <c r="D193" s="17">
        <f>SUMIF(ENTRADAS14[[#This Row],[CÓDIGO PRODUCTO]],INVENTARIO12[[#This Row],[CÓDIGO PRODUCTO]],ENTRADAS14[[#This Row],[CANTIDAD]])</f>
        <v>102</v>
      </c>
      <c r="E193" s="17">
        <f>SUMIF(SALIDAS13[[#This Row],[CÓDIGO PRODUCTO]],INVENTARIO12[[#This Row],[CÓDIGO PRODUCTO]],SALIDAS13[[#This Row],[CANTIDAD]])</f>
        <v>76</v>
      </c>
      <c r="F193" s="18">
        <f>INVENTARIO12[[#This Row],[EXISTENCIAS INICIALES]]+INVENTARIO12[[#This Row],[ENTRADAS]]-INVENTARIO12[[#This Row],[SALIDAS]]</f>
        <v>66</v>
      </c>
      <c r="H193" s="1" t="s">
        <v>640</v>
      </c>
      <c r="J193" s="11" t="s">
        <v>515</v>
      </c>
      <c r="K193" s="36" t="e" cm="1">
        <f t="array" ref="K193">BUSCARV</f>
        <v>#NAME?</v>
      </c>
      <c r="L193" s="1">
        <v>76</v>
      </c>
      <c r="N193" s="1" t="s">
        <v>641</v>
      </c>
      <c r="P193" s="11" t="s">
        <v>515</v>
      </c>
      <c r="Q193" s="1" t="e" cm="1" vm="1">
        <f t="array" aca="1" ref="Q193" ca="1">VLOOKUP(ENTRADAS14[CÓDIGO PRODUCTO],INVENTARIO12[],2,FALSE)</f>
        <v>#VALUE!</v>
      </c>
      <c r="R193" s="1">
        <v>102</v>
      </c>
    </row>
    <row r="194" spans="1:18" x14ac:dyDescent="0.25">
      <c r="A194" s="11" t="s">
        <v>516</v>
      </c>
      <c r="B194" t="s">
        <v>391</v>
      </c>
      <c r="C194" s="3">
        <f>INVENTARIO[[#This Row],[STOCK]]</f>
        <v>22</v>
      </c>
      <c r="D194" s="17">
        <f>SUMIF(ENTRADAS14[[#This Row],[CÓDIGO PRODUCTO]],INVENTARIO12[[#This Row],[CÓDIGO PRODUCTO]],ENTRADAS14[[#This Row],[CANTIDAD]])</f>
        <v>102</v>
      </c>
      <c r="E194" s="17">
        <f>SUMIF(SALIDAS13[[#This Row],[CÓDIGO PRODUCTO]],INVENTARIO12[[#This Row],[CÓDIGO PRODUCTO]],SALIDAS13[[#This Row],[CANTIDAD]])</f>
        <v>76</v>
      </c>
      <c r="F194" s="18">
        <f>INVENTARIO12[[#This Row],[EXISTENCIAS INICIALES]]+INVENTARIO12[[#This Row],[ENTRADAS]]-INVENTARIO12[[#This Row],[SALIDAS]]</f>
        <v>48</v>
      </c>
      <c r="H194" s="1" t="s">
        <v>641</v>
      </c>
      <c r="J194" s="11" t="s">
        <v>516</v>
      </c>
      <c r="K194" s="36" t="e" cm="1">
        <f t="array" ref="K194">BUSCARV</f>
        <v>#NAME?</v>
      </c>
      <c r="L194" s="1">
        <v>76</v>
      </c>
      <c r="N194" s="1" t="s">
        <v>642</v>
      </c>
      <c r="P194" s="11" t="s">
        <v>516</v>
      </c>
      <c r="Q194" s="1" t="e" cm="1" vm="1">
        <f t="array" aca="1" ref="Q194" ca="1">VLOOKUP(ENTRADAS14[CÓDIGO PRODUCTO],INVENTARIO12[],2,FALSE)</f>
        <v>#VALUE!</v>
      </c>
      <c r="R194" s="1">
        <v>102</v>
      </c>
    </row>
    <row r="195" spans="1:18" x14ac:dyDescent="0.25">
      <c r="A195" s="11" t="s">
        <v>517</v>
      </c>
      <c r="B195" t="s">
        <v>272</v>
      </c>
      <c r="C195" s="3">
        <f>INVENTARIO[[#This Row],[STOCK]]</f>
        <v>1</v>
      </c>
      <c r="D195" s="17">
        <f>SUMIF(ENTRADAS14[[#This Row],[CÓDIGO PRODUCTO]],INVENTARIO12[[#This Row],[CÓDIGO PRODUCTO]],ENTRADAS14[[#This Row],[CANTIDAD]])</f>
        <v>111</v>
      </c>
      <c r="E195" s="17">
        <f>SUMIF(SALIDAS13[[#This Row],[CÓDIGO PRODUCTO]],INVENTARIO12[[#This Row],[CÓDIGO PRODUCTO]],SALIDAS13[[#This Row],[CANTIDAD]])</f>
        <v>76</v>
      </c>
      <c r="F195" s="18">
        <f>INVENTARIO12[[#This Row],[EXISTENCIAS INICIALES]]+INVENTARIO12[[#This Row],[ENTRADAS]]-INVENTARIO12[[#This Row],[SALIDAS]]</f>
        <v>36</v>
      </c>
      <c r="H195" s="1" t="s">
        <v>642</v>
      </c>
      <c r="J195" s="11" t="s">
        <v>517</v>
      </c>
      <c r="K195" s="36" t="e" cm="1">
        <f t="array" ref="K195">BUSCARV</f>
        <v>#NAME?</v>
      </c>
      <c r="L195" s="1">
        <v>76</v>
      </c>
      <c r="N195" s="1" t="s">
        <v>643</v>
      </c>
      <c r="P195" s="11" t="s">
        <v>517</v>
      </c>
      <c r="Q195" s="1" t="e" cm="1" vm="1">
        <f t="array" aca="1" ref="Q195" ca="1">VLOOKUP(ENTRADAS14[CÓDIGO PRODUCTO],INVENTARIO12[],2,FALSE)</f>
        <v>#VALUE!</v>
      </c>
      <c r="R195" s="1">
        <v>111</v>
      </c>
    </row>
    <row r="196" spans="1:18" x14ac:dyDescent="0.25">
      <c r="A196" s="5"/>
      <c r="B196" s="4"/>
      <c r="C196" s="3"/>
      <c r="D196" s="17"/>
      <c r="E196" s="17"/>
      <c r="F196" s="18"/>
      <c r="J196" s="11"/>
      <c r="K196" s="36" t="e" cm="1">
        <f t="array" ref="K196">BUSCARV</f>
        <v>#NAME?</v>
      </c>
    </row>
    <row r="197" spans="1:18" x14ac:dyDescent="0.25">
      <c r="A197" s="5"/>
      <c r="B197" s="4"/>
      <c r="C197" s="3"/>
      <c r="D197" s="17"/>
      <c r="E197" s="17"/>
      <c r="F197" s="18"/>
      <c r="J197" s="35"/>
      <c r="K197" s="36" t="e" cm="1">
        <f t="array" ref="K197">BUSCARV</f>
        <v>#NAME?</v>
      </c>
    </row>
    <row r="198" spans="1:18" x14ac:dyDescent="0.25">
      <c r="A198" s="5"/>
      <c r="B198" s="4"/>
      <c r="C198" s="3"/>
      <c r="D198" s="17"/>
      <c r="E198" s="17"/>
      <c r="F198" s="18"/>
      <c r="J198" s="35"/>
      <c r="K198" s="36" t="e" cm="1">
        <f t="array" ref="K198">BUSCARV</f>
        <v>#NAME?</v>
      </c>
    </row>
    <row r="199" spans="1:18" x14ac:dyDescent="0.25">
      <c r="A199" s="5"/>
      <c r="B199" s="4"/>
      <c r="C199" s="3"/>
      <c r="D199" s="17"/>
      <c r="E199" s="17"/>
      <c r="F199" s="18"/>
      <c r="J199" s="35"/>
      <c r="K199" s="36" t="e" cm="1">
        <f t="array" ref="K199">BUSCARV</f>
        <v>#NAME?</v>
      </c>
    </row>
    <row r="200" spans="1:18" x14ac:dyDescent="0.25">
      <c r="A200" s="11"/>
      <c r="B200" s="12"/>
      <c r="C200" s="13"/>
      <c r="D200" s="19"/>
      <c r="E200" s="19"/>
      <c r="F200" s="20"/>
      <c r="J200" s="35"/>
      <c r="K200" s="36" t="e" cm="1">
        <f t="array" ref="K200">BUSCARV</f>
        <v>#NAME?</v>
      </c>
    </row>
    <row r="201" spans="1:18" x14ac:dyDescent="0.25">
      <c r="J201" s="35"/>
      <c r="K201" s="36" t="e" cm="1">
        <f t="array" ref="K201">BUSCARV</f>
        <v>#NAME?</v>
      </c>
    </row>
    <row r="202" spans="1:18" x14ac:dyDescent="0.25">
      <c r="J202" s="35"/>
      <c r="K202" s="36" t="e" cm="1">
        <f t="array" ref="K202">BUSCARV</f>
        <v>#NAME?</v>
      </c>
    </row>
    <row r="203" spans="1:18" x14ac:dyDescent="0.25">
      <c r="J203" s="35"/>
      <c r="K203" s="36" t="e" cm="1">
        <f t="array" ref="K203">BUSCARV</f>
        <v>#NAME?</v>
      </c>
    </row>
    <row r="204" spans="1:18" x14ac:dyDescent="0.25">
      <c r="J204" s="35"/>
      <c r="K204" s="36" t="e" cm="1">
        <f t="array" ref="K204">BUSCARV</f>
        <v>#NAME?</v>
      </c>
    </row>
    <row r="205" spans="1:18" x14ac:dyDescent="0.25">
      <c r="J205" s="35"/>
      <c r="K205" s="36" t="e" cm="1">
        <f t="array" ref="K205">BUSCARV</f>
        <v>#NAME?</v>
      </c>
    </row>
    <row r="206" spans="1:18" x14ac:dyDescent="0.25">
      <c r="J206" s="35"/>
      <c r="K206" s="36" t="e" cm="1">
        <f t="array" ref="K206">BUSCARV</f>
        <v>#NAME?</v>
      </c>
    </row>
    <row r="207" spans="1:18" x14ac:dyDescent="0.25">
      <c r="J207" s="35"/>
      <c r="K207" s="36" t="e" cm="1">
        <f t="array" ref="K207">BUSCARV</f>
        <v>#NAME?</v>
      </c>
    </row>
    <row r="208" spans="1:18" x14ac:dyDescent="0.25">
      <c r="J208" s="35"/>
      <c r="K208" s="36" t="e" cm="1">
        <f t="array" ref="K208">BUSCARV</f>
        <v>#NAME?</v>
      </c>
    </row>
    <row r="209" spans="10:11" x14ac:dyDescent="0.25">
      <c r="J209" s="35"/>
      <c r="K209" s="36" t="e" cm="1">
        <f t="array" ref="K209">BUSCARV</f>
        <v>#NAME?</v>
      </c>
    </row>
    <row r="210" spans="10:11" x14ac:dyDescent="0.25">
      <c r="J210" s="35"/>
      <c r="K210" s="36" t="e" cm="1">
        <f t="array" ref="K210">BUSCARV</f>
        <v>#NAME?</v>
      </c>
    </row>
    <row r="211" spans="10:11" x14ac:dyDescent="0.25">
      <c r="J211" s="35"/>
      <c r="K211" s="36" t="e" cm="1">
        <f t="array" ref="K211">BUSCARV</f>
        <v>#NAME?</v>
      </c>
    </row>
    <row r="212" spans="10:11" x14ac:dyDescent="0.25">
      <c r="J212" s="35"/>
      <c r="K212" s="36" t="e" cm="1">
        <f t="array" ref="K212">BUSCARV</f>
        <v>#NAME?</v>
      </c>
    </row>
    <row r="213" spans="10:11" x14ac:dyDescent="0.25">
      <c r="J213" s="35"/>
      <c r="K213" s="36" t="e" cm="1">
        <f t="array" ref="K213">BUSCARV</f>
        <v>#NAME?</v>
      </c>
    </row>
    <row r="214" spans="10:11" x14ac:dyDescent="0.25">
      <c r="J214" s="35"/>
      <c r="K214" s="36" t="e" cm="1">
        <f t="array" ref="K214">BUSCARV</f>
        <v>#NAME?</v>
      </c>
    </row>
    <row r="215" spans="10:11" x14ac:dyDescent="0.25">
      <c r="J215" s="35"/>
      <c r="K215" s="36" t="e" cm="1">
        <f t="array" ref="K215">BUSCARV</f>
        <v>#NAME?</v>
      </c>
    </row>
    <row r="216" spans="10:11" x14ac:dyDescent="0.25">
      <c r="J216" s="35"/>
      <c r="K216" s="36" t="e" cm="1">
        <f t="array" ref="K216">BUSCARV</f>
        <v>#NAME?</v>
      </c>
    </row>
    <row r="217" spans="10:11" x14ac:dyDescent="0.25">
      <c r="J217" s="35"/>
      <c r="K217" s="36" t="e" cm="1">
        <f t="array" ref="K217">BUSCARV</f>
        <v>#NAME?</v>
      </c>
    </row>
    <row r="218" spans="10:11" x14ac:dyDescent="0.25">
      <c r="J218" s="35"/>
      <c r="K218" s="36" t="e" cm="1">
        <f t="array" ref="K218">BUSCARV</f>
        <v>#NAME?</v>
      </c>
    </row>
    <row r="219" spans="10:11" x14ac:dyDescent="0.25">
      <c r="J219" s="35"/>
      <c r="K219" s="36" t="e" cm="1">
        <f t="array" ref="K219">BUSCARV</f>
        <v>#NAME?</v>
      </c>
    </row>
    <row r="220" spans="10:11" x14ac:dyDescent="0.25">
      <c r="J220" s="35"/>
      <c r="K220" s="36" t="e" cm="1">
        <f t="array" ref="K220">BUSCARV</f>
        <v>#NAME?</v>
      </c>
    </row>
    <row r="221" spans="10:11" x14ac:dyDescent="0.25">
      <c r="J221" s="35"/>
      <c r="K221" s="36" t="e" cm="1">
        <f t="array" ref="K221">BUSCARV</f>
        <v>#NAME?</v>
      </c>
    </row>
    <row r="222" spans="10:11" x14ac:dyDescent="0.25">
      <c r="J222" s="35"/>
      <c r="K222" s="36" t="e" cm="1">
        <f t="array" ref="K222">BUSCARV</f>
        <v>#NAME?</v>
      </c>
    </row>
    <row r="223" spans="10:11" x14ac:dyDescent="0.25">
      <c r="J223" s="35"/>
      <c r="K223" s="36" t="e" cm="1">
        <f t="array" ref="K223">BUSCARV</f>
        <v>#NAME?</v>
      </c>
    </row>
    <row r="224" spans="10:11" x14ac:dyDescent="0.25">
      <c r="J224" s="35"/>
      <c r="K224" s="36" t="e" cm="1">
        <f t="array" ref="K224">BUSCARV</f>
        <v>#NAME?</v>
      </c>
    </row>
    <row r="225" spans="10:11" x14ac:dyDescent="0.25">
      <c r="J225" s="35"/>
      <c r="K225" s="36" t="e" cm="1">
        <f t="array" ref="K225">BUSCARV</f>
        <v>#NAME?</v>
      </c>
    </row>
    <row r="226" spans="10:11" x14ac:dyDescent="0.25">
      <c r="J226" s="35"/>
      <c r="K226" s="36" t="e" cm="1">
        <f t="array" ref="K226">BUSCARV</f>
        <v>#NAME?</v>
      </c>
    </row>
    <row r="227" spans="10:11" x14ac:dyDescent="0.25">
      <c r="J227" s="35"/>
      <c r="K227" s="36" t="e" cm="1">
        <f t="array" ref="K227">BUSCARV</f>
        <v>#NAME?</v>
      </c>
    </row>
    <row r="228" spans="10:11" x14ac:dyDescent="0.25">
      <c r="J228" s="35"/>
      <c r="K228" s="36" t="e" cm="1">
        <f t="array" ref="K228">BUSCARV</f>
        <v>#NAME?</v>
      </c>
    </row>
    <row r="229" spans="10:11" x14ac:dyDescent="0.25">
      <c r="J229" s="35"/>
      <c r="K229" s="36" t="e" cm="1">
        <f t="array" ref="K229">BUSCARV</f>
        <v>#NAME?</v>
      </c>
    </row>
    <row r="230" spans="10:11" x14ac:dyDescent="0.25">
      <c r="J230" s="35"/>
      <c r="K230" s="36" t="e" cm="1">
        <f t="array" ref="K230">BUSCARV</f>
        <v>#NAME?</v>
      </c>
    </row>
    <row r="231" spans="10:11" x14ac:dyDescent="0.25">
      <c r="J231" s="35"/>
      <c r="K231" s="36" t="e" cm="1">
        <f t="array" ref="K231">BUSCARV</f>
        <v>#NAME?</v>
      </c>
    </row>
    <row r="232" spans="10:11" x14ac:dyDescent="0.25">
      <c r="J232" s="35"/>
      <c r="K232" s="36" t="e" cm="1">
        <f t="array" ref="K232">BUSCARV</f>
        <v>#NAME?</v>
      </c>
    </row>
    <row r="233" spans="10:11" x14ac:dyDescent="0.25">
      <c r="J233" s="35"/>
      <c r="K233" s="36" t="e" cm="1">
        <f t="array" ref="K233">BUSCARV</f>
        <v>#NAME?</v>
      </c>
    </row>
    <row r="234" spans="10:11" x14ac:dyDescent="0.25">
      <c r="J234" s="35"/>
      <c r="K234" s="36" t="e" cm="1">
        <f t="array" ref="K234">BUSCARV</f>
        <v>#NAME?</v>
      </c>
    </row>
    <row r="235" spans="10:11" x14ac:dyDescent="0.25">
      <c r="J235" s="35"/>
      <c r="K235" s="36" t="e" cm="1">
        <f t="array" ref="K235">BUSCARV</f>
        <v>#NAME?</v>
      </c>
    </row>
    <row r="236" spans="10:11" x14ac:dyDescent="0.25">
      <c r="J236" s="35"/>
      <c r="K236" s="36" t="e" cm="1">
        <f t="array" ref="K236">BUSCARV</f>
        <v>#NAME?</v>
      </c>
    </row>
    <row r="237" spans="10:11" x14ac:dyDescent="0.25">
      <c r="J237" s="35"/>
      <c r="K237" s="36" t="e" cm="1">
        <f t="array" ref="K237">BUSCARV</f>
        <v>#NAME?</v>
      </c>
    </row>
    <row r="238" spans="10:11" x14ac:dyDescent="0.25">
      <c r="J238" s="35"/>
      <c r="K238" s="36" t="e" cm="1">
        <f t="array" ref="K238">BUSCARV</f>
        <v>#NAME?</v>
      </c>
    </row>
    <row r="239" spans="10:11" x14ac:dyDescent="0.25">
      <c r="J239" s="35"/>
      <c r="K239" s="36" t="e" cm="1">
        <f t="array" ref="K239">BUSCARV</f>
        <v>#NAME?</v>
      </c>
    </row>
    <row r="240" spans="10:11" x14ac:dyDescent="0.25">
      <c r="J240" s="35"/>
      <c r="K240" s="36" t="e" cm="1">
        <f t="array" ref="K240">BUSCARV</f>
        <v>#NAME?</v>
      </c>
    </row>
    <row r="241" spans="10:11" x14ac:dyDescent="0.25">
      <c r="J241" s="35"/>
      <c r="K241" s="36" t="e" cm="1">
        <f t="array" ref="K241">BUSCARV</f>
        <v>#NAME?</v>
      </c>
    </row>
    <row r="242" spans="10:11" x14ac:dyDescent="0.25">
      <c r="J242" s="35"/>
      <c r="K242" s="36" t="e" cm="1">
        <f t="array" ref="K242">BUSCARV</f>
        <v>#NAME?</v>
      </c>
    </row>
    <row r="243" spans="10:11" x14ac:dyDescent="0.25">
      <c r="J243" s="35"/>
      <c r="K243" s="36" t="e" cm="1">
        <f t="array" ref="K243">BUSCARV</f>
        <v>#NAME?</v>
      </c>
    </row>
    <row r="244" spans="10:11" x14ac:dyDescent="0.25">
      <c r="J244" s="35"/>
      <c r="K244" s="36" t="e" cm="1">
        <f t="array" ref="K244">BUSCARV</f>
        <v>#NAME?</v>
      </c>
    </row>
    <row r="245" spans="10:11" x14ac:dyDescent="0.25">
      <c r="J245" s="35"/>
      <c r="K245" s="36" t="e" cm="1">
        <f t="array" ref="K245">BUSCARV</f>
        <v>#NAME?</v>
      </c>
    </row>
    <row r="246" spans="10:11" x14ac:dyDescent="0.25">
      <c r="J246" s="35"/>
      <c r="K246" s="36" t="e" cm="1">
        <f t="array" ref="K246">BUSCARV</f>
        <v>#NAME?</v>
      </c>
    </row>
    <row r="247" spans="10:11" x14ac:dyDescent="0.25">
      <c r="J247" s="35"/>
      <c r="K247" s="36" t="e" cm="1">
        <f t="array" ref="K247">BUSCARV</f>
        <v>#NAME?</v>
      </c>
    </row>
    <row r="248" spans="10:11" x14ac:dyDescent="0.25">
      <c r="J248" s="35"/>
      <c r="K248" s="36" t="e" cm="1">
        <f t="array" ref="K248">BUSCARV</f>
        <v>#NAME?</v>
      </c>
    </row>
  </sheetData>
  <mergeCells count="4">
    <mergeCell ref="A1:S1"/>
    <mergeCell ref="A2:F2"/>
    <mergeCell ref="H2:L2"/>
    <mergeCell ref="N2:R2"/>
  </mergeCells>
  <pageMargins left="0.7" right="0.7" top="0.75" bottom="0.75" header="0.3" footer="0.3"/>
  <tableParts count="3">
    <tablePart r:id="rId1"/>
    <tablePart r:id="rId2"/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5E5300-75FA-4FFB-AD83-563DAA233EFA}">
  <dimension ref="A1:S248"/>
  <sheetViews>
    <sheetView topLeftCell="B172" zoomScale="85" zoomScaleNormal="85" workbookViewId="0">
      <selection activeCell="D5" sqref="D5:D195"/>
    </sheetView>
  </sheetViews>
  <sheetFormatPr baseColWidth="10" defaultRowHeight="15" x14ac:dyDescent="0.25"/>
  <cols>
    <col min="1" max="1" width="21.28515625" style="1" customWidth="1"/>
    <col min="2" max="2" width="24" style="1" customWidth="1"/>
    <col min="3" max="3" width="19.140625" style="1" customWidth="1"/>
    <col min="4" max="4" width="13" style="1" customWidth="1"/>
    <col min="5" max="5" width="11.42578125" style="1"/>
    <col min="6" max="6" width="12.42578125" style="1" customWidth="1"/>
    <col min="7" max="7" width="2.85546875" style="2" customWidth="1"/>
    <col min="8" max="8" width="14.42578125" style="1" customWidth="1"/>
    <col min="9" max="9" width="12.5703125" style="1" customWidth="1"/>
    <col min="10" max="10" width="18" style="1" customWidth="1"/>
    <col min="11" max="11" width="0.42578125" style="1" customWidth="1"/>
    <col min="12" max="12" width="12.7109375" style="1" customWidth="1"/>
    <col min="13" max="13" width="3.140625" style="2" customWidth="1"/>
    <col min="14" max="14" width="14.42578125" style="1" customWidth="1"/>
    <col min="15" max="15" width="12.5703125" style="1" customWidth="1"/>
    <col min="16" max="16" width="21.28515625" style="1" customWidth="1"/>
    <col min="17" max="17" width="0.140625" style="1" customWidth="1"/>
    <col min="18" max="18" width="12.7109375" style="1" customWidth="1"/>
    <col min="19" max="19" width="3" style="2" customWidth="1"/>
    <col min="20" max="16384" width="11.42578125" style="1"/>
  </cols>
  <sheetData>
    <row r="1" spans="1:19" ht="53.25" customHeight="1" x14ac:dyDescent="0.25">
      <c r="A1" s="40"/>
      <c r="B1" s="41"/>
      <c r="C1" s="41"/>
      <c r="D1" s="41"/>
      <c r="E1" s="41"/>
      <c r="F1" s="41"/>
      <c r="G1" s="41"/>
      <c r="H1" s="41"/>
      <c r="I1" s="41"/>
      <c r="J1" s="41"/>
      <c r="K1" s="41"/>
      <c r="L1" s="41"/>
      <c r="M1" s="41"/>
      <c r="N1" s="41"/>
      <c r="O1" s="41"/>
      <c r="P1" s="41"/>
      <c r="Q1" s="41"/>
      <c r="R1" s="41"/>
      <c r="S1" s="41"/>
    </row>
    <row r="2" spans="1:19" ht="36.75" customHeight="1" x14ac:dyDescent="0.25">
      <c r="A2" s="37" t="s">
        <v>9</v>
      </c>
      <c r="B2" s="37"/>
      <c r="C2" s="37"/>
      <c r="D2" s="37"/>
      <c r="E2" s="37"/>
      <c r="F2" s="37"/>
      <c r="H2" s="38" t="s">
        <v>6</v>
      </c>
      <c r="I2" s="38"/>
      <c r="J2" s="38"/>
      <c r="K2" s="38"/>
      <c r="L2" s="38"/>
      <c r="N2" s="39" t="s">
        <v>5</v>
      </c>
      <c r="O2" s="39"/>
      <c r="P2" s="39"/>
      <c r="Q2" s="39"/>
      <c r="R2" s="39"/>
    </row>
    <row r="3" spans="1:19" ht="3" customHeight="1" x14ac:dyDescent="0.25"/>
    <row r="4" spans="1:19" ht="36.75" customHeight="1" x14ac:dyDescent="0.25">
      <c r="A4" s="7" t="s">
        <v>2</v>
      </c>
      <c r="B4" s="8" t="s">
        <v>3</v>
      </c>
      <c r="C4" s="9" t="s">
        <v>8</v>
      </c>
      <c r="D4" s="8" t="s">
        <v>5</v>
      </c>
      <c r="E4" s="8" t="s">
        <v>6</v>
      </c>
      <c r="F4" s="10" t="s">
        <v>7</v>
      </c>
      <c r="H4" s="8" t="s">
        <v>0</v>
      </c>
      <c r="I4" s="8" t="s">
        <v>1</v>
      </c>
      <c r="J4" s="9" t="s">
        <v>2</v>
      </c>
      <c r="K4" s="8" t="s">
        <v>3</v>
      </c>
      <c r="L4" s="8" t="s">
        <v>4</v>
      </c>
      <c r="N4" s="8" t="s">
        <v>0</v>
      </c>
      <c r="O4" s="8" t="s">
        <v>1</v>
      </c>
      <c r="P4" s="9" t="s">
        <v>2</v>
      </c>
      <c r="Q4" s="8" t="s">
        <v>3</v>
      </c>
      <c r="R4" s="8" t="s">
        <v>4</v>
      </c>
    </row>
    <row r="5" spans="1:19" x14ac:dyDescent="0.25">
      <c r="A5" s="5" t="s">
        <v>18</v>
      </c>
      <c r="B5" s="4" t="s">
        <v>28</v>
      </c>
      <c r="C5" s="3">
        <f>INVENTARIO12[[#This Row],[STOCK]]</f>
        <v>100</v>
      </c>
      <c r="D5" s="3">
        <f>SUMIF(ENTRADAS1417[[#This Row],[CÓDIGO PRODUCTO]],INVENTARIO1215[[#This Row],[CÓDIGO PRODUCTO]],ENTRADAS1417[[#This Row],[CANTIDAD]])</f>
        <v>75</v>
      </c>
      <c r="E5" s="3">
        <f>SUMIF(SALIDAS1316[[#This Row],[CÓDIGO PRODUCTO]],INVENTARIO1215[[#This Row],[CÓDIGO PRODUCTO]],SALIDAS1316[[#This Row],[CANTIDAD]])</f>
        <v>87</v>
      </c>
      <c r="F5" s="6">
        <f>INVENTARIO1215[[#This Row],[EXISTENCIAS INICIALES]]+INVENTARIO1215[[#This Row],[ENTRADAS]]-INVENTARIO1215[[#This Row],[SALIDAS]]</f>
        <v>88</v>
      </c>
      <c r="H5" s="1" t="s">
        <v>26</v>
      </c>
      <c r="I5" s="15">
        <v>44652</v>
      </c>
      <c r="J5" s="5" t="s">
        <v>18</v>
      </c>
      <c r="L5" s="1">
        <v>87</v>
      </c>
      <c r="N5" s="1" t="s">
        <v>27</v>
      </c>
      <c r="O5" s="16">
        <v>44649</v>
      </c>
      <c r="P5" s="5" t="s">
        <v>18</v>
      </c>
      <c r="Q5" s="1" t="e" cm="1" vm="1">
        <f t="array" aca="1" ref="Q5" ca="1">VLOOKUP(ENTRADAS1417[CÓDIGO PRODUCTO],INVENTARIO1215[],2,FALSE)</f>
        <v>#VALUE!</v>
      </c>
      <c r="R5" s="1">
        <v>75</v>
      </c>
    </row>
    <row r="6" spans="1:19" x14ac:dyDescent="0.25">
      <c r="A6" s="5" t="s">
        <v>19</v>
      </c>
      <c r="B6" s="4" t="s">
        <v>29</v>
      </c>
      <c r="C6" s="3">
        <f>INVENTARIO12[[#This Row],[STOCK]]</f>
        <v>100</v>
      </c>
      <c r="D6" s="3">
        <f>SUMIF(ENTRADAS1417[[#This Row],[CÓDIGO PRODUCTO]],INVENTARIO1215[[#This Row],[CÓDIGO PRODUCTO]],ENTRADAS1417[[#This Row],[CANTIDAD]])</f>
        <v>55</v>
      </c>
      <c r="E6" s="3">
        <f>SUMIF(SALIDAS1316[[#This Row],[CÓDIGO PRODUCTO]],INVENTARIO1215[[#This Row],[CÓDIGO PRODUCTO]],SALIDAS1316[[#This Row],[CANTIDAD]])</f>
        <v>94</v>
      </c>
      <c r="F6" s="6">
        <f>INVENTARIO1215[[#This Row],[EXISTENCIAS INICIALES]]+INVENTARIO1215[[#This Row],[ENTRADAS]]-INVENTARIO1215[[#This Row],[SALIDAS]]</f>
        <v>61</v>
      </c>
      <c r="H6" s="1" t="s">
        <v>27</v>
      </c>
      <c r="I6" s="15">
        <v>44653</v>
      </c>
      <c r="J6" s="5" t="s">
        <v>19</v>
      </c>
      <c r="K6" s="1" t="e" cm="1" vm="2">
        <f t="array" aca="1" ref="K6" ca="1">VLOOKUP(SALIDAS1316[CÓDIGO PRODUCTO],INVENTARIO1215[],2,FALSE)</f>
        <v>#VALUE!</v>
      </c>
      <c r="L6" s="1">
        <v>94</v>
      </c>
      <c r="N6" s="1" t="s">
        <v>141</v>
      </c>
      <c r="O6" s="16">
        <v>44650</v>
      </c>
      <c r="P6" s="5" t="s">
        <v>19</v>
      </c>
      <c r="Q6" s="1" t="e" cm="1" vm="1">
        <f t="array" aca="1" ref="Q6" ca="1">VLOOKUP(ENTRADAS1417[CÓDIGO PRODUCTO],INVENTARIO1215[],2,FALSE)</f>
        <v>#VALUE!</v>
      </c>
      <c r="R6" s="1">
        <v>55</v>
      </c>
    </row>
    <row r="7" spans="1:19" x14ac:dyDescent="0.25">
      <c r="A7" s="5" t="s">
        <v>20</v>
      </c>
      <c r="B7" s="4" t="s">
        <v>30</v>
      </c>
      <c r="C7" s="3">
        <f>INVENTARIO12[[#This Row],[STOCK]]</f>
        <v>99</v>
      </c>
      <c r="D7" s="3">
        <f>SUMIF(ENTRADAS1417[[#This Row],[CÓDIGO PRODUCTO]],INVENTARIO1215[[#This Row],[CÓDIGO PRODUCTO]],ENTRADAS1417[[#This Row],[CANTIDAD]])</f>
        <v>61</v>
      </c>
      <c r="E7" s="3">
        <f>SUMIF(SALIDAS1316[[#This Row],[CÓDIGO PRODUCTO]],INVENTARIO1215[[#This Row],[CÓDIGO PRODUCTO]],SALIDAS1316[[#This Row],[CANTIDAD]])</f>
        <v>74</v>
      </c>
      <c r="F7" s="6">
        <f>INVENTARIO1215[[#This Row],[EXISTENCIAS INICIALES]]+INVENTARIO1215[[#This Row],[ENTRADAS]]-INVENTARIO1215[[#This Row],[SALIDAS]]</f>
        <v>86</v>
      </c>
      <c r="H7" s="1" t="s">
        <v>141</v>
      </c>
      <c r="I7" s="15">
        <v>44654</v>
      </c>
      <c r="J7" s="5" t="s">
        <v>20</v>
      </c>
      <c r="K7" s="1" t="e" cm="1">
        <f t="array" ref="K7">BUSCARV</f>
        <v>#NAME?</v>
      </c>
      <c r="L7" s="1">
        <v>74</v>
      </c>
      <c r="N7" s="1" t="s">
        <v>142</v>
      </c>
      <c r="O7" s="16">
        <v>44651</v>
      </c>
      <c r="P7" s="5" t="s">
        <v>20</v>
      </c>
      <c r="Q7" s="1" t="e" cm="1" vm="1">
        <f t="array" aca="1" ref="Q7" ca="1">VLOOKUP(ENTRADAS1417[CÓDIGO PRODUCTO],INVENTARIO1215[],2,FALSE)</f>
        <v>#VALUE!</v>
      </c>
      <c r="R7" s="1">
        <v>61</v>
      </c>
    </row>
    <row r="8" spans="1:19" x14ac:dyDescent="0.25">
      <c r="A8" s="5" t="s">
        <v>21</v>
      </c>
      <c r="B8" s="4" t="s">
        <v>31</v>
      </c>
      <c r="C8" s="3">
        <f>INVENTARIO12[[#This Row],[STOCK]]</f>
        <v>94</v>
      </c>
      <c r="D8" s="3">
        <f>SUMIF(ENTRADAS1417[[#This Row],[CÓDIGO PRODUCTO]],INVENTARIO1215[[#This Row],[CÓDIGO PRODUCTO]],ENTRADAS1417[[#This Row],[CANTIDAD]])</f>
        <v>62</v>
      </c>
      <c r="E8" s="3">
        <f>SUMIF(SALIDAS1316[[#This Row],[CÓDIGO PRODUCTO]],INVENTARIO1215[[#This Row],[CÓDIGO PRODUCTO]],SALIDAS1316[[#This Row],[CANTIDAD]])</f>
        <v>83</v>
      </c>
      <c r="F8" s="6">
        <f>INVENTARIO1215[[#This Row],[EXISTENCIAS INICIALES]]+INVENTARIO1215[[#This Row],[ENTRADAS]]-INVENTARIO1215[[#This Row],[SALIDAS]]</f>
        <v>73</v>
      </c>
      <c r="H8" s="1" t="s">
        <v>142</v>
      </c>
      <c r="I8" s="15">
        <v>44655</v>
      </c>
      <c r="J8" s="5" t="s">
        <v>21</v>
      </c>
      <c r="K8" s="1" t="e" cm="1">
        <f t="array" ref="K8">BUSCARV</f>
        <v>#NAME?</v>
      </c>
      <c r="L8" s="1">
        <v>83</v>
      </c>
      <c r="N8" s="1" t="s">
        <v>143</v>
      </c>
      <c r="O8" s="16">
        <v>44652</v>
      </c>
      <c r="P8" s="5" t="s">
        <v>21</v>
      </c>
      <c r="Q8" s="1" t="e" cm="1" vm="1">
        <f t="array" aca="1" ref="Q8" ca="1">VLOOKUP(ENTRADAS1417[CÓDIGO PRODUCTO],INVENTARIO1215[],2,FALSE)</f>
        <v>#VALUE!</v>
      </c>
      <c r="R8" s="1">
        <v>62</v>
      </c>
    </row>
    <row r="9" spans="1:19" x14ac:dyDescent="0.25">
      <c r="A9" s="5" t="s">
        <v>14</v>
      </c>
      <c r="B9" s="4" t="s">
        <v>32</v>
      </c>
      <c r="C9" s="3">
        <f>INVENTARIO12[[#This Row],[STOCK]]</f>
        <v>95</v>
      </c>
      <c r="D9" s="3">
        <f>SUMIF(ENTRADAS1417[[#This Row],[CÓDIGO PRODUCTO]],INVENTARIO1215[[#This Row],[CÓDIGO PRODUCTO]],ENTRADAS1417[[#This Row],[CANTIDAD]])</f>
        <v>73</v>
      </c>
      <c r="E9" s="3">
        <f>SUMIF(SALIDAS1316[[#This Row],[CÓDIGO PRODUCTO]],INVENTARIO1215[[#This Row],[CÓDIGO PRODUCTO]],SALIDAS1316[[#This Row],[CANTIDAD]])</f>
        <v>85</v>
      </c>
      <c r="F9" s="6">
        <f>INVENTARIO1215[[#This Row],[EXISTENCIAS INICIALES]]+INVENTARIO1215[[#This Row],[ENTRADAS]]-INVENTARIO1215[[#This Row],[SALIDAS]]</f>
        <v>83</v>
      </c>
      <c r="H9" s="1" t="s">
        <v>143</v>
      </c>
      <c r="I9" s="15">
        <v>44656</v>
      </c>
      <c r="J9" s="5" t="s">
        <v>14</v>
      </c>
      <c r="K9" s="1" t="e" cm="1">
        <f t="array" ref="K9">BUSCARV</f>
        <v>#NAME?</v>
      </c>
      <c r="L9" s="1">
        <v>85</v>
      </c>
      <c r="N9" s="1" t="s">
        <v>144</v>
      </c>
      <c r="O9" s="16">
        <v>44653</v>
      </c>
      <c r="P9" s="5" t="s">
        <v>14</v>
      </c>
      <c r="Q9" s="1" t="e" cm="1" vm="1">
        <f t="array" aca="1" ref="Q9" ca="1">VLOOKUP(ENTRADAS1417[CÓDIGO PRODUCTO],INVENTARIO1215[],2,FALSE)</f>
        <v>#VALUE!</v>
      </c>
      <c r="R9" s="1">
        <v>73</v>
      </c>
    </row>
    <row r="10" spans="1:19" x14ac:dyDescent="0.25">
      <c r="A10" s="5" t="s">
        <v>15</v>
      </c>
      <c r="B10" s="4" t="s">
        <v>33</v>
      </c>
      <c r="C10" s="3">
        <f>INVENTARIO12[[#This Row],[STOCK]]</f>
        <v>95</v>
      </c>
      <c r="D10" s="3">
        <f>SUMIF(ENTRADAS1417[[#This Row],[CÓDIGO PRODUCTO]],INVENTARIO1215[[#This Row],[CÓDIGO PRODUCTO]],ENTRADAS1417[[#This Row],[CANTIDAD]])</f>
        <v>51</v>
      </c>
      <c r="E10" s="3">
        <f>SUMIF(SALIDAS1316[[#This Row],[CÓDIGO PRODUCTO]],INVENTARIO1215[[#This Row],[CÓDIGO PRODUCTO]],SALIDAS1316[[#This Row],[CANTIDAD]])</f>
        <v>81</v>
      </c>
      <c r="F10" s="6">
        <f>INVENTARIO1215[[#This Row],[EXISTENCIAS INICIALES]]+INVENTARIO1215[[#This Row],[ENTRADAS]]-INVENTARIO1215[[#This Row],[SALIDAS]]</f>
        <v>65</v>
      </c>
      <c r="H10" s="1" t="s">
        <v>144</v>
      </c>
      <c r="I10" s="15">
        <v>44657</v>
      </c>
      <c r="J10" s="5" t="s">
        <v>15</v>
      </c>
      <c r="K10" s="1" t="e" cm="1">
        <f t="array" ref="K10">BUSCARV</f>
        <v>#NAME?</v>
      </c>
      <c r="L10" s="1">
        <v>81</v>
      </c>
      <c r="N10" s="1" t="s">
        <v>145</v>
      </c>
      <c r="O10" s="16">
        <v>44654</v>
      </c>
      <c r="P10" s="5" t="s">
        <v>15</v>
      </c>
      <c r="Q10" s="1" t="e" cm="1" vm="1">
        <f t="array" aca="1" ref="Q10" ca="1">VLOOKUP(ENTRADAS1417[CÓDIGO PRODUCTO],INVENTARIO1215[],2,FALSE)</f>
        <v>#VALUE!</v>
      </c>
      <c r="R10" s="1">
        <v>51</v>
      </c>
    </row>
    <row r="11" spans="1:19" x14ac:dyDescent="0.25">
      <c r="A11" s="5" t="s">
        <v>16</v>
      </c>
      <c r="B11" s="4" t="s">
        <v>34</v>
      </c>
      <c r="C11" s="3">
        <f>INVENTARIO12[[#This Row],[STOCK]]</f>
        <v>83</v>
      </c>
      <c r="D11" s="3">
        <f>SUMIF(ENTRADAS1417[[#This Row],[CÓDIGO PRODUCTO]],INVENTARIO1215[[#This Row],[CÓDIGO PRODUCTO]],ENTRADAS1417[[#This Row],[CANTIDAD]])</f>
        <v>75</v>
      </c>
      <c r="E11" s="3">
        <f>SUMIF(SALIDAS1316[[#This Row],[CÓDIGO PRODUCTO]],INVENTARIO1215[[#This Row],[CÓDIGO PRODUCTO]],SALIDAS1316[[#This Row],[CANTIDAD]])</f>
        <v>92</v>
      </c>
      <c r="F11" s="6">
        <f>INVENTARIO1215[[#This Row],[EXISTENCIAS INICIALES]]+INVENTARIO1215[[#This Row],[ENTRADAS]]-INVENTARIO1215[[#This Row],[SALIDAS]]</f>
        <v>66</v>
      </c>
      <c r="H11" s="1" t="s">
        <v>145</v>
      </c>
      <c r="I11" s="15">
        <v>44658</v>
      </c>
      <c r="J11" s="5" t="s">
        <v>16</v>
      </c>
      <c r="K11" s="1" t="e" cm="1">
        <f t="array" ref="K11">BUSCARV</f>
        <v>#NAME?</v>
      </c>
      <c r="L11" s="1">
        <v>92</v>
      </c>
      <c r="N11" s="1" t="s">
        <v>146</v>
      </c>
      <c r="O11" s="16">
        <v>44655</v>
      </c>
      <c r="P11" s="5" t="s">
        <v>16</v>
      </c>
      <c r="Q11" s="1" t="e" cm="1" vm="1">
        <f t="array" aca="1" ref="Q11" ca="1">VLOOKUP(ENTRADAS1417[CÓDIGO PRODUCTO],INVENTARIO1215[],2,FALSE)</f>
        <v>#VALUE!</v>
      </c>
      <c r="R11" s="1">
        <v>75</v>
      </c>
    </row>
    <row r="12" spans="1:19" x14ac:dyDescent="0.25">
      <c r="A12" s="5" t="s">
        <v>17</v>
      </c>
      <c r="B12" s="4" t="s">
        <v>35</v>
      </c>
      <c r="C12" s="3">
        <f>INVENTARIO12[[#This Row],[STOCK]]</f>
        <v>113</v>
      </c>
      <c r="D12" s="3">
        <f>SUMIF(ENTRADAS1417[[#This Row],[CÓDIGO PRODUCTO]],INVENTARIO1215[[#This Row],[CÓDIGO PRODUCTO]],ENTRADAS1417[[#This Row],[CANTIDAD]])</f>
        <v>54</v>
      </c>
      <c r="E12" s="3">
        <f>SUMIF(SALIDAS1316[[#This Row],[CÓDIGO PRODUCTO]],INVENTARIO1215[[#This Row],[CÓDIGO PRODUCTO]],SALIDAS1316[[#This Row],[CANTIDAD]])</f>
        <v>73</v>
      </c>
      <c r="F12" s="6">
        <f>INVENTARIO1215[[#This Row],[EXISTENCIAS INICIALES]]+INVENTARIO1215[[#This Row],[ENTRADAS]]-INVENTARIO1215[[#This Row],[SALIDAS]]</f>
        <v>94</v>
      </c>
      <c r="H12" s="1" t="s">
        <v>146</v>
      </c>
      <c r="I12" s="15">
        <v>44659</v>
      </c>
      <c r="J12" s="5" t="s">
        <v>17</v>
      </c>
      <c r="K12" s="1" t="e" cm="1">
        <f t="array" ref="K12">BUSCARV</f>
        <v>#NAME?</v>
      </c>
      <c r="L12" s="1">
        <v>73</v>
      </c>
      <c r="N12" s="1" t="s">
        <v>147</v>
      </c>
      <c r="O12" s="16">
        <v>44656</v>
      </c>
      <c r="P12" s="5" t="s">
        <v>17</v>
      </c>
      <c r="Q12" s="1" t="e" cm="1" vm="1">
        <f t="array" aca="1" ref="Q12" ca="1">VLOOKUP(ENTRADAS1417[CÓDIGO PRODUCTO],INVENTARIO1215[],2,FALSE)</f>
        <v>#VALUE!</v>
      </c>
      <c r="R12" s="1">
        <v>54</v>
      </c>
    </row>
    <row r="13" spans="1:19" x14ac:dyDescent="0.25">
      <c r="A13" s="5" t="s">
        <v>10</v>
      </c>
      <c r="B13" s="4" t="s">
        <v>36</v>
      </c>
      <c r="C13" s="3">
        <f>INVENTARIO12[[#This Row],[STOCK]]</f>
        <v>107</v>
      </c>
      <c r="D13" s="3">
        <f>SUMIF(ENTRADAS1417[[#This Row],[CÓDIGO PRODUCTO]],INVENTARIO1215[[#This Row],[CÓDIGO PRODUCTO]],ENTRADAS1417[[#This Row],[CANTIDAD]])</f>
        <v>52</v>
      </c>
      <c r="E13" s="3">
        <f>SUMIF(SALIDAS1316[[#This Row],[CÓDIGO PRODUCTO]],INVENTARIO1215[[#This Row],[CÓDIGO PRODUCTO]],SALIDAS1316[[#This Row],[CANTIDAD]])</f>
        <v>87</v>
      </c>
      <c r="F13" s="6">
        <f>INVENTARIO1215[[#This Row],[EXISTENCIAS INICIALES]]+INVENTARIO1215[[#This Row],[ENTRADAS]]-INVENTARIO1215[[#This Row],[SALIDAS]]</f>
        <v>72</v>
      </c>
      <c r="H13" s="1" t="s">
        <v>147</v>
      </c>
      <c r="I13" s="15">
        <v>44660</v>
      </c>
      <c r="J13" s="5" t="s">
        <v>10</v>
      </c>
      <c r="K13" s="1" t="e" cm="1">
        <f t="array" ref="K13">BUSCARV</f>
        <v>#NAME?</v>
      </c>
      <c r="L13" s="1">
        <v>87</v>
      </c>
      <c r="N13" s="1" t="s">
        <v>148</v>
      </c>
      <c r="O13" s="16">
        <v>44657</v>
      </c>
      <c r="P13" s="5" t="s">
        <v>10</v>
      </c>
      <c r="Q13" s="1" t="e" cm="1" vm="1">
        <f t="array" aca="1" ref="Q13" ca="1">VLOOKUP(ENTRADAS1417[CÓDIGO PRODUCTO],INVENTARIO1215[],2,FALSE)</f>
        <v>#VALUE!</v>
      </c>
      <c r="R13" s="1">
        <v>52</v>
      </c>
    </row>
    <row r="14" spans="1:19" x14ac:dyDescent="0.25">
      <c r="A14" s="5" t="s">
        <v>11</v>
      </c>
      <c r="B14" s="4" t="s">
        <v>36</v>
      </c>
      <c r="C14" s="3">
        <f>INVENTARIO12[[#This Row],[STOCK]]</f>
        <v>97</v>
      </c>
      <c r="D14" s="3">
        <f>SUMIF(ENTRADAS1417[[#This Row],[CÓDIGO PRODUCTO]],INVENTARIO1215[[#This Row],[CÓDIGO PRODUCTO]],ENTRADAS1417[[#This Row],[CANTIDAD]])</f>
        <v>77</v>
      </c>
      <c r="E14" s="3">
        <f>SUMIF(SALIDAS1316[[#This Row],[CÓDIGO PRODUCTO]],INVENTARIO1215[[#This Row],[CÓDIGO PRODUCTO]],SALIDAS1316[[#This Row],[CANTIDAD]])</f>
        <v>86</v>
      </c>
      <c r="F14" s="6">
        <f>INVENTARIO1215[[#This Row],[EXISTENCIAS INICIALES]]+INVENTARIO1215[[#This Row],[ENTRADAS]]-INVENTARIO1215[[#This Row],[SALIDAS]]</f>
        <v>88</v>
      </c>
      <c r="H14" s="1" t="s">
        <v>148</v>
      </c>
      <c r="I14" s="15">
        <v>44661</v>
      </c>
      <c r="J14" s="5" t="s">
        <v>11</v>
      </c>
      <c r="K14" s="1" t="e" cm="1">
        <f t="array" ref="K14">BUSCARV</f>
        <v>#NAME?</v>
      </c>
      <c r="L14" s="1">
        <v>86</v>
      </c>
      <c r="N14" s="1" t="s">
        <v>149</v>
      </c>
      <c r="O14" s="16">
        <v>44658</v>
      </c>
      <c r="P14" s="5" t="s">
        <v>11</v>
      </c>
      <c r="Q14" s="1" t="e" cm="1" vm="1">
        <f t="array" aca="1" ref="Q14" ca="1">VLOOKUP(ENTRADAS1417[CÓDIGO PRODUCTO],INVENTARIO1215[],2,FALSE)</f>
        <v>#VALUE!</v>
      </c>
      <c r="R14" s="1">
        <v>77</v>
      </c>
    </row>
    <row r="15" spans="1:19" x14ac:dyDescent="0.25">
      <c r="A15" s="5" t="s">
        <v>12</v>
      </c>
      <c r="B15" s="4" t="s">
        <v>37</v>
      </c>
      <c r="C15" s="3">
        <f>INVENTARIO12[[#This Row],[STOCK]]</f>
        <v>92</v>
      </c>
      <c r="D15" s="3">
        <f>SUMIF(ENTRADAS1417[[#This Row],[CÓDIGO PRODUCTO]],INVENTARIO1215[[#This Row],[CÓDIGO PRODUCTO]],ENTRADAS1417[[#This Row],[CANTIDAD]])</f>
        <v>52</v>
      </c>
      <c r="E15" s="3">
        <f>SUMIF(SALIDAS1316[[#This Row],[CÓDIGO PRODUCTO]],INVENTARIO1215[[#This Row],[CÓDIGO PRODUCTO]],SALIDAS1316[[#This Row],[CANTIDAD]])</f>
        <v>72</v>
      </c>
      <c r="F15" s="6">
        <f>INVENTARIO1215[[#This Row],[EXISTENCIAS INICIALES]]+INVENTARIO1215[[#This Row],[ENTRADAS]]-INVENTARIO1215[[#This Row],[SALIDAS]]</f>
        <v>72</v>
      </c>
      <c r="H15" s="1" t="s">
        <v>149</v>
      </c>
      <c r="I15" s="15">
        <v>44662</v>
      </c>
      <c r="J15" s="5" t="s">
        <v>12</v>
      </c>
      <c r="K15" s="1" t="e" cm="1">
        <f t="array" ref="K15">BUSCARV</f>
        <v>#NAME?</v>
      </c>
      <c r="L15" s="1">
        <v>72</v>
      </c>
      <c r="N15" s="1" t="s">
        <v>150</v>
      </c>
      <c r="O15" s="16">
        <v>44659</v>
      </c>
      <c r="P15" s="5" t="s">
        <v>12</v>
      </c>
      <c r="Q15" s="1" t="e" cm="1" vm="1">
        <f t="array" aca="1" ref="Q15" ca="1">VLOOKUP(ENTRADAS1417[CÓDIGO PRODUCTO],INVENTARIO1215[],2,FALSE)</f>
        <v>#VALUE!</v>
      </c>
      <c r="R15" s="1">
        <v>52</v>
      </c>
    </row>
    <row r="16" spans="1:19" x14ac:dyDescent="0.25">
      <c r="A16" s="5" t="s">
        <v>13</v>
      </c>
      <c r="B16" s="4" t="s">
        <v>38</v>
      </c>
      <c r="C16" s="3">
        <f>INVENTARIO12[[#This Row],[STOCK]]</f>
        <v>99</v>
      </c>
      <c r="D16" s="3">
        <f>SUMIF(ENTRADAS1417[[#This Row],[CÓDIGO PRODUCTO]],INVENTARIO1215[[#This Row],[CÓDIGO PRODUCTO]],ENTRADAS1417[[#This Row],[CANTIDAD]])</f>
        <v>52</v>
      </c>
      <c r="E16" s="3">
        <f>SUMIF(SALIDAS1316[[#This Row],[CÓDIGO PRODUCTO]],INVENTARIO1215[[#This Row],[CÓDIGO PRODUCTO]],SALIDAS1316[[#This Row],[CANTIDAD]])</f>
        <v>93</v>
      </c>
      <c r="F16" s="6">
        <f>INVENTARIO1215[[#This Row],[EXISTENCIAS INICIALES]]+INVENTARIO1215[[#This Row],[ENTRADAS]]-INVENTARIO1215[[#This Row],[SALIDAS]]</f>
        <v>58</v>
      </c>
      <c r="H16" s="1" t="s">
        <v>150</v>
      </c>
      <c r="I16" s="15">
        <v>44663</v>
      </c>
      <c r="J16" s="5" t="s">
        <v>13</v>
      </c>
      <c r="K16" s="1" t="e" cm="1">
        <f t="array" ref="K16">BUSCARV</f>
        <v>#NAME?</v>
      </c>
      <c r="L16" s="1">
        <v>93</v>
      </c>
      <c r="N16" s="1" t="s">
        <v>151</v>
      </c>
      <c r="O16" s="16">
        <v>44660</v>
      </c>
      <c r="P16" s="5" t="s">
        <v>13</v>
      </c>
      <c r="Q16" s="1" t="e" cm="1" vm="1">
        <f t="array" aca="1" ref="Q16" ca="1">VLOOKUP(ENTRADAS1417[CÓDIGO PRODUCTO],INVENTARIO1215[],2,FALSE)</f>
        <v>#VALUE!</v>
      </c>
      <c r="R16" s="1">
        <v>52</v>
      </c>
    </row>
    <row r="17" spans="1:18" x14ac:dyDescent="0.25">
      <c r="A17" s="5" t="s">
        <v>22</v>
      </c>
      <c r="B17" s="4" t="s">
        <v>39</v>
      </c>
      <c r="C17" s="3">
        <f>INVENTARIO12[[#This Row],[STOCK]]</f>
        <v>104</v>
      </c>
      <c r="D17" s="3">
        <f>SUMIF(ENTRADAS1417[[#This Row],[CÓDIGO PRODUCTO]],INVENTARIO1215[[#This Row],[CÓDIGO PRODUCTO]],ENTRADAS1417[[#This Row],[CANTIDAD]])</f>
        <v>69</v>
      </c>
      <c r="E17" s="3">
        <f>SUMIF(SALIDAS1316[[#This Row],[CÓDIGO PRODUCTO]],INVENTARIO1215[[#This Row],[CÓDIGO PRODUCTO]],SALIDAS1316[[#This Row],[CANTIDAD]])</f>
        <v>96</v>
      </c>
      <c r="F17" s="6">
        <f>INVENTARIO1215[[#This Row],[EXISTENCIAS INICIALES]]+INVENTARIO1215[[#This Row],[ENTRADAS]]-INVENTARIO1215[[#This Row],[SALIDAS]]</f>
        <v>77</v>
      </c>
      <c r="H17" s="1" t="s">
        <v>151</v>
      </c>
      <c r="I17" s="15">
        <v>44664</v>
      </c>
      <c r="J17" s="5" t="s">
        <v>22</v>
      </c>
      <c r="K17" s="1" t="e" cm="1">
        <f t="array" ref="K17">BUSCARV</f>
        <v>#NAME?</v>
      </c>
      <c r="L17" s="1">
        <v>96</v>
      </c>
      <c r="N17" s="1" t="s">
        <v>152</v>
      </c>
      <c r="O17" s="16">
        <v>44661</v>
      </c>
      <c r="P17" s="5" t="s">
        <v>22</v>
      </c>
      <c r="Q17" s="1" t="e" cm="1" vm="1">
        <f t="array" aca="1" ref="Q17" ca="1">VLOOKUP(ENTRADAS1417[CÓDIGO PRODUCTO],INVENTARIO1215[],2,FALSE)</f>
        <v>#VALUE!</v>
      </c>
      <c r="R17" s="1">
        <v>69</v>
      </c>
    </row>
    <row r="18" spans="1:18" x14ac:dyDescent="0.25">
      <c r="A18" s="5" t="s">
        <v>23</v>
      </c>
      <c r="B18" s="4" t="s">
        <v>40</v>
      </c>
      <c r="C18" s="3">
        <f>INVENTARIO12[[#This Row],[STOCK]]</f>
        <v>119</v>
      </c>
      <c r="D18" s="3">
        <f>SUMIF(ENTRADAS1417[[#This Row],[CÓDIGO PRODUCTO]],INVENTARIO1215[[#This Row],[CÓDIGO PRODUCTO]],ENTRADAS1417[[#This Row],[CANTIDAD]])</f>
        <v>75</v>
      </c>
      <c r="E18" s="3">
        <f>SUMIF(SALIDAS1316[[#This Row],[CÓDIGO PRODUCTO]],INVENTARIO1215[[#This Row],[CÓDIGO PRODUCTO]],SALIDAS1316[[#This Row],[CANTIDAD]])</f>
        <v>92</v>
      </c>
      <c r="F18" s="6">
        <f>INVENTARIO1215[[#This Row],[EXISTENCIAS INICIALES]]+INVENTARIO1215[[#This Row],[ENTRADAS]]-INVENTARIO1215[[#This Row],[SALIDAS]]</f>
        <v>102</v>
      </c>
      <c r="H18" s="1" t="s">
        <v>152</v>
      </c>
      <c r="I18" s="15">
        <v>44665</v>
      </c>
      <c r="J18" s="5" t="s">
        <v>23</v>
      </c>
      <c r="K18" s="1" t="e" cm="1">
        <f t="array" ref="K18">BUSCARV</f>
        <v>#NAME?</v>
      </c>
      <c r="L18" s="1">
        <v>92</v>
      </c>
      <c r="N18" s="1" t="s">
        <v>153</v>
      </c>
      <c r="O18" s="16">
        <v>44662</v>
      </c>
      <c r="P18" s="5" t="s">
        <v>23</v>
      </c>
      <c r="Q18" s="1" t="e" cm="1" vm="1">
        <f t="array" aca="1" ref="Q18" ca="1">VLOOKUP(ENTRADAS1417[CÓDIGO PRODUCTO],INVENTARIO1215[],2,FALSE)</f>
        <v>#VALUE!</v>
      </c>
      <c r="R18" s="1">
        <v>75</v>
      </c>
    </row>
    <row r="19" spans="1:18" x14ac:dyDescent="0.25">
      <c r="A19" s="5" t="s">
        <v>24</v>
      </c>
      <c r="B19" s="4" t="s">
        <v>41</v>
      </c>
      <c r="C19" s="3">
        <f>INVENTARIO12[[#This Row],[STOCK]]</f>
        <v>103</v>
      </c>
      <c r="D19" s="3">
        <f>SUMIF(ENTRADAS1417[[#This Row],[CÓDIGO PRODUCTO]],INVENTARIO1215[[#This Row],[CÓDIGO PRODUCTO]],ENTRADAS1417[[#This Row],[CANTIDAD]])</f>
        <v>79</v>
      </c>
      <c r="E19" s="3">
        <f>SUMIF(SALIDAS1316[[#This Row],[CÓDIGO PRODUCTO]],INVENTARIO1215[[#This Row],[CÓDIGO PRODUCTO]],SALIDAS1316[[#This Row],[CANTIDAD]])</f>
        <v>95</v>
      </c>
      <c r="F19" s="6">
        <f>INVENTARIO1215[[#This Row],[EXISTENCIAS INICIALES]]+INVENTARIO1215[[#This Row],[ENTRADAS]]-INVENTARIO1215[[#This Row],[SALIDAS]]</f>
        <v>87</v>
      </c>
      <c r="H19" s="1" t="s">
        <v>153</v>
      </c>
      <c r="I19" s="15">
        <v>44666</v>
      </c>
      <c r="J19" s="5" t="s">
        <v>24</v>
      </c>
      <c r="K19" s="1" t="e" cm="1">
        <f t="array" ref="K19">BUSCARV</f>
        <v>#NAME?</v>
      </c>
      <c r="L19" s="1">
        <v>95</v>
      </c>
      <c r="N19" s="1" t="s">
        <v>154</v>
      </c>
      <c r="O19" s="16">
        <v>44663</v>
      </c>
      <c r="P19" s="5" t="s">
        <v>24</v>
      </c>
      <c r="Q19" s="1" t="e" cm="1" vm="1">
        <f t="array" aca="1" ref="Q19" ca="1">VLOOKUP(ENTRADAS1417[CÓDIGO PRODUCTO],INVENTARIO1215[],2,FALSE)</f>
        <v>#VALUE!</v>
      </c>
      <c r="R19" s="1">
        <v>79</v>
      </c>
    </row>
    <row r="20" spans="1:18" x14ac:dyDescent="0.25">
      <c r="A20" s="11" t="s">
        <v>25</v>
      </c>
      <c r="B20" s="12" t="s">
        <v>42</v>
      </c>
      <c r="C20" s="3">
        <f>INVENTARIO12[[#This Row],[STOCK]]</f>
        <v>112</v>
      </c>
      <c r="D20" s="3">
        <f>SUMIF(ENTRADAS1417[[#This Row],[CÓDIGO PRODUCTO]],INVENTARIO1215[[#This Row],[CÓDIGO PRODUCTO]],ENTRADAS1417[[#This Row],[CANTIDAD]])</f>
        <v>72</v>
      </c>
      <c r="E20" s="13">
        <f>SUMIF(SALIDAS1316[[#This Row],[CÓDIGO PRODUCTO]],INVENTARIO1215[[#This Row],[CÓDIGO PRODUCTO]],SALIDAS1316[[#This Row],[CANTIDAD]])</f>
        <v>77</v>
      </c>
      <c r="F20" s="14">
        <f>INVENTARIO1215[[#This Row],[EXISTENCIAS INICIALES]]+INVENTARIO1215[[#This Row],[ENTRADAS]]-INVENTARIO1215[[#This Row],[SALIDAS]]</f>
        <v>107</v>
      </c>
      <c r="H20" s="1" t="s">
        <v>154</v>
      </c>
      <c r="I20" s="15">
        <v>44667</v>
      </c>
      <c r="J20" s="11" t="s">
        <v>25</v>
      </c>
      <c r="K20" s="1" t="e" cm="1">
        <f t="array" ref="K20">BUSCARV</f>
        <v>#NAME?</v>
      </c>
      <c r="L20" s="1">
        <v>77</v>
      </c>
      <c r="N20" s="1" t="s">
        <v>155</v>
      </c>
      <c r="O20" s="16">
        <v>44664</v>
      </c>
      <c r="P20" s="11" t="s">
        <v>25</v>
      </c>
      <c r="Q20" s="1" t="e" cm="1" vm="1">
        <f t="array" aca="1" ref="Q20" ca="1">VLOOKUP(ENTRADAS1417[CÓDIGO PRODUCTO],INVENTARIO1215[],2,FALSE)</f>
        <v>#VALUE!</v>
      </c>
      <c r="R20" s="1">
        <v>72</v>
      </c>
    </row>
    <row r="21" spans="1:18" x14ac:dyDescent="0.25">
      <c r="A21" s="11" t="s">
        <v>43</v>
      </c>
      <c r="B21" s="4" t="s">
        <v>53</v>
      </c>
      <c r="C21" s="3">
        <f>INVENTARIO12[[#This Row],[STOCK]]</f>
        <v>79</v>
      </c>
      <c r="D21" s="17">
        <f>SUMIF(ENTRADAS1417[[#This Row],[CÓDIGO PRODUCTO]],INVENTARIO1215[[#This Row],[CÓDIGO PRODUCTO]],ENTRADAS1417[[#This Row],[CANTIDAD]])</f>
        <v>70</v>
      </c>
      <c r="E21" s="17">
        <f>SUMIF(SALIDAS1316[[#This Row],[CÓDIGO PRODUCTO]],INVENTARIO1215[[#This Row],[CÓDIGO PRODUCTO]],SALIDAS1316[[#This Row],[CANTIDAD]])</f>
        <v>76</v>
      </c>
      <c r="F21" s="18">
        <f>INVENTARIO1215[[#This Row],[EXISTENCIAS INICIALES]]+INVENTARIO1215[[#This Row],[ENTRADAS]]-INVENTARIO1215[[#This Row],[SALIDAS]]</f>
        <v>73</v>
      </c>
      <c r="H21" s="1" t="s">
        <v>155</v>
      </c>
      <c r="I21" s="15">
        <v>44668</v>
      </c>
      <c r="J21" s="11" t="s">
        <v>43</v>
      </c>
      <c r="K21" s="1" t="e" cm="1">
        <f t="array" ref="K21">BUSCARV</f>
        <v>#NAME?</v>
      </c>
      <c r="L21" s="1">
        <v>76</v>
      </c>
      <c r="N21" s="1" t="s">
        <v>156</v>
      </c>
      <c r="O21" s="16">
        <v>44665</v>
      </c>
      <c r="P21" s="11" t="s">
        <v>43</v>
      </c>
      <c r="Q21" s="1" t="e" cm="1" vm="1">
        <f t="array" aca="1" ref="Q21" ca="1">VLOOKUP(ENTRADAS1417[CÓDIGO PRODUCTO],INVENTARIO1215[],2,FALSE)</f>
        <v>#VALUE!</v>
      </c>
      <c r="R21" s="1">
        <v>70</v>
      </c>
    </row>
    <row r="22" spans="1:18" x14ac:dyDescent="0.25">
      <c r="A22" s="11" t="s">
        <v>44</v>
      </c>
      <c r="B22" s="4" t="s">
        <v>54</v>
      </c>
      <c r="C22" s="3">
        <f>INVENTARIO12[[#This Row],[STOCK]]</f>
        <v>101</v>
      </c>
      <c r="D22" s="17">
        <f>SUMIF(ENTRADAS1417[[#This Row],[CÓDIGO PRODUCTO]],INVENTARIO1215[[#This Row],[CÓDIGO PRODUCTO]],ENTRADAS1417[[#This Row],[CANTIDAD]])</f>
        <v>79</v>
      </c>
      <c r="E22" s="17">
        <f>SUMIF(SALIDAS1316[[#This Row],[CÓDIGO PRODUCTO]],INVENTARIO1215[[#This Row],[CÓDIGO PRODUCTO]],SALIDAS1316[[#This Row],[CANTIDAD]])</f>
        <v>84</v>
      </c>
      <c r="F22" s="18">
        <f>INVENTARIO1215[[#This Row],[EXISTENCIAS INICIALES]]+INVENTARIO1215[[#This Row],[ENTRADAS]]-INVENTARIO1215[[#This Row],[SALIDAS]]</f>
        <v>96</v>
      </c>
      <c r="H22" s="1" t="s">
        <v>156</v>
      </c>
      <c r="I22" s="15">
        <v>44669</v>
      </c>
      <c r="J22" s="11" t="s">
        <v>44</v>
      </c>
      <c r="K22" s="1" t="e" cm="1">
        <f t="array" ref="K22">BUSCARV</f>
        <v>#NAME?</v>
      </c>
      <c r="L22" s="1">
        <v>84</v>
      </c>
      <c r="N22" s="1" t="s">
        <v>157</v>
      </c>
      <c r="O22" s="16">
        <v>44666</v>
      </c>
      <c r="P22" s="11" t="s">
        <v>44</v>
      </c>
      <c r="Q22" s="1" t="e" cm="1" vm="1">
        <f t="array" aca="1" ref="Q22" ca="1">VLOOKUP(ENTRADAS1417[CÓDIGO PRODUCTO],INVENTARIO1215[],2,FALSE)</f>
        <v>#VALUE!</v>
      </c>
      <c r="R22" s="1">
        <v>79</v>
      </c>
    </row>
    <row r="23" spans="1:18" x14ac:dyDescent="0.25">
      <c r="A23" s="11" t="s">
        <v>45</v>
      </c>
      <c r="B23" s="4" t="s">
        <v>55</v>
      </c>
      <c r="C23" s="3">
        <f>INVENTARIO12[[#This Row],[STOCK]]</f>
        <v>96</v>
      </c>
      <c r="D23" s="17">
        <f>SUMIF(ENTRADAS1417[[#This Row],[CÓDIGO PRODUCTO]],INVENTARIO1215[[#This Row],[CÓDIGO PRODUCTO]],ENTRADAS1417[[#This Row],[CANTIDAD]])</f>
        <v>77</v>
      </c>
      <c r="E23" s="17">
        <f>SUMIF(SALIDAS1316[[#This Row],[CÓDIGO PRODUCTO]],INVENTARIO1215[[#This Row],[CÓDIGO PRODUCTO]],SALIDAS1316[[#This Row],[CANTIDAD]])</f>
        <v>90</v>
      </c>
      <c r="F23" s="18">
        <f>INVENTARIO1215[[#This Row],[EXISTENCIAS INICIALES]]+INVENTARIO1215[[#This Row],[ENTRADAS]]-INVENTARIO1215[[#This Row],[SALIDAS]]</f>
        <v>83</v>
      </c>
      <c r="H23" s="1" t="s">
        <v>157</v>
      </c>
      <c r="I23" s="15">
        <v>44670</v>
      </c>
      <c r="J23" s="11" t="s">
        <v>45</v>
      </c>
      <c r="K23" s="1" t="e" cm="1">
        <f t="array" ref="K23">BUSCARV</f>
        <v>#NAME?</v>
      </c>
      <c r="L23" s="1">
        <v>90</v>
      </c>
      <c r="N23" s="1" t="s">
        <v>158</v>
      </c>
      <c r="O23" s="16">
        <v>44667</v>
      </c>
      <c r="P23" s="11" t="s">
        <v>45</v>
      </c>
      <c r="Q23" s="1" t="e" cm="1" vm="1">
        <f t="array" aca="1" ref="Q23" ca="1">VLOOKUP(ENTRADAS1417[CÓDIGO PRODUCTO],INVENTARIO1215[],2,FALSE)</f>
        <v>#VALUE!</v>
      </c>
      <c r="R23" s="1">
        <v>77</v>
      </c>
    </row>
    <row r="24" spans="1:18" x14ac:dyDescent="0.25">
      <c r="A24" s="11" t="s">
        <v>46</v>
      </c>
      <c r="B24" s="4" t="s">
        <v>56</v>
      </c>
      <c r="C24" s="3">
        <f>INVENTARIO12[[#This Row],[STOCK]]</f>
        <v>108</v>
      </c>
      <c r="D24" s="17">
        <f>SUMIF(ENTRADAS1417[[#This Row],[CÓDIGO PRODUCTO]],INVENTARIO1215[[#This Row],[CÓDIGO PRODUCTO]],ENTRADAS1417[[#This Row],[CANTIDAD]])</f>
        <v>71</v>
      </c>
      <c r="E24" s="17">
        <f>SUMIF(SALIDAS1316[[#This Row],[CÓDIGO PRODUCTO]],INVENTARIO1215[[#This Row],[CÓDIGO PRODUCTO]],SALIDAS1316[[#This Row],[CANTIDAD]])</f>
        <v>85</v>
      </c>
      <c r="F24" s="18">
        <f>INVENTARIO1215[[#This Row],[EXISTENCIAS INICIALES]]+INVENTARIO1215[[#This Row],[ENTRADAS]]-INVENTARIO1215[[#This Row],[SALIDAS]]</f>
        <v>94</v>
      </c>
      <c r="H24" s="1" t="s">
        <v>158</v>
      </c>
      <c r="I24" s="15">
        <v>44671</v>
      </c>
      <c r="J24" s="11" t="s">
        <v>46</v>
      </c>
      <c r="K24" s="1" t="e" cm="1">
        <f t="array" ref="K24">BUSCARV</f>
        <v>#NAME?</v>
      </c>
      <c r="L24" s="1">
        <v>85</v>
      </c>
      <c r="N24" s="1" t="s">
        <v>159</v>
      </c>
      <c r="O24" s="16">
        <v>44668</v>
      </c>
      <c r="P24" s="11" t="s">
        <v>46</v>
      </c>
      <c r="Q24" s="1" t="e" cm="1" vm="1">
        <f t="array" aca="1" ref="Q24" ca="1">VLOOKUP(ENTRADAS1417[CÓDIGO PRODUCTO],INVENTARIO1215[],2,FALSE)</f>
        <v>#VALUE!</v>
      </c>
      <c r="R24" s="1">
        <v>71</v>
      </c>
    </row>
    <row r="25" spans="1:18" x14ac:dyDescent="0.25">
      <c r="A25" s="11" t="s">
        <v>47</v>
      </c>
      <c r="B25" s="4" t="s">
        <v>57</v>
      </c>
      <c r="C25" s="3">
        <f>INVENTARIO12[[#This Row],[STOCK]]</f>
        <v>107</v>
      </c>
      <c r="D25" s="17">
        <f>SUMIF(ENTRADAS1417[[#This Row],[CÓDIGO PRODUCTO]],INVENTARIO1215[[#This Row],[CÓDIGO PRODUCTO]],ENTRADAS1417[[#This Row],[CANTIDAD]])</f>
        <v>60</v>
      </c>
      <c r="E25" s="17">
        <f>SUMIF(SALIDAS1316[[#This Row],[CÓDIGO PRODUCTO]],INVENTARIO1215[[#This Row],[CÓDIGO PRODUCTO]],SALIDAS1316[[#This Row],[CANTIDAD]])</f>
        <v>76</v>
      </c>
      <c r="F25" s="18">
        <f>INVENTARIO1215[[#This Row],[EXISTENCIAS INICIALES]]+INVENTARIO1215[[#This Row],[ENTRADAS]]-INVENTARIO1215[[#This Row],[SALIDAS]]</f>
        <v>91</v>
      </c>
      <c r="H25" s="1" t="s">
        <v>159</v>
      </c>
      <c r="I25" s="15">
        <v>44672</v>
      </c>
      <c r="J25" s="11" t="s">
        <v>47</v>
      </c>
      <c r="K25" s="1" t="e" cm="1">
        <f t="array" ref="K25">BUSCARV</f>
        <v>#NAME?</v>
      </c>
      <c r="L25" s="1">
        <v>76</v>
      </c>
      <c r="N25" s="1" t="s">
        <v>160</v>
      </c>
      <c r="O25" s="16">
        <v>44669</v>
      </c>
      <c r="P25" s="11" t="s">
        <v>47</v>
      </c>
      <c r="Q25" s="1" t="e" cm="1" vm="1">
        <f t="array" aca="1" ref="Q25" ca="1">VLOOKUP(ENTRADAS1417[CÓDIGO PRODUCTO],INVENTARIO1215[],2,FALSE)</f>
        <v>#VALUE!</v>
      </c>
      <c r="R25" s="1">
        <v>60</v>
      </c>
    </row>
    <row r="26" spans="1:18" x14ac:dyDescent="0.25">
      <c r="A26" s="11" t="s">
        <v>48</v>
      </c>
      <c r="B26" s="4" t="s">
        <v>58</v>
      </c>
      <c r="C26" s="3">
        <f>INVENTARIO12[[#This Row],[STOCK]]</f>
        <v>89</v>
      </c>
      <c r="D26" s="17">
        <f>SUMIF(ENTRADAS1417[[#This Row],[CÓDIGO PRODUCTO]],INVENTARIO1215[[#This Row],[CÓDIGO PRODUCTO]],ENTRADAS1417[[#This Row],[CANTIDAD]])</f>
        <v>52</v>
      </c>
      <c r="E26" s="17">
        <f>SUMIF(SALIDAS1316[[#This Row],[CÓDIGO PRODUCTO]],INVENTARIO1215[[#This Row],[CÓDIGO PRODUCTO]],SALIDAS1316[[#This Row],[CANTIDAD]])</f>
        <v>77</v>
      </c>
      <c r="F26" s="18">
        <f>INVENTARIO1215[[#This Row],[EXISTENCIAS INICIALES]]+INVENTARIO1215[[#This Row],[ENTRADAS]]-INVENTARIO1215[[#This Row],[SALIDAS]]</f>
        <v>64</v>
      </c>
      <c r="H26" s="1" t="s">
        <v>160</v>
      </c>
      <c r="I26" s="15">
        <v>44673</v>
      </c>
      <c r="J26" s="11" t="s">
        <v>48</v>
      </c>
      <c r="K26" s="1" t="e" cm="1">
        <f t="array" ref="K26">BUSCARV</f>
        <v>#NAME?</v>
      </c>
      <c r="L26" s="1">
        <v>77</v>
      </c>
      <c r="N26" s="1" t="s">
        <v>161</v>
      </c>
      <c r="O26" s="16">
        <v>44670</v>
      </c>
      <c r="P26" s="11" t="s">
        <v>48</v>
      </c>
      <c r="Q26" s="1" t="e" cm="1" vm="1">
        <f t="array" aca="1" ref="Q26" ca="1">VLOOKUP(ENTRADAS1417[CÓDIGO PRODUCTO],INVENTARIO1215[],2,FALSE)</f>
        <v>#VALUE!</v>
      </c>
      <c r="R26" s="1">
        <v>52</v>
      </c>
    </row>
    <row r="27" spans="1:18" x14ac:dyDescent="0.25">
      <c r="A27" s="11" t="s">
        <v>49</v>
      </c>
      <c r="B27" s="4" t="s">
        <v>59</v>
      </c>
      <c r="C27" s="3">
        <f>INVENTARIO12[[#This Row],[STOCK]]</f>
        <v>110</v>
      </c>
      <c r="D27" s="17">
        <f>SUMIF(ENTRADAS1417[[#This Row],[CÓDIGO PRODUCTO]],INVENTARIO1215[[#This Row],[CÓDIGO PRODUCTO]],ENTRADAS1417[[#This Row],[CANTIDAD]])</f>
        <v>60</v>
      </c>
      <c r="E27" s="17">
        <f>SUMIF(SALIDAS1316[[#This Row],[CÓDIGO PRODUCTO]],INVENTARIO1215[[#This Row],[CÓDIGO PRODUCTO]],SALIDAS1316[[#This Row],[CANTIDAD]])</f>
        <v>71</v>
      </c>
      <c r="F27" s="18">
        <f>INVENTARIO1215[[#This Row],[EXISTENCIAS INICIALES]]+INVENTARIO1215[[#This Row],[ENTRADAS]]-INVENTARIO1215[[#This Row],[SALIDAS]]</f>
        <v>99</v>
      </c>
      <c r="H27" s="1" t="s">
        <v>161</v>
      </c>
      <c r="I27" s="15">
        <v>44674</v>
      </c>
      <c r="J27" s="11" t="s">
        <v>49</v>
      </c>
      <c r="K27" s="1" t="e" cm="1">
        <f t="array" ref="K27">BUSCARV</f>
        <v>#NAME?</v>
      </c>
      <c r="L27" s="1">
        <v>71</v>
      </c>
      <c r="N27" s="1" t="s">
        <v>162</v>
      </c>
      <c r="O27" s="16">
        <v>44671</v>
      </c>
      <c r="P27" s="11" t="s">
        <v>49</v>
      </c>
      <c r="Q27" s="1" t="e" cm="1" vm="1">
        <f t="array" aca="1" ref="Q27" ca="1">VLOOKUP(ENTRADAS1417[CÓDIGO PRODUCTO],INVENTARIO1215[],2,FALSE)</f>
        <v>#VALUE!</v>
      </c>
      <c r="R27" s="1">
        <v>60</v>
      </c>
    </row>
    <row r="28" spans="1:18" x14ac:dyDescent="0.25">
      <c r="A28" s="11" t="s">
        <v>50</v>
      </c>
      <c r="B28" s="4" t="s">
        <v>60</v>
      </c>
      <c r="C28" s="3">
        <f>INVENTARIO12[[#This Row],[STOCK]]</f>
        <v>135</v>
      </c>
      <c r="D28" s="17">
        <f>SUMIF(ENTRADAS1417[[#This Row],[CÓDIGO PRODUCTO]],INVENTARIO1215[[#This Row],[CÓDIGO PRODUCTO]],ENTRADAS1417[[#This Row],[CANTIDAD]])</f>
        <v>50</v>
      </c>
      <c r="E28" s="17">
        <f>SUMIF(SALIDAS1316[[#This Row],[CÓDIGO PRODUCTO]],INVENTARIO1215[[#This Row],[CÓDIGO PRODUCTO]],SALIDAS1316[[#This Row],[CANTIDAD]])</f>
        <v>85</v>
      </c>
      <c r="F28" s="18">
        <f>INVENTARIO1215[[#This Row],[EXISTENCIAS INICIALES]]+INVENTARIO1215[[#This Row],[ENTRADAS]]-INVENTARIO1215[[#This Row],[SALIDAS]]</f>
        <v>100</v>
      </c>
      <c r="H28" s="1" t="s">
        <v>162</v>
      </c>
      <c r="I28" s="15">
        <v>44675</v>
      </c>
      <c r="J28" s="11" t="s">
        <v>50</v>
      </c>
      <c r="K28" s="1" t="e" cm="1">
        <f t="array" ref="K28">BUSCARV</f>
        <v>#NAME?</v>
      </c>
      <c r="L28" s="1">
        <v>85</v>
      </c>
      <c r="N28" s="1" t="s">
        <v>163</v>
      </c>
      <c r="O28" s="16">
        <v>44672</v>
      </c>
      <c r="P28" s="11" t="s">
        <v>50</v>
      </c>
      <c r="Q28" s="1" t="e" cm="1" vm="1">
        <f t="array" aca="1" ref="Q28" ca="1">VLOOKUP(ENTRADAS1417[CÓDIGO PRODUCTO],INVENTARIO1215[],2,FALSE)</f>
        <v>#VALUE!</v>
      </c>
      <c r="R28" s="1">
        <v>50</v>
      </c>
    </row>
    <row r="29" spans="1:18" x14ac:dyDescent="0.25">
      <c r="A29" s="11" t="s">
        <v>51</v>
      </c>
      <c r="B29" s="4" t="s">
        <v>61</v>
      </c>
      <c r="C29" s="3">
        <f>INVENTARIO12[[#This Row],[STOCK]]</f>
        <v>107</v>
      </c>
      <c r="D29" s="17">
        <f>SUMIF(ENTRADAS1417[[#This Row],[CÓDIGO PRODUCTO]],INVENTARIO1215[[#This Row],[CÓDIGO PRODUCTO]],ENTRADAS1417[[#This Row],[CANTIDAD]])</f>
        <v>72</v>
      </c>
      <c r="E29" s="17">
        <f>SUMIF(SALIDAS1316[[#This Row],[CÓDIGO PRODUCTO]],INVENTARIO1215[[#This Row],[CÓDIGO PRODUCTO]],SALIDAS1316[[#This Row],[CANTIDAD]])</f>
        <v>84</v>
      </c>
      <c r="F29" s="18">
        <f>INVENTARIO1215[[#This Row],[EXISTENCIAS INICIALES]]+INVENTARIO1215[[#This Row],[ENTRADAS]]-INVENTARIO1215[[#This Row],[SALIDAS]]</f>
        <v>95</v>
      </c>
      <c r="H29" s="1" t="s">
        <v>163</v>
      </c>
      <c r="I29" s="15">
        <v>44676</v>
      </c>
      <c r="J29" s="11" t="s">
        <v>51</v>
      </c>
      <c r="K29" s="1" t="e" cm="1">
        <f t="array" ref="K29">BUSCARV</f>
        <v>#NAME?</v>
      </c>
      <c r="L29" s="1">
        <v>84</v>
      </c>
      <c r="N29" s="1" t="s">
        <v>164</v>
      </c>
      <c r="O29" s="16">
        <v>44673</v>
      </c>
      <c r="P29" s="11" t="s">
        <v>51</v>
      </c>
      <c r="Q29" s="1" t="e" cm="1" vm="1">
        <f t="array" aca="1" ref="Q29" ca="1">VLOOKUP(ENTRADAS1417[CÓDIGO PRODUCTO],INVENTARIO1215[],2,FALSE)</f>
        <v>#VALUE!</v>
      </c>
      <c r="R29" s="1">
        <v>72</v>
      </c>
    </row>
    <row r="30" spans="1:18" x14ac:dyDescent="0.25">
      <c r="A30" s="11" t="s">
        <v>52</v>
      </c>
      <c r="B30" s="4" t="s">
        <v>62</v>
      </c>
      <c r="C30" s="3">
        <f>INVENTARIO12[[#This Row],[STOCK]]</f>
        <v>76</v>
      </c>
      <c r="D30" s="17">
        <f>SUMIF(ENTRADAS1417[[#This Row],[CÓDIGO PRODUCTO]],INVENTARIO1215[[#This Row],[CÓDIGO PRODUCTO]],ENTRADAS1417[[#This Row],[CANTIDAD]])</f>
        <v>78</v>
      </c>
      <c r="E30" s="17">
        <f>SUMIF(SALIDAS1316[[#This Row],[CÓDIGO PRODUCTO]],INVENTARIO1215[[#This Row],[CÓDIGO PRODUCTO]],SALIDAS1316[[#This Row],[CANTIDAD]])</f>
        <v>95</v>
      </c>
      <c r="F30" s="18">
        <f>INVENTARIO1215[[#This Row],[EXISTENCIAS INICIALES]]+INVENTARIO1215[[#This Row],[ENTRADAS]]-INVENTARIO1215[[#This Row],[SALIDAS]]</f>
        <v>59</v>
      </c>
      <c r="H30" s="1" t="s">
        <v>164</v>
      </c>
      <c r="I30" s="15">
        <v>44677</v>
      </c>
      <c r="J30" s="11" t="s">
        <v>52</v>
      </c>
      <c r="K30" s="1" t="e" cm="1">
        <f t="array" ref="K30">BUSCARV</f>
        <v>#NAME?</v>
      </c>
      <c r="L30" s="1">
        <v>95</v>
      </c>
      <c r="N30" s="1" t="s">
        <v>165</v>
      </c>
      <c r="O30" s="16">
        <v>44674</v>
      </c>
      <c r="P30" s="11" t="s">
        <v>52</v>
      </c>
      <c r="Q30" s="1" t="e" cm="1" vm="1">
        <f t="array" aca="1" ref="Q30" ca="1">VLOOKUP(ENTRADAS1417[CÓDIGO PRODUCTO],INVENTARIO1215[],2,FALSE)</f>
        <v>#VALUE!</v>
      </c>
      <c r="R30" s="1">
        <v>78</v>
      </c>
    </row>
    <row r="31" spans="1:18" x14ac:dyDescent="0.25">
      <c r="A31" s="11" t="s">
        <v>63</v>
      </c>
      <c r="B31" s="4" t="s">
        <v>74</v>
      </c>
      <c r="C31" s="3">
        <f>INVENTARIO12[[#This Row],[STOCK]]</f>
        <v>94</v>
      </c>
      <c r="D31" s="17">
        <f>SUMIF(ENTRADAS1417[[#This Row],[CÓDIGO PRODUCTO]],INVENTARIO1215[[#This Row],[CÓDIGO PRODUCTO]],ENTRADAS1417[[#This Row],[CANTIDAD]])</f>
        <v>71</v>
      </c>
      <c r="E31" s="17">
        <f>SUMIF(SALIDAS1316[[#This Row],[CÓDIGO PRODUCTO]],INVENTARIO1215[[#This Row],[CÓDIGO PRODUCTO]],SALIDAS1316[[#This Row],[CANTIDAD]])</f>
        <v>98</v>
      </c>
      <c r="F31" s="18">
        <f>INVENTARIO1215[[#This Row],[EXISTENCIAS INICIALES]]+INVENTARIO1215[[#This Row],[ENTRADAS]]-INVENTARIO1215[[#This Row],[SALIDAS]]</f>
        <v>67</v>
      </c>
      <c r="H31" s="1" t="s">
        <v>165</v>
      </c>
      <c r="I31" s="15">
        <v>44678</v>
      </c>
      <c r="J31" s="11" t="s">
        <v>63</v>
      </c>
      <c r="K31" s="1" t="e" cm="1">
        <f t="array" ref="K31">BUSCARV</f>
        <v>#NAME?</v>
      </c>
      <c r="L31" s="1">
        <v>98</v>
      </c>
      <c r="N31" s="1" t="s">
        <v>166</v>
      </c>
      <c r="O31" s="16">
        <v>44675</v>
      </c>
      <c r="P31" s="11" t="s">
        <v>63</v>
      </c>
      <c r="Q31" s="1" t="e" cm="1" vm="1">
        <f t="array" aca="1" ref="Q31" ca="1">VLOOKUP(ENTRADAS1417[CÓDIGO PRODUCTO],INVENTARIO1215[],2,FALSE)</f>
        <v>#VALUE!</v>
      </c>
      <c r="R31" s="1">
        <v>71</v>
      </c>
    </row>
    <row r="32" spans="1:18" x14ac:dyDescent="0.25">
      <c r="A32" s="11" t="s">
        <v>64</v>
      </c>
      <c r="B32" s="4" t="s">
        <v>75</v>
      </c>
      <c r="C32" s="3">
        <f>INVENTARIO12[[#This Row],[STOCK]]</f>
        <v>77</v>
      </c>
      <c r="D32" s="17">
        <f>SUMIF(ENTRADAS1417[[#This Row],[CÓDIGO PRODUCTO]],INVENTARIO1215[[#This Row],[CÓDIGO PRODUCTO]],ENTRADAS1417[[#This Row],[CANTIDAD]])</f>
        <v>80</v>
      </c>
      <c r="E32" s="17">
        <f>SUMIF(SALIDAS1316[[#This Row],[CÓDIGO PRODUCTO]],INVENTARIO1215[[#This Row],[CÓDIGO PRODUCTO]],SALIDAS1316[[#This Row],[CANTIDAD]])</f>
        <v>81</v>
      </c>
      <c r="F32" s="18">
        <f>INVENTARIO1215[[#This Row],[EXISTENCIAS INICIALES]]+INVENTARIO1215[[#This Row],[ENTRADAS]]-INVENTARIO1215[[#This Row],[SALIDAS]]</f>
        <v>76</v>
      </c>
      <c r="H32" s="1" t="s">
        <v>166</v>
      </c>
      <c r="I32" s="15">
        <v>44679</v>
      </c>
      <c r="J32" s="11" t="s">
        <v>64</v>
      </c>
      <c r="K32" s="1" t="e" cm="1">
        <f t="array" ref="K32">BUSCARV</f>
        <v>#NAME?</v>
      </c>
      <c r="L32" s="1">
        <v>81</v>
      </c>
      <c r="N32" s="1" t="s">
        <v>167</v>
      </c>
      <c r="O32" s="16">
        <v>44676</v>
      </c>
      <c r="P32" s="11" t="s">
        <v>64</v>
      </c>
      <c r="Q32" s="1" t="e" cm="1" vm="1">
        <f t="array" aca="1" ref="Q32" ca="1">VLOOKUP(ENTRADAS1417[CÓDIGO PRODUCTO],INVENTARIO1215[],2,FALSE)</f>
        <v>#VALUE!</v>
      </c>
      <c r="R32" s="1">
        <v>80</v>
      </c>
    </row>
    <row r="33" spans="1:18" x14ac:dyDescent="0.25">
      <c r="A33" s="11" t="s">
        <v>65</v>
      </c>
      <c r="B33" s="4" t="s">
        <v>76</v>
      </c>
      <c r="C33" s="3">
        <f>INVENTARIO12[[#This Row],[STOCK]]</f>
        <v>108</v>
      </c>
      <c r="D33" s="17">
        <f>SUMIF(ENTRADAS1417[[#This Row],[CÓDIGO PRODUCTO]],INVENTARIO1215[[#This Row],[CÓDIGO PRODUCTO]],ENTRADAS1417[[#This Row],[CANTIDAD]])</f>
        <v>73</v>
      </c>
      <c r="E33" s="17">
        <f>SUMIF(SALIDAS1316[[#This Row],[CÓDIGO PRODUCTO]],INVENTARIO1215[[#This Row],[CÓDIGO PRODUCTO]],SALIDAS1316[[#This Row],[CANTIDAD]])</f>
        <v>70</v>
      </c>
      <c r="F33" s="18">
        <f>INVENTARIO1215[[#This Row],[EXISTENCIAS INICIALES]]+INVENTARIO1215[[#This Row],[ENTRADAS]]-INVENTARIO1215[[#This Row],[SALIDAS]]</f>
        <v>111</v>
      </c>
      <c r="H33" s="1" t="s">
        <v>167</v>
      </c>
      <c r="I33" s="15">
        <v>44680</v>
      </c>
      <c r="J33" s="11" t="s">
        <v>65</v>
      </c>
      <c r="K33" s="1" t="e" cm="1">
        <f t="array" ref="K33">BUSCARV</f>
        <v>#NAME?</v>
      </c>
      <c r="L33" s="1">
        <v>70</v>
      </c>
      <c r="N33" s="1" t="s">
        <v>168</v>
      </c>
      <c r="O33" s="16">
        <v>44677</v>
      </c>
      <c r="P33" s="11" t="s">
        <v>65</v>
      </c>
      <c r="Q33" s="1" t="e" cm="1" vm="1">
        <f t="array" aca="1" ref="Q33" ca="1">VLOOKUP(ENTRADAS1417[CÓDIGO PRODUCTO],INVENTARIO1215[],2,FALSE)</f>
        <v>#VALUE!</v>
      </c>
      <c r="R33" s="1">
        <v>73</v>
      </c>
    </row>
    <row r="34" spans="1:18" x14ac:dyDescent="0.25">
      <c r="A34" s="11" t="s">
        <v>66</v>
      </c>
      <c r="B34" s="4" t="s">
        <v>77</v>
      </c>
      <c r="C34" s="3">
        <f>INVENTARIO12[[#This Row],[STOCK]]</f>
        <v>98</v>
      </c>
      <c r="D34" s="17">
        <f>SUMIF(ENTRADAS1417[[#This Row],[CÓDIGO PRODUCTO]],INVENTARIO1215[[#This Row],[CÓDIGO PRODUCTO]],ENTRADAS1417[[#This Row],[CANTIDAD]])</f>
        <v>80</v>
      </c>
      <c r="E34" s="17">
        <f>SUMIF(SALIDAS1316[[#This Row],[CÓDIGO PRODUCTO]],INVENTARIO1215[[#This Row],[CÓDIGO PRODUCTO]],SALIDAS1316[[#This Row],[CANTIDAD]])</f>
        <v>99</v>
      </c>
      <c r="F34" s="18">
        <f>INVENTARIO1215[[#This Row],[EXISTENCIAS INICIALES]]+INVENTARIO1215[[#This Row],[ENTRADAS]]-INVENTARIO1215[[#This Row],[SALIDAS]]</f>
        <v>79</v>
      </c>
      <c r="H34" s="1" t="s">
        <v>168</v>
      </c>
      <c r="I34" s="15">
        <v>44681</v>
      </c>
      <c r="J34" s="11" t="s">
        <v>66</v>
      </c>
      <c r="K34" s="1" t="e" cm="1">
        <f t="array" ref="K34">BUSCARV</f>
        <v>#NAME?</v>
      </c>
      <c r="L34" s="1">
        <v>99</v>
      </c>
      <c r="N34" s="1" t="s">
        <v>169</v>
      </c>
      <c r="O34" s="16">
        <v>44678</v>
      </c>
      <c r="P34" s="11" t="s">
        <v>66</v>
      </c>
      <c r="Q34" s="1" t="e" cm="1" vm="1">
        <f t="array" aca="1" ref="Q34" ca="1">VLOOKUP(ENTRADAS1417[CÓDIGO PRODUCTO],INVENTARIO1215[],2,FALSE)</f>
        <v>#VALUE!</v>
      </c>
      <c r="R34" s="1">
        <v>80</v>
      </c>
    </row>
    <row r="35" spans="1:18" x14ac:dyDescent="0.25">
      <c r="A35" s="11" t="s">
        <v>67</v>
      </c>
      <c r="B35" s="4" t="s">
        <v>78</v>
      </c>
      <c r="C35" s="3">
        <f>INVENTARIO12[[#This Row],[STOCK]]</f>
        <v>82</v>
      </c>
      <c r="D35" s="17">
        <f>SUMIF(ENTRADAS1417[[#This Row],[CÓDIGO PRODUCTO]],INVENTARIO1215[[#This Row],[CÓDIGO PRODUCTO]],ENTRADAS1417[[#This Row],[CANTIDAD]])</f>
        <v>50</v>
      </c>
      <c r="E35" s="17">
        <f>SUMIF(SALIDAS1316[[#This Row],[CÓDIGO PRODUCTO]],INVENTARIO1215[[#This Row],[CÓDIGO PRODUCTO]],SALIDAS1316[[#This Row],[CANTIDAD]])</f>
        <v>77</v>
      </c>
      <c r="F35" s="18">
        <f>INVENTARIO1215[[#This Row],[EXISTENCIAS INICIALES]]+INVENTARIO1215[[#This Row],[ENTRADAS]]-INVENTARIO1215[[#This Row],[SALIDAS]]</f>
        <v>55</v>
      </c>
      <c r="H35" s="1" t="s">
        <v>169</v>
      </c>
      <c r="I35" s="15">
        <v>44682</v>
      </c>
      <c r="J35" s="11" t="s">
        <v>67</v>
      </c>
      <c r="K35" s="1" t="e" cm="1">
        <f t="array" ref="K35">BUSCARV</f>
        <v>#NAME?</v>
      </c>
      <c r="L35" s="1">
        <v>77</v>
      </c>
      <c r="N35" s="1" t="s">
        <v>170</v>
      </c>
      <c r="O35" s="16">
        <v>44679</v>
      </c>
      <c r="P35" s="11" t="s">
        <v>67</v>
      </c>
      <c r="Q35" s="1" t="e" cm="1" vm="1">
        <f t="array" aca="1" ref="Q35" ca="1">VLOOKUP(ENTRADAS1417[CÓDIGO PRODUCTO],INVENTARIO1215[],2,FALSE)</f>
        <v>#VALUE!</v>
      </c>
      <c r="R35" s="1">
        <v>50</v>
      </c>
    </row>
    <row r="36" spans="1:18" x14ac:dyDescent="0.25">
      <c r="A36" s="11" t="s">
        <v>68</v>
      </c>
      <c r="B36" s="4" t="s">
        <v>79</v>
      </c>
      <c r="C36" s="3">
        <f>INVENTARIO12[[#This Row],[STOCK]]</f>
        <v>112</v>
      </c>
      <c r="D36" s="17">
        <f>SUMIF(ENTRADAS1417[[#This Row],[CÓDIGO PRODUCTO]],INVENTARIO1215[[#This Row],[CÓDIGO PRODUCTO]],ENTRADAS1417[[#This Row],[CANTIDAD]])</f>
        <v>68</v>
      </c>
      <c r="E36" s="17">
        <f>SUMIF(SALIDAS1316[[#This Row],[CÓDIGO PRODUCTO]],INVENTARIO1215[[#This Row],[CÓDIGO PRODUCTO]],SALIDAS1316[[#This Row],[CANTIDAD]])</f>
        <v>75</v>
      </c>
      <c r="F36" s="18">
        <f>INVENTARIO1215[[#This Row],[EXISTENCIAS INICIALES]]+INVENTARIO1215[[#This Row],[ENTRADAS]]-INVENTARIO1215[[#This Row],[SALIDAS]]</f>
        <v>105</v>
      </c>
      <c r="H36" s="1" t="s">
        <v>170</v>
      </c>
      <c r="I36" s="15">
        <v>44683</v>
      </c>
      <c r="J36" s="11" t="s">
        <v>68</v>
      </c>
      <c r="K36" s="1" t="e" cm="1">
        <f t="array" ref="K36">BUSCARV</f>
        <v>#NAME?</v>
      </c>
      <c r="L36" s="1">
        <v>75</v>
      </c>
      <c r="N36" s="1" t="s">
        <v>171</v>
      </c>
      <c r="O36" s="16">
        <v>44680</v>
      </c>
      <c r="P36" s="11" t="s">
        <v>68</v>
      </c>
      <c r="Q36" s="1" t="e" cm="1" vm="1">
        <f t="array" aca="1" ref="Q36" ca="1">VLOOKUP(ENTRADAS1417[CÓDIGO PRODUCTO],INVENTARIO1215[],2,FALSE)</f>
        <v>#VALUE!</v>
      </c>
      <c r="R36" s="1">
        <v>68</v>
      </c>
    </row>
    <row r="37" spans="1:18" x14ac:dyDescent="0.25">
      <c r="A37" s="11" t="s">
        <v>69</v>
      </c>
      <c r="B37" s="4" t="s">
        <v>80</v>
      </c>
      <c r="C37" s="3">
        <f>INVENTARIO12[[#This Row],[STOCK]]</f>
        <v>99</v>
      </c>
      <c r="D37" s="17">
        <f>SUMIF(ENTRADAS1417[[#This Row],[CÓDIGO PRODUCTO]],INVENTARIO1215[[#This Row],[CÓDIGO PRODUCTO]],ENTRADAS1417[[#This Row],[CANTIDAD]])</f>
        <v>71</v>
      </c>
      <c r="E37" s="17">
        <f>SUMIF(SALIDAS1316[[#This Row],[CÓDIGO PRODUCTO]],INVENTARIO1215[[#This Row],[CÓDIGO PRODUCTO]],SALIDAS1316[[#This Row],[CANTIDAD]])</f>
        <v>84</v>
      </c>
      <c r="F37" s="18">
        <f>INVENTARIO1215[[#This Row],[EXISTENCIAS INICIALES]]+INVENTARIO1215[[#This Row],[ENTRADAS]]-INVENTARIO1215[[#This Row],[SALIDAS]]</f>
        <v>86</v>
      </c>
      <c r="H37" s="1" t="s">
        <v>171</v>
      </c>
      <c r="I37" s="15">
        <v>44684</v>
      </c>
      <c r="J37" s="11" t="s">
        <v>69</v>
      </c>
      <c r="K37" s="1" t="e" cm="1">
        <f t="array" ref="K37">BUSCARV</f>
        <v>#NAME?</v>
      </c>
      <c r="L37" s="1">
        <v>84</v>
      </c>
      <c r="N37" s="1" t="s">
        <v>172</v>
      </c>
      <c r="O37" s="16">
        <v>44681</v>
      </c>
      <c r="P37" s="11" t="s">
        <v>69</v>
      </c>
      <c r="Q37" s="1" t="e" cm="1" vm="1">
        <f t="array" aca="1" ref="Q37" ca="1">VLOOKUP(ENTRADAS1417[CÓDIGO PRODUCTO],INVENTARIO1215[],2,FALSE)</f>
        <v>#VALUE!</v>
      </c>
      <c r="R37" s="1">
        <v>71</v>
      </c>
    </row>
    <row r="38" spans="1:18" x14ac:dyDescent="0.25">
      <c r="A38" s="11" t="s">
        <v>70</v>
      </c>
      <c r="B38" s="4" t="s">
        <v>81</v>
      </c>
      <c r="C38" s="3">
        <f>INVENTARIO12[[#This Row],[STOCK]]</f>
        <v>88</v>
      </c>
      <c r="D38" s="17">
        <f>SUMIF(ENTRADAS1417[[#This Row],[CÓDIGO PRODUCTO]],INVENTARIO1215[[#This Row],[CÓDIGO PRODUCTO]],ENTRADAS1417[[#This Row],[CANTIDAD]])</f>
        <v>80</v>
      </c>
      <c r="E38" s="17">
        <f>SUMIF(SALIDAS1316[[#This Row],[CÓDIGO PRODUCTO]],INVENTARIO1215[[#This Row],[CÓDIGO PRODUCTO]],SALIDAS1316[[#This Row],[CANTIDAD]])</f>
        <v>80</v>
      </c>
      <c r="F38" s="18">
        <f>INVENTARIO1215[[#This Row],[EXISTENCIAS INICIALES]]+INVENTARIO1215[[#This Row],[ENTRADAS]]-INVENTARIO1215[[#This Row],[SALIDAS]]</f>
        <v>88</v>
      </c>
      <c r="H38" s="1" t="s">
        <v>172</v>
      </c>
      <c r="I38" s="15">
        <v>44685</v>
      </c>
      <c r="J38" s="11" t="s">
        <v>70</v>
      </c>
      <c r="K38" s="1" t="e" cm="1">
        <f t="array" ref="K38">BUSCARV</f>
        <v>#NAME?</v>
      </c>
      <c r="L38" s="1">
        <v>80</v>
      </c>
      <c r="N38" s="1" t="s">
        <v>173</v>
      </c>
      <c r="O38" s="16">
        <v>44682</v>
      </c>
      <c r="P38" s="11" t="s">
        <v>70</v>
      </c>
      <c r="Q38" s="1" t="e" cm="1" vm="1">
        <f t="array" aca="1" ref="Q38" ca="1">VLOOKUP(ENTRADAS1417[CÓDIGO PRODUCTO],INVENTARIO1215[],2,FALSE)</f>
        <v>#VALUE!</v>
      </c>
      <c r="R38" s="1">
        <v>80</v>
      </c>
    </row>
    <row r="39" spans="1:18" x14ac:dyDescent="0.25">
      <c r="A39" s="11" t="s">
        <v>71</v>
      </c>
      <c r="B39" s="4" t="s">
        <v>82</v>
      </c>
      <c r="C39" s="3">
        <f>INVENTARIO12[[#This Row],[STOCK]]</f>
        <v>88</v>
      </c>
      <c r="D39" s="17">
        <f>SUMIF(ENTRADAS1417[[#This Row],[CÓDIGO PRODUCTO]],INVENTARIO1215[[#This Row],[CÓDIGO PRODUCTO]],ENTRADAS1417[[#This Row],[CANTIDAD]])</f>
        <v>50</v>
      </c>
      <c r="E39" s="17">
        <f>SUMIF(SALIDAS1316[[#This Row],[CÓDIGO PRODUCTO]],INVENTARIO1215[[#This Row],[CÓDIGO PRODUCTO]],SALIDAS1316[[#This Row],[CANTIDAD]])</f>
        <v>70</v>
      </c>
      <c r="F39" s="18">
        <f>INVENTARIO1215[[#This Row],[EXISTENCIAS INICIALES]]+INVENTARIO1215[[#This Row],[ENTRADAS]]-INVENTARIO1215[[#This Row],[SALIDAS]]</f>
        <v>68</v>
      </c>
      <c r="H39" s="1" t="s">
        <v>173</v>
      </c>
      <c r="I39" s="15">
        <v>44686</v>
      </c>
      <c r="J39" s="11" t="s">
        <v>71</v>
      </c>
      <c r="K39" s="1" t="e" cm="1">
        <f t="array" ref="K39">BUSCARV</f>
        <v>#NAME?</v>
      </c>
      <c r="L39" s="1">
        <v>70</v>
      </c>
      <c r="N39" s="1" t="s">
        <v>174</v>
      </c>
      <c r="O39" s="16">
        <v>44683</v>
      </c>
      <c r="P39" s="11" t="s">
        <v>71</v>
      </c>
      <c r="Q39" s="1" t="e" cm="1" vm="1">
        <f t="array" aca="1" ref="Q39" ca="1">VLOOKUP(ENTRADAS1417[CÓDIGO PRODUCTO],INVENTARIO1215[],2,FALSE)</f>
        <v>#VALUE!</v>
      </c>
      <c r="R39" s="1">
        <v>50</v>
      </c>
    </row>
    <row r="40" spans="1:18" x14ac:dyDescent="0.25">
      <c r="A40" s="11" t="s">
        <v>72</v>
      </c>
      <c r="B40" s="4" t="s">
        <v>83</v>
      </c>
      <c r="C40" s="3">
        <f>INVENTARIO12[[#This Row],[STOCK]]</f>
        <v>109</v>
      </c>
      <c r="D40" s="17">
        <f>SUMIF(ENTRADAS1417[[#This Row],[CÓDIGO PRODUCTO]],INVENTARIO1215[[#This Row],[CÓDIGO PRODUCTO]],ENTRADAS1417[[#This Row],[CANTIDAD]])</f>
        <v>71</v>
      </c>
      <c r="E40" s="17">
        <f>SUMIF(SALIDAS1316[[#This Row],[CÓDIGO PRODUCTO]],INVENTARIO1215[[#This Row],[CÓDIGO PRODUCTO]],SALIDAS1316[[#This Row],[CANTIDAD]])</f>
        <v>79</v>
      </c>
      <c r="F40" s="18">
        <f>INVENTARIO1215[[#This Row],[EXISTENCIAS INICIALES]]+INVENTARIO1215[[#This Row],[ENTRADAS]]-INVENTARIO1215[[#This Row],[SALIDAS]]</f>
        <v>101</v>
      </c>
      <c r="H40" s="1" t="s">
        <v>174</v>
      </c>
      <c r="I40" s="15">
        <v>44687</v>
      </c>
      <c r="J40" s="11" t="s">
        <v>72</v>
      </c>
      <c r="K40" s="1" t="e" cm="1">
        <f t="array" ref="K40">BUSCARV</f>
        <v>#NAME?</v>
      </c>
      <c r="L40" s="1">
        <v>79</v>
      </c>
      <c r="N40" s="1" t="s">
        <v>175</v>
      </c>
      <c r="O40" s="16">
        <v>44684</v>
      </c>
      <c r="P40" s="11" t="s">
        <v>72</v>
      </c>
      <c r="Q40" s="1" t="e" cm="1" vm="1">
        <f t="array" aca="1" ref="Q40" ca="1">VLOOKUP(ENTRADAS1417[CÓDIGO PRODUCTO],INVENTARIO1215[],2,FALSE)</f>
        <v>#VALUE!</v>
      </c>
      <c r="R40" s="1">
        <v>71</v>
      </c>
    </row>
    <row r="41" spans="1:18" x14ac:dyDescent="0.25">
      <c r="A41" s="11" t="s">
        <v>73</v>
      </c>
      <c r="B41" s="4" t="s">
        <v>84</v>
      </c>
      <c r="C41" s="3">
        <f>INVENTARIO12[[#This Row],[STOCK]]</f>
        <v>76</v>
      </c>
      <c r="D41" s="17">
        <f>SUMIF(ENTRADAS1417[[#This Row],[CÓDIGO PRODUCTO]],INVENTARIO1215[[#This Row],[CÓDIGO PRODUCTO]],ENTRADAS1417[[#This Row],[CANTIDAD]])</f>
        <v>58</v>
      </c>
      <c r="E41" s="17">
        <f>SUMIF(SALIDAS1316[[#This Row],[CÓDIGO PRODUCTO]],INVENTARIO1215[[#This Row],[CÓDIGO PRODUCTO]],SALIDAS1316[[#This Row],[CANTIDAD]])</f>
        <v>92</v>
      </c>
      <c r="F41" s="18">
        <f>INVENTARIO1215[[#This Row],[EXISTENCIAS INICIALES]]+INVENTARIO1215[[#This Row],[ENTRADAS]]-INVENTARIO1215[[#This Row],[SALIDAS]]</f>
        <v>42</v>
      </c>
      <c r="H41" s="1" t="s">
        <v>175</v>
      </c>
      <c r="I41" s="15">
        <v>44688</v>
      </c>
      <c r="J41" s="11" t="s">
        <v>73</v>
      </c>
      <c r="K41" s="1" t="e" cm="1">
        <f t="array" ref="K41">BUSCARV</f>
        <v>#NAME?</v>
      </c>
      <c r="L41" s="1">
        <v>92</v>
      </c>
      <c r="N41" s="1" t="s">
        <v>176</v>
      </c>
      <c r="O41" s="16">
        <v>44685</v>
      </c>
      <c r="P41" s="11" t="s">
        <v>73</v>
      </c>
      <c r="Q41" s="1" t="e" cm="1" vm="1">
        <f t="array" aca="1" ref="Q41" ca="1">VLOOKUP(ENTRADAS1417[CÓDIGO PRODUCTO],INVENTARIO1215[],2,FALSE)</f>
        <v>#VALUE!</v>
      </c>
      <c r="R41" s="1">
        <v>58</v>
      </c>
    </row>
    <row r="42" spans="1:18" x14ac:dyDescent="0.25">
      <c r="A42" s="11" t="s">
        <v>85</v>
      </c>
      <c r="B42" s="4" t="s">
        <v>99</v>
      </c>
      <c r="C42" s="3">
        <f>INVENTARIO12[[#This Row],[STOCK]]</f>
        <v>93</v>
      </c>
      <c r="D42" s="17">
        <f>SUMIF(ENTRADAS1417[[#This Row],[CÓDIGO PRODUCTO]],INVENTARIO1215[[#This Row],[CÓDIGO PRODUCTO]],ENTRADAS1417[[#This Row],[CANTIDAD]])</f>
        <v>59</v>
      </c>
      <c r="E42" s="17">
        <f>SUMIF(SALIDAS1316[[#This Row],[CÓDIGO PRODUCTO]],INVENTARIO1215[[#This Row],[CÓDIGO PRODUCTO]],SALIDAS1316[[#This Row],[CANTIDAD]])</f>
        <v>99</v>
      </c>
      <c r="F42" s="18">
        <f>INVENTARIO1215[[#This Row],[EXISTENCIAS INICIALES]]+INVENTARIO1215[[#This Row],[ENTRADAS]]-INVENTARIO1215[[#This Row],[SALIDAS]]</f>
        <v>53</v>
      </c>
      <c r="H42" s="1" t="s">
        <v>176</v>
      </c>
      <c r="I42" s="15">
        <v>44689</v>
      </c>
      <c r="J42" s="11" t="s">
        <v>85</v>
      </c>
      <c r="K42" s="1" t="e" cm="1">
        <f t="array" ref="K42">BUSCARV</f>
        <v>#NAME?</v>
      </c>
      <c r="L42" s="1">
        <v>99</v>
      </c>
      <c r="N42" s="1" t="s">
        <v>177</v>
      </c>
      <c r="O42" s="16">
        <v>44686</v>
      </c>
      <c r="P42" s="11" t="s">
        <v>85</v>
      </c>
      <c r="Q42" s="1" t="e" cm="1" vm="1">
        <f t="array" aca="1" ref="Q42" ca="1">VLOOKUP(ENTRADAS1417[CÓDIGO PRODUCTO],INVENTARIO1215[],2,FALSE)</f>
        <v>#VALUE!</v>
      </c>
      <c r="R42" s="1">
        <v>59</v>
      </c>
    </row>
    <row r="43" spans="1:18" x14ac:dyDescent="0.25">
      <c r="A43" s="11" t="s">
        <v>86</v>
      </c>
      <c r="B43" s="4" t="s">
        <v>100</v>
      </c>
      <c r="C43" s="3">
        <f>INVENTARIO12[[#This Row],[STOCK]]</f>
        <v>111</v>
      </c>
      <c r="D43" s="17">
        <f>SUMIF(ENTRADAS1417[[#This Row],[CÓDIGO PRODUCTO]],INVENTARIO1215[[#This Row],[CÓDIGO PRODUCTO]],ENTRADAS1417[[#This Row],[CANTIDAD]])</f>
        <v>50</v>
      </c>
      <c r="E43" s="17">
        <f>SUMIF(SALIDAS1316[[#This Row],[CÓDIGO PRODUCTO]],INVENTARIO1215[[#This Row],[CÓDIGO PRODUCTO]],SALIDAS1316[[#This Row],[CANTIDAD]])</f>
        <v>95</v>
      </c>
      <c r="F43" s="18">
        <f>INVENTARIO1215[[#This Row],[EXISTENCIAS INICIALES]]+INVENTARIO1215[[#This Row],[ENTRADAS]]-INVENTARIO1215[[#This Row],[SALIDAS]]</f>
        <v>66</v>
      </c>
      <c r="H43" s="1" t="s">
        <v>177</v>
      </c>
      <c r="I43" s="15">
        <v>44690</v>
      </c>
      <c r="J43" s="11" t="s">
        <v>86</v>
      </c>
      <c r="K43" s="1" t="e" cm="1">
        <f t="array" ref="K43">BUSCARV</f>
        <v>#NAME?</v>
      </c>
      <c r="L43" s="1">
        <v>95</v>
      </c>
      <c r="N43" s="1" t="s">
        <v>178</v>
      </c>
      <c r="O43" s="16">
        <v>44687</v>
      </c>
      <c r="P43" s="11" t="s">
        <v>86</v>
      </c>
      <c r="Q43" s="1" t="e" cm="1" vm="1">
        <f t="array" aca="1" ref="Q43" ca="1">VLOOKUP(ENTRADAS1417[CÓDIGO PRODUCTO],INVENTARIO1215[],2,FALSE)</f>
        <v>#VALUE!</v>
      </c>
      <c r="R43" s="1">
        <v>50</v>
      </c>
    </row>
    <row r="44" spans="1:18" x14ac:dyDescent="0.25">
      <c r="A44" s="11" t="s">
        <v>87</v>
      </c>
      <c r="B44" s="4" t="s">
        <v>101</v>
      </c>
      <c r="C44" s="3">
        <f>INVENTARIO12[[#This Row],[STOCK]]</f>
        <v>111</v>
      </c>
      <c r="D44" s="17">
        <f>SUMIF(ENTRADAS1417[[#This Row],[CÓDIGO PRODUCTO]],INVENTARIO1215[[#This Row],[CÓDIGO PRODUCTO]],ENTRADAS1417[[#This Row],[CANTIDAD]])</f>
        <v>70</v>
      </c>
      <c r="E44" s="17">
        <f>SUMIF(SALIDAS1316[[#This Row],[CÓDIGO PRODUCTO]],INVENTARIO1215[[#This Row],[CÓDIGO PRODUCTO]],SALIDAS1316[[#This Row],[CANTIDAD]])</f>
        <v>72</v>
      </c>
      <c r="F44" s="18">
        <f>INVENTARIO1215[[#This Row],[EXISTENCIAS INICIALES]]+INVENTARIO1215[[#This Row],[ENTRADAS]]-INVENTARIO1215[[#This Row],[SALIDAS]]</f>
        <v>109</v>
      </c>
      <c r="H44" s="1" t="s">
        <v>178</v>
      </c>
      <c r="I44" s="15">
        <v>44691</v>
      </c>
      <c r="J44" s="11" t="s">
        <v>87</v>
      </c>
      <c r="K44" s="1" t="e" cm="1">
        <f t="array" ref="K44">BUSCARV</f>
        <v>#NAME?</v>
      </c>
      <c r="L44" s="1">
        <v>72</v>
      </c>
      <c r="N44" s="1" t="s">
        <v>179</v>
      </c>
      <c r="O44" s="16">
        <v>44688</v>
      </c>
      <c r="P44" s="11" t="s">
        <v>87</v>
      </c>
      <c r="Q44" s="1" t="e" cm="1" vm="1">
        <f t="array" aca="1" ref="Q44" ca="1">VLOOKUP(ENTRADAS1417[CÓDIGO PRODUCTO],INVENTARIO1215[],2,FALSE)</f>
        <v>#VALUE!</v>
      </c>
      <c r="R44" s="1">
        <v>70</v>
      </c>
    </row>
    <row r="45" spans="1:18" x14ac:dyDescent="0.25">
      <c r="A45" s="11" t="s">
        <v>88</v>
      </c>
      <c r="B45" s="4" t="s">
        <v>102</v>
      </c>
      <c r="C45" s="3">
        <f>INVENTARIO12[[#This Row],[STOCK]]</f>
        <v>85</v>
      </c>
      <c r="D45" s="17">
        <f>SUMIF(ENTRADAS1417[[#This Row],[CÓDIGO PRODUCTO]],INVENTARIO1215[[#This Row],[CÓDIGO PRODUCTO]],ENTRADAS1417[[#This Row],[CANTIDAD]])</f>
        <v>78</v>
      </c>
      <c r="E45" s="17">
        <f>SUMIF(SALIDAS1316[[#This Row],[CÓDIGO PRODUCTO]],INVENTARIO1215[[#This Row],[CÓDIGO PRODUCTO]],SALIDAS1316[[#This Row],[CANTIDAD]])</f>
        <v>73</v>
      </c>
      <c r="F45" s="18">
        <f>INVENTARIO1215[[#This Row],[EXISTENCIAS INICIALES]]+INVENTARIO1215[[#This Row],[ENTRADAS]]-INVENTARIO1215[[#This Row],[SALIDAS]]</f>
        <v>90</v>
      </c>
      <c r="H45" s="1" t="s">
        <v>179</v>
      </c>
      <c r="I45" s="15">
        <v>44692</v>
      </c>
      <c r="J45" s="11" t="s">
        <v>88</v>
      </c>
      <c r="K45" s="1" t="e" cm="1">
        <f t="array" ref="K45">BUSCARV</f>
        <v>#NAME?</v>
      </c>
      <c r="L45" s="1">
        <v>73</v>
      </c>
      <c r="N45" s="1" t="s">
        <v>180</v>
      </c>
      <c r="O45" s="16">
        <v>44689</v>
      </c>
      <c r="P45" s="11" t="s">
        <v>88</v>
      </c>
      <c r="Q45" s="1" t="e" cm="1" vm="1">
        <f t="array" aca="1" ref="Q45" ca="1">VLOOKUP(ENTRADAS1417[CÓDIGO PRODUCTO],INVENTARIO1215[],2,FALSE)</f>
        <v>#VALUE!</v>
      </c>
      <c r="R45" s="1">
        <v>78</v>
      </c>
    </row>
    <row r="46" spans="1:18" x14ac:dyDescent="0.25">
      <c r="A46" s="11" t="s">
        <v>89</v>
      </c>
      <c r="B46" s="4" t="s">
        <v>103</v>
      </c>
      <c r="C46" s="3">
        <f>INVENTARIO12[[#This Row],[STOCK]]</f>
        <v>112</v>
      </c>
      <c r="D46" s="17">
        <f>SUMIF(ENTRADAS1417[[#This Row],[CÓDIGO PRODUCTO]],INVENTARIO1215[[#This Row],[CÓDIGO PRODUCTO]],ENTRADAS1417[[#This Row],[CANTIDAD]])</f>
        <v>59</v>
      </c>
      <c r="E46" s="17">
        <f>SUMIF(SALIDAS1316[[#This Row],[CÓDIGO PRODUCTO]],INVENTARIO1215[[#This Row],[CÓDIGO PRODUCTO]],SALIDAS1316[[#This Row],[CANTIDAD]])</f>
        <v>94</v>
      </c>
      <c r="F46" s="18">
        <f>INVENTARIO1215[[#This Row],[EXISTENCIAS INICIALES]]+INVENTARIO1215[[#This Row],[ENTRADAS]]-INVENTARIO1215[[#This Row],[SALIDAS]]</f>
        <v>77</v>
      </c>
      <c r="H46" s="1" t="s">
        <v>180</v>
      </c>
      <c r="I46" s="15">
        <v>44693</v>
      </c>
      <c r="J46" s="11" t="s">
        <v>89</v>
      </c>
      <c r="K46" s="1" t="e" cm="1">
        <f t="array" ref="K46">BUSCARV</f>
        <v>#NAME?</v>
      </c>
      <c r="L46" s="1">
        <v>94</v>
      </c>
      <c r="N46" s="1" t="s">
        <v>181</v>
      </c>
      <c r="O46" s="16">
        <v>44690</v>
      </c>
      <c r="P46" s="11" t="s">
        <v>89</v>
      </c>
      <c r="Q46" s="1" t="e" cm="1" vm="1">
        <f t="array" aca="1" ref="Q46" ca="1">VLOOKUP(ENTRADAS1417[CÓDIGO PRODUCTO],INVENTARIO1215[],2,FALSE)</f>
        <v>#VALUE!</v>
      </c>
      <c r="R46" s="1">
        <v>59</v>
      </c>
    </row>
    <row r="47" spans="1:18" x14ac:dyDescent="0.25">
      <c r="A47" s="11" t="s">
        <v>90</v>
      </c>
      <c r="B47" s="4" t="s">
        <v>104</v>
      </c>
      <c r="C47" s="3">
        <f>INVENTARIO12[[#This Row],[STOCK]]</f>
        <v>81</v>
      </c>
      <c r="D47" s="17">
        <f>SUMIF(ENTRADAS1417[[#This Row],[CÓDIGO PRODUCTO]],INVENTARIO1215[[#This Row],[CÓDIGO PRODUCTO]],ENTRADAS1417[[#This Row],[CANTIDAD]])</f>
        <v>65</v>
      </c>
      <c r="E47" s="17">
        <f>SUMIF(SALIDAS1316[[#This Row],[CÓDIGO PRODUCTO]],INVENTARIO1215[[#This Row],[CÓDIGO PRODUCTO]],SALIDAS1316[[#This Row],[CANTIDAD]])</f>
        <v>90</v>
      </c>
      <c r="F47" s="18">
        <f>INVENTARIO1215[[#This Row],[EXISTENCIAS INICIALES]]+INVENTARIO1215[[#This Row],[ENTRADAS]]-INVENTARIO1215[[#This Row],[SALIDAS]]</f>
        <v>56</v>
      </c>
      <c r="H47" s="1" t="s">
        <v>181</v>
      </c>
      <c r="I47" s="15">
        <v>44694</v>
      </c>
      <c r="J47" s="11" t="s">
        <v>90</v>
      </c>
      <c r="K47" s="1" t="e" cm="1">
        <f t="array" ref="K47">BUSCARV</f>
        <v>#NAME?</v>
      </c>
      <c r="L47" s="1">
        <v>90</v>
      </c>
      <c r="N47" s="1" t="s">
        <v>182</v>
      </c>
      <c r="O47" s="16">
        <v>44691</v>
      </c>
      <c r="P47" s="11" t="s">
        <v>90</v>
      </c>
      <c r="Q47" s="1" t="e" cm="1" vm="1">
        <f t="array" aca="1" ref="Q47" ca="1">VLOOKUP(ENTRADAS1417[CÓDIGO PRODUCTO],INVENTARIO1215[],2,FALSE)</f>
        <v>#VALUE!</v>
      </c>
      <c r="R47" s="1">
        <v>65</v>
      </c>
    </row>
    <row r="48" spans="1:18" x14ac:dyDescent="0.25">
      <c r="A48" s="11" t="s">
        <v>91</v>
      </c>
      <c r="B48" s="4" t="s">
        <v>105</v>
      </c>
      <c r="C48" s="3">
        <f>INVENTARIO12[[#This Row],[STOCK]]</f>
        <v>98</v>
      </c>
      <c r="D48" s="17">
        <f>SUMIF(ENTRADAS1417[[#This Row],[CÓDIGO PRODUCTO]],INVENTARIO1215[[#This Row],[CÓDIGO PRODUCTO]],ENTRADAS1417[[#This Row],[CANTIDAD]])</f>
        <v>68</v>
      </c>
      <c r="E48" s="17">
        <f>SUMIF(SALIDAS1316[[#This Row],[CÓDIGO PRODUCTO]],INVENTARIO1215[[#This Row],[CÓDIGO PRODUCTO]],SALIDAS1316[[#This Row],[CANTIDAD]])</f>
        <v>98</v>
      </c>
      <c r="F48" s="18">
        <f>INVENTARIO1215[[#This Row],[EXISTENCIAS INICIALES]]+INVENTARIO1215[[#This Row],[ENTRADAS]]-INVENTARIO1215[[#This Row],[SALIDAS]]</f>
        <v>68</v>
      </c>
      <c r="H48" s="1" t="s">
        <v>182</v>
      </c>
      <c r="I48" s="15">
        <v>44695</v>
      </c>
      <c r="J48" s="11" t="s">
        <v>91</v>
      </c>
      <c r="K48" s="1" t="e" cm="1">
        <f t="array" ref="K48">BUSCARV</f>
        <v>#NAME?</v>
      </c>
      <c r="L48" s="1">
        <v>98</v>
      </c>
      <c r="N48" s="1" t="s">
        <v>183</v>
      </c>
      <c r="O48" s="16">
        <v>44692</v>
      </c>
      <c r="P48" s="11" t="s">
        <v>91</v>
      </c>
      <c r="Q48" s="1" t="e" cm="1" vm="1">
        <f t="array" aca="1" ref="Q48" ca="1">VLOOKUP(ENTRADAS1417[CÓDIGO PRODUCTO],INVENTARIO1215[],2,FALSE)</f>
        <v>#VALUE!</v>
      </c>
      <c r="R48" s="1">
        <v>68</v>
      </c>
    </row>
    <row r="49" spans="1:18" x14ac:dyDescent="0.25">
      <c r="A49" s="11" t="s">
        <v>92</v>
      </c>
      <c r="B49" s="4" t="s">
        <v>106</v>
      </c>
      <c r="C49" s="3">
        <f>INVENTARIO12[[#This Row],[STOCK]]</f>
        <v>89</v>
      </c>
      <c r="D49" s="17">
        <f>SUMIF(ENTRADAS1417[[#This Row],[CÓDIGO PRODUCTO]],INVENTARIO1215[[#This Row],[CÓDIGO PRODUCTO]],ENTRADAS1417[[#This Row],[CANTIDAD]])</f>
        <v>54</v>
      </c>
      <c r="E49" s="17">
        <f>SUMIF(SALIDAS1316[[#This Row],[CÓDIGO PRODUCTO]],INVENTARIO1215[[#This Row],[CÓDIGO PRODUCTO]],SALIDAS1316[[#This Row],[CANTIDAD]])</f>
        <v>74</v>
      </c>
      <c r="F49" s="18">
        <f>INVENTARIO1215[[#This Row],[EXISTENCIAS INICIALES]]+INVENTARIO1215[[#This Row],[ENTRADAS]]-INVENTARIO1215[[#This Row],[SALIDAS]]</f>
        <v>69</v>
      </c>
      <c r="H49" s="1" t="s">
        <v>183</v>
      </c>
      <c r="I49" s="15">
        <v>44696</v>
      </c>
      <c r="J49" s="11" t="s">
        <v>92</v>
      </c>
      <c r="K49" s="1" t="e" cm="1">
        <f t="array" ref="K49">BUSCARV</f>
        <v>#NAME?</v>
      </c>
      <c r="L49" s="1">
        <v>74</v>
      </c>
      <c r="N49" s="1" t="s">
        <v>184</v>
      </c>
      <c r="O49" s="16">
        <v>44693</v>
      </c>
      <c r="P49" s="11" t="s">
        <v>92</v>
      </c>
      <c r="Q49" s="1" t="e" cm="1" vm="1">
        <f t="array" aca="1" ref="Q49" ca="1">VLOOKUP(ENTRADAS1417[CÓDIGO PRODUCTO],INVENTARIO1215[],2,FALSE)</f>
        <v>#VALUE!</v>
      </c>
      <c r="R49" s="1">
        <v>54</v>
      </c>
    </row>
    <row r="50" spans="1:18" x14ac:dyDescent="0.25">
      <c r="A50" s="11" t="s">
        <v>93</v>
      </c>
      <c r="B50" s="4" t="s">
        <v>107</v>
      </c>
      <c r="C50" s="3">
        <f>INVENTARIO12[[#This Row],[STOCK]]</f>
        <v>100</v>
      </c>
      <c r="D50" s="17">
        <f>SUMIF(ENTRADAS1417[[#This Row],[CÓDIGO PRODUCTO]],INVENTARIO1215[[#This Row],[CÓDIGO PRODUCTO]],ENTRADAS1417[[#This Row],[CANTIDAD]])</f>
        <v>75</v>
      </c>
      <c r="E50" s="17">
        <f>SUMIF(SALIDAS1316[[#This Row],[CÓDIGO PRODUCTO]],INVENTARIO1215[[#This Row],[CÓDIGO PRODUCTO]],SALIDAS1316[[#This Row],[CANTIDAD]])</f>
        <v>92</v>
      </c>
      <c r="F50" s="18">
        <f>INVENTARIO1215[[#This Row],[EXISTENCIAS INICIALES]]+INVENTARIO1215[[#This Row],[ENTRADAS]]-INVENTARIO1215[[#This Row],[SALIDAS]]</f>
        <v>83</v>
      </c>
      <c r="H50" s="1" t="s">
        <v>184</v>
      </c>
      <c r="I50" s="15">
        <v>44697</v>
      </c>
      <c r="J50" s="11" t="s">
        <v>93</v>
      </c>
      <c r="K50" s="1" t="e" cm="1">
        <f t="array" ref="K50">BUSCARV</f>
        <v>#NAME?</v>
      </c>
      <c r="L50" s="1">
        <v>92</v>
      </c>
      <c r="N50" s="1" t="s">
        <v>185</v>
      </c>
      <c r="O50" s="16">
        <v>44694</v>
      </c>
      <c r="P50" s="11" t="s">
        <v>93</v>
      </c>
      <c r="Q50" s="1" t="e" cm="1" vm="1">
        <f t="array" aca="1" ref="Q50" ca="1">VLOOKUP(ENTRADAS1417[CÓDIGO PRODUCTO],INVENTARIO1215[],2,FALSE)</f>
        <v>#VALUE!</v>
      </c>
      <c r="R50" s="1">
        <v>75</v>
      </c>
    </row>
    <row r="51" spans="1:18" x14ac:dyDescent="0.25">
      <c r="A51" s="11" t="s">
        <v>94</v>
      </c>
      <c r="B51" s="4" t="s">
        <v>108</v>
      </c>
      <c r="C51" s="3">
        <f>INVENTARIO12[[#This Row],[STOCK]]</f>
        <v>91</v>
      </c>
      <c r="D51" s="17">
        <f>SUMIF(ENTRADAS1417[[#This Row],[CÓDIGO PRODUCTO]],INVENTARIO1215[[#This Row],[CÓDIGO PRODUCTO]],ENTRADAS1417[[#This Row],[CANTIDAD]])</f>
        <v>51</v>
      </c>
      <c r="E51" s="17">
        <f>SUMIF(SALIDAS1316[[#This Row],[CÓDIGO PRODUCTO]],INVENTARIO1215[[#This Row],[CÓDIGO PRODUCTO]],SALIDAS1316[[#This Row],[CANTIDAD]])</f>
        <v>99</v>
      </c>
      <c r="F51" s="18">
        <f>INVENTARIO1215[[#This Row],[EXISTENCIAS INICIALES]]+INVENTARIO1215[[#This Row],[ENTRADAS]]-INVENTARIO1215[[#This Row],[SALIDAS]]</f>
        <v>43</v>
      </c>
      <c r="H51" s="1" t="s">
        <v>185</v>
      </c>
      <c r="I51" s="15">
        <v>44698</v>
      </c>
      <c r="J51" s="11" t="s">
        <v>94</v>
      </c>
      <c r="K51" s="1" t="e" cm="1">
        <f t="array" ref="K51">BUSCARV</f>
        <v>#NAME?</v>
      </c>
      <c r="L51" s="1">
        <v>99</v>
      </c>
      <c r="N51" s="1" t="s">
        <v>186</v>
      </c>
      <c r="O51" s="16">
        <v>44695</v>
      </c>
      <c r="P51" s="11" t="s">
        <v>94</v>
      </c>
      <c r="Q51" s="1" t="e" cm="1" vm="1">
        <f t="array" aca="1" ref="Q51" ca="1">VLOOKUP(ENTRADAS1417[CÓDIGO PRODUCTO],INVENTARIO1215[],2,FALSE)</f>
        <v>#VALUE!</v>
      </c>
      <c r="R51" s="1">
        <v>51</v>
      </c>
    </row>
    <row r="52" spans="1:18" x14ac:dyDescent="0.25">
      <c r="A52" s="11" t="s">
        <v>95</v>
      </c>
      <c r="B52" s="4" t="s">
        <v>109</v>
      </c>
      <c r="C52" s="3">
        <f>INVENTARIO12[[#This Row],[STOCK]]</f>
        <v>99</v>
      </c>
      <c r="D52" s="17">
        <f>SUMIF(ENTRADAS1417[[#This Row],[CÓDIGO PRODUCTO]],INVENTARIO1215[[#This Row],[CÓDIGO PRODUCTO]],ENTRADAS1417[[#This Row],[CANTIDAD]])</f>
        <v>79</v>
      </c>
      <c r="E52" s="17">
        <f>SUMIF(SALIDAS1316[[#This Row],[CÓDIGO PRODUCTO]],INVENTARIO1215[[#This Row],[CÓDIGO PRODUCTO]],SALIDAS1316[[#This Row],[CANTIDAD]])</f>
        <v>75</v>
      </c>
      <c r="F52" s="18">
        <f>INVENTARIO1215[[#This Row],[EXISTENCIAS INICIALES]]+INVENTARIO1215[[#This Row],[ENTRADAS]]-INVENTARIO1215[[#This Row],[SALIDAS]]</f>
        <v>103</v>
      </c>
      <c r="H52" s="1" t="s">
        <v>186</v>
      </c>
      <c r="I52" s="15">
        <v>44699</v>
      </c>
      <c r="J52" s="11" t="s">
        <v>95</v>
      </c>
      <c r="K52" s="1" t="e" cm="1">
        <f t="array" ref="K52">BUSCARV</f>
        <v>#NAME?</v>
      </c>
      <c r="L52" s="1">
        <v>75</v>
      </c>
      <c r="N52" s="1" t="s">
        <v>187</v>
      </c>
      <c r="O52" s="16">
        <v>44696</v>
      </c>
      <c r="P52" s="11" t="s">
        <v>95</v>
      </c>
      <c r="Q52" s="1" t="e" cm="1" vm="1">
        <f t="array" aca="1" ref="Q52" ca="1">VLOOKUP(ENTRADAS1417[CÓDIGO PRODUCTO],INVENTARIO1215[],2,FALSE)</f>
        <v>#VALUE!</v>
      </c>
      <c r="R52" s="1">
        <v>79</v>
      </c>
    </row>
    <row r="53" spans="1:18" x14ac:dyDescent="0.25">
      <c r="A53" s="11" t="s">
        <v>96</v>
      </c>
      <c r="B53" s="4" t="s">
        <v>110</v>
      </c>
      <c r="C53" s="3">
        <f>INVENTARIO12[[#This Row],[STOCK]]</f>
        <v>75</v>
      </c>
      <c r="D53" s="17">
        <f>SUMIF(ENTRADAS1417[[#This Row],[CÓDIGO PRODUCTO]],INVENTARIO1215[[#This Row],[CÓDIGO PRODUCTO]],ENTRADAS1417[[#This Row],[CANTIDAD]])</f>
        <v>68</v>
      </c>
      <c r="E53" s="17">
        <f>SUMIF(SALIDAS1316[[#This Row],[CÓDIGO PRODUCTO]],INVENTARIO1215[[#This Row],[CÓDIGO PRODUCTO]],SALIDAS1316[[#This Row],[CANTIDAD]])</f>
        <v>83</v>
      </c>
      <c r="F53" s="18">
        <f>INVENTARIO1215[[#This Row],[EXISTENCIAS INICIALES]]+INVENTARIO1215[[#This Row],[ENTRADAS]]-INVENTARIO1215[[#This Row],[SALIDAS]]</f>
        <v>60</v>
      </c>
      <c r="H53" s="1" t="s">
        <v>187</v>
      </c>
      <c r="I53" s="15">
        <v>44700</v>
      </c>
      <c r="J53" s="11" t="s">
        <v>96</v>
      </c>
      <c r="K53" s="1" t="e" cm="1">
        <f t="array" ref="K53">BUSCARV</f>
        <v>#NAME?</v>
      </c>
      <c r="L53" s="1">
        <v>83</v>
      </c>
      <c r="N53" s="1" t="s">
        <v>188</v>
      </c>
      <c r="O53" s="16">
        <v>44697</v>
      </c>
      <c r="P53" s="11" t="s">
        <v>96</v>
      </c>
      <c r="Q53" s="1" t="e" cm="1" vm="1">
        <f t="array" aca="1" ref="Q53" ca="1">VLOOKUP(ENTRADAS1417[CÓDIGO PRODUCTO],INVENTARIO1215[],2,FALSE)</f>
        <v>#VALUE!</v>
      </c>
      <c r="R53" s="1">
        <v>68</v>
      </c>
    </row>
    <row r="54" spans="1:18" x14ac:dyDescent="0.25">
      <c r="A54" s="11" t="s">
        <v>97</v>
      </c>
      <c r="B54" s="4" t="s">
        <v>111</v>
      </c>
      <c r="C54" s="3">
        <f>INVENTARIO12[[#This Row],[STOCK]]</f>
        <v>111</v>
      </c>
      <c r="D54" s="17">
        <f>SUMIF(ENTRADAS1417[[#This Row],[CÓDIGO PRODUCTO]],INVENTARIO1215[[#This Row],[CÓDIGO PRODUCTO]],ENTRADAS1417[[#This Row],[CANTIDAD]])</f>
        <v>75</v>
      </c>
      <c r="E54" s="17">
        <f>SUMIF(SALIDAS1316[[#This Row],[CÓDIGO PRODUCTO]],INVENTARIO1215[[#This Row],[CÓDIGO PRODUCTO]],SALIDAS1316[[#This Row],[CANTIDAD]])</f>
        <v>73</v>
      </c>
      <c r="F54" s="18">
        <f>INVENTARIO1215[[#This Row],[EXISTENCIAS INICIALES]]+INVENTARIO1215[[#This Row],[ENTRADAS]]-INVENTARIO1215[[#This Row],[SALIDAS]]</f>
        <v>113</v>
      </c>
      <c r="H54" s="1" t="s">
        <v>188</v>
      </c>
      <c r="I54" s="15">
        <v>44701</v>
      </c>
      <c r="J54" s="11" t="s">
        <v>97</v>
      </c>
      <c r="K54" s="1" t="e" cm="1">
        <f t="array" ref="K54">BUSCARV</f>
        <v>#NAME?</v>
      </c>
      <c r="L54" s="1">
        <v>73</v>
      </c>
      <c r="N54" s="1" t="s">
        <v>189</v>
      </c>
      <c r="O54" s="16">
        <v>44698</v>
      </c>
      <c r="P54" s="11" t="s">
        <v>97</v>
      </c>
      <c r="Q54" s="1" t="e" cm="1" vm="1">
        <f t="array" aca="1" ref="Q54" ca="1">VLOOKUP(ENTRADAS1417[CÓDIGO PRODUCTO],INVENTARIO1215[],2,FALSE)</f>
        <v>#VALUE!</v>
      </c>
      <c r="R54" s="1">
        <v>75</v>
      </c>
    </row>
    <row r="55" spans="1:18" x14ac:dyDescent="0.25">
      <c r="A55" s="11" t="s">
        <v>98</v>
      </c>
      <c r="B55" s="4" t="s">
        <v>112</v>
      </c>
      <c r="C55" s="3">
        <f>INVENTARIO12[[#This Row],[STOCK]]</f>
        <v>97</v>
      </c>
      <c r="D55" s="17">
        <f>SUMIF(ENTRADAS1417[[#This Row],[CÓDIGO PRODUCTO]],INVENTARIO1215[[#This Row],[CÓDIGO PRODUCTO]],ENTRADAS1417[[#This Row],[CANTIDAD]])</f>
        <v>72</v>
      </c>
      <c r="E55" s="17">
        <f>SUMIF(SALIDAS1316[[#This Row],[CÓDIGO PRODUCTO]],INVENTARIO1215[[#This Row],[CÓDIGO PRODUCTO]],SALIDAS1316[[#This Row],[CANTIDAD]])</f>
        <v>95</v>
      </c>
      <c r="F55" s="18">
        <f>INVENTARIO1215[[#This Row],[EXISTENCIAS INICIALES]]+INVENTARIO1215[[#This Row],[ENTRADAS]]-INVENTARIO1215[[#This Row],[SALIDAS]]</f>
        <v>74</v>
      </c>
      <c r="H55" s="1" t="s">
        <v>189</v>
      </c>
      <c r="I55" s="15">
        <v>44702</v>
      </c>
      <c r="J55" s="11" t="s">
        <v>98</v>
      </c>
      <c r="K55" s="1" t="e" cm="1">
        <f t="array" ref="K55">BUSCARV</f>
        <v>#NAME?</v>
      </c>
      <c r="L55" s="1">
        <v>95</v>
      </c>
      <c r="N55" s="1" t="s">
        <v>190</v>
      </c>
      <c r="O55" s="16">
        <v>44699</v>
      </c>
      <c r="P55" s="11" t="s">
        <v>98</v>
      </c>
      <c r="Q55" s="1" t="e" cm="1" vm="1">
        <f t="array" aca="1" ref="Q55" ca="1">VLOOKUP(ENTRADAS1417[CÓDIGO PRODUCTO],INVENTARIO1215[],2,FALSE)</f>
        <v>#VALUE!</v>
      </c>
      <c r="R55" s="1">
        <v>72</v>
      </c>
    </row>
    <row r="56" spans="1:18" x14ac:dyDescent="0.25">
      <c r="A56" s="11" t="s">
        <v>113</v>
      </c>
      <c r="B56" s="4" t="s">
        <v>125</v>
      </c>
      <c r="C56" s="3">
        <f>INVENTARIO12[[#This Row],[STOCK]]</f>
        <v>75</v>
      </c>
      <c r="D56" s="17">
        <f>SUMIF(ENTRADAS1417[[#This Row],[CÓDIGO PRODUCTO]],INVENTARIO1215[[#This Row],[CÓDIGO PRODUCTO]],ENTRADAS1417[[#This Row],[CANTIDAD]])</f>
        <v>69</v>
      </c>
      <c r="E56" s="17">
        <f>SUMIF(SALIDAS1316[[#This Row],[CÓDIGO PRODUCTO]],INVENTARIO1215[[#This Row],[CÓDIGO PRODUCTO]],SALIDAS1316[[#This Row],[CANTIDAD]])</f>
        <v>98</v>
      </c>
      <c r="F56" s="18">
        <f>INVENTARIO1215[[#This Row],[EXISTENCIAS INICIALES]]+INVENTARIO1215[[#This Row],[ENTRADAS]]-INVENTARIO1215[[#This Row],[SALIDAS]]</f>
        <v>46</v>
      </c>
      <c r="H56" s="1" t="s">
        <v>190</v>
      </c>
      <c r="I56" s="15">
        <v>44703</v>
      </c>
      <c r="J56" s="11" t="s">
        <v>113</v>
      </c>
      <c r="K56" s="1" t="e" cm="1">
        <f t="array" ref="K56">BUSCARV</f>
        <v>#NAME?</v>
      </c>
      <c r="L56" s="1">
        <v>98</v>
      </c>
      <c r="N56" s="1" t="s">
        <v>191</v>
      </c>
      <c r="O56" s="16">
        <v>44700</v>
      </c>
      <c r="P56" s="11" t="s">
        <v>113</v>
      </c>
      <c r="Q56" s="1" t="e" cm="1" vm="1">
        <f t="array" aca="1" ref="Q56" ca="1">VLOOKUP(ENTRADAS1417[CÓDIGO PRODUCTO],INVENTARIO1215[],2,FALSE)</f>
        <v>#VALUE!</v>
      </c>
      <c r="R56" s="1">
        <v>69</v>
      </c>
    </row>
    <row r="57" spans="1:18" x14ac:dyDescent="0.25">
      <c r="A57" s="11" t="s">
        <v>114</v>
      </c>
      <c r="B57" s="4" t="s">
        <v>126</v>
      </c>
      <c r="C57" s="3">
        <f>INVENTARIO12[[#This Row],[STOCK]]</f>
        <v>96</v>
      </c>
      <c r="D57" s="17">
        <f>SUMIF(ENTRADAS1417[[#This Row],[CÓDIGO PRODUCTO]],INVENTARIO1215[[#This Row],[CÓDIGO PRODUCTO]],ENTRADAS1417[[#This Row],[CANTIDAD]])</f>
        <v>66</v>
      </c>
      <c r="E57" s="17">
        <f>SUMIF(SALIDAS1316[[#This Row],[CÓDIGO PRODUCTO]],INVENTARIO1215[[#This Row],[CÓDIGO PRODUCTO]],SALIDAS1316[[#This Row],[CANTIDAD]])</f>
        <v>80</v>
      </c>
      <c r="F57" s="18">
        <f>INVENTARIO1215[[#This Row],[EXISTENCIAS INICIALES]]+INVENTARIO1215[[#This Row],[ENTRADAS]]-INVENTARIO1215[[#This Row],[SALIDAS]]</f>
        <v>82</v>
      </c>
      <c r="H57" s="1" t="s">
        <v>191</v>
      </c>
      <c r="I57" s="15">
        <v>44704</v>
      </c>
      <c r="J57" s="11" t="s">
        <v>114</v>
      </c>
      <c r="K57" s="1" t="e" cm="1">
        <f t="array" ref="K57">BUSCARV</f>
        <v>#NAME?</v>
      </c>
      <c r="L57" s="1">
        <v>80</v>
      </c>
      <c r="N57" s="1" t="s">
        <v>192</v>
      </c>
      <c r="O57" s="16">
        <v>44701</v>
      </c>
      <c r="P57" s="11" t="s">
        <v>114</v>
      </c>
      <c r="Q57" s="1" t="e" cm="1" vm="1">
        <f t="array" aca="1" ref="Q57" ca="1">VLOOKUP(ENTRADAS1417[CÓDIGO PRODUCTO],INVENTARIO1215[],2,FALSE)</f>
        <v>#VALUE!</v>
      </c>
      <c r="R57" s="1">
        <v>66</v>
      </c>
    </row>
    <row r="58" spans="1:18" x14ac:dyDescent="0.25">
      <c r="A58" s="11" t="s">
        <v>115</v>
      </c>
      <c r="B58" s="4" t="s">
        <v>127</v>
      </c>
      <c r="C58" s="3">
        <f>INVENTARIO12[[#This Row],[STOCK]]</f>
        <v>74</v>
      </c>
      <c r="D58" s="17">
        <f>SUMIF(ENTRADAS1417[[#This Row],[CÓDIGO PRODUCTO]],INVENTARIO1215[[#This Row],[CÓDIGO PRODUCTO]],ENTRADAS1417[[#This Row],[CANTIDAD]])</f>
        <v>68</v>
      </c>
      <c r="E58" s="17">
        <f>SUMIF(SALIDAS1316[[#This Row],[CÓDIGO PRODUCTO]],INVENTARIO1215[[#This Row],[CÓDIGO PRODUCTO]],SALIDAS1316[[#This Row],[CANTIDAD]])</f>
        <v>89</v>
      </c>
      <c r="F58" s="18">
        <f>INVENTARIO1215[[#This Row],[EXISTENCIAS INICIALES]]+INVENTARIO1215[[#This Row],[ENTRADAS]]-INVENTARIO1215[[#This Row],[SALIDAS]]</f>
        <v>53</v>
      </c>
      <c r="H58" s="1" t="s">
        <v>192</v>
      </c>
      <c r="I58" s="15">
        <v>44705</v>
      </c>
      <c r="J58" s="11" t="s">
        <v>115</v>
      </c>
      <c r="K58" s="1" t="e" cm="1">
        <f t="array" ref="K58">BUSCARV</f>
        <v>#NAME?</v>
      </c>
      <c r="L58" s="1">
        <v>89</v>
      </c>
      <c r="N58" s="1" t="s">
        <v>193</v>
      </c>
      <c r="O58" s="16">
        <v>44702</v>
      </c>
      <c r="P58" s="11" t="s">
        <v>115</v>
      </c>
      <c r="Q58" s="1" t="e" cm="1" vm="1">
        <f t="array" aca="1" ref="Q58" ca="1">VLOOKUP(ENTRADAS1417[CÓDIGO PRODUCTO],INVENTARIO1215[],2,FALSE)</f>
        <v>#VALUE!</v>
      </c>
      <c r="R58" s="1">
        <v>68</v>
      </c>
    </row>
    <row r="59" spans="1:18" x14ac:dyDescent="0.25">
      <c r="A59" s="11" t="s">
        <v>116</v>
      </c>
      <c r="B59" s="4" t="s">
        <v>128</v>
      </c>
      <c r="C59" s="3">
        <f>INVENTARIO12[[#This Row],[STOCK]]</f>
        <v>58</v>
      </c>
      <c r="D59" s="17">
        <f>SUMIF(ENTRADAS1417[[#This Row],[CÓDIGO PRODUCTO]],INVENTARIO1215[[#This Row],[CÓDIGO PRODUCTO]],ENTRADAS1417[[#This Row],[CANTIDAD]])</f>
        <v>62</v>
      </c>
      <c r="E59" s="17">
        <f>SUMIF(SALIDAS1316[[#This Row],[CÓDIGO PRODUCTO]],INVENTARIO1215[[#This Row],[CÓDIGO PRODUCTO]],SALIDAS1316[[#This Row],[CANTIDAD]])</f>
        <v>96</v>
      </c>
      <c r="F59" s="18">
        <f>INVENTARIO1215[[#This Row],[EXISTENCIAS INICIALES]]+INVENTARIO1215[[#This Row],[ENTRADAS]]-INVENTARIO1215[[#This Row],[SALIDAS]]</f>
        <v>24</v>
      </c>
      <c r="H59" s="1" t="s">
        <v>193</v>
      </c>
      <c r="I59" s="15">
        <v>44706</v>
      </c>
      <c r="J59" s="11" t="s">
        <v>116</v>
      </c>
      <c r="K59" s="1" t="e" cm="1">
        <f t="array" ref="K59">BUSCARV</f>
        <v>#NAME?</v>
      </c>
      <c r="L59" s="1">
        <v>96</v>
      </c>
      <c r="N59" s="1" t="s">
        <v>194</v>
      </c>
      <c r="O59" s="16">
        <v>44703</v>
      </c>
      <c r="P59" s="11" t="s">
        <v>116</v>
      </c>
      <c r="Q59" s="1" t="e" cm="1" vm="1">
        <f t="array" aca="1" ref="Q59" ca="1">VLOOKUP(ENTRADAS1417[CÓDIGO PRODUCTO],INVENTARIO1215[],2,FALSE)</f>
        <v>#VALUE!</v>
      </c>
      <c r="R59" s="1">
        <v>62</v>
      </c>
    </row>
    <row r="60" spans="1:18" x14ac:dyDescent="0.25">
      <c r="A60" s="11" t="s">
        <v>117</v>
      </c>
      <c r="B60" s="4" t="s">
        <v>129</v>
      </c>
      <c r="C60" s="3">
        <f>INVENTARIO12[[#This Row],[STOCK]]</f>
        <v>93</v>
      </c>
      <c r="D60" s="17">
        <f>SUMIF(ENTRADAS1417[[#This Row],[CÓDIGO PRODUCTO]],INVENTARIO1215[[#This Row],[CÓDIGO PRODUCTO]],ENTRADAS1417[[#This Row],[CANTIDAD]])</f>
        <v>66</v>
      </c>
      <c r="E60" s="17">
        <f>SUMIF(SALIDAS1316[[#This Row],[CÓDIGO PRODUCTO]],INVENTARIO1215[[#This Row],[CÓDIGO PRODUCTO]],SALIDAS1316[[#This Row],[CANTIDAD]])</f>
        <v>80</v>
      </c>
      <c r="F60" s="18">
        <f>INVENTARIO1215[[#This Row],[EXISTENCIAS INICIALES]]+INVENTARIO1215[[#This Row],[ENTRADAS]]-INVENTARIO1215[[#This Row],[SALIDAS]]</f>
        <v>79</v>
      </c>
      <c r="H60" s="1" t="s">
        <v>194</v>
      </c>
      <c r="I60" s="15">
        <v>44707</v>
      </c>
      <c r="J60" s="11" t="s">
        <v>117</v>
      </c>
      <c r="K60" s="1" t="e" cm="1">
        <f t="array" ref="K60">BUSCARV</f>
        <v>#NAME?</v>
      </c>
      <c r="L60" s="1">
        <v>80</v>
      </c>
      <c r="N60" s="1" t="s">
        <v>195</v>
      </c>
      <c r="O60" s="16">
        <v>44704</v>
      </c>
      <c r="P60" s="11" t="s">
        <v>117</v>
      </c>
      <c r="Q60" s="1" t="e" cm="1" vm="1">
        <f t="array" aca="1" ref="Q60" ca="1">VLOOKUP(ENTRADAS1417[CÓDIGO PRODUCTO],INVENTARIO1215[],2,FALSE)</f>
        <v>#VALUE!</v>
      </c>
      <c r="R60" s="1">
        <v>66</v>
      </c>
    </row>
    <row r="61" spans="1:18" x14ac:dyDescent="0.25">
      <c r="A61" s="11" t="s">
        <v>118</v>
      </c>
      <c r="B61" s="4" t="s">
        <v>130</v>
      </c>
      <c r="C61" s="3">
        <f>INVENTARIO12[[#This Row],[STOCK]]</f>
        <v>67</v>
      </c>
      <c r="D61" s="17">
        <f>SUMIF(ENTRADAS1417[[#This Row],[CÓDIGO PRODUCTO]],INVENTARIO1215[[#This Row],[CÓDIGO PRODUCTO]],ENTRADAS1417[[#This Row],[CANTIDAD]])</f>
        <v>56</v>
      </c>
      <c r="E61" s="17">
        <f>SUMIF(SALIDAS1316[[#This Row],[CÓDIGO PRODUCTO]],INVENTARIO1215[[#This Row],[CÓDIGO PRODUCTO]],SALIDAS1316[[#This Row],[CANTIDAD]])</f>
        <v>75</v>
      </c>
      <c r="F61" s="18">
        <f>INVENTARIO1215[[#This Row],[EXISTENCIAS INICIALES]]+INVENTARIO1215[[#This Row],[ENTRADAS]]-INVENTARIO1215[[#This Row],[SALIDAS]]</f>
        <v>48</v>
      </c>
      <c r="H61" s="1" t="s">
        <v>195</v>
      </c>
      <c r="I61" s="15">
        <v>44708</v>
      </c>
      <c r="J61" s="11" t="s">
        <v>118</v>
      </c>
      <c r="K61" s="1" t="e" cm="1">
        <f t="array" ref="K61">BUSCARV</f>
        <v>#NAME?</v>
      </c>
      <c r="L61" s="1">
        <v>75</v>
      </c>
      <c r="N61" s="1" t="s">
        <v>196</v>
      </c>
      <c r="O61" s="16">
        <v>44705</v>
      </c>
      <c r="P61" s="11" t="s">
        <v>118</v>
      </c>
      <c r="Q61" s="1" t="e" cm="1" vm="1">
        <f t="array" aca="1" ref="Q61" ca="1">VLOOKUP(ENTRADAS1417[CÓDIGO PRODUCTO],INVENTARIO1215[],2,FALSE)</f>
        <v>#VALUE!</v>
      </c>
      <c r="R61" s="1">
        <v>56</v>
      </c>
    </row>
    <row r="62" spans="1:18" x14ac:dyDescent="0.25">
      <c r="A62" s="11" t="s">
        <v>119</v>
      </c>
      <c r="B62" s="4" t="s">
        <v>131</v>
      </c>
      <c r="C62" s="3">
        <f>INVENTARIO12[[#This Row],[STOCK]]</f>
        <v>67</v>
      </c>
      <c r="D62" s="17">
        <f>SUMIF(ENTRADAS1417[[#This Row],[CÓDIGO PRODUCTO]],INVENTARIO1215[[#This Row],[CÓDIGO PRODUCTO]],ENTRADAS1417[[#This Row],[CANTIDAD]])</f>
        <v>54</v>
      </c>
      <c r="E62" s="17">
        <f>SUMIF(SALIDAS1316[[#This Row],[CÓDIGO PRODUCTO]],INVENTARIO1215[[#This Row],[CÓDIGO PRODUCTO]],SALIDAS1316[[#This Row],[CANTIDAD]])</f>
        <v>98</v>
      </c>
      <c r="F62" s="18">
        <f>INVENTARIO1215[[#This Row],[EXISTENCIAS INICIALES]]+INVENTARIO1215[[#This Row],[ENTRADAS]]-INVENTARIO1215[[#This Row],[SALIDAS]]</f>
        <v>23</v>
      </c>
      <c r="H62" s="1" t="s">
        <v>196</v>
      </c>
      <c r="I62" s="15">
        <v>44709</v>
      </c>
      <c r="J62" s="11" t="s">
        <v>119</v>
      </c>
      <c r="K62" s="1" t="e" cm="1">
        <f t="array" ref="K62">BUSCARV</f>
        <v>#NAME?</v>
      </c>
      <c r="L62" s="1">
        <v>98</v>
      </c>
      <c r="N62" s="1" t="s">
        <v>197</v>
      </c>
      <c r="O62" s="16">
        <v>44706</v>
      </c>
      <c r="P62" s="11" t="s">
        <v>119</v>
      </c>
      <c r="Q62" s="1" t="e" cm="1" vm="1">
        <f t="array" aca="1" ref="Q62" ca="1">VLOOKUP(ENTRADAS1417[CÓDIGO PRODUCTO],INVENTARIO1215[],2,FALSE)</f>
        <v>#VALUE!</v>
      </c>
      <c r="R62" s="1">
        <v>54</v>
      </c>
    </row>
    <row r="63" spans="1:18" x14ac:dyDescent="0.25">
      <c r="A63" s="11" t="s">
        <v>120</v>
      </c>
      <c r="B63" s="4" t="s">
        <v>132</v>
      </c>
      <c r="C63" s="3">
        <f>INVENTARIO12[[#This Row],[STOCK]]</f>
        <v>84</v>
      </c>
      <c r="D63" s="17">
        <f>SUMIF(ENTRADAS1417[[#This Row],[CÓDIGO PRODUCTO]],INVENTARIO1215[[#This Row],[CÓDIGO PRODUCTO]],ENTRADAS1417[[#This Row],[CANTIDAD]])</f>
        <v>60</v>
      </c>
      <c r="E63" s="17">
        <f>SUMIF(SALIDAS1316[[#This Row],[CÓDIGO PRODUCTO]],INVENTARIO1215[[#This Row],[CÓDIGO PRODUCTO]],SALIDAS1316[[#This Row],[CANTIDAD]])</f>
        <v>79</v>
      </c>
      <c r="F63" s="18">
        <f>INVENTARIO1215[[#This Row],[EXISTENCIAS INICIALES]]+INVENTARIO1215[[#This Row],[ENTRADAS]]-INVENTARIO1215[[#This Row],[SALIDAS]]</f>
        <v>65</v>
      </c>
      <c r="H63" s="1" t="s">
        <v>197</v>
      </c>
      <c r="I63" s="15">
        <v>44710</v>
      </c>
      <c r="J63" s="11" t="s">
        <v>120</v>
      </c>
      <c r="K63" s="1" t="e" cm="1">
        <f t="array" ref="K63">BUSCARV</f>
        <v>#NAME?</v>
      </c>
      <c r="L63" s="1">
        <v>79</v>
      </c>
      <c r="N63" s="1" t="s">
        <v>198</v>
      </c>
      <c r="O63" s="16">
        <v>44707</v>
      </c>
      <c r="P63" s="11" t="s">
        <v>120</v>
      </c>
      <c r="Q63" s="1" t="e" cm="1" vm="1">
        <f t="array" aca="1" ref="Q63" ca="1">VLOOKUP(ENTRADAS1417[CÓDIGO PRODUCTO],INVENTARIO1215[],2,FALSE)</f>
        <v>#VALUE!</v>
      </c>
      <c r="R63" s="1">
        <v>60</v>
      </c>
    </row>
    <row r="64" spans="1:18" x14ac:dyDescent="0.25">
      <c r="A64" s="11" t="s">
        <v>121</v>
      </c>
      <c r="B64" s="4" t="s">
        <v>133</v>
      </c>
      <c r="C64" s="3">
        <f>INVENTARIO12[[#This Row],[STOCK]]</f>
        <v>66</v>
      </c>
      <c r="D64" s="17">
        <f>SUMIF(ENTRADAS1417[[#This Row],[CÓDIGO PRODUCTO]],INVENTARIO1215[[#This Row],[CÓDIGO PRODUCTO]],ENTRADAS1417[[#This Row],[CANTIDAD]])</f>
        <v>67</v>
      </c>
      <c r="E64" s="17">
        <f>SUMIF(SALIDAS1316[[#This Row],[CÓDIGO PRODUCTO]],INVENTARIO1215[[#This Row],[CÓDIGO PRODUCTO]],SALIDAS1316[[#This Row],[CANTIDAD]])</f>
        <v>95</v>
      </c>
      <c r="F64" s="18">
        <f>INVENTARIO1215[[#This Row],[EXISTENCIAS INICIALES]]+INVENTARIO1215[[#This Row],[ENTRADAS]]-INVENTARIO1215[[#This Row],[SALIDAS]]</f>
        <v>38</v>
      </c>
      <c r="H64" s="1" t="s">
        <v>198</v>
      </c>
      <c r="I64" s="15">
        <v>44711</v>
      </c>
      <c r="J64" s="11" t="s">
        <v>121</v>
      </c>
      <c r="K64" s="1" t="e" cm="1">
        <f t="array" ref="K64">BUSCARV</f>
        <v>#NAME?</v>
      </c>
      <c r="L64" s="1">
        <v>95</v>
      </c>
      <c r="N64" s="1" t="s">
        <v>199</v>
      </c>
      <c r="O64" s="16">
        <v>44708</v>
      </c>
      <c r="P64" s="11" t="s">
        <v>121</v>
      </c>
      <c r="Q64" s="1" t="e" cm="1" vm="1">
        <f t="array" aca="1" ref="Q64" ca="1">VLOOKUP(ENTRADAS1417[CÓDIGO PRODUCTO],INVENTARIO1215[],2,FALSE)</f>
        <v>#VALUE!</v>
      </c>
      <c r="R64" s="1">
        <v>67</v>
      </c>
    </row>
    <row r="65" spans="1:18" x14ac:dyDescent="0.25">
      <c r="A65" s="11" t="s">
        <v>122</v>
      </c>
      <c r="B65" s="4" t="s">
        <v>134</v>
      </c>
      <c r="C65" s="3">
        <f>INVENTARIO12[[#This Row],[STOCK]]</f>
        <v>77</v>
      </c>
      <c r="D65" s="17">
        <f>SUMIF(ENTRADAS1417[[#This Row],[CÓDIGO PRODUCTO]],INVENTARIO1215[[#This Row],[CÓDIGO PRODUCTO]],ENTRADAS1417[[#This Row],[CANTIDAD]])</f>
        <v>61</v>
      </c>
      <c r="E65" s="17">
        <f>SUMIF(SALIDAS1316[[#This Row],[CÓDIGO PRODUCTO]],INVENTARIO1215[[#This Row],[CÓDIGO PRODUCTO]],SALIDAS1316[[#This Row],[CANTIDAD]])</f>
        <v>87</v>
      </c>
      <c r="F65" s="18">
        <f>INVENTARIO1215[[#This Row],[EXISTENCIAS INICIALES]]+INVENTARIO1215[[#This Row],[ENTRADAS]]-INVENTARIO1215[[#This Row],[SALIDAS]]</f>
        <v>51</v>
      </c>
      <c r="H65" s="1" t="s">
        <v>199</v>
      </c>
      <c r="I65" s="15">
        <v>44712</v>
      </c>
      <c r="J65" s="11" t="s">
        <v>122</v>
      </c>
      <c r="K65" s="1" t="e" cm="1">
        <f t="array" ref="K65">BUSCARV</f>
        <v>#NAME?</v>
      </c>
      <c r="L65" s="1">
        <v>87</v>
      </c>
      <c r="N65" s="1" t="s">
        <v>200</v>
      </c>
      <c r="O65" s="16">
        <v>44709</v>
      </c>
      <c r="P65" s="11" t="s">
        <v>122</v>
      </c>
      <c r="Q65" s="1" t="e" cm="1" vm="1">
        <f t="array" aca="1" ref="Q65" ca="1">VLOOKUP(ENTRADAS1417[CÓDIGO PRODUCTO],INVENTARIO1215[],2,FALSE)</f>
        <v>#VALUE!</v>
      </c>
      <c r="R65" s="1">
        <v>61</v>
      </c>
    </row>
    <row r="66" spans="1:18" x14ac:dyDescent="0.25">
      <c r="A66" s="11" t="s">
        <v>123</v>
      </c>
      <c r="B66" s="4" t="s">
        <v>135</v>
      </c>
      <c r="C66" s="3">
        <f>INVENTARIO12[[#This Row],[STOCK]]</f>
        <v>61</v>
      </c>
      <c r="D66" s="17">
        <f>SUMIF(ENTRADAS1417[[#This Row],[CÓDIGO PRODUCTO]],INVENTARIO1215[[#This Row],[CÓDIGO PRODUCTO]],ENTRADAS1417[[#This Row],[CANTIDAD]])</f>
        <v>108</v>
      </c>
      <c r="E66" s="17">
        <f>SUMIF(SALIDAS1316[[#This Row],[CÓDIGO PRODUCTO]],INVENTARIO1215[[#This Row],[CÓDIGO PRODUCTO]],SALIDAS1316[[#This Row],[CANTIDAD]])</f>
        <v>85</v>
      </c>
      <c r="F66" s="18">
        <f>INVENTARIO1215[[#This Row],[EXISTENCIAS INICIALES]]+INVENTARIO1215[[#This Row],[ENTRADAS]]-INVENTARIO1215[[#This Row],[SALIDAS]]</f>
        <v>84</v>
      </c>
      <c r="H66" s="1" t="s">
        <v>200</v>
      </c>
      <c r="I66" s="15">
        <v>44713</v>
      </c>
      <c r="J66" s="11" t="s">
        <v>123</v>
      </c>
      <c r="K66" s="1" t="e" cm="1">
        <f t="array" ref="K66">BUSCARV</f>
        <v>#NAME?</v>
      </c>
      <c r="L66" s="1">
        <v>85</v>
      </c>
      <c r="N66" s="1" t="s">
        <v>201</v>
      </c>
      <c r="O66" s="16">
        <v>44710</v>
      </c>
      <c r="P66" s="11" t="s">
        <v>123</v>
      </c>
      <c r="Q66" s="1" t="e" cm="1" vm="1">
        <f t="array" aca="1" ref="Q66" ca="1">VLOOKUP(ENTRADAS1417[CÓDIGO PRODUCTO],INVENTARIO1215[],2,FALSE)</f>
        <v>#VALUE!</v>
      </c>
      <c r="R66" s="1">
        <v>108</v>
      </c>
    </row>
    <row r="67" spans="1:18" x14ac:dyDescent="0.25">
      <c r="A67" s="11" t="s">
        <v>124</v>
      </c>
      <c r="B67" s="4" t="s">
        <v>136</v>
      </c>
      <c r="C67" s="3">
        <f>INVENTARIO12[[#This Row],[STOCK]]</f>
        <v>62</v>
      </c>
      <c r="D67" s="17">
        <f>SUMIF(ENTRADAS1417[[#This Row],[CÓDIGO PRODUCTO]],INVENTARIO1215[[#This Row],[CÓDIGO PRODUCTO]],ENTRADAS1417[[#This Row],[CANTIDAD]])</f>
        <v>98</v>
      </c>
      <c r="E67" s="17">
        <f>SUMIF(SALIDAS1316[[#This Row],[CÓDIGO PRODUCTO]],INVENTARIO1215[[#This Row],[CÓDIGO PRODUCTO]],SALIDAS1316[[#This Row],[CANTIDAD]])</f>
        <v>72</v>
      </c>
      <c r="F67" s="18">
        <f>INVENTARIO1215[[#This Row],[EXISTENCIAS INICIALES]]+INVENTARIO1215[[#This Row],[ENTRADAS]]-INVENTARIO1215[[#This Row],[SALIDAS]]</f>
        <v>88</v>
      </c>
      <c r="H67" s="1" t="s">
        <v>201</v>
      </c>
      <c r="I67" s="15">
        <v>44714</v>
      </c>
      <c r="J67" s="11" t="s">
        <v>124</v>
      </c>
      <c r="K67" s="1" t="e" cm="1">
        <f t="array" ref="K67">BUSCARV</f>
        <v>#NAME?</v>
      </c>
      <c r="L67" s="1">
        <v>72</v>
      </c>
      <c r="N67" s="1" t="s">
        <v>202</v>
      </c>
      <c r="O67" s="16">
        <v>44711</v>
      </c>
      <c r="P67" s="11" t="s">
        <v>124</v>
      </c>
      <c r="Q67" s="1" t="e" cm="1" vm="1">
        <f t="array" aca="1" ref="Q67" ca="1">VLOOKUP(ENTRADAS1417[CÓDIGO PRODUCTO],INVENTARIO1215[],2,FALSE)</f>
        <v>#VALUE!</v>
      </c>
      <c r="R67" s="1">
        <v>98</v>
      </c>
    </row>
    <row r="68" spans="1:18" x14ac:dyDescent="0.25">
      <c r="A68" s="11" t="s">
        <v>137</v>
      </c>
      <c r="B68" s="4" t="s">
        <v>139</v>
      </c>
      <c r="C68" s="3">
        <f>INVENTARIO12[[#This Row],[STOCK]]</f>
        <v>59</v>
      </c>
      <c r="D68" s="17">
        <f>SUMIF(ENTRADAS1417[[#This Row],[CÓDIGO PRODUCTO]],INVENTARIO1215[[#This Row],[CÓDIGO PRODUCTO]],ENTRADAS1417[[#This Row],[CANTIDAD]])</f>
        <v>76</v>
      </c>
      <c r="E68" s="17">
        <f>SUMIF(SALIDAS1316[[#This Row],[CÓDIGO PRODUCTO]],INVENTARIO1215[[#This Row],[CÓDIGO PRODUCTO]],SALIDAS1316[[#This Row],[CANTIDAD]])</f>
        <v>86</v>
      </c>
      <c r="F68" s="18">
        <f>INVENTARIO1215[[#This Row],[EXISTENCIAS INICIALES]]+INVENTARIO1215[[#This Row],[ENTRADAS]]-INVENTARIO1215[[#This Row],[SALIDAS]]</f>
        <v>49</v>
      </c>
      <c r="H68" s="1" t="s">
        <v>202</v>
      </c>
      <c r="I68" s="15">
        <v>44715</v>
      </c>
      <c r="J68" s="11" t="s">
        <v>137</v>
      </c>
      <c r="K68" s="1" t="e" cm="1">
        <f t="array" ref="K68">BUSCARV</f>
        <v>#NAME?</v>
      </c>
      <c r="L68" s="1">
        <v>86</v>
      </c>
      <c r="N68" s="1" t="s">
        <v>203</v>
      </c>
      <c r="O68" s="16">
        <v>44712</v>
      </c>
      <c r="P68" s="11" t="s">
        <v>137</v>
      </c>
      <c r="Q68" s="1" t="e" cm="1" vm="1">
        <f t="array" aca="1" ref="Q68" ca="1">VLOOKUP(ENTRADAS1417[CÓDIGO PRODUCTO],INVENTARIO1215[],2,FALSE)</f>
        <v>#VALUE!</v>
      </c>
      <c r="R68" s="1">
        <v>76</v>
      </c>
    </row>
    <row r="69" spans="1:18" x14ac:dyDescent="0.25">
      <c r="A69" s="11" t="s">
        <v>138</v>
      </c>
      <c r="B69" s="4" t="s">
        <v>140</v>
      </c>
      <c r="C69" s="3">
        <f>INVENTARIO12[[#This Row],[STOCK]]</f>
        <v>66</v>
      </c>
      <c r="D69" s="17">
        <f>SUMIF(ENTRADAS1417[[#This Row],[CÓDIGO PRODUCTO]],INVENTARIO1215[[#This Row],[CÓDIGO PRODUCTO]],ENTRADAS1417[[#This Row],[CANTIDAD]])</f>
        <v>126</v>
      </c>
      <c r="E69" s="17">
        <f>SUMIF(SALIDAS1316[[#This Row],[CÓDIGO PRODUCTO]],INVENTARIO1215[[#This Row],[CÓDIGO PRODUCTO]],SALIDAS1316[[#This Row],[CANTIDAD]])</f>
        <v>76</v>
      </c>
      <c r="F69" s="18">
        <f>INVENTARIO1215[[#This Row],[EXISTENCIAS INICIALES]]+INVENTARIO1215[[#This Row],[ENTRADAS]]-INVENTARIO1215[[#This Row],[SALIDAS]]</f>
        <v>116</v>
      </c>
      <c r="H69" s="1" t="s">
        <v>203</v>
      </c>
      <c r="I69" s="15">
        <v>44716</v>
      </c>
      <c r="J69" s="11" t="s">
        <v>138</v>
      </c>
      <c r="K69" s="1" t="e" cm="1">
        <f t="array" ref="K69">BUSCARV</f>
        <v>#NAME?</v>
      </c>
      <c r="L69" s="1">
        <v>76</v>
      </c>
      <c r="N69" s="1" t="s">
        <v>204</v>
      </c>
      <c r="O69" s="16">
        <v>44713</v>
      </c>
      <c r="P69" s="11" t="s">
        <v>138</v>
      </c>
      <c r="Q69" s="1" t="e" cm="1" vm="1">
        <f t="array" aca="1" ref="Q69" ca="1">VLOOKUP(ENTRADAS1417[CÓDIGO PRODUCTO],INVENTARIO1215[],2,FALSE)</f>
        <v>#VALUE!</v>
      </c>
      <c r="R69" s="1">
        <v>126</v>
      </c>
    </row>
    <row r="70" spans="1:18" x14ac:dyDescent="0.25">
      <c r="A70" s="11" t="s">
        <v>392</v>
      </c>
      <c r="B70" t="s">
        <v>273</v>
      </c>
      <c r="C70" s="3">
        <f>INVENTARIO12[[#This Row],[STOCK]]</f>
        <v>75</v>
      </c>
      <c r="D70" s="17">
        <f>SUMIF(ENTRADAS1417[[#This Row],[CÓDIGO PRODUCTO]],INVENTARIO1215[[#This Row],[CÓDIGO PRODUCTO]],ENTRADAS1417[[#This Row],[CANTIDAD]])</f>
        <v>106</v>
      </c>
      <c r="E70" s="17">
        <f>SUMIF(SALIDAS1316[[#This Row],[CÓDIGO PRODUCTO]],INVENTARIO1215[[#This Row],[CÓDIGO PRODUCTO]],SALIDAS1316[[#This Row],[CANTIDAD]])</f>
        <v>86</v>
      </c>
      <c r="F70" s="18">
        <f>INVENTARIO1215[[#This Row],[EXISTENCIAS INICIALES]]+INVENTARIO1215[[#This Row],[ENTRADAS]]-INVENTARIO1215[[#This Row],[SALIDAS]]</f>
        <v>95</v>
      </c>
      <c r="H70" s="1" t="s">
        <v>204</v>
      </c>
      <c r="J70" s="11" t="s">
        <v>392</v>
      </c>
      <c r="K70" s="36" t="e" cm="1">
        <f t="array" ref="K70">BUSCARV</f>
        <v>#NAME?</v>
      </c>
      <c r="L70" s="1">
        <v>86</v>
      </c>
      <c r="N70" s="1" t="s">
        <v>518</v>
      </c>
      <c r="P70" s="11" t="s">
        <v>392</v>
      </c>
      <c r="Q70" s="1" t="e" cm="1" vm="1">
        <f t="array" aca="1" ref="Q70" ca="1">VLOOKUP(ENTRADAS1417[CÓDIGO PRODUCTO],INVENTARIO1215[],2,FALSE)</f>
        <v>#VALUE!</v>
      </c>
      <c r="R70" s="1">
        <v>106</v>
      </c>
    </row>
    <row r="71" spans="1:18" x14ac:dyDescent="0.25">
      <c r="A71" s="11" t="s">
        <v>393</v>
      </c>
      <c r="B71" t="s">
        <v>40</v>
      </c>
      <c r="C71" s="3">
        <f>INVENTARIO12[[#This Row],[STOCK]]</f>
        <v>60</v>
      </c>
      <c r="D71" s="17">
        <f>SUMIF(ENTRADAS1417[[#This Row],[CÓDIGO PRODUCTO]],INVENTARIO1215[[#This Row],[CÓDIGO PRODUCTO]],ENTRADAS1417[[#This Row],[CANTIDAD]])</f>
        <v>106</v>
      </c>
      <c r="E71" s="17">
        <f>SUMIF(SALIDAS1316[[#This Row],[CÓDIGO PRODUCTO]],INVENTARIO1215[[#This Row],[CÓDIGO PRODUCTO]],SALIDAS1316[[#This Row],[CANTIDAD]])</f>
        <v>72</v>
      </c>
      <c r="F71" s="18">
        <f>INVENTARIO1215[[#This Row],[EXISTENCIAS INICIALES]]+INVENTARIO1215[[#This Row],[ENTRADAS]]-INVENTARIO1215[[#This Row],[SALIDAS]]</f>
        <v>94</v>
      </c>
      <c r="H71" s="1" t="s">
        <v>518</v>
      </c>
      <c r="J71" s="11" t="s">
        <v>393</v>
      </c>
      <c r="K71" s="36" t="e" cm="1">
        <f t="array" ref="K71">BUSCARV</f>
        <v>#NAME?</v>
      </c>
      <c r="L71" s="1">
        <v>72</v>
      </c>
      <c r="N71" s="1" t="s">
        <v>519</v>
      </c>
      <c r="P71" s="11" t="s">
        <v>393</v>
      </c>
      <c r="Q71" s="1" t="e" cm="1" vm="1">
        <f t="array" aca="1" ref="Q71" ca="1">VLOOKUP(ENTRADAS1417[CÓDIGO PRODUCTO],INVENTARIO1215[],2,FALSE)</f>
        <v>#VALUE!</v>
      </c>
      <c r="R71" s="1">
        <v>106</v>
      </c>
    </row>
    <row r="72" spans="1:18" x14ac:dyDescent="0.25">
      <c r="A72" s="11" t="s">
        <v>394</v>
      </c>
      <c r="B72" t="s">
        <v>274</v>
      </c>
      <c r="C72" s="3">
        <f>INVENTARIO12[[#This Row],[STOCK]]</f>
        <v>82</v>
      </c>
      <c r="D72" s="19">
        <f>SUMIF(ENTRADAS1417[[#This Row],[CÓDIGO PRODUCTO]],INVENTARIO1215[[#This Row],[CÓDIGO PRODUCTO]],ENTRADAS1417[[#This Row],[CANTIDAD]])</f>
        <v>97</v>
      </c>
      <c r="E72" s="19">
        <f>SUMIF(SALIDAS1316[[#This Row],[CÓDIGO PRODUCTO]],INVENTARIO1215[[#This Row],[CÓDIGO PRODUCTO]],SALIDAS1316[[#This Row],[CANTIDAD]])</f>
        <v>76</v>
      </c>
      <c r="F72" s="20">
        <f>INVENTARIO1215[[#This Row],[EXISTENCIAS INICIALES]]+INVENTARIO1215[[#This Row],[ENTRADAS]]-INVENTARIO1215[[#This Row],[SALIDAS]]</f>
        <v>103</v>
      </c>
      <c r="H72" s="1" t="s">
        <v>519</v>
      </c>
      <c r="J72" s="11" t="s">
        <v>394</v>
      </c>
      <c r="K72" s="36" t="e" cm="1">
        <f t="array" ref="K72">BUSCARV</f>
        <v>#NAME?</v>
      </c>
      <c r="L72" s="1">
        <v>76</v>
      </c>
      <c r="N72" s="1" t="s">
        <v>520</v>
      </c>
      <c r="P72" s="11" t="s">
        <v>394</v>
      </c>
      <c r="Q72" s="1" t="e" cm="1" vm="1">
        <f t="array" aca="1" ref="Q72" ca="1">VLOOKUP(ENTRADAS1417[CÓDIGO PRODUCTO],INVENTARIO1215[],2,FALSE)</f>
        <v>#VALUE!</v>
      </c>
      <c r="R72" s="1">
        <v>97</v>
      </c>
    </row>
    <row r="73" spans="1:18" x14ac:dyDescent="0.25">
      <c r="A73" s="11" t="s">
        <v>395</v>
      </c>
      <c r="B73" t="s">
        <v>275</v>
      </c>
      <c r="C73" s="3">
        <f>INVENTARIO12[[#This Row],[STOCK]]</f>
        <v>78</v>
      </c>
      <c r="D73" s="17">
        <f>SUMIF(ENTRADAS1417[[#This Row],[CÓDIGO PRODUCTO]],INVENTARIO1215[[#This Row],[CÓDIGO PRODUCTO]],ENTRADAS1417[[#This Row],[CANTIDAD]])</f>
        <v>93</v>
      </c>
      <c r="E73" s="17">
        <f>SUMIF(SALIDAS1316[[#This Row],[CÓDIGO PRODUCTO]],INVENTARIO1215[[#This Row],[CÓDIGO PRODUCTO]],SALIDAS1316[[#This Row],[CANTIDAD]])</f>
        <v>82</v>
      </c>
      <c r="F73" s="18">
        <f>INVENTARIO1215[[#This Row],[EXISTENCIAS INICIALES]]+INVENTARIO1215[[#This Row],[ENTRADAS]]-INVENTARIO1215[[#This Row],[SALIDAS]]</f>
        <v>89</v>
      </c>
      <c r="H73" s="1" t="s">
        <v>520</v>
      </c>
      <c r="J73" s="11" t="s">
        <v>395</v>
      </c>
      <c r="K73" s="36" t="e" cm="1">
        <f t="array" ref="K73">BUSCARV</f>
        <v>#NAME?</v>
      </c>
      <c r="L73" s="1">
        <v>82</v>
      </c>
      <c r="N73" s="1" t="s">
        <v>521</v>
      </c>
      <c r="P73" s="11" t="s">
        <v>395</v>
      </c>
      <c r="Q73" s="1" t="e" cm="1" vm="1">
        <f t="array" aca="1" ref="Q73" ca="1">VLOOKUP(ENTRADAS1417[CÓDIGO PRODUCTO],INVENTARIO1215[],2,FALSE)</f>
        <v>#VALUE!</v>
      </c>
      <c r="R73" s="1">
        <v>93</v>
      </c>
    </row>
    <row r="74" spans="1:18" x14ac:dyDescent="0.25">
      <c r="A74" s="11" t="s">
        <v>396</v>
      </c>
      <c r="B74" t="s">
        <v>276</v>
      </c>
      <c r="C74" s="3">
        <f>INVENTARIO12[[#This Row],[STOCK]]</f>
        <v>87</v>
      </c>
      <c r="D74" s="17">
        <f>SUMIF(ENTRADAS1417[[#This Row],[CÓDIGO PRODUCTO]],INVENTARIO1215[[#This Row],[CÓDIGO PRODUCTO]],ENTRADAS1417[[#This Row],[CANTIDAD]])</f>
        <v>107</v>
      </c>
      <c r="E74" s="17">
        <f>SUMIF(SALIDAS1316[[#This Row],[CÓDIGO PRODUCTO]],INVENTARIO1215[[#This Row],[CÓDIGO PRODUCTO]],SALIDAS1316[[#This Row],[CANTIDAD]])</f>
        <v>77</v>
      </c>
      <c r="F74" s="18">
        <f>INVENTARIO1215[[#This Row],[EXISTENCIAS INICIALES]]+INVENTARIO1215[[#This Row],[ENTRADAS]]-INVENTARIO1215[[#This Row],[SALIDAS]]</f>
        <v>117</v>
      </c>
      <c r="H74" s="1" t="s">
        <v>521</v>
      </c>
      <c r="J74" s="11" t="s">
        <v>396</v>
      </c>
      <c r="K74" s="36" t="e" cm="1">
        <f t="array" ref="K74">BUSCARV</f>
        <v>#NAME?</v>
      </c>
      <c r="L74" s="1">
        <v>77</v>
      </c>
      <c r="N74" s="1" t="s">
        <v>522</v>
      </c>
      <c r="P74" s="11" t="s">
        <v>396</v>
      </c>
      <c r="Q74" s="1" t="e" cm="1" vm="1">
        <f t="array" aca="1" ref="Q74" ca="1">VLOOKUP(ENTRADAS1417[CÓDIGO PRODUCTO],INVENTARIO1215[],2,FALSE)</f>
        <v>#VALUE!</v>
      </c>
      <c r="R74" s="1">
        <v>107</v>
      </c>
    </row>
    <row r="75" spans="1:18" x14ac:dyDescent="0.25">
      <c r="A75" s="11" t="s">
        <v>397</v>
      </c>
      <c r="B75" t="s">
        <v>41</v>
      </c>
      <c r="C75" s="3">
        <f>INVENTARIO12[[#This Row],[STOCK]]</f>
        <v>58</v>
      </c>
      <c r="D75" s="17">
        <f>SUMIF(ENTRADAS1417[[#This Row],[CÓDIGO PRODUCTO]],INVENTARIO1215[[#This Row],[CÓDIGO PRODUCTO]],ENTRADAS1417[[#This Row],[CANTIDAD]])</f>
        <v>100</v>
      </c>
      <c r="E75" s="17">
        <f>SUMIF(SALIDAS1316[[#This Row],[CÓDIGO PRODUCTO]],INVENTARIO1215[[#This Row],[CÓDIGO PRODUCTO]],SALIDAS1316[[#This Row],[CANTIDAD]])</f>
        <v>74</v>
      </c>
      <c r="F75" s="18">
        <f>INVENTARIO1215[[#This Row],[EXISTENCIAS INICIALES]]+INVENTARIO1215[[#This Row],[ENTRADAS]]-INVENTARIO1215[[#This Row],[SALIDAS]]</f>
        <v>84</v>
      </c>
      <c r="H75" s="1" t="s">
        <v>522</v>
      </c>
      <c r="J75" s="11" t="s">
        <v>397</v>
      </c>
      <c r="K75" s="36" t="e" cm="1">
        <f t="array" ref="K75">BUSCARV</f>
        <v>#NAME?</v>
      </c>
      <c r="L75" s="1">
        <v>74</v>
      </c>
      <c r="N75" s="1" t="s">
        <v>523</v>
      </c>
      <c r="P75" s="11" t="s">
        <v>397</v>
      </c>
      <c r="Q75" s="1" t="e" cm="1" vm="1">
        <f t="array" aca="1" ref="Q75" ca="1">VLOOKUP(ENTRADAS1417[CÓDIGO PRODUCTO],INVENTARIO1215[],2,FALSE)</f>
        <v>#VALUE!</v>
      </c>
      <c r="R75" s="1">
        <v>100</v>
      </c>
    </row>
    <row r="76" spans="1:18" x14ac:dyDescent="0.25">
      <c r="A76" s="11" t="s">
        <v>398</v>
      </c>
      <c r="B76" t="s">
        <v>277</v>
      </c>
      <c r="C76" s="3">
        <f>INVENTARIO12[[#This Row],[STOCK]]</f>
        <v>62</v>
      </c>
      <c r="D76" s="17">
        <f>SUMIF(ENTRADAS1417[[#This Row],[CÓDIGO PRODUCTO]],INVENTARIO1215[[#This Row],[CÓDIGO PRODUCTO]],ENTRADAS1417[[#This Row],[CANTIDAD]])</f>
        <v>93</v>
      </c>
      <c r="E76" s="17">
        <f>SUMIF(SALIDAS1316[[#This Row],[CÓDIGO PRODUCTO]],INVENTARIO1215[[#This Row],[CÓDIGO PRODUCTO]],SALIDAS1316[[#This Row],[CANTIDAD]])</f>
        <v>81</v>
      </c>
      <c r="F76" s="18">
        <f>INVENTARIO1215[[#This Row],[EXISTENCIAS INICIALES]]+INVENTARIO1215[[#This Row],[ENTRADAS]]-INVENTARIO1215[[#This Row],[SALIDAS]]</f>
        <v>74</v>
      </c>
      <c r="H76" s="1" t="s">
        <v>523</v>
      </c>
      <c r="J76" s="11" t="s">
        <v>398</v>
      </c>
      <c r="K76" s="36" t="e" cm="1">
        <f t="array" ref="K76">BUSCARV</f>
        <v>#NAME?</v>
      </c>
      <c r="L76" s="1">
        <v>81</v>
      </c>
      <c r="N76" s="1" t="s">
        <v>524</v>
      </c>
      <c r="P76" s="11" t="s">
        <v>398</v>
      </c>
      <c r="Q76" s="1" t="e" cm="1" vm="1">
        <f t="array" aca="1" ref="Q76" ca="1">VLOOKUP(ENTRADAS1417[CÓDIGO PRODUCTO],INVENTARIO1215[],2,FALSE)</f>
        <v>#VALUE!</v>
      </c>
      <c r="R76" s="1">
        <v>93</v>
      </c>
    </row>
    <row r="77" spans="1:18" x14ac:dyDescent="0.25">
      <c r="A77" s="11" t="s">
        <v>399</v>
      </c>
      <c r="B77" t="s">
        <v>278</v>
      </c>
      <c r="C77" s="3">
        <f>INVENTARIO12[[#This Row],[STOCK]]</f>
        <v>71</v>
      </c>
      <c r="D77" s="17">
        <f>SUMIF(ENTRADAS1417[[#This Row],[CÓDIGO PRODUCTO]],INVENTARIO1215[[#This Row],[CÓDIGO PRODUCTO]],ENTRADAS1417[[#This Row],[CANTIDAD]])</f>
        <v>96</v>
      </c>
      <c r="E77" s="17">
        <f>SUMIF(SALIDAS1316[[#This Row],[CÓDIGO PRODUCTO]],INVENTARIO1215[[#This Row],[CÓDIGO PRODUCTO]],SALIDAS1316[[#This Row],[CANTIDAD]])</f>
        <v>86</v>
      </c>
      <c r="F77" s="18">
        <f>INVENTARIO1215[[#This Row],[EXISTENCIAS INICIALES]]+INVENTARIO1215[[#This Row],[ENTRADAS]]-INVENTARIO1215[[#This Row],[SALIDAS]]</f>
        <v>81</v>
      </c>
      <c r="H77" s="1" t="s">
        <v>524</v>
      </c>
      <c r="J77" s="11" t="s">
        <v>399</v>
      </c>
      <c r="K77" s="36" t="e" cm="1">
        <f t="array" ref="K77">BUSCARV</f>
        <v>#NAME?</v>
      </c>
      <c r="L77" s="1">
        <v>86</v>
      </c>
      <c r="N77" s="1" t="s">
        <v>525</v>
      </c>
      <c r="P77" s="11" t="s">
        <v>399</v>
      </c>
      <c r="Q77" s="1" t="e" cm="1" vm="1">
        <f t="array" aca="1" ref="Q77" ca="1">VLOOKUP(ENTRADAS1417[CÓDIGO PRODUCTO],INVENTARIO1215[],2,FALSE)</f>
        <v>#VALUE!</v>
      </c>
      <c r="R77" s="1">
        <v>96</v>
      </c>
    </row>
    <row r="78" spans="1:18" x14ac:dyDescent="0.25">
      <c r="A78" s="11" t="s">
        <v>400</v>
      </c>
      <c r="B78" t="s">
        <v>279</v>
      </c>
      <c r="C78" s="3">
        <f>INVENTARIO12[[#This Row],[STOCK]]</f>
        <v>65</v>
      </c>
      <c r="D78" s="17">
        <f>SUMIF(ENTRADAS1417[[#This Row],[CÓDIGO PRODUCTO]],INVENTARIO1215[[#This Row],[CÓDIGO PRODUCTO]],ENTRADAS1417[[#This Row],[CANTIDAD]])</f>
        <v>107</v>
      </c>
      <c r="E78" s="17">
        <f>SUMIF(SALIDAS1316[[#This Row],[CÓDIGO PRODUCTO]],INVENTARIO1215[[#This Row],[CÓDIGO PRODUCTO]],SALIDAS1316[[#This Row],[CANTIDAD]])</f>
        <v>73</v>
      </c>
      <c r="F78" s="18">
        <f>INVENTARIO1215[[#This Row],[EXISTENCIAS INICIALES]]+INVENTARIO1215[[#This Row],[ENTRADAS]]-INVENTARIO1215[[#This Row],[SALIDAS]]</f>
        <v>99</v>
      </c>
      <c r="H78" s="1" t="s">
        <v>525</v>
      </c>
      <c r="J78" s="11" t="s">
        <v>400</v>
      </c>
      <c r="K78" s="36" t="e" cm="1">
        <f t="array" ref="K78">BUSCARV</f>
        <v>#NAME?</v>
      </c>
      <c r="L78" s="1">
        <v>73</v>
      </c>
      <c r="N78" s="1" t="s">
        <v>526</v>
      </c>
      <c r="P78" s="11" t="s">
        <v>400</v>
      </c>
      <c r="Q78" s="1" t="e" cm="1" vm="1">
        <f t="array" aca="1" ref="Q78" ca="1">VLOOKUP(ENTRADAS1417[CÓDIGO PRODUCTO],INVENTARIO1215[],2,FALSE)</f>
        <v>#VALUE!</v>
      </c>
      <c r="R78" s="1">
        <v>107</v>
      </c>
    </row>
    <row r="79" spans="1:18" x14ac:dyDescent="0.25">
      <c r="A79" s="11" t="s">
        <v>401</v>
      </c>
      <c r="B79" t="s">
        <v>280</v>
      </c>
      <c r="C79" s="3">
        <f>INVENTARIO12[[#This Row],[STOCK]]</f>
        <v>79</v>
      </c>
      <c r="D79" s="17">
        <f>SUMIF(ENTRADAS1417[[#This Row],[CÓDIGO PRODUCTO]],INVENTARIO1215[[#This Row],[CÓDIGO PRODUCTO]],ENTRADAS1417[[#This Row],[CANTIDAD]])</f>
        <v>96</v>
      </c>
      <c r="E79" s="17">
        <f>SUMIF(SALIDAS1316[[#This Row],[CÓDIGO PRODUCTO]],INVENTARIO1215[[#This Row],[CÓDIGO PRODUCTO]],SALIDAS1316[[#This Row],[CANTIDAD]])</f>
        <v>95</v>
      </c>
      <c r="F79" s="18">
        <f>INVENTARIO1215[[#This Row],[EXISTENCIAS INICIALES]]+INVENTARIO1215[[#This Row],[ENTRADAS]]-INVENTARIO1215[[#This Row],[SALIDAS]]</f>
        <v>80</v>
      </c>
      <c r="H79" s="1" t="s">
        <v>526</v>
      </c>
      <c r="J79" s="11" t="s">
        <v>401</v>
      </c>
      <c r="K79" s="36" t="e" cm="1">
        <f t="array" ref="K79">BUSCARV</f>
        <v>#NAME?</v>
      </c>
      <c r="L79" s="1">
        <v>95</v>
      </c>
      <c r="N79" s="1" t="s">
        <v>527</v>
      </c>
      <c r="P79" s="11" t="s">
        <v>401</v>
      </c>
      <c r="Q79" s="1" t="e" cm="1" vm="1">
        <f t="array" aca="1" ref="Q79" ca="1">VLOOKUP(ENTRADAS1417[CÓDIGO PRODUCTO],INVENTARIO1215[],2,FALSE)</f>
        <v>#VALUE!</v>
      </c>
      <c r="R79" s="1">
        <v>96</v>
      </c>
    </row>
    <row r="80" spans="1:18" x14ac:dyDescent="0.25">
      <c r="A80" s="11" t="s">
        <v>402</v>
      </c>
      <c r="B80" t="s">
        <v>281</v>
      </c>
      <c r="C80" s="3">
        <f>INVENTARIO12[[#This Row],[STOCK]]</f>
        <v>71</v>
      </c>
      <c r="D80" s="17">
        <f>SUMIF(ENTRADAS1417[[#This Row],[CÓDIGO PRODUCTO]],INVENTARIO1215[[#This Row],[CÓDIGO PRODUCTO]],ENTRADAS1417[[#This Row],[CANTIDAD]])</f>
        <v>96</v>
      </c>
      <c r="E80" s="17">
        <f>SUMIF(SALIDAS1316[[#This Row],[CÓDIGO PRODUCTO]],INVENTARIO1215[[#This Row],[CÓDIGO PRODUCTO]],SALIDAS1316[[#This Row],[CANTIDAD]])</f>
        <v>90</v>
      </c>
      <c r="F80" s="18">
        <f>INVENTARIO1215[[#This Row],[EXISTENCIAS INICIALES]]+INVENTARIO1215[[#This Row],[ENTRADAS]]-INVENTARIO1215[[#This Row],[SALIDAS]]</f>
        <v>77</v>
      </c>
      <c r="H80" s="1" t="s">
        <v>527</v>
      </c>
      <c r="J80" s="11" t="s">
        <v>402</v>
      </c>
      <c r="K80" s="36" t="e" cm="1">
        <f t="array" ref="K80">BUSCARV</f>
        <v>#NAME?</v>
      </c>
      <c r="L80" s="1">
        <v>90</v>
      </c>
      <c r="N80" s="1" t="s">
        <v>528</v>
      </c>
      <c r="P80" s="11" t="s">
        <v>402</v>
      </c>
      <c r="Q80" s="1" t="e" cm="1" vm="1">
        <f t="array" aca="1" ref="Q80" ca="1">VLOOKUP(ENTRADAS1417[CÓDIGO PRODUCTO],INVENTARIO1215[],2,FALSE)</f>
        <v>#VALUE!</v>
      </c>
      <c r="R80" s="1">
        <v>96</v>
      </c>
    </row>
    <row r="81" spans="1:18" x14ac:dyDescent="0.25">
      <c r="A81" s="11" t="s">
        <v>403</v>
      </c>
      <c r="B81" t="s">
        <v>282</v>
      </c>
      <c r="C81" s="3">
        <f>INVENTARIO12[[#This Row],[STOCK]]</f>
        <v>68</v>
      </c>
      <c r="D81" s="17">
        <f>SUMIF(ENTRADAS1417[[#This Row],[CÓDIGO PRODUCTO]],INVENTARIO1215[[#This Row],[CÓDIGO PRODUCTO]],ENTRADAS1417[[#This Row],[CANTIDAD]])</f>
        <v>100</v>
      </c>
      <c r="E81" s="17">
        <f>SUMIF(SALIDAS1316[[#This Row],[CÓDIGO PRODUCTO]],INVENTARIO1215[[#This Row],[CÓDIGO PRODUCTO]],SALIDAS1316[[#This Row],[CANTIDAD]])</f>
        <v>88</v>
      </c>
      <c r="F81" s="18">
        <f>INVENTARIO1215[[#This Row],[EXISTENCIAS INICIALES]]+INVENTARIO1215[[#This Row],[ENTRADAS]]-INVENTARIO1215[[#This Row],[SALIDAS]]</f>
        <v>80</v>
      </c>
      <c r="H81" s="1" t="s">
        <v>528</v>
      </c>
      <c r="J81" s="11" t="s">
        <v>403</v>
      </c>
      <c r="K81" s="36" t="e" cm="1">
        <f t="array" ref="K81">BUSCARV</f>
        <v>#NAME?</v>
      </c>
      <c r="L81" s="1">
        <v>88</v>
      </c>
      <c r="N81" s="1" t="s">
        <v>529</v>
      </c>
      <c r="P81" s="11" t="s">
        <v>403</v>
      </c>
      <c r="Q81" s="1" t="e" cm="1" vm="1">
        <f t="array" aca="1" ref="Q81" ca="1">VLOOKUP(ENTRADAS1417[CÓDIGO PRODUCTO],INVENTARIO1215[],2,FALSE)</f>
        <v>#VALUE!</v>
      </c>
      <c r="R81" s="1">
        <v>100</v>
      </c>
    </row>
    <row r="82" spans="1:18" x14ac:dyDescent="0.25">
      <c r="A82" s="11" t="s">
        <v>404</v>
      </c>
      <c r="B82" t="s">
        <v>283</v>
      </c>
      <c r="C82" s="3">
        <f>INVENTARIO12[[#This Row],[STOCK]]</f>
        <v>70</v>
      </c>
      <c r="D82" s="17">
        <f>SUMIF(ENTRADAS1417[[#This Row],[CÓDIGO PRODUCTO]],INVENTARIO1215[[#This Row],[CÓDIGO PRODUCTO]],ENTRADAS1417[[#This Row],[CANTIDAD]])</f>
        <v>98</v>
      </c>
      <c r="E82" s="17">
        <f>SUMIF(SALIDAS1316[[#This Row],[CÓDIGO PRODUCTO]],INVENTARIO1215[[#This Row],[CÓDIGO PRODUCTO]],SALIDAS1316[[#This Row],[CANTIDAD]])</f>
        <v>97</v>
      </c>
      <c r="F82" s="18">
        <f>INVENTARIO1215[[#This Row],[EXISTENCIAS INICIALES]]+INVENTARIO1215[[#This Row],[ENTRADAS]]-INVENTARIO1215[[#This Row],[SALIDAS]]</f>
        <v>71</v>
      </c>
      <c r="H82" s="1" t="s">
        <v>529</v>
      </c>
      <c r="J82" s="11" t="s">
        <v>404</v>
      </c>
      <c r="K82" s="36" t="e" cm="1">
        <f t="array" ref="K82">BUSCARV</f>
        <v>#NAME?</v>
      </c>
      <c r="L82" s="1">
        <v>97</v>
      </c>
      <c r="N82" s="1" t="s">
        <v>530</v>
      </c>
      <c r="P82" s="11" t="s">
        <v>404</v>
      </c>
      <c r="Q82" s="1" t="e" cm="1" vm="1">
        <f t="array" aca="1" ref="Q82" ca="1">VLOOKUP(ENTRADAS1417[CÓDIGO PRODUCTO],INVENTARIO1215[],2,FALSE)</f>
        <v>#VALUE!</v>
      </c>
      <c r="R82" s="1">
        <v>98</v>
      </c>
    </row>
    <row r="83" spans="1:18" x14ac:dyDescent="0.25">
      <c r="A83" s="11" t="s">
        <v>405</v>
      </c>
      <c r="B83" t="s">
        <v>284</v>
      </c>
      <c r="C83" s="3">
        <f>INVENTARIO12[[#This Row],[STOCK]]</f>
        <v>105</v>
      </c>
      <c r="D83" s="17">
        <f>SUMIF(ENTRADAS1417[[#This Row],[CÓDIGO PRODUCTO]],INVENTARIO1215[[#This Row],[CÓDIGO PRODUCTO]],ENTRADAS1417[[#This Row],[CANTIDAD]])</f>
        <v>105</v>
      </c>
      <c r="E83" s="17">
        <f>SUMIF(SALIDAS1316[[#This Row],[CÓDIGO PRODUCTO]],INVENTARIO1215[[#This Row],[CÓDIGO PRODUCTO]],SALIDAS1316[[#This Row],[CANTIDAD]])</f>
        <v>83</v>
      </c>
      <c r="F83" s="18">
        <f>INVENTARIO1215[[#This Row],[EXISTENCIAS INICIALES]]+INVENTARIO1215[[#This Row],[ENTRADAS]]-INVENTARIO1215[[#This Row],[SALIDAS]]</f>
        <v>127</v>
      </c>
      <c r="H83" s="1" t="s">
        <v>530</v>
      </c>
      <c r="J83" s="11" t="s">
        <v>405</v>
      </c>
      <c r="K83" s="36" t="e" cm="1">
        <f t="array" ref="K83">BUSCARV</f>
        <v>#NAME?</v>
      </c>
      <c r="L83" s="1">
        <v>83</v>
      </c>
      <c r="N83" s="1" t="s">
        <v>531</v>
      </c>
      <c r="P83" s="11" t="s">
        <v>405</v>
      </c>
      <c r="Q83" s="1" t="e" cm="1" vm="1">
        <f t="array" aca="1" ref="Q83" ca="1">VLOOKUP(ENTRADAS1417[CÓDIGO PRODUCTO],INVENTARIO1215[],2,FALSE)</f>
        <v>#VALUE!</v>
      </c>
      <c r="R83" s="1">
        <v>105</v>
      </c>
    </row>
    <row r="84" spans="1:18" x14ac:dyDescent="0.25">
      <c r="A84" s="11" t="s">
        <v>406</v>
      </c>
      <c r="B84" t="s">
        <v>285</v>
      </c>
      <c r="C84" s="3">
        <f>INVENTARIO12[[#This Row],[STOCK]]</f>
        <v>96</v>
      </c>
      <c r="D84" s="17">
        <f>SUMIF(ENTRADAS1417[[#This Row],[CÓDIGO PRODUCTO]],INVENTARIO1215[[#This Row],[CÓDIGO PRODUCTO]],ENTRADAS1417[[#This Row],[CANTIDAD]])</f>
        <v>110</v>
      </c>
      <c r="E84" s="17">
        <f>SUMIF(SALIDAS1316[[#This Row],[CÓDIGO PRODUCTO]],INVENTARIO1215[[#This Row],[CÓDIGO PRODUCTO]],SALIDAS1316[[#This Row],[CANTIDAD]])</f>
        <v>81</v>
      </c>
      <c r="F84" s="18">
        <f>INVENTARIO1215[[#This Row],[EXISTENCIAS INICIALES]]+INVENTARIO1215[[#This Row],[ENTRADAS]]-INVENTARIO1215[[#This Row],[SALIDAS]]</f>
        <v>125</v>
      </c>
      <c r="H84" s="1" t="s">
        <v>531</v>
      </c>
      <c r="J84" s="11" t="s">
        <v>406</v>
      </c>
      <c r="K84" s="36" t="e" cm="1">
        <f t="array" ref="K84">BUSCARV</f>
        <v>#NAME?</v>
      </c>
      <c r="L84" s="1">
        <v>81</v>
      </c>
      <c r="N84" s="1" t="s">
        <v>532</v>
      </c>
      <c r="P84" s="11" t="s">
        <v>406</v>
      </c>
      <c r="Q84" s="1" t="e" cm="1" vm="1">
        <f t="array" aca="1" ref="Q84" ca="1">VLOOKUP(ENTRADAS1417[CÓDIGO PRODUCTO],INVENTARIO1215[],2,FALSE)</f>
        <v>#VALUE!</v>
      </c>
      <c r="R84" s="1">
        <v>110</v>
      </c>
    </row>
    <row r="85" spans="1:18" x14ac:dyDescent="0.25">
      <c r="A85" s="11" t="s">
        <v>407</v>
      </c>
      <c r="B85" t="s">
        <v>286</v>
      </c>
      <c r="C85" s="3">
        <f>INVENTARIO12[[#This Row],[STOCK]]</f>
        <v>68</v>
      </c>
      <c r="D85" s="17">
        <f>SUMIF(ENTRADAS1417[[#This Row],[CÓDIGO PRODUCTO]],INVENTARIO1215[[#This Row],[CÓDIGO PRODUCTO]],ENTRADAS1417[[#This Row],[CANTIDAD]])</f>
        <v>94</v>
      </c>
      <c r="E85" s="17">
        <f>SUMIF(SALIDAS1316[[#This Row],[CÓDIGO PRODUCTO]],INVENTARIO1215[[#This Row],[CÓDIGO PRODUCTO]],SALIDAS1316[[#This Row],[CANTIDAD]])</f>
        <v>75</v>
      </c>
      <c r="F85" s="18">
        <f>INVENTARIO1215[[#This Row],[EXISTENCIAS INICIALES]]+INVENTARIO1215[[#This Row],[ENTRADAS]]-INVENTARIO1215[[#This Row],[SALIDAS]]</f>
        <v>87</v>
      </c>
      <c r="H85" s="1" t="s">
        <v>532</v>
      </c>
      <c r="J85" s="11" t="s">
        <v>407</v>
      </c>
      <c r="K85" s="36" t="e" cm="1">
        <f t="array" ref="K85">BUSCARV</f>
        <v>#NAME?</v>
      </c>
      <c r="L85" s="1">
        <v>75</v>
      </c>
      <c r="N85" s="1" t="s">
        <v>533</v>
      </c>
      <c r="P85" s="11" t="s">
        <v>407</v>
      </c>
      <c r="Q85" s="1" t="e" cm="1" vm="1">
        <f t="array" aca="1" ref="Q85" ca="1">VLOOKUP(ENTRADAS1417[CÓDIGO PRODUCTO],INVENTARIO1215[],2,FALSE)</f>
        <v>#VALUE!</v>
      </c>
      <c r="R85" s="1">
        <v>94</v>
      </c>
    </row>
    <row r="86" spans="1:18" x14ac:dyDescent="0.25">
      <c r="A86" s="11" t="s">
        <v>408</v>
      </c>
      <c r="B86" t="s">
        <v>287</v>
      </c>
      <c r="C86" s="3">
        <f>INVENTARIO12[[#This Row],[STOCK]]</f>
        <v>74</v>
      </c>
      <c r="D86" s="17">
        <f>SUMIF(ENTRADAS1417[[#This Row],[CÓDIGO PRODUCTO]],INVENTARIO1215[[#This Row],[CÓDIGO PRODUCTO]],ENTRADAS1417[[#This Row],[CANTIDAD]])</f>
        <v>101</v>
      </c>
      <c r="E86" s="17">
        <f>SUMIF(SALIDAS1316[[#This Row],[CÓDIGO PRODUCTO]],INVENTARIO1215[[#This Row],[CÓDIGO PRODUCTO]],SALIDAS1316[[#This Row],[CANTIDAD]])</f>
        <v>72</v>
      </c>
      <c r="F86" s="18">
        <f>INVENTARIO1215[[#This Row],[EXISTENCIAS INICIALES]]+INVENTARIO1215[[#This Row],[ENTRADAS]]-INVENTARIO1215[[#This Row],[SALIDAS]]</f>
        <v>103</v>
      </c>
      <c r="H86" s="1" t="s">
        <v>533</v>
      </c>
      <c r="J86" s="11" t="s">
        <v>408</v>
      </c>
      <c r="K86" s="36" t="e" cm="1">
        <f t="array" ref="K86">BUSCARV</f>
        <v>#NAME?</v>
      </c>
      <c r="L86" s="1">
        <v>72</v>
      </c>
      <c r="N86" s="1" t="s">
        <v>534</v>
      </c>
      <c r="P86" s="11" t="s">
        <v>408</v>
      </c>
      <c r="Q86" s="1" t="e" cm="1" vm="1">
        <f t="array" aca="1" ref="Q86" ca="1">VLOOKUP(ENTRADAS1417[CÓDIGO PRODUCTO],INVENTARIO1215[],2,FALSE)</f>
        <v>#VALUE!</v>
      </c>
      <c r="R86" s="1">
        <v>101</v>
      </c>
    </row>
    <row r="87" spans="1:18" x14ac:dyDescent="0.25">
      <c r="A87" s="11" t="s">
        <v>409</v>
      </c>
      <c r="B87" t="s">
        <v>288</v>
      </c>
      <c r="C87" s="3">
        <f>INVENTARIO12[[#This Row],[STOCK]]</f>
        <v>82</v>
      </c>
      <c r="D87" s="17">
        <f>SUMIF(ENTRADAS1417[[#This Row],[CÓDIGO PRODUCTO]],INVENTARIO1215[[#This Row],[CÓDIGO PRODUCTO]],ENTRADAS1417[[#This Row],[CANTIDAD]])</f>
        <v>106</v>
      </c>
      <c r="E87" s="17">
        <f>SUMIF(SALIDAS1316[[#This Row],[CÓDIGO PRODUCTO]],INVENTARIO1215[[#This Row],[CÓDIGO PRODUCTO]],SALIDAS1316[[#This Row],[CANTIDAD]])</f>
        <v>78</v>
      </c>
      <c r="F87" s="18">
        <f>INVENTARIO1215[[#This Row],[EXISTENCIAS INICIALES]]+INVENTARIO1215[[#This Row],[ENTRADAS]]-INVENTARIO1215[[#This Row],[SALIDAS]]</f>
        <v>110</v>
      </c>
      <c r="H87" s="1" t="s">
        <v>534</v>
      </c>
      <c r="J87" s="11" t="s">
        <v>409</v>
      </c>
      <c r="K87" s="36" t="e" cm="1">
        <f t="array" ref="K87">BUSCARV</f>
        <v>#NAME?</v>
      </c>
      <c r="L87" s="1">
        <v>78</v>
      </c>
      <c r="N87" s="1" t="s">
        <v>535</v>
      </c>
      <c r="P87" s="11" t="s">
        <v>409</v>
      </c>
      <c r="Q87" s="1" t="e" cm="1" vm="1">
        <f t="array" aca="1" ref="Q87" ca="1">VLOOKUP(ENTRADAS1417[CÓDIGO PRODUCTO],INVENTARIO1215[],2,FALSE)</f>
        <v>#VALUE!</v>
      </c>
      <c r="R87" s="1">
        <v>106</v>
      </c>
    </row>
    <row r="88" spans="1:18" x14ac:dyDescent="0.25">
      <c r="A88" s="11" t="s">
        <v>410</v>
      </c>
      <c r="B88" t="s">
        <v>289</v>
      </c>
      <c r="C88" s="3">
        <f>INVENTARIO12[[#This Row],[STOCK]]</f>
        <v>66</v>
      </c>
      <c r="D88" s="17">
        <f>SUMIF(ENTRADAS1417[[#This Row],[CÓDIGO PRODUCTO]],INVENTARIO1215[[#This Row],[CÓDIGO PRODUCTO]],ENTRADAS1417[[#This Row],[CANTIDAD]])</f>
        <v>98</v>
      </c>
      <c r="E88" s="17">
        <f>SUMIF(SALIDAS1316[[#This Row],[CÓDIGO PRODUCTO]],INVENTARIO1215[[#This Row],[CÓDIGO PRODUCTO]],SALIDAS1316[[#This Row],[CANTIDAD]])</f>
        <v>77</v>
      </c>
      <c r="F88" s="18">
        <f>INVENTARIO1215[[#This Row],[EXISTENCIAS INICIALES]]+INVENTARIO1215[[#This Row],[ENTRADAS]]-INVENTARIO1215[[#This Row],[SALIDAS]]</f>
        <v>87</v>
      </c>
      <c r="H88" s="1" t="s">
        <v>535</v>
      </c>
      <c r="J88" s="11" t="s">
        <v>410</v>
      </c>
      <c r="K88" s="36" t="e" cm="1">
        <f t="array" ref="K88">BUSCARV</f>
        <v>#NAME?</v>
      </c>
      <c r="L88" s="1">
        <v>77</v>
      </c>
      <c r="N88" s="1" t="s">
        <v>536</v>
      </c>
      <c r="P88" s="11" t="s">
        <v>410</v>
      </c>
      <c r="Q88" s="1" t="e" cm="1" vm="1">
        <f t="array" aca="1" ref="Q88" ca="1">VLOOKUP(ENTRADAS1417[CÓDIGO PRODUCTO],INVENTARIO1215[],2,FALSE)</f>
        <v>#VALUE!</v>
      </c>
      <c r="R88" s="1">
        <v>98</v>
      </c>
    </row>
    <row r="89" spans="1:18" x14ac:dyDescent="0.25">
      <c r="A89" s="11" t="s">
        <v>411</v>
      </c>
      <c r="B89" t="s">
        <v>290</v>
      </c>
      <c r="C89" s="3">
        <f>INVENTARIO12[[#This Row],[STOCK]]</f>
        <v>64</v>
      </c>
      <c r="D89" s="17">
        <f>SUMIF(ENTRADAS1417[[#This Row],[CÓDIGO PRODUCTO]],INVENTARIO1215[[#This Row],[CÓDIGO PRODUCTO]],ENTRADAS1417[[#This Row],[CANTIDAD]])</f>
        <v>102</v>
      </c>
      <c r="E89" s="17">
        <f>SUMIF(SALIDAS1316[[#This Row],[CÓDIGO PRODUCTO]],INVENTARIO1215[[#This Row],[CÓDIGO PRODUCTO]],SALIDAS1316[[#This Row],[CANTIDAD]])</f>
        <v>86</v>
      </c>
      <c r="F89" s="18">
        <f>INVENTARIO1215[[#This Row],[EXISTENCIAS INICIALES]]+INVENTARIO1215[[#This Row],[ENTRADAS]]-INVENTARIO1215[[#This Row],[SALIDAS]]</f>
        <v>80</v>
      </c>
      <c r="H89" s="1" t="s">
        <v>536</v>
      </c>
      <c r="J89" s="11" t="s">
        <v>411</v>
      </c>
      <c r="K89" s="36" t="e" cm="1">
        <f t="array" ref="K89">BUSCARV</f>
        <v>#NAME?</v>
      </c>
      <c r="L89" s="1">
        <v>86</v>
      </c>
      <c r="N89" s="1" t="s">
        <v>537</v>
      </c>
      <c r="P89" s="11" t="s">
        <v>411</v>
      </c>
      <c r="Q89" s="1" t="e" cm="1" vm="1">
        <f t="array" aca="1" ref="Q89" ca="1">VLOOKUP(ENTRADAS1417[CÓDIGO PRODUCTO],INVENTARIO1215[],2,FALSE)</f>
        <v>#VALUE!</v>
      </c>
      <c r="R89" s="1">
        <v>102</v>
      </c>
    </row>
    <row r="90" spans="1:18" x14ac:dyDescent="0.25">
      <c r="A90" s="11" t="s">
        <v>412</v>
      </c>
      <c r="B90" t="s">
        <v>291</v>
      </c>
      <c r="C90" s="3">
        <f>INVENTARIO12[[#This Row],[STOCK]]</f>
        <v>63</v>
      </c>
      <c r="D90" s="17">
        <f>SUMIF(ENTRADAS1417[[#This Row],[CÓDIGO PRODUCTO]],INVENTARIO1215[[#This Row],[CÓDIGO PRODUCTO]],ENTRADAS1417[[#This Row],[CANTIDAD]])</f>
        <v>111</v>
      </c>
      <c r="E90" s="17">
        <f>SUMIF(SALIDAS1316[[#This Row],[CÓDIGO PRODUCTO]],INVENTARIO1215[[#This Row],[CÓDIGO PRODUCTO]],SALIDAS1316[[#This Row],[CANTIDAD]])</f>
        <v>80</v>
      </c>
      <c r="F90" s="18">
        <f>INVENTARIO1215[[#This Row],[EXISTENCIAS INICIALES]]+INVENTARIO1215[[#This Row],[ENTRADAS]]-INVENTARIO1215[[#This Row],[SALIDAS]]</f>
        <v>94</v>
      </c>
      <c r="H90" s="1" t="s">
        <v>537</v>
      </c>
      <c r="J90" s="11" t="s">
        <v>412</v>
      </c>
      <c r="K90" s="36" t="e" cm="1">
        <f t="array" ref="K90">BUSCARV</f>
        <v>#NAME?</v>
      </c>
      <c r="L90" s="1">
        <v>80</v>
      </c>
      <c r="N90" s="1" t="s">
        <v>538</v>
      </c>
      <c r="P90" s="11" t="s">
        <v>412</v>
      </c>
      <c r="Q90" s="1" t="e" cm="1" vm="1">
        <f t="array" aca="1" ref="Q90" ca="1">VLOOKUP(ENTRADAS1417[CÓDIGO PRODUCTO],INVENTARIO1215[],2,FALSE)</f>
        <v>#VALUE!</v>
      </c>
      <c r="R90" s="1">
        <v>111</v>
      </c>
    </row>
    <row r="91" spans="1:18" x14ac:dyDescent="0.25">
      <c r="A91" s="11" t="s">
        <v>413</v>
      </c>
      <c r="B91" t="s">
        <v>292</v>
      </c>
      <c r="C91" s="3">
        <f>INVENTARIO12[[#This Row],[STOCK]]</f>
        <v>98</v>
      </c>
      <c r="D91" s="17">
        <f>SUMIF(ENTRADAS1417[[#This Row],[CÓDIGO PRODUCTO]],INVENTARIO1215[[#This Row],[CÓDIGO PRODUCTO]],ENTRADAS1417[[#This Row],[CANTIDAD]])</f>
        <v>102</v>
      </c>
      <c r="E91" s="17">
        <f>SUMIF(SALIDAS1316[[#This Row],[CÓDIGO PRODUCTO]],INVENTARIO1215[[#This Row],[CÓDIGO PRODUCTO]],SALIDAS1316[[#This Row],[CANTIDAD]])</f>
        <v>96</v>
      </c>
      <c r="F91" s="18">
        <f>INVENTARIO1215[[#This Row],[EXISTENCIAS INICIALES]]+INVENTARIO1215[[#This Row],[ENTRADAS]]-INVENTARIO1215[[#This Row],[SALIDAS]]</f>
        <v>104</v>
      </c>
      <c r="H91" s="1" t="s">
        <v>538</v>
      </c>
      <c r="J91" s="11" t="s">
        <v>413</v>
      </c>
      <c r="K91" s="36" t="e" cm="1">
        <f t="array" ref="K91">BUSCARV</f>
        <v>#NAME?</v>
      </c>
      <c r="L91" s="1">
        <v>96</v>
      </c>
      <c r="N91" s="1" t="s">
        <v>539</v>
      </c>
      <c r="P91" s="11" t="s">
        <v>413</v>
      </c>
      <c r="Q91" s="1" t="e" cm="1" vm="1">
        <f t="array" aca="1" ref="Q91" ca="1">VLOOKUP(ENTRADAS1417[CÓDIGO PRODUCTO],INVENTARIO1215[],2,FALSE)</f>
        <v>#VALUE!</v>
      </c>
      <c r="R91" s="1">
        <v>102</v>
      </c>
    </row>
    <row r="92" spans="1:18" x14ac:dyDescent="0.25">
      <c r="A92" s="11" t="s">
        <v>414</v>
      </c>
      <c r="B92" t="s">
        <v>293</v>
      </c>
      <c r="C92" s="3">
        <f>INVENTARIO12[[#This Row],[STOCK]]</f>
        <v>68</v>
      </c>
      <c r="D92" s="17">
        <f>SUMIF(ENTRADAS1417[[#This Row],[CÓDIGO PRODUCTO]],INVENTARIO1215[[#This Row],[CÓDIGO PRODUCTO]],ENTRADAS1417[[#This Row],[CANTIDAD]])</f>
        <v>93</v>
      </c>
      <c r="E92" s="17">
        <f>SUMIF(SALIDAS1316[[#This Row],[CÓDIGO PRODUCTO]],INVENTARIO1215[[#This Row],[CÓDIGO PRODUCTO]],SALIDAS1316[[#This Row],[CANTIDAD]])</f>
        <v>94</v>
      </c>
      <c r="F92" s="18">
        <f>INVENTARIO1215[[#This Row],[EXISTENCIAS INICIALES]]+INVENTARIO1215[[#This Row],[ENTRADAS]]-INVENTARIO1215[[#This Row],[SALIDAS]]</f>
        <v>67</v>
      </c>
      <c r="H92" s="1" t="s">
        <v>539</v>
      </c>
      <c r="J92" s="11" t="s">
        <v>414</v>
      </c>
      <c r="K92" s="36" t="e" cm="1">
        <f t="array" ref="K92">BUSCARV</f>
        <v>#NAME?</v>
      </c>
      <c r="L92" s="1">
        <v>94</v>
      </c>
      <c r="N92" s="1" t="s">
        <v>540</v>
      </c>
      <c r="P92" s="11" t="s">
        <v>414</v>
      </c>
      <c r="Q92" s="1" t="e" cm="1" vm="1">
        <f t="array" aca="1" ref="Q92" ca="1">VLOOKUP(ENTRADAS1417[CÓDIGO PRODUCTO],INVENTARIO1215[],2,FALSE)</f>
        <v>#VALUE!</v>
      </c>
      <c r="R92" s="1">
        <v>93</v>
      </c>
    </row>
    <row r="93" spans="1:18" x14ac:dyDescent="0.25">
      <c r="A93" s="11" t="s">
        <v>415</v>
      </c>
      <c r="B93" t="s">
        <v>294</v>
      </c>
      <c r="C93" s="3">
        <f>INVENTARIO12[[#This Row],[STOCK]]</f>
        <v>75</v>
      </c>
      <c r="D93" s="17">
        <f>SUMIF(ENTRADAS1417[[#This Row],[CÓDIGO PRODUCTO]],INVENTARIO1215[[#This Row],[CÓDIGO PRODUCTO]],ENTRADAS1417[[#This Row],[CANTIDAD]])</f>
        <v>111</v>
      </c>
      <c r="E93" s="17">
        <f>SUMIF(SALIDAS1316[[#This Row],[CÓDIGO PRODUCTO]],INVENTARIO1215[[#This Row],[CÓDIGO PRODUCTO]],SALIDAS1316[[#This Row],[CANTIDAD]])</f>
        <v>84</v>
      </c>
      <c r="F93" s="18">
        <f>INVENTARIO1215[[#This Row],[EXISTENCIAS INICIALES]]+INVENTARIO1215[[#This Row],[ENTRADAS]]-INVENTARIO1215[[#This Row],[SALIDAS]]</f>
        <v>102</v>
      </c>
      <c r="H93" s="1" t="s">
        <v>540</v>
      </c>
      <c r="J93" s="11" t="s">
        <v>415</v>
      </c>
      <c r="K93" s="36" t="e" cm="1">
        <f t="array" ref="K93">BUSCARV</f>
        <v>#NAME?</v>
      </c>
      <c r="L93" s="1">
        <v>84</v>
      </c>
      <c r="N93" s="1" t="s">
        <v>541</v>
      </c>
      <c r="P93" s="11" t="s">
        <v>415</v>
      </c>
      <c r="Q93" s="1" t="e" cm="1" vm="1">
        <f t="array" aca="1" ref="Q93" ca="1">VLOOKUP(ENTRADAS1417[CÓDIGO PRODUCTO],INVENTARIO1215[],2,FALSE)</f>
        <v>#VALUE!</v>
      </c>
      <c r="R93" s="1">
        <v>111</v>
      </c>
    </row>
    <row r="94" spans="1:18" x14ac:dyDescent="0.25">
      <c r="A94" s="11" t="s">
        <v>416</v>
      </c>
      <c r="B94" t="s">
        <v>295</v>
      </c>
      <c r="C94" s="3">
        <f>INVENTARIO12[[#This Row],[STOCK]]</f>
        <v>90</v>
      </c>
      <c r="D94" s="17">
        <f>SUMIF(ENTRADAS1417[[#This Row],[CÓDIGO PRODUCTO]],INVENTARIO1215[[#This Row],[CÓDIGO PRODUCTO]],ENTRADAS1417[[#This Row],[CANTIDAD]])</f>
        <v>111</v>
      </c>
      <c r="E94" s="17">
        <f>SUMIF(SALIDAS1316[[#This Row],[CÓDIGO PRODUCTO]],INVENTARIO1215[[#This Row],[CÓDIGO PRODUCTO]],SALIDAS1316[[#This Row],[CANTIDAD]])</f>
        <v>93</v>
      </c>
      <c r="F94" s="18">
        <f>INVENTARIO1215[[#This Row],[EXISTENCIAS INICIALES]]+INVENTARIO1215[[#This Row],[ENTRADAS]]-INVENTARIO1215[[#This Row],[SALIDAS]]</f>
        <v>108</v>
      </c>
      <c r="H94" s="1" t="s">
        <v>541</v>
      </c>
      <c r="J94" s="11" t="s">
        <v>416</v>
      </c>
      <c r="K94" s="36" t="e" cm="1">
        <f t="array" ref="K94">BUSCARV</f>
        <v>#NAME?</v>
      </c>
      <c r="L94" s="1">
        <v>93</v>
      </c>
      <c r="N94" s="1" t="s">
        <v>542</v>
      </c>
      <c r="P94" s="11" t="s">
        <v>416</v>
      </c>
      <c r="Q94" s="1" t="e" cm="1" vm="1">
        <f t="array" aca="1" ref="Q94" ca="1">VLOOKUP(ENTRADAS1417[CÓDIGO PRODUCTO],INVENTARIO1215[],2,FALSE)</f>
        <v>#VALUE!</v>
      </c>
      <c r="R94" s="1">
        <v>111</v>
      </c>
    </row>
    <row r="95" spans="1:18" x14ac:dyDescent="0.25">
      <c r="A95" s="11" t="s">
        <v>417</v>
      </c>
      <c r="B95" t="s">
        <v>296</v>
      </c>
      <c r="C95" s="3">
        <f>INVENTARIO12[[#This Row],[STOCK]]</f>
        <v>65</v>
      </c>
      <c r="D95" s="17">
        <f>SUMIF(ENTRADAS1417[[#This Row],[CÓDIGO PRODUCTO]],INVENTARIO1215[[#This Row],[CÓDIGO PRODUCTO]],ENTRADAS1417[[#This Row],[CANTIDAD]])</f>
        <v>94</v>
      </c>
      <c r="E95" s="17">
        <f>SUMIF(SALIDAS1316[[#This Row],[CÓDIGO PRODUCTO]],INVENTARIO1215[[#This Row],[CÓDIGO PRODUCTO]],SALIDAS1316[[#This Row],[CANTIDAD]])</f>
        <v>84</v>
      </c>
      <c r="F95" s="18">
        <f>INVENTARIO1215[[#This Row],[EXISTENCIAS INICIALES]]+INVENTARIO1215[[#This Row],[ENTRADAS]]-INVENTARIO1215[[#This Row],[SALIDAS]]</f>
        <v>75</v>
      </c>
      <c r="H95" s="1" t="s">
        <v>542</v>
      </c>
      <c r="J95" s="11" t="s">
        <v>417</v>
      </c>
      <c r="K95" s="36" t="e" cm="1">
        <f t="array" ref="K95">BUSCARV</f>
        <v>#NAME?</v>
      </c>
      <c r="L95" s="1">
        <v>84</v>
      </c>
      <c r="N95" s="1" t="s">
        <v>543</v>
      </c>
      <c r="P95" s="11" t="s">
        <v>417</v>
      </c>
      <c r="Q95" s="1" t="e" cm="1" vm="1">
        <f t="array" aca="1" ref="Q95" ca="1">VLOOKUP(ENTRADAS1417[CÓDIGO PRODUCTO],INVENTARIO1215[],2,FALSE)</f>
        <v>#VALUE!</v>
      </c>
      <c r="R95" s="1">
        <v>94</v>
      </c>
    </row>
    <row r="96" spans="1:18" x14ac:dyDescent="0.25">
      <c r="A96" s="11" t="s">
        <v>418</v>
      </c>
      <c r="B96" t="s">
        <v>297</v>
      </c>
      <c r="C96" s="3">
        <f>INVENTARIO12[[#This Row],[STOCK]]</f>
        <v>95</v>
      </c>
      <c r="D96" s="17">
        <f>SUMIF(ENTRADAS1417[[#This Row],[CÓDIGO PRODUCTO]],INVENTARIO1215[[#This Row],[CÓDIGO PRODUCTO]],ENTRADAS1417[[#This Row],[CANTIDAD]])</f>
        <v>108</v>
      </c>
      <c r="E96" s="17">
        <f>SUMIF(SALIDAS1316[[#This Row],[CÓDIGO PRODUCTO]],INVENTARIO1215[[#This Row],[CÓDIGO PRODUCTO]],SALIDAS1316[[#This Row],[CANTIDAD]])</f>
        <v>74</v>
      </c>
      <c r="F96" s="18">
        <f>INVENTARIO1215[[#This Row],[EXISTENCIAS INICIALES]]+INVENTARIO1215[[#This Row],[ENTRADAS]]-INVENTARIO1215[[#This Row],[SALIDAS]]</f>
        <v>129</v>
      </c>
      <c r="H96" s="1" t="s">
        <v>543</v>
      </c>
      <c r="J96" s="11" t="s">
        <v>418</v>
      </c>
      <c r="K96" s="36" t="e" cm="1">
        <f t="array" ref="K96">BUSCARV</f>
        <v>#NAME?</v>
      </c>
      <c r="L96" s="1">
        <v>74</v>
      </c>
      <c r="N96" s="1" t="s">
        <v>544</v>
      </c>
      <c r="P96" s="11" t="s">
        <v>418</v>
      </c>
      <c r="Q96" s="1" t="e" cm="1" vm="1">
        <f t="array" aca="1" ref="Q96" ca="1">VLOOKUP(ENTRADAS1417[CÓDIGO PRODUCTO],INVENTARIO1215[],2,FALSE)</f>
        <v>#VALUE!</v>
      </c>
      <c r="R96" s="1">
        <v>108</v>
      </c>
    </row>
    <row r="97" spans="1:18" x14ac:dyDescent="0.25">
      <c r="A97" s="11" t="s">
        <v>419</v>
      </c>
      <c r="B97" t="s">
        <v>298</v>
      </c>
      <c r="C97" s="3">
        <f>INVENTARIO12[[#This Row],[STOCK]]</f>
        <v>91</v>
      </c>
      <c r="D97" s="17">
        <f>SUMIF(ENTRADAS1417[[#This Row],[CÓDIGO PRODUCTO]],INVENTARIO1215[[#This Row],[CÓDIGO PRODUCTO]],ENTRADAS1417[[#This Row],[CANTIDAD]])</f>
        <v>96</v>
      </c>
      <c r="E97" s="17">
        <f>SUMIF(SALIDAS1316[[#This Row],[CÓDIGO PRODUCTO]],INVENTARIO1215[[#This Row],[CÓDIGO PRODUCTO]],SALIDAS1316[[#This Row],[CANTIDAD]])</f>
        <v>96</v>
      </c>
      <c r="F97" s="18">
        <f>INVENTARIO1215[[#This Row],[EXISTENCIAS INICIALES]]+INVENTARIO1215[[#This Row],[ENTRADAS]]-INVENTARIO1215[[#This Row],[SALIDAS]]</f>
        <v>91</v>
      </c>
      <c r="H97" s="1" t="s">
        <v>544</v>
      </c>
      <c r="J97" s="11" t="s">
        <v>419</v>
      </c>
      <c r="K97" s="36" t="e" cm="1">
        <f t="array" ref="K97">BUSCARV</f>
        <v>#NAME?</v>
      </c>
      <c r="L97" s="1">
        <v>96</v>
      </c>
      <c r="N97" s="1" t="s">
        <v>545</v>
      </c>
      <c r="P97" s="11" t="s">
        <v>419</v>
      </c>
      <c r="Q97" s="1" t="e" cm="1" vm="1">
        <f t="array" aca="1" ref="Q97" ca="1">VLOOKUP(ENTRADAS1417[CÓDIGO PRODUCTO],INVENTARIO1215[],2,FALSE)</f>
        <v>#VALUE!</v>
      </c>
      <c r="R97" s="1">
        <v>96</v>
      </c>
    </row>
    <row r="98" spans="1:18" x14ac:dyDescent="0.25">
      <c r="A98" s="11" t="s">
        <v>420</v>
      </c>
      <c r="B98" t="s">
        <v>299</v>
      </c>
      <c r="C98" s="3">
        <f>INVENTARIO12[[#This Row],[STOCK]]</f>
        <v>54</v>
      </c>
      <c r="D98" s="17">
        <f>SUMIF(ENTRADAS1417[[#This Row],[CÓDIGO PRODUCTO]],INVENTARIO1215[[#This Row],[CÓDIGO PRODUCTO]],ENTRADAS1417[[#This Row],[CANTIDAD]])</f>
        <v>92</v>
      </c>
      <c r="E98" s="17">
        <f>SUMIF(SALIDAS1316[[#This Row],[CÓDIGO PRODUCTO]],INVENTARIO1215[[#This Row],[CÓDIGO PRODUCTO]],SALIDAS1316[[#This Row],[CANTIDAD]])</f>
        <v>92</v>
      </c>
      <c r="F98" s="18">
        <f>INVENTARIO1215[[#This Row],[EXISTENCIAS INICIALES]]+INVENTARIO1215[[#This Row],[ENTRADAS]]-INVENTARIO1215[[#This Row],[SALIDAS]]</f>
        <v>54</v>
      </c>
      <c r="H98" s="1" t="s">
        <v>545</v>
      </c>
      <c r="J98" s="11" t="s">
        <v>420</v>
      </c>
      <c r="K98" s="36" t="e" cm="1">
        <f t="array" ref="K98">BUSCARV</f>
        <v>#NAME?</v>
      </c>
      <c r="L98" s="1">
        <v>92</v>
      </c>
      <c r="N98" s="1" t="s">
        <v>546</v>
      </c>
      <c r="P98" s="11" t="s">
        <v>420</v>
      </c>
      <c r="Q98" s="1" t="e" cm="1" vm="1">
        <f t="array" aca="1" ref="Q98" ca="1">VLOOKUP(ENTRADAS1417[CÓDIGO PRODUCTO],INVENTARIO1215[],2,FALSE)</f>
        <v>#VALUE!</v>
      </c>
      <c r="R98" s="1">
        <v>92</v>
      </c>
    </row>
    <row r="99" spans="1:18" x14ac:dyDescent="0.25">
      <c r="A99" s="11" t="s">
        <v>421</v>
      </c>
      <c r="B99" t="s">
        <v>300</v>
      </c>
      <c r="C99" s="3">
        <f>INVENTARIO12[[#This Row],[STOCK]]</f>
        <v>87</v>
      </c>
      <c r="D99" s="17">
        <f>SUMIF(ENTRADAS1417[[#This Row],[CÓDIGO PRODUCTO]],INVENTARIO1215[[#This Row],[CÓDIGO PRODUCTO]],ENTRADAS1417[[#This Row],[CANTIDAD]])</f>
        <v>93</v>
      </c>
      <c r="E99" s="17">
        <f>SUMIF(SALIDAS1316[[#This Row],[CÓDIGO PRODUCTO]],INVENTARIO1215[[#This Row],[CÓDIGO PRODUCTO]],SALIDAS1316[[#This Row],[CANTIDAD]])</f>
        <v>70</v>
      </c>
      <c r="F99" s="18">
        <f>INVENTARIO1215[[#This Row],[EXISTENCIAS INICIALES]]+INVENTARIO1215[[#This Row],[ENTRADAS]]-INVENTARIO1215[[#This Row],[SALIDAS]]</f>
        <v>110</v>
      </c>
      <c r="H99" s="1" t="s">
        <v>546</v>
      </c>
      <c r="J99" s="11" t="s">
        <v>421</v>
      </c>
      <c r="K99" s="36" t="e" cm="1">
        <f t="array" ref="K99">BUSCARV</f>
        <v>#NAME?</v>
      </c>
      <c r="L99" s="1">
        <v>70</v>
      </c>
      <c r="N99" s="1" t="s">
        <v>547</v>
      </c>
      <c r="P99" s="11" t="s">
        <v>421</v>
      </c>
      <c r="Q99" s="1" t="e" cm="1" vm="1">
        <f t="array" aca="1" ref="Q99" ca="1">VLOOKUP(ENTRADAS1417[CÓDIGO PRODUCTO],INVENTARIO1215[],2,FALSE)</f>
        <v>#VALUE!</v>
      </c>
      <c r="R99" s="1">
        <v>93</v>
      </c>
    </row>
    <row r="100" spans="1:18" x14ac:dyDescent="0.25">
      <c r="A100" s="11" t="s">
        <v>422</v>
      </c>
      <c r="B100" t="s">
        <v>301</v>
      </c>
      <c r="C100" s="3">
        <f>INVENTARIO12[[#This Row],[STOCK]]</f>
        <v>87</v>
      </c>
      <c r="D100" s="17">
        <f>SUMIF(ENTRADAS1417[[#This Row],[CÓDIGO PRODUCTO]],INVENTARIO1215[[#This Row],[CÓDIGO PRODUCTO]],ENTRADAS1417[[#This Row],[CANTIDAD]])</f>
        <v>97</v>
      </c>
      <c r="E100" s="17">
        <f>SUMIF(SALIDAS1316[[#This Row],[CÓDIGO PRODUCTO]],INVENTARIO1215[[#This Row],[CÓDIGO PRODUCTO]],SALIDAS1316[[#This Row],[CANTIDAD]])</f>
        <v>77</v>
      </c>
      <c r="F100" s="18">
        <f>INVENTARIO1215[[#This Row],[EXISTENCIAS INICIALES]]+INVENTARIO1215[[#This Row],[ENTRADAS]]-INVENTARIO1215[[#This Row],[SALIDAS]]</f>
        <v>107</v>
      </c>
      <c r="H100" s="1" t="s">
        <v>547</v>
      </c>
      <c r="J100" s="11" t="s">
        <v>422</v>
      </c>
      <c r="K100" s="36" t="e" cm="1">
        <f t="array" ref="K100">BUSCARV</f>
        <v>#NAME?</v>
      </c>
      <c r="L100" s="1">
        <v>77</v>
      </c>
      <c r="N100" s="1" t="s">
        <v>548</v>
      </c>
      <c r="P100" s="11" t="s">
        <v>422</v>
      </c>
      <c r="Q100" s="1" t="e" cm="1" vm="1">
        <f t="array" aca="1" ref="Q100" ca="1">VLOOKUP(ENTRADAS1417[CÓDIGO PRODUCTO],INVENTARIO1215[],2,FALSE)</f>
        <v>#VALUE!</v>
      </c>
      <c r="R100" s="1">
        <v>97</v>
      </c>
    </row>
    <row r="101" spans="1:18" x14ac:dyDescent="0.25">
      <c r="A101" s="11" t="s">
        <v>423</v>
      </c>
      <c r="B101" t="s">
        <v>302</v>
      </c>
      <c r="C101" s="3">
        <f>INVENTARIO12[[#This Row],[STOCK]]</f>
        <v>105</v>
      </c>
      <c r="D101" s="17">
        <f>SUMIF(ENTRADAS1417[[#This Row],[CÓDIGO PRODUCTO]],INVENTARIO1215[[#This Row],[CÓDIGO PRODUCTO]],ENTRADAS1417[[#This Row],[CANTIDAD]])</f>
        <v>111</v>
      </c>
      <c r="E101" s="17">
        <f>SUMIF(SALIDAS1316[[#This Row],[CÓDIGO PRODUCTO]],INVENTARIO1215[[#This Row],[CÓDIGO PRODUCTO]],SALIDAS1316[[#This Row],[CANTIDAD]])</f>
        <v>87</v>
      </c>
      <c r="F101" s="18">
        <f>INVENTARIO1215[[#This Row],[EXISTENCIAS INICIALES]]+INVENTARIO1215[[#This Row],[ENTRADAS]]-INVENTARIO1215[[#This Row],[SALIDAS]]</f>
        <v>129</v>
      </c>
      <c r="H101" s="1" t="s">
        <v>548</v>
      </c>
      <c r="J101" s="11" t="s">
        <v>423</v>
      </c>
      <c r="K101" s="36" t="e" cm="1">
        <f t="array" ref="K101">BUSCARV</f>
        <v>#NAME?</v>
      </c>
      <c r="L101" s="1">
        <v>87</v>
      </c>
      <c r="N101" s="1" t="s">
        <v>549</v>
      </c>
      <c r="P101" s="11" t="s">
        <v>423</v>
      </c>
      <c r="Q101" s="1" t="e" cm="1" vm="1">
        <f t="array" aca="1" ref="Q101" ca="1">VLOOKUP(ENTRADAS1417[CÓDIGO PRODUCTO],INVENTARIO1215[],2,FALSE)</f>
        <v>#VALUE!</v>
      </c>
      <c r="R101" s="1">
        <v>111</v>
      </c>
    </row>
    <row r="102" spans="1:18" x14ac:dyDescent="0.25">
      <c r="A102" s="11" t="s">
        <v>424</v>
      </c>
      <c r="B102" t="s">
        <v>303</v>
      </c>
      <c r="C102" s="3">
        <f>INVENTARIO12[[#This Row],[STOCK]]</f>
        <v>50</v>
      </c>
      <c r="D102" s="17">
        <f>SUMIF(ENTRADAS1417[[#This Row],[CÓDIGO PRODUCTO]],INVENTARIO1215[[#This Row],[CÓDIGO PRODUCTO]],ENTRADAS1417[[#This Row],[CANTIDAD]])</f>
        <v>92</v>
      </c>
      <c r="E102" s="17">
        <f>SUMIF(SALIDAS1316[[#This Row],[CÓDIGO PRODUCTO]],INVENTARIO1215[[#This Row],[CÓDIGO PRODUCTO]],SALIDAS1316[[#This Row],[CANTIDAD]])</f>
        <v>77</v>
      </c>
      <c r="F102" s="18">
        <f>INVENTARIO1215[[#This Row],[EXISTENCIAS INICIALES]]+INVENTARIO1215[[#This Row],[ENTRADAS]]-INVENTARIO1215[[#This Row],[SALIDAS]]</f>
        <v>65</v>
      </c>
      <c r="H102" s="1" t="s">
        <v>549</v>
      </c>
      <c r="J102" s="11" t="s">
        <v>424</v>
      </c>
      <c r="K102" s="36" t="e" cm="1">
        <f t="array" ref="K102">BUSCARV</f>
        <v>#NAME?</v>
      </c>
      <c r="L102" s="1">
        <v>77</v>
      </c>
      <c r="N102" s="1" t="s">
        <v>550</v>
      </c>
      <c r="P102" s="11" t="s">
        <v>424</v>
      </c>
      <c r="Q102" s="1" t="e" cm="1" vm="1">
        <f t="array" aca="1" ref="Q102" ca="1">VLOOKUP(ENTRADAS1417[CÓDIGO PRODUCTO],INVENTARIO1215[],2,FALSE)</f>
        <v>#VALUE!</v>
      </c>
      <c r="R102" s="1">
        <v>92</v>
      </c>
    </row>
    <row r="103" spans="1:18" x14ac:dyDescent="0.25">
      <c r="A103" s="11" t="s">
        <v>425</v>
      </c>
      <c r="B103" t="s">
        <v>78</v>
      </c>
      <c r="C103" s="3">
        <f>INVENTARIO12[[#This Row],[STOCK]]</f>
        <v>59</v>
      </c>
      <c r="D103" s="17">
        <f>SUMIF(ENTRADAS1417[[#This Row],[CÓDIGO PRODUCTO]],INVENTARIO1215[[#This Row],[CÓDIGO PRODUCTO]],ENTRADAS1417[[#This Row],[CANTIDAD]])</f>
        <v>100</v>
      </c>
      <c r="E103" s="17">
        <f>SUMIF(SALIDAS1316[[#This Row],[CÓDIGO PRODUCTO]],INVENTARIO1215[[#This Row],[CÓDIGO PRODUCTO]],SALIDAS1316[[#This Row],[CANTIDAD]])</f>
        <v>85</v>
      </c>
      <c r="F103" s="18">
        <f>INVENTARIO1215[[#This Row],[EXISTENCIAS INICIALES]]+INVENTARIO1215[[#This Row],[ENTRADAS]]-INVENTARIO1215[[#This Row],[SALIDAS]]</f>
        <v>74</v>
      </c>
      <c r="H103" s="1" t="s">
        <v>550</v>
      </c>
      <c r="J103" s="11" t="s">
        <v>425</v>
      </c>
      <c r="K103" s="36" t="e" cm="1">
        <f t="array" ref="K103">BUSCARV</f>
        <v>#NAME?</v>
      </c>
      <c r="L103" s="1">
        <v>85</v>
      </c>
      <c r="N103" s="1" t="s">
        <v>551</v>
      </c>
      <c r="P103" s="11" t="s">
        <v>425</v>
      </c>
      <c r="Q103" s="1" t="e" cm="1" vm="1">
        <f t="array" aca="1" ref="Q103" ca="1">VLOOKUP(ENTRADAS1417[CÓDIGO PRODUCTO],INVENTARIO1215[],2,FALSE)</f>
        <v>#VALUE!</v>
      </c>
      <c r="R103" s="1">
        <v>100</v>
      </c>
    </row>
    <row r="104" spans="1:18" x14ac:dyDescent="0.25">
      <c r="A104" s="11" t="s">
        <v>426</v>
      </c>
      <c r="B104" t="s">
        <v>304</v>
      </c>
      <c r="C104" s="3">
        <f>INVENTARIO12[[#This Row],[STOCK]]</f>
        <v>85</v>
      </c>
      <c r="D104" s="17">
        <f>SUMIF(ENTRADAS1417[[#This Row],[CÓDIGO PRODUCTO]],INVENTARIO1215[[#This Row],[CÓDIGO PRODUCTO]],ENTRADAS1417[[#This Row],[CANTIDAD]])</f>
        <v>109</v>
      </c>
      <c r="E104" s="17">
        <f>SUMIF(SALIDAS1316[[#This Row],[CÓDIGO PRODUCTO]],INVENTARIO1215[[#This Row],[CÓDIGO PRODUCTO]],SALIDAS1316[[#This Row],[CANTIDAD]])</f>
        <v>95</v>
      </c>
      <c r="F104" s="18">
        <f>INVENTARIO1215[[#This Row],[EXISTENCIAS INICIALES]]+INVENTARIO1215[[#This Row],[ENTRADAS]]-INVENTARIO1215[[#This Row],[SALIDAS]]</f>
        <v>99</v>
      </c>
      <c r="H104" s="1" t="s">
        <v>551</v>
      </c>
      <c r="J104" s="11" t="s">
        <v>426</v>
      </c>
      <c r="K104" s="36" t="e" cm="1">
        <f t="array" ref="K104">BUSCARV</f>
        <v>#NAME?</v>
      </c>
      <c r="L104" s="1">
        <v>95</v>
      </c>
      <c r="N104" s="1" t="s">
        <v>552</v>
      </c>
      <c r="P104" s="11" t="s">
        <v>426</v>
      </c>
      <c r="Q104" s="1" t="e" cm="1" vm="1">
        <f t="array" aca="1" ref="Q104" ca="1">VLOOKUP(ENTRADAS1417[CÓDIGO PRODUCTO],INVENTARIO1215[],2,FALSE)</f>
        <v>#VALUE!</v>
      </c>
      <c r="R104" s="1">
        <v>109</v>
      </c>
    </row>
    <row r="105" spans="1:18" x14ac:dyDescent="0.25">
      <c r="A105" s="11" t="s">
        <v>427</v>
      </c>
      <c r="B105" t="s">
        <v>79</v>
      </c>
      <c r="C105" s="3">
        <f>INVENTARIO12[[#This Row],[STOCK]]</f>
        <v>55</v>
      </c>
      <c r="D105" s="17">
        <f>SUMIF(ENTRADAS1417[[#This Row],[CÓDIGO PRODUCTO]],INVENTARIO1215[[#This Row],[CÓDIGO PRODUCTO]],ENTRADAS1417[[#This Row],[CANTIDAD]])</f>
        <v>96</v>
      </c>
      <c r="E105" s="17">
        <f>SUMIF(SALIDAS1316[[#This Row],[CÓDIGO PRODUCTO]],INVENTARIO1215[[#This Row],[CÓDIGO PRODUCTO]],SALIDAS1316[[#This Row],[CANTIDAD]])</f>
        <v>94</v>
      </c>
      <c r="F105" s="18">
        <f>INVENTARIO1215[[#This Row],[EXISTENCIAS INICIALES]]+INVENTARIO1215[[#This Row],[ENTRADAS]]-INVENTARIO1215[[#This Row],[SALIDAS]]</f>
        <v>57</v>
      </c>
      <c r="H105" s="1" t="s">
        <v>552</v>
      </c>
      <c r="J105" s="11" t="s">
        <v>427</v>
      </c>
      <c r="K105" s="36" t="e" cm="1">
        <f t="array" ref="K105">BUSCARV</f>
        <v>#NAME?</v>
      </c>
      <c r="L105" s="1">
        <v>94</v>
      </c>
      <c r="N105" s="1" t="s">
        <v>553</v>
      </c>
      <c r="P105" s="11" t="s">
        <v>427</v>
      </c>
      <c r="Q105" s="1" t="e" cm="1" vm="1">
        <f t="array" aca="1" ref="Q105" ca="1">VLOOKUP(ENTRADAS1417[CÓDIGO PRODUCTO],INVENTARIO1215[],2,FALSE)</f>
        <v>#VALUE!</v>
      </c>
      <c r="R105" s="1">
        <v>96</v>
      </c>
    </row>
    <row r="106" spans="1:18" x14ac:dyDescent="0.25">
      <c r="A106" s="11" t="s">
        <v>428</v>
      </c>
      <c r="B106" t="s">
        <v>305</v>
      </c>
      <c r="C106" s="3">
        <f>INVENTARIO12[[#This Row],[STOCK]]</f>
        <v>76</v>
      </c>
      <c r="D106" s="17">
        <f>SUMIF(ENTRADAS1417[[#This Row],[CÓDIGO PRODUCTO]],INVENTARIO1215[[#This Row],[CÓDIGO PRODUCTO]],ENTRADAS1417[[#This Row],[CANTIDAD]])</f>
        <v>91</v>
      </c>
      <c r="E106" s="17">
        <f>SUMIF(SALIDAS1316[[#This Row],[CÓDIGO PRODUCTO]],INVENTARIO1215[[#This Row],[CÓDIGO PRODUCTO]],SALIDAS1316[[#This Row],[CANTIDAD]])</f>
        <v>76</v>
      </c>
      <c r="F106" s="18">
        <f>INVENTARIO1215[[#This Row],[EXISTENCIAS INICIALES]]+INVENTARIO1215[[#This Row],[ENTRADAS]]-INVENTARIO1215[[#This Row],[SALIDAS]]</f>
        <v>91</v>
      </c>
      <c r="H106" s="1" t="s">
        <v>553</v>
      </c>
      <c r="J106" s="11" t="s">
        <v>428</v>
      </c>
      <c r="K106" s="36" t="e" cm="1">
        <f t="array" ref="K106">BUSCARV</f>
        <v>#NAME?</v>
      </c>
      <c r="L106" s="1">
        <v>76</v>
      </c>
      <c r="N106" s="1" t="s">
        <v>554</v>
      </c>
      <c r="P106" s="11" t="s">
        <v>428</v>
      </c>
      <c r="Q106" s="1" t="e" cm="1" vm="1">
        <f t="array" aca="1" ref="Q106" ca="1">VLOOKUP(ENTRADAS1417[CÓDIGO PRODUCTO],INVENTARIO1215[],2,FALSE)</f>
        <v>#VALUE!</v>
      </c>
      <c r="R106" s="1">
        <v>91</v>
      </c>
    </row>
    <row r="107" spans="1:18" x14ac:dyDescent="0.25">
      <c r="A107" s="11" t="s">
        <v>429</v>
      </c>
      <c r="B107" t="s">
        <v>306</v>
      </c>
      <c r="C107" s="3">
        <f>INVENTARIO12[[#This Row],[STOCK]]</f>
        <v>83</v>
      </c>
      <c r="D107" s="17">
        <f>SUMIF(ENTRADAS1417[[#This Row],[CÓDIGO PRODUCTO]],INVENTARIO1215[[#This Row],[CÓDIGO PRODUCTO]],ENTRADAS1417[[#This Row],[CANTIDAD]])</f>
        <v>98</v>
      </c>
      <c r="E107" s="17">
        <f>SUMIF(SALIDAS1316[[#This Row],[CÓDIGO PRODUCTO]],INVENTARIO1215[[#This Row],[CÓDIGO PRODUCTO]],SALIDAS1316[[#This Row],[CANTIDAD]])</f>
        <v>75</v>
      </c>
      <c r="F107" s="18">
        <f>INVENTARIO1215[[#This Row],[EXISTENCIAS INICIALES]]+INVENTARIO1215[[#This Row],[ENTRADAS]]-INVENTARIO1215[[#This Row],[SALIDAS]]</f>
        <v>106</v>
      </c>
      <c r="H107" s="1" t="s">
        <v>554</v>
      </c>
      <c r="J107" s="11" t="s">
        <v>429</v>
      </c>
      <c r="K107" s="36" t="e" cm="1">
        <f t="array" ref="K107">BUSCARV</f>
        <v>#NAME?</v>
      </c>
      <c r="L107" s="1">
        <v>75</v>
      </c>
      <c r="N107" s="1" t="s">
        <v>555</v>
      </c>
      <c r="P107" s="11" t="s">
        <v>429</v>
      </c>
      <c r="Q107" s="1" t="e" cm="1" vm="1">
        <f t="array" aca="1" ref="Q107" ca="1">VLOOKUP(ENTRADAS1417[CÓDIGO PRODUCTO],INVENTARIO1215[],2,FALSE)</f>
        <v>#VALUE!</v>
      </c>
      <c r="R107" s="1">
        <v>98</v>
      </c>
    </row>
    <row r="108" spans="1:18" x14ac:dyDescent="0.25">
      <c r="A108" s="11" t="s">
        <v>430</v>
      </c>
      <c r="B108" t="s">
        <v>81</v>
      </c>
      <c r="C108" s="3">
        <f>INVENTARIO12[[#This Row],[STOCK]]</f>
        <v>90</v>
      </c>
      <c r="D108" s="17">
        <f>SUMIF(ENTRADAS1417[[#This Row],[CÓDIGO PRODUCTO]],INVENTARIO1215[[#This Row],[CÓDIGO PRODUCTO]],ENTRADAS1417[[#This Row],[CANTIDAD]])</f>
        <v>90</v>
      </c>
      <c r="E108" s="17">
        <f>SUMIF(SALIDAS1316[[#This Row],[CÓDIGO PRODUCTO]],INVENTARIO1215[[#This Row],[CÓDIGO PRODUCTO]],SALIDAS1316[[#This Row],[CANTIDAD]])</f>
        <v>81</v>
      </c>
      <c r="F108" s="18">
        <f>INVENTARIO1215[[#This Row],[EXISTENCIAS INICIALES]]+INVENTARIO1215[[#This Row],[ENTRADAS]]-INVENTARIO1215[[#This Row],[SALIDAS]]</f>
        <v>99</v>
      </c>
      <c r="H108" s="1" t="s">
        <v>555</v>
      </c>
      <c r="J108" s="11" t="s">
        <v>430</v>
      </c>
      <c r="K108" s="36" t="e" cm="1">
        <f t="array" ref="K108">BUSCARV</f>
        <v>#NAME?</v>
      </c>
      <c r="L108" s="1">
        <v>81</v>
      </c>
      <c r="N108" s="1" t="s">
        <v>556</v>
      </c>
      <c r="P108" s="11" t="s">
        <v>430</v>
      </c>
      <c r="Q108" s="1" t="e" cm="1" vm="1">
        <f t="array" aca="1" ref="Q108" ca="1">VLOOKUP(ENTRADAS1417[CÓDIGO PRODUCTO],INVENTARIO1215[],2,FALSE)</f>
        <v>#VALUE!</v>
      </c>
      <c r="R108" s="1">
        <v>90</v>
      </c>
    </row>
    <row r="109" spans="1:18" x14ac:dyDescent="0.25">
      <c r="A109" s="11" t="s">
        <v>431</v>
      </c>
      <c r="B109" t="s">
        <v>307</v>
      </c>
      <c r="C109" s="3">
        <f>INVENTARIO12[[#This Row],[STOCK]]</f>
        <v>69</v>
      </c>
      <c r="D109" s="17">
        <f>SUMIF(ENTRADAS1417[[#This Row],[CÓDIGO PRODUCTO]],INVENTARIO1215[[#This Row],[CÓDIGO PRODUCTO]],ENTRADAS1417[[#This Row],[CANTIDAD]])</f>
        <v>103</v>
      </c>
      <c r="E109" s="17">
        <f>SUMIF(SALIDAS1316[[#This Row],[CÓDIGO PRODUCTO]],INVENTARIO1215[[#This Row],[CÓDIGO PRODUCTO]],SALIDAS1316[[#This Row],[CANTIDAD]])</f>
        <v>83</v>
      </c>
      <c r="F109" s="18">
        <f>INVENTARIO1215[[#This Row],[EXISTENCIAS INICIALES]]+INVENTARIO1215[[#This Row],[ENTRADAS]]-INVENTARIO1215[[#This Row],[SALIDAS]]</f>
        <v>89</v>
      </c>
      <c r="H109" s="1" t="s">
        <v>556</v>
      </c>
      <c r="J109" s="11" t="s">
        <v>431</v>
      </c>
      <c r="K109" s="36" t="e" cm="1">
        <f t="array" ref="K109">BUSCARV</f>
        <v>#NAME?</v>
      </c>
      <c r="L109" s="1">
        <v>83</v>
      </c>
      <c r="N109" s="1" t="s">
        <v>557</v>
      </c>
      <c r="P109" s="11" t="s">
        <v>431</v>
      </c>
      <c r="Q109" s="1" t="e" cm="1" vm="1">
        <f t="array" aca="1" ref="Q109" ca="1">VLOOKUP(ENTRADAS1417[CÓDIGO PRODUCTO],INVENTARIO1215[],2,FALSE)</f>
        <v>#VALUE!</v>
      </c>
      <c r="R109" s="1">
        <v>103</v>
      </c>
    </row>
    <row r="110" spans="1:18" x14ac:dyDescent="0.25">
      <c r="A110" s="11" t="s">
        <v>432</v>
      </c>
      <c r="B110" t="s">
        <v>308</v>
      </c>
      <c r="C110" s="3">
        <f>INVENTARIO12[[#This Row],[STOCK]]</f>
        <v>70</v>
      </c>
      <c r="D110" s="17">
        <f>SUMIF(ENTRADAS1417[[#This Row],[CÓDIGO PRODUCTO]],INVENTARIO1215[[#This Row],[CÓDIGO PRODUCTO]],ENTRADAS1417[[#This Row],[CANTIDAD]])</f>
        <v>94</v>
      </c>
      <c r="E110" s="17">
        <f>SUMIF(SALIDAS1316[[#This Row],[CÓDIGO PRODUCTO]],INVENTARIO1215[[#This Row],[CÓDIGO PRODUCTO]],SALIDAS1316[[#This Row],[CANTIDAD]])</f>
        <v>94</v>
      </c>
      <c r="F110" s="18">
        <f>INVENTARIO1215[[#This Row],[EXISTENCIAS INICIALES]]+INVENTARIO1215[[#This Row],[ENTRADAS]]-INVENTARIO1215[[#This Row],[SALIDAS]]</f>
        <v>70</v>
      </c>
      <c r="H110" s="1" t="s">
        <v>557</v>
      </c>
      <c r="J110" s="11" t="s">
        <v>432</v>
      </c>
      <c r="K110" s="36" t="e" cm="1">
        <f t="array" ref="K110">BUSCARV</f>
        <v>#NAME?</v>
      </c>
      <c r="L110" s="1">
        <v>94</v>
      </c>
      <c r="N110" s="1" t="s">
        <v>558</v>
      </c>
      <c r="P110" s="11" t="s">
        <v>432</v>
      </c>
      <c r="Q110" s="1" t="e" cm="1" vm="1">
        <f t="array" aca="1" ref="Q110" ca="1">VLOOKUP(ENTRADAS1417[CÓDIGO PRODUCTO],INVENTARIO1215[],2,FALSE)</f>
        <v>#VALUE!</v>
      </c>
      <c r="R110" s="1">
        <v>94</v>
      </c>
    </row>
    <row r="111" spans="1:18" x14ac:dyDescent="0.25">
      <c r="A111" s="11" t="s">
        <v>433</v>
      </c>
      <c r="B111" t="s">
        <v>309</v>
      </c>
      <c r="C111" s="3">
        <f>INVENTARIO12[[#This Row],[STOCK]]</f>
        <v>87</v>
      </c>
      <c r="D111" s="17">
        <f>SUMIF(ENTRADAS1417[[#This Row],[CÓDIGO PRODUCTO]],INVENTARIO1215[[#This Row],[CÓDIGO PRODUCTO]],ENTRADAS1417[[#This Row],[CANTIDAD]])</f>
        <v>96</v>
      </c>
      <c r="E111" s="17">
        <f>SUMIF(SALIDAS1316[[#This Row],[CÓDIGO PRODUCTO]],INVENTARIO1215[[#This Row],[CÓDIGO PRODUCTO]],SALIDAS1316[[#This Row],[CANTIDAD]])</f>
        <v>90</v>
      </c>
      <c r="F111" s="18">
        <f>INVENTARIO1215[[#This Row],[EXISTENCIAS INICIALES]]+INVENTARIO1215[[#This Row],[ENTRADAS]]-INVENTARIO1215[[#This Row],[SALIDAS]]</f>
        <v>93</v>
      </c>
      <c r="H111" s="1" t="s">
        <v>558</v>
      </c>
      <c r="J111" s="11" t="s">
        <v>433</v>
      </c>
      <c r="K111" s="36" t="e" cm="1">
        <f t="array" ref="K111">BUSCARV</f>
        <v>#NAME?</v>
      </c>
      <c r="L111" s="1">
        <v>90</v>
      </c>
      <c r="N111" s="1" t="s">
        <v>559</v>
      </c>
      <c r="P111" s="11" t="s">
        <v>433</v>
      </c>
      <c r="Q111" s="1" t="e" cm="1" vm="1">
        <f t="array" aca="1" ref="Q111" ca="1">VLOOKUP(ENTRADAS1417[CÓDIGO PRODUCTO],INVENTARIO1215[],2,FALSE)</f>
        <v>#VALUE!</v>
      </c>
      <c r="R111" s="1">
        <v>96</v>
      </c>
    </row>
    <row r="112" spans="1:18" x14ac:dyDescent="0.25">
      <c r="A112" s="11" t="s">
        <v>434</v>
      </c>
      <c r="B112" t="s">
        <v>310</v>
      </c>
      <c r="C112" s="3">
        <f>INVENTARIO12[[#This Row],[STOCK]]</f>
        <v>83</v>
      </c>
      <c r="D112" s="17">
        <f>SUMIF(ENTRADAS1417[[#This Row],[CÓDIGO PRODUCTO]],INVENTARIO1215[[#This Row],[CÓDIGO PRODUCTO]],ENTRADAS1417[[#This Row],[CANTIDAD]])</f>
        <v>98</v>
      </c>
      <c r="E112" s="17">
        <f>SUMIF(SALIDAS1316[[#This Row],[CÓDIGO PRODUCTO]],INVENTARIO1215[[#This Row],[CÓDIGO PRODUCTO]],SALIDAS1316[[#This Row],[CANTIDAD]])</f>
        <v>83</v>
      </c>
      <c r="F112" s="18">
        <f>INVENTARIO1215[[#This Row],[EXISTENCIAS INICIALES]]+INVENTARIO1215[[#This Row],[ENTRADAS]]-INVENTARIO1215[[#This Row],[SALIDAS]]</f>
        <v>98</v>
      </c>
      <c r="H112" s="1" t="s">
        <v>559</v>
      </c>
      <c r="J112" s="11" t="s">
        <v>434</v>
      </c>
      <c r="K112" s="36" t="e" cm="1">
        <f t="array" ref="K112">BUSCARV</f>
        <v>#NAME?</v>
      </c>
      <c r="L112" s="1">
        <v>83</v>
      </c>
      <c r="N112" s="1" t="s">
        <v>560</v>
      </c>
      <c r="P112" s="11" t="s">
        <v>434</v>
      </c>
      <c r="Q112" s="1" t="e" cm="1" vm="1">
        <f t="array" aca="1" ref="Q112" ca="1">VLOOKUP(ENTRADAS1417[CÓDIGO PRODUCTO],INVENTARIO1215[],2,FALSE)</f>
        <v>#VALUE!</v>
      </c>
      <c r="R112" s="1">
        <v>98</v>
      </c>
    </row>
    <row r="113" spans="1:18" x14ac:dyDescent="0.25">
      <c r="A113" s="11" t="s">
        <v>435</v>
      </c>
      <c r="B113" t="s">
        <v>311</v>
      </c>
      <c r="C113" s="3">
        <f>INVENTARIO12[[#This Row],[STOCK]]</f>
        <v>82</v>
      </c>
      <c r="D113" s="17">
        <f>SUMIF(ENTRADAS1417[[#This Row],[CÓDIGO PRODUCTO]],INVENTARIO1215[[#This Row],[CÓDIGO PRODUCTO]],ENTRADAS1417[[#This Row],[CANTIDAD]])</f>
        <v>110</v>
      </c>
      <c r="E113" s="17">
        <f>SUMIF(SALIDAS1316[[#This Row],[CÓDIGO PRODUCTO]],INVENTARIO1215[[#This Row],[CÓDIGO PRODUCTO]],SALIDAS1316[[#This Row],[CANTIDAD]])</f>
        <v>85</v>
      </c>
      <c r="F113" s="18">
        <f>INVENTARIO1215[[#This Row],[EXISTENCIAS INICIALES]]+INVENTARIO1215[[#This Row],[ENTRADAS]]-INVENTARIO1215[[#This Row],[SALIDAS]]</f>
        <v>107</v>
      </c>
      <c r="H113" s="1" t="s">
        <v>560</v>
      </c>
      <c r="J113" s="11" t="s">
        <v>435</v>
      </c>
      <c r="K113" s="36" t="e" cm="1">
        <f t="array" ref="K113">BUSCARV</f>
        <v>#NAME?</v>
      </c>
      <c r="L113" s="1">
        <v>85</v>
      </c>
      <c r="N113" s="1" t="s">
        <v>561</v>
      </c>
      <c r="P113" s="11" t="s">
        <v>435</v>
      </c>
      <c r="Q113" s="1" t="e" cm="1" vm="1">
        <f t="array" aca="1" ref="Q113" ca="1">VLOOKUP(ENTRADAS1417[CÓDIGO PRODUCTO],INVENTARIO1215[],2,FALSE)</f>
        <v>#VALUE!</v>
      </c>
      <c r="R113" s="1">
        <v>110</v>
      </c>
    </row>
    <row r="114" spans="1:18" x14ac:dyDescent="0.25">
      <c r="A114" s="11" t="s">
        <v>436</v>
      </c>
      <c r="B114" t="s">
        <v>312</v>
      </c>
      <c r="C114" s="3">
        <f>INVENTARIO12[[#This Row],[STOCK]]</f>
        <v>56</v>
      </c>
      <c r="D114" s="17">
        <f>SUMIF(ENTRADAS1417[[#This Row],[CÓDIGO PRODUCTO]],INVENTARIO1215[[#This Row],[CÓDIGO PRODUCTO]],ENTRADAS1417[[#This Row],[CANTIDAD]])</f>
        <v>108</v>
      </c>
      <c r="E114" s="17">
        <f>SUMIF(SALIDAS1316[[#This Row],[CÓDIGO PRODUCTO]],INVENTARIO1215[[#This Row],[CÓDIGO PRODUCTO]],SALIDAS1316[[#This Row],[CANTIDAD]])</f>
        <v>86</v>
      </c>
      <c r="F114" s="18">
        <f>INVENTARIO1215[[#This Row],[EXISTENCIAS INICIALES]]+INVENTARIO1215[[#This Row],[ENTRADAS]]-INVENTARIO1215[[#This Row],[SALIDAS]]</f>
        <v>78</v>
      </c>
      <c r="H114" s="1" t="s">
        <v>561</v>
      </c>
      <c r="J114" s="11" t="s">
        <v>436</v>
      </c>
      <c r="K114" s="36" t="e" cm="1">
        <f t="array" ref="K114">BUSCARV</f>
        <v>#NAME?</v>
      </c>
      <c r="L114" s="1">
        <v>86</v>
      </c>
      <c r="N114" s="1" t="s">
        <v>562</v>
      </c>
      <c r="P114" s="11" t="s">
        <v>436</v>
      </c>
      <c r="Q114" s="1" t="e" cm="1" vm="1">
        <f t="array" aca="1" ref="Q114" ca="1">VLOOKUP(ENTRADAS1417[CÓDIGO PRODUCTO],INVENTARIO1215[],2,FALSE)</f>
        <v>#VALUE!</v>
      </c>
      <c r="R114" s="1">
        <v>108</v>
      </c>
    </row>
    <row r="115" spans="1:18" x14ac:dyDescent="0.25">
      <c r="A115" s="11" t="s">
        <v>437</v>
      </c>
      <c r="B115" t="s">
        <v>313</v>
      </c>
      <c r="C115" s="3">
        <f>INVENTARIO12[[#This Row],[STOCK]]</f>
        <v>52</v>
      </c>
      <c r="D115" s="17">
        <f>SUMIF(ENTRADAS1417[[#This Row],[CÓDIGO PRODUCTO]],INVENTARIO1215[[#This Row],[CÓDIGO PRODUCTO]],ENTRADAS1417[[#This Row],[CANTIDAD]])</f>
        <v>98</v>
      </c>
      <c r="E115" s="17">
        <f>SUMIF(SALIDAS1316[[#This Row],[CÓDIGO PRODUCTO]],INVENTARIO1215[[#This Row],[CÓDIGO PRODUCTO]],SALIDAS1316[[#This Row],[CANTIDAD]])</f>
        <v>76</v>
      </c>
      <c r="F115" s="18">
        <f>INVENTARIO1215[[#This Row],[EXISTENCIAS INICIALES]]+INVENTARIO1215[[#This Row],[ENTRADAS]]-INVENTARIO1215[[#This Row],[SALIDAS]]</f>
        <v>74</v>
      </c>
      <c r="H115" s="1" t="s">
        <v>562</v>
      </c>
      <c r="J115" s="11" t="s">
        <v>437</v>
      </c>
      <c r="K115" s="36" t="e" cm="1">
        <f t="array" ref="K115">BUSCARV</f>
        <v>#NAME?</v>
      </c>
      <c r="L115" s="1">
        <v>76</v>
      </c>
      <c r="N115" s="1" t="s">
        <v>563</v>
      </c>
      <c r="P115" s="11" t="s">
        <v>437</v>
      </c>
      <c r="Q115" s="1" t="e" cm="1" vm="1">
        <f t="array" aca="1" ref="Q115" ca="1">VLOOKUP(ENTRADAS1417[CÓDIGO PRODUCTO],INVENTARIO1215[],2,FALSE)</f>
        <v>#VALUE!</v>
      </c>
      <c r="R115" s="1">
        <v>98</v>
      </c>
    </row>
    <row r="116" spans="1:18" x14ac:dyDescent="0.25">
      <c r="A116" s="11" t="s">
        <v>438</v>
      </c>
      <c r="B116" t="s">
        <v>314</v>
      </c>
      <c r="C116" s="3">
        <f>INVENTARIO12[[#This Row],[STOCK]]</f>
        <v>69</v>
      </c>
      <c r="D116" s="17">
        <f>SUMIF(ENTRADAS1417[[#This Row],[CÓDIGO PRODUCTO]],INVENTARIO1215[[#This Row],[CÓDIGO PRODUCTO]],ENTRADAS1417[[#This Row],[CANTIDAD]])</f>
        <v>102</v>
      </c>
      <c r="E116" s="17">
        <f>SUMIF(SALIDAS1316[[#This Row],[CÓDIGO PRODUCTO]],INVENTARIO1215[[#This Row],[CÓDIGO PRODUCTO]],SALIDAS1316[[#This Row],[CANTIDAD]])</f>
        <v>89</v>
      </c>
      <c r="F116" s="18">
        <f>INVENTARIO1215[[#This Row],[EXISTENCIAS INICIALES]]+INVENTARIO1215[[#This Row],[ENTRADAS]]-INVENTARIO1215[[#This Row],[SALIDAS]]</f>
        <v>82</v>
      </c>
      <c r="H116" s="1" t="s">
        <v>563</v>
      </c>
      <c r="J116" s="11" t="s">
        <v>438</v>
      </c>
      <c r="K116" s="36" t="e" cm="1">
        <f t="array" ref="K116">BUSCARV</f>
        <v>#NAME?</v>
      </c>
      <c r="L116" s="1">
        <v>89</v>
      </c>
      <c r="N116" s="1" t="s">
        <v>564</v>
      </c>
      <c r="P116" s="11" t="s">
        <v>438</v>
      </c>
      <c r="Q116" s="1" t="e" cm="1" vm="1">
        <f t="array" aca="1" ref="Q116" ca="1">VLOOKUP(ENTRADAS1417[CÓDIGO PRODUCTO],INVENTARIO1215[],2,FALSE)</f>
        <v>#VALUE!</v>
      </c>
      <c r="R116" s="1">
        <v>102</v>
      </c>
    </row>
    <row r="117" spans="1:18" x14ac:dyDescent="0.25">
      <c r="A117" s="11" t="s">
        <v>439</v>
      </c>
      <c r="B117" t="s">
        <v>315</v>
      </c>
      <c r="C117" s="3">
        <f>INVENTARIO12[[#This Row],[STOCK]]</f>
        <v>54</v>
      </c>
      <c r="D117" s="17">
        <f>SUMIF(ENTRADAS1417[[#This Row],[CÓDIGO PRODUCTO]],INVENTARIO1215[[#This Row],[CÓDIGO PRODUCTO]],ENTRADAS1417[[#This Row],[CANTIDAD]])</f>
        <v>91</v>
      </c>
      <c r="E117" s="17">
        <f>SUMIF(SALIDAS1316[[#This Row],[CÓDIGO PRODUCTO]],INVENTARIO1215[[#This Row],[CÓDIGO PRODUCTO]],SALIDAS1316[[#This Row],[CANTIDAD]])</f>
        <v>78</v>
      </c>
      <c r="F117" s="18">
        <f>INVENTARIO1215[[#This Row],[EXISTENCIAS INICIALES]]+INVENTARIO1215[[#This Row],[ENTRADAS]]-INVENTARIO1215[[#This Row],[SALIDAS]]</f>
        <v>67</v>
      </c>
      <c r="H117" s="1" t="s">
        <v>564</v>
      </c>
      <c r="J117" s="11" t="s">
        <v>439</v>
      </c>
      <c r="K117" s="36" t="e" cm="1">
        <f t="array" ref="K117">BUSCARV</f>
        <v>#NAME?</v>
      </c>
      <c r="L117" s="1">
        <v>78</v>
      </c>
      <c r="N117" s="1" t="s">
        <v>565</v>
      </c>
      <c r="P117" s="11" t="s">
        <v>439</v>
      </c>
      <c r="Q117" s="1" t="e" cm="1" vm="1">
        <f t="array" aca="1" ref="Q117" ca="1">VLOOKUP(ENTRADAS1417[CÓDIGO PRODUCTO],INVENTARIO1215[],2,FALSE)</f>
        <v>#VALUE!</v>
      </c>
      <c r="R117" s="1">
        <v>91</v>
      </c>
    </row>
    <row r="118" spans="1:18" x14ac:dyDescent="0.25">
      <c r="A118" s="11" t="s">
        <v>440</v>
      </c>
      <c r="B118" t="s">
        <v>316</v>
      </c>
      <c r="C118" s="3">
        <f>INVENTARIO12[[#This Row],[STOCK]]</f>
        <v>57</v>
      </c>
      <c r="D118" s="17">
        <f>SUMIF(ENTRADAS1417[[#This Row],[CÓDIGO PRODUCTO]],INVENTARIO1215[[#This Row],[CÓDIGO PRODUCTO]],ENTRADAS1417[[#This Row],[CANTIDAD]])</f>
        <v>108</v>
      </c>
      <c r="E118" s="17">
        <f>SUMIF(SALIDAS1316[[#This Row],[CÓDIGO PRODUCTO]],INVENTARIO1215[[#This Row],[CÓDIGO PRODUCTO]],SALIDAS1316[[#This Row],[CANTIDAD]])</f>
        <v>95</v>
      </c>
      <c r="F118" s="18">
        <f>INVENTARIO1215[[#This Row],[EXISTENCIAS INICIALES]]+INVENTARIO1215[[#This Row],[ENTRADAS]]-INVENTARIO1215[[#This Row],[SALIDAS]]</f>
        <v>70</v>
      </c>
      <c r="H118" s="1" t="s">
        <v>565</v>
      </c>
      <c r="J118" s="11" t="s">
        <v>440</v>
      </c>
      <c r="K118" s="36" t="e" cm="1">
        <f t="array" ref="K118">BUSCARV</f>
        <v>#NAME?</v>
      </c>
      <c r="L118" s="1">
        <v>95</v>
      </c>
      <c r="N118" s="1" t="s">
        <v>566</v>
      </c>
      <c r="P118" s="11" t="s">
        <v>440</v>
      </c>
      <c r="Q118" s="1" t="e" cm="1" vm="1">
        <f t="array" aca="1" ref="Q118" ca="1">VLOOKUP(ENTRADAS1417[CÓDIGO PRODUCTO],INVENTARIO1215[],2,FALSE)</f>
        <v>#VALUE!</v>
      </c>
      <c r="R118" s="1">
        <v>108</v>
      </c>
    </row>
    <row r="119" spans="1:18" x14ac:dyDescent="0.25">
      <c r="A119" s="11" t="s">
        <v>441</v>
      </c>
      <c r="B119" t="s">
        <v>317</v>
      </c>
      <c r="C119" s="3">
        <f>INVENTARIO12[[#This Row],[STOCK]]</f>
        <v>66</v>
      </c>
      <c r="D119" s="17">
        <f>SUMIF(ENTRADAS1417[[#This Row],[CÓDIGO PRODUCTO]],INVENTARIO1215[[#This Row],[CÓDIGO PRODUCTO]],ENTRADAS1417[[#This Row],[CANTIDAD]])</f>
        <v>90</v>
      </c>
      <c r="E119" s="17">
        <f>SUMIF(SALIDAS1316[[#This Row],[CÓDIGO PRODUCTO]],INVENTARIO1215[[#This Row],[CÓDIGO PRODUCTO]],SALIDAS1316[[#This Row],[CANTIDAD]])</f>
        <v>91</v>
      </c>
      <c r="F119" s="18">
        <f>INVENTARIO1215[[#This Row],[EXISTENCIAS INICIALES]]+INVENTARIO1215[[#This Row],[ENTRADAS]]-INVENTARIO1215[[#This Row],[SALIDAS]]</f>
        <v>65</v>
      </c>
      <c r="H119" s="1" t="s">
        <v>566</v>
      </c>
      <c r="J119" s="11" t="s">
        <v>441</v>
      </c>
      <c r="K119" s="36" t="e" cm="1">
        <f t="array" ref="K119">BUSCARV</f>
        <v>#NAME?</v>
      </c>
      <c r="L119" s="1">
        <v>91</v>
      </c>
      <c r="N119" s="1" t="s">
        <v>567</v>
      </c>
      <c r="P119" s="11" t="s">
        <v>441</v>
      </c>
      <c r="Q119" s="1" t="e" cm="1" vm="1">
        <f t="array" aca="1" ref="Q119" ca="1">VLOOKUP(ENTRADAS1417[CÓDIGO PRODUCTO],INVENTARIO1215[],2,FALSE)</f>
        <v>#VALUE!</v>
      </c>
      <c r="R119" s="1">
        <v>90</v>
      </c>
    </row>
    <row r="120" spans="1:18" x14ac:dyDescent="0.25">
      <c r="A120" s="11" t="s">
        <v>442</v>
      </c>
      <c r="B120" t="s">
        <v>318</v>
      </c>
      <c r="C120" s="3">
        <f>INVENTARIO12[[#This Row],[STOCK]]</f>
        <v>71</v>
      </c>
      <c r="D120" s="17">
        <f>SUMIF(ENTRADAS1417[[#This Row],[CÓDIGO PRODUCTO]],INVENTARIO1215[[#This Row],[CÓDIGO PRODUCTO]],ENTRADAS1417[[#This Row],[CANTIDAD]])</f>
        <v>104</v>
      </c>
      <c r="E120" s="17">
        <f>SUMIF(SALIDAS1316[[#This Row],[CÓDIGO PRODUCTO]],INVENTARIO1215[[#This Row],[CÓDIGO PRODUCTO]],SALIDAS1316[[#This Row],[CANTIDAD]])</f>
        <v>94</v>
      </c>
      <c r="F120" s="18">
        <f>INVENTARIO1215[[#This Row],[EXISTENCIAS INICIALES]]+INVENTARIO1215[[#This Row],[ENTRADAS]]-INVENTARIO1215[[#This Row],[SALIDAS]]</f>
        <v>81</v>
      </c>
      <c r="H120" s="1" t="s">
        <v>567</v>
      </c>
      <c r="J120" s="11" t="s">
        <v>442</v>
      </c>
      <c r="K120" s="36" t="e" cm="1">
        <f t="array" ref="K120">BUSCARV</f>
        <v>#NAME?</v>
      </c>
      <c r="L120" s="1">
        <v>94</v>
      </c>
      <c r="N120" s="1" t="s">
        <v>568</v>
      </c>
      <c r="P120" s="11" t="s">
        <v>442</v>
      </c>
      <c r="Q120" s="1" t="e" cm="1" vm="1">
        <f t="array" aca="1" ref="Q120" ca="1">VLOOKUP(ENTRADAS1417[CÓDIGO PRODUCTO],INVENTARIO1215[],2,FALSE)</f>
        <v>#VALUE!</v>
      </c>
      <c r="R120" s="1">
        <v>104</v>
      </c>
    </row>
    <row r="121" spans="1:18" x14ac:dyDescent="0.25">
      <c r="A121" s="11" t="s">
        <v>443</v>
      </c>
      <c r="B121" t="s">
        <v>319</v>
      </c>
      <c r="C121" s="3">
        <f>INVENTARIO12[[#This Row],[STOCK]]</f>
        <v>56</v>
      </c>
      <c r="D121" s="17">
        <f>SUMIF(ENTRADAS1417[[#This Row],[CÓDIGO PRODUCTO]],INVENTARIO1215[[#This Row],[CÓDIGO PRODUCTO]],ENTRADAS1417[[#This Row],[CANTIDAD]])</f>
        <v>90</v>
      </c>
      <c r="E121" s="17">
        <f>SUMIF(SALIDAS1316[[#This Row],[CÓDIGO PRODUCTO]],INVENTARIO1215[[#This Row],[CÓDIGO PRODUCTO]],SALIDAS1316[[#This Row],[CANTIDAD]])</f>
        <v>88</v>
      </c>
      <c r="F121" s="18">
        <f>INVENTARIO1215[[#This Row],[EXISTENCIAS INICIALES]]+INVENTARIO1215[[#This Row],[ENTRADAS]]-INVENTARIO1215[[#This Row],[SALIDAS]]</f>
        <v>58</v>
      </c>
      <c r="H121" s="1" t="s">
        <v>568</v>
      </c>
      <c r="J121" s="11" t="s">
        <v>443</v>
      </c>
      <c r="K121" s="36" t="e" cm="1">
        <f t="array" ref="K121">BUSCARV</f>
        <v>#NAME?</v>
      </c>
      <c r="L121" s="1">
        <v>88</v>
      </c>
      <c r="N121" s="1" t="s">
        <v>569</v>
      </c>
      <c r="P121" s="11" t="s">
        <v>443</v>
      </c>
      <c r="Q121" s="1" t="e" cm="1" vm="1">
        <f t="array" aca="1" ref="Q121" ca="1">VLOOKUP(ENTRADAS1417[CÓDIGO PRODUCTO],INVENTARIO1215[],2,FALSE)</f>
        <v>#VALUE!</v>
      </c>
      <c r="R121" s="1">
        <v>90</v>
      </c>
    </row>
    <row r="122" spans="1:18" x14ac:dyDescent="0.25">
      <c r="A122" s="11" t="s">
        <v>444</v>
      </c>
      <c r="B122" t="s">
        <v>320</v>
      </c>
      <c r="C122" s="3">
        <f>INVENTARIO12[[#This Row],[STOCK]]</f>
        <v>42</v>
      </c>
      <c r="D122" s="17">
        <f>SUMIF(ENTRADAS1417[[#This Row],[CÓDIGO PRODUCTO]],INVENTARIO1215[[#This Row],[CÓDIGO PRODUCTO]],ENTRADAS1417[[#This Row],[CANTIDAD]])</f>
        <v>95</v>
      </c>
      <c r="E122" s="17">
        <f>SUMIF(SALIDAS1316[[#This Row],[CÓDIGO PRODUCTO]],INVENTARIO1215[[#This Row],[CÓDIGO PRODUCTO]],SALIDAS1316[[#This Row],[CANTIDAD]])</f>
        <v>98</v>
      </c>
      <c r="F122" s="18">
        <f>INVENTARIO1215[[#This Row],[EXISTENCIAS INICIALES]]+INVENTARIO1215[[#This Row],[ENTRADAS]]-INVENTARIO1215[[#This Row],[SALIDAS]]</f>
        <v>39</v>
      </c>
      <c r="H122" s="1" t="s">
        <v>569</v>
      </c>
      <c r="J122" s="11" t="s">
        <v>444</v>
      </c>
      <c r="K122" s="36" t="e" cm="1">
        <f t="array" ref="K122">BUSCARV</f>
        <v>#NAME?</v>
      </c>
      <c r="L122" s="1">
        <v>98</v>
      </c>
      <c r="N122" s="1" t="s">
        <v>570</v>
      </c>
      <c r="P122" s="11" t="s">
        <v>444</v>
      </c>
      <c r="Q122" s="1" t="e" cm="1" vm="1">
        <f t="array" aca="1" ref="Q122" ca="1">VLOOKUP(ENTRADAS1417[CÓDIGO PRODUCTO],INVENTARIO1215[],2,FALSE)</f>
        <v>#VALUE!</v>
      </c>
      <c r="R122" s="1">
        <v>95</v>
      </c>
    </row>
    <row r="123" spans="1:18" x14ac:dyDescent="0.25">
      <c r="A123" s="11" t="s">
        <v>445</v>
      </c>
      <c r="B123" t="s">
        <v>321</v>
      </c>
      <c r="C123" s="3">
        <f>INVENTARIO12[[#This Row],[STOCK]]</f>
        <v>56</v>
      </c>
      <c r="D123" s="17">
        <f>SUMIF(ENTRADAS1417[[#This Row],[CÓDIGO PRODUCTO]],INVENTARIO1215[[#This Row],[CÓDIGO PRODUCTO]],ENTRADAS1417[[#This Row],[CANTIDAD]])</f>
        <v>93</v>
      </c>
      <c r="E123" s="17">
        <f>SUMIF(SALIDAS1316[[#This Row],[CÓDIGO PRODUCTO]],INVENTARIO1215[[#This Row],[CÓDIGO PRODUCTO]],SALIDAS1316[[#This Row],[CANTIDAD]])</f>
        <v>88</v>
      </c>
      <c r="F123" s="18">
        <f>INVENTARIO1215[[#This Row],[EXISTENCIAS INICIALES]]+INVENTARIO1215[[#This Row],[ENTRADAS]]-INVENTARIO1215[[#This Row],[SALIDAS]]</f>
        <v>61</v>
      </c>
      <c r="H123" s="1" t="s">
        <v>570</v>
      </c>
      <c r="J123" s="11" t="s">
        <v>445</v>
      </c>
      <c r="K123" s="36" t="e" cm="1">
        <f t="array" ref="K123">BUSCARV</f>
        <v>#NAME?</v>
      </c>
      <c r="L123" s="1">
        <v>88</v>
      </c>
      <c r="N123" s="1" t="s">
        <v>571</v>
      </c>
      <c r="P123" s="11" t="s">
        <v>445</v>
      </c>
      <c r="Q123" s="1" t="e" cm="1" vm="1">
        <f t="array" aca="1" ref="Q123" ca="1">VLOOKUP(ENTRADAS1417[CÓDIGO PRODUCTO],INVENTARIO1215[],2,FALSE)</f>
        <v>#VALUE!</v>
      </c>
      <c r="R123" s="1">
        <v>93</v>
      </c>
    </row>
    <row r="124" spans="1:18" x14ac:dyDescent="0.25">
      <c r="A124" s="11" t="s">
        <v>446</v>
      </c>
      <c r="B124" t="s">
        <v>322</v>
      </c>
      <c r="C124" s="3">
        <f>INVENTARIO12[[#This Row],[STOCK]]</f>
        <v>90</v>
      </c>
      <c r="D124" s="17">
        <f>SUMIF(ENTRADAS1417[[#This Row],[CÓDIGO PRODUCTO]],INVENTARIO1215[[#This Row],[CÓDIGO PRODUCTO]],ENTRADAS1417[[#This Row],[CANTIDAD]])</f>
        <v>91</v>
      </c>
      <c r="E124" s="17">
        <f>SUMIF(SALIDAS1316[[#This Row],[CÓDIGO PRODUCTO]],INVENTARIO1215[[#This Row],[CÓDIGO PRODUCTO]],SALIDAS1316[[#This Row],[CANTIDAD]])</f>
        <v>98</v>
      </c>
      <c r="F124" s="18">
        <f>INVENTARIO1215[[#This Row],[EXISTENCIAS INICIALES]]+INVENTARIO1215[[#This Row],[ENTRADAS]]-INVENTARIO1215[[#This Row],[SALIDAS]]</f>
        <v>83</v>
      </c>
      <c r="H124" s="1" t="s">
        <v>571</v>
      </c>
      <c r="J124" s="11" t="s">
        <v>446</v>
      </c>
      <c r="K124" s="36" t="e" cm="1">
        <f t="array" ref="K124">BUSCARV</f>
        <v>#NAME?</v>
      </c>
      <c r="L124" s="1">
        <v>98</v>
      </c>
      <c r="N124" s="1" t="s">
        <v>572</v>
      </c>
      <c r="P124" s="11" t="s">
        <v>446</v>
      </c>
      <c r="Q124" s="1" t="e" cm="1" vm="1">
        <f t="array" aca="1" ref="Q124" ca="1">VLOOKUP(ENTRADAS1417[CÓDIGO PRODUCTO],INVENTARIO1215[],2,FALSE)</f>
        <v>#VALUE!</v>
      </c>
      <c r="R124" s="1">
        <v>91</v>
      </c>
    </row>
    <row r="125" spans="1:18" x14ac:dyDescent="0.25">
      <c r="A125" s="11" t="s">
        <v>447</v>
      </c>
      <c r="B125" t="s">
        <v>323</v>
      </c>
      <c r="C125" s="3">
        <f>INVENTARIO12[[#This Row],[STOCK]]</f>
        <v>80</v>
      </c>
      <c r="D125" s="17">
        <f>SUMIF(ENTRADAS1417[[#This Row],[CÓDIGO PRODUCTO]],INVENTARIO1215[[#This Row],[CÓDIGO PRODUCTO]],ENTRADAS1417[[#This Row],[CANTIDAD]])</f>
        <v>95</v>
      </c>
      <c r="E125" s="17">
        <f>SUMIF(SALIDAS1316[[#This Row],[CÓDIGO PRODUCTO]],INVENTARIO1215[[#This Row],[CÓDIGO PRODUCTO]],SALIDAS1316[[#This Row],[CANTIDAD]])</f>
        <v>78</v>
      </c>
      <c r="F125" s="18">
        <f>INVENTARIO1215[[#This Row],[EXISTENCIAS INICIALES]]+INVENTARIO1215[[#This Row],[ENTRADAS]]-INVENTARIO1215[[#This Row],[SALIDAS]]</f>
        <v>97</v>
      </c>
      <c r="H125" s="1" t="s">
        <v>572</v>
      </c>
      <c r="J125" s="11" t="s">
        <v>447</v>
      </c>
      <c r="K125" s="36" t="e" cm="1">
        <f t="array" ref="K125">BUSCARV</f>
        <v>#NAME?</v>
      </c>
      <c r="L125" s="1">
        <v>78</v>
      </c>
      <c r="N125" s="1" t="s">
        <v>573</v>
      </c>
      <c r="P125" s="11" t="s">
        <v>447</v>
      </c>
      <c r="Q125" s="1" t="e" cm="1" vm="1">
        <f t="array" aca="1" ref="Q125" ca="1">VLOOKUP(ENTRADAS1417[CÓDIGO PRODUCTO],INVENTARIO1215[],2,FALSE)</f>
        <v>#VALUE!</v>
      </c>
      <c r="R125" s="1">
        <v>95</v>
      </c>
    </row>
    <row r="126" spans="1:18" x14ac:dyDescent="0.25">
      <c r="A126" s="11" t="s">
        <v>448</v>
      </c>
      <c r="B126" t="s">
        <v>324</v>
      </c>
      <c r="C126" s="3">
        <f>INVENTARIO12[[#This Row],[STOCK]]</f>
        <v>79</v>
      </c>
      <c r="D126" s="17">
        <f>SUMIF(ENTRADAS1417[[#This Row],[CÓDIGO PRODUCTO]],INVENTARIO1215[[#This Row],[CÓDIGO PRODUCTO]],ENTRADAS1417[[#This Row],[CANTIDAD]])</f>
        <v>111</v>
      </c>
      <c r="E126" s="17">
        <f>SUMIF(SALIDAS1316[[#This Row],[CÓDIGO PRODUCTO]],INVENTARIO1215[[#This Row],[CÓDIGO PRODUCTO]],SALIDAS1316[[#This Row],[CANTIDAD]])</f>
        <v>70</v>
      </c>
      <c r="F126" s="18">
        <f>INVENTARIO1215[[#This Row],[EXISTENCIAS INICIALES]]+INVENTARIO1215[[#This Row],[ENTRADAS]]-INVENTARIO1215[[#This Row],[SALIDAS]]</f>
        <v>120</v>
      </c>
      <c r="H126" s="1" t="s">
        <v>573</v>
      </c>
      <c r="J126" s="11" t="s">
        <v>448</v>
      </c>
      <c r="K126" s="36" t="e" cm="1">
        <f t="array" ref="K126">BUSCARV</f>
        <v>#NAME?</v>
      </c>
      <c r="L126" s="1">
        <v>70</v>
      </c>
      <c r="N126" s="1" t="s">
        <v>574</v>
      </c>
      <c r="P126" s="11" t="s">
        <v>448</v>
      </c>
      <c r="Q126" s="1" t="e" cm="1" vm="1">
        <f t="array" aca="1" ref="Q126" ca="1">VLOOKUP(ENTRADAS1417[CÓDIGO PRODUCTO],INVENTARIO1215[],2,FALSE)</f>
        <v>#VALUE!</v>
      </c>
      <c r="R126" s="1">
        <v>111</v>
      </c>
    </row>
    <row r="127" spans="1:18" x14ac:dyDescent="0.25">
      <c r="A127" s="11" t="s">
        <v>449</v>
      </c>
      <c r="B127" t="s">
        <v>325</v>
      </c>
      <c r="C127" s="3">
        <f>INVENTARIO12[[#This Row],[STOCK]]</f>
        <v>91</v>
      </c>
      <c r="D127" s="17">
        <f>SUMIF(ENTRADAS1417[[#This Row],[CÓDIGO PRODUCTO]],INVENTARIO1215[[#This Row],[CÓDIGO PRODUCTO]],ENTRADAS1417[[#This Row],[CANTIDAD]])</f>
        <v>105</v>
      </c>
      <c r="E127" s="17">
        <f>SUMIF(SALIDAS1316[[#This Row],[CÓDIGO PRODUCTO]],INVENTARIO1215[[#This Row],[CÓDIGO PRODUCTO]],SALIDAS1316[[#This Row],[CANTIDAD]])</f>
        <v>89</v>
      </c>
      <c r="F127" s="18">
        <f>INVENTARIO1215[[#This Row],[EXISTENCIAS INICIALES]]+INVENTARIO1215[[#This Row],[ENTRADAS]]-INVENTARIO1215[[#This Row],[SALIDAS]]</f>
        <v>107</v>
      </c>
      <c r="H127" s="1" t="s">
        <v>574</v>
      </c>
      <c r="J127" s="11" t="s">
        <v>449</v>
      </c>
      <c r="K127" s="36" t="e" cm="1">
        <f t="array" ref="K127">BUSCARV</f>
        <v>#NAME?</v>
      </c>
      <c r="L127" s="1">
        <v>89</v>
      </c>
      <c r="N127" s="1" t="s">
        <v>575</v>
      </c>
      <c r="P127" s="11" t="s">
        <v>449</v>
      </c>
      <c r="Q127" s="1" t="e" cm="1" vm="1">
        <f t="array" aca="1" ref="Q127" ca="1">VLOOKUP(ENTRADAS1417[CÓDIGO PRODUCTO],INVENTARIO1215[],2,FALSE)</f>
        <v>#VALUE!</v>
      </c>
      <c r="R127" s="1">
        <v>105</v>
      </c>
    </row>
    <row r="128" spans="1:18" x14ac:dyDescent="0.25">
      <c r="A128" s="11" t="s">
        <v>450</v>
      </c>
      <c r="B128" t="s">
        <v>326</v>
      </c>
      <c r="C128" s="3">
        <f>INVENTARIO12[[#This Row],[STOCK]]</f>
        <v>83</v>
      </c>
      <c r="D128" s="17">
        <f>SUMIF(ENTRADAS1417[[#This Row],[CÓDIGO PRODUCTO]],INVENTARIO1215[[#This Row],[CÓDIGO PRODUCTO]],ENTRADAS1417[[#This Row],[CANTIDAD]])</f>
        <v>101</v>
      </c>
      <c r="E128" s="17">
        <f>SUMIF(SALIDAS1316[[#This Row],[CÓDIGO PRODUCTO]],INVENTARIO1215[[#This Row],[CÓDIGO PRODUCTO]],SALIDAS1316[[#This Row],[CANTIDAD]])</f>
        <v>83</v>
      </c>
      <c r="F128" s="18">
        <f>INVENTARIO1215[[#This Row],[EXISTENCIAS INICIALES]]+INVENTARIO1215[[#This Row],[ENTRADAS]]-INVENTARIO1215[[#This Row],[SALIDAS]]</f>
        <v>101</v>
      </c>
      <c r="H128" s="1" t="s">
        <v>575</v>
      </c>
      <c r="J128" s="11" t="s">
        <v>450</v>
      </c>
      <c r="K128" s="36" t="e" cm="1">
        <f t="array" ref="K128">BUSCARV</f>
        <v>#NAME?</v>
      </c>
      <c r="L128" s="1">
        <v>83</v>
      </c>
      <c r="N128" s="1" t="s">
        <v>576</v>
      </c>
      <c r="P128" s="11" t="s">
        <v>450</v>
      </c>
      <c r="Q128" s="1" t="e" cm="1" vm="1">
        <f t="array" aca="1" ref="Q128" ca="1">VLOOKUP(ENTRADAS1417[CÓDIGO PRODUCTO],INVENTARIO1215[],2,FALSE)</f>
        <v>#VALUE!</v>
      </c>
      <c r="R128" s="1">
        <v>101</v>
      </c>
    </row>
    <row r="129" spans="1:18" x14ac:dyDescent="0.25">
      <c r="A129" s="11" t="s">
        <v>451</v>
      </c>
      <c r="B129" t="s">
        <v>327</v>
      </c>
      <c r="C129" s="3">
        <f>INVENTARIO12[[#This Row],[STOCK]]</f>
        <v>86</v>
      </c>
      <c r="D129" s="17">
        <f>SUMIF(ENTRADAS1417[[#This Row],[CÓDIGO PRODUCTO]],INVENTARIO1215[[#This Row],[CÓDIGO PRODUCTO]],ENTRADAS1417[[#This Row],[CANTIDAD]])</f>
        <v>102</v>
      </c>
      <c r="E129" s="17">
        <f>SUMIF(SALIDAS1316[[#This Row],[CÓDIGO PRODUCTO]],INVENTARIO1215[[#This Row],[CÓDIGO PRODUCTO]],SALIDAS1316[[#This Row],[CANTIDAD]])</f>
        <v>81</v>
      </c>
      <c r="F129" s="18">
        <f>INVENTARIO1215[[#This Row],[EXISTENCIAS INICIALES]]+INVENTARIO1215[[#This Row],[ENTRADAS]]-INVENTARIO1215[[#This Row],[SALIDAS]]</f>
        <v>107</v>
      </c>
      <c r="H129" s="1" t="s">
        <v>576</v>
      </c>
      <c r="J129" s="11" t="s">
        <v>451</v>
      </c>
      <c r="K129" s="36" t="e" cm="1">
        <f t="array" ref="K129">BUSCARV</f>
        <v>#NAME?</v>
      </c>
      <c r="L129" s="1">
        <v>81</v>
      </c>
      <c r="N129" s="1" t="s">
        <v>577</v>
      </c>
      <c r="P129" s="11" t="s">
        <v>451</v>
      </c>
      <c r="Q129" s="1" t="e" cm="1" vm="1">
        <f t="array" aca="1" ref="Q129" ca="1">VLOOKUP(ENTRADAS1417[CÓDIGO PRODUCTO],INVENTARIO1215[],2,FALSE)</f>
        <v>#VALUE!</v>
      </c>
      <c r="R129" s="1">
        <v>102</v>
      </c>
    </row>
    <row r="130" spans="1:18" x14ac:dyDescent="0.25">
      <c r="A130" s="11" t="s">
        <v>452</v>
      </c>
      <c r="B130" t="s">
        <v>328</v>
      </c>
      <c r="C130" s="3">
        <f>INVENTARIO12[[#This Row],[STOCK]]</f>
        <v>72</v>
      </c>
      <c r="D130" s="17">
        <f>SUMIF(ENTRADAS1417[[#This Row],[CÓDIGO PRODUCTO]],INVENTARIO1215[[#This Row],[CÓDIGO PRODUCTO]],ENTRADAS1417[[#This Row],[CANTIDAD]])</f>
        <v>101</v>
      </c>
      <c r="E130" s="17">
        <f>SUMIF(SALIDAS1316[[#This Row],[CÓDIGO PRODUCTO]],INVENTARIO1215[[#This Row],[CÓDIGO PRODUCTO]],SALIDAS1316[[#This Row],[CANTIDAD]])</f>
        <v>78</v>
      </c>
      <c r="F130" s="18">
        <f>INVENTARIO1215[[#This Row],[EXISTENCIAS INICIALES]]+INVENTARIO1215[[#This Row],[ENTRADAS]]-INVENTARIO1215[[#This Row],[SALIDAS]]</f>
        <v>95</v>
      </c>
      <c r="H130" s="1" t="s">
        <v>577</v>
      </c>
      <c r="J130" s="11" t="s">
        <v>452</v>
      </c>
      <c r="K130" s="36" t="e" cm="1">
        <f t="array" ref="K130">BUSCARV</f>
        <v>#NAME?</v>
      </c>
      <c r="L130" s="1">
        <v>78</v>
      </c>
      <c r="N130" s="1" t="s">
        <v>578</v>
      </c>
      <c r="P130" s="11" t="s">
        <v>452</v>
      </c>
      <c r="Q130" s="1" t="e" cm="1" vm="1">
        <f t="array" aca="1" ref="Q130" ca="1">VLOOKUP(ENTRADAS1417[CÓDIGO PRODUCTO],INVENTARIO1215[],2,FALSE)</f>
        <v>#VALUE!</v>
      </c>
      <c r="R130" s="1">
        <v>101</v>
      </c>
    </row>
    <row r="131" spans="1:18" x14ac:dyDescent="0.25">
      <c r="A131" s="11" t="s">
        <v>453</v>
      </c>
      <c r="B131" t="s">
        <v>329</v>
      </c>
      <c r="C131" s="3">
        <f>INVENTARIO12[[#This Row],[STOCK]]</f>
        <v>77</v>
      </c>
      <c r="D131" s="17">
        <f>SUMIF(ENTRADAS1417[[#This Row],[CÓDIGO PRODUCTO]],INVENTARIO1215[[#This Row],[CÓDIGO PRODUCTO]],ENTRADAS1417[[#This Row],[CANTIDAD]])</f>
        <v>105</v>
      </c>
      <c r="E131" s="17">
        <f>SUMIF(SALIDAS1316[[#This Row],[CÓDIGO PRODUCTO]],INVENTARIO1215[[#This Row],[CÓDIGO PRODUCTO]],SALIDAS1316[[#This Row],[CANTIDAD]])</f>
        <v>92</v>
      </c>
      <c r="F131" s="18">
        <f>INVENTARIO1215[[#This Row],[EXISTENCIAS INICIALES]]+INVENTARIO1215[[#This Row],[ENTRADAS]]-INVENTARIO1215[[#This Row],[SALIDAS]]</f>
        <v>90</v>
      </c>
      <c r="H131" s="1" t="s">
        <v>578</v>
      </c>
      <c r="J131" s="11" t="s">
        <v>453</v>
      </c>
      <c r="K131" s="36" t="e" cm="1">
        <f t="array" ref="K131">BUSCARV</f>
        <v>#NAME?</v>
      </c>
      <c r="L131" s="1">
        <v>92</v>
      </c>
      <c r="N131" s="1" t="s">
        <v>579</v>
      </c>
      <c r="P131" s="11" t="s">
        <v>453</v>
      </c>
      <c r="Q131" s="1" t="e" cm="1" vm="1">
        <f t="array" aca="1" ref="Q131" ca="1">VLOOKUP(ENTRADAS1417[CÓDIGO PRODUCTO],INVENTARIO1215[],2,FALSE)</f>
        <v>#VALUE!</v>
      </c>
      <c r="R131" s="1">
        <v>105</v>
      </c>
    </row>
    <row r="132" spans="1:18" x14ac:dyDescent="0.25">
      <c r="A132" s="11" t="s">
        <v>454</v>
      </c>
      <c r="B132" t="s">
        <v>330</v>
      </c>
      <c r="C132" s="3">
        <f>INVENTARIO12[[#This Row],[STOCK]]</f>
        <v>72</v>
      </c>
      <c r="D132" s="17">
        <f>SUMIF(ENTRADAS1417[[#This Row],[CÓDIGO PRODUCTO]],INVENTARIO1215[[#This Row],[CÓDIGO PRODUCTO]],ENTRADAS1417[[#This Row],[CANTIDAD]])</f>
        <v>111</v>
      </c>
      <c r="E132" s="17">
        <f>SUMIF(SALIDAS1316[[#This Row],[CÓDIGO PRODUCTO]],INVENTARIO1215[[#This Row],[CÓDIGO PRODUCTO]],SALIDAS1316[[#This Row],[CANTIDAD]])</f>
        <v>72</v>
      </c>
      <c r="F132" s="18">
        <f>INVENTARIO1215[[#This Row],[EXISTENCIAS INICIALES]]+INVENTARIO1215[[#This Row],[ENTRADAS]]-INVENTARIO1215[[#This Row],[SALIDAS]]</f>
        <v>111</v>
      </c>
      <c r="H132" s="1" t="s">
        <v>579</v>
      </c>
      <c r="J132" s="11" t="s">
        <v>454</v>
      </c>
      <c r="K132" s="36" t="e" cm="1">
        <f t="array" ref="K132">BUSCARV</f>
        <v>#NAME?</v>
      </c>
      <c r="L132" s="1">
        <v>72</v>
      </c>
      <c r="N132" s="1" t="s">
        <v>580</v>
      </c>
      <c r="P132" s="11" t="s">
        <v>454</v>
      </c>
      <c r="Q132" s="1" t="e" cm="1" vm="1">
        <f t="array" aca="1" ref="Q132" ca="1">VLOOKUP(ENTRADAS1417[CÓDIGO PRODUCTO],INVENTARIO1215[],2,FALSE)</f>
        <v>#VALUE!</v>
      </c>
      <c r="R132" s="1">
        <v>111</v>
      </c>
    </row>
    <row r="133" spans="1:18" x14ac:dyDescent="0.25">
      <c r="A133" s="11" t="s">
        <v>455</v>
      </c>
      <c r="B133" t="s">
        <v>331</v>
      </c>
      <c r="C133" s="3">
        <f>INVENTARIO12[[#This Row],[STOCK]]</f>
        <v>53</v>
      </c>
      <c r="D133" s="17">
        <f>SUMIF(ENTRADAS1417[[#This Row],[CÓDIGO PRODUCTO]],INVENTARIO1215[[#This Row],[CÓDIGO PRODUCTO]],ENTRADAS1417[[#This Row],[CANTIDAD]])</f>
        <v>90</v>
      </c>
      <c r="E133" s="17">
        <f>SUMIF(SALIDAS1316[[#This Row],[CÓDIGO PRODUCTO]],INVENTARIO1215[[#This Row],[CÓDIGO PRODUCTO]],SALIDAS1316[[#This Row],[CANTIDAD]])</f>
        <v>95</v>
      </c>
      <c r="F133" s="18">
        <f>INVENTARIO1215[[#This Row],[EXISTENCIAS INICIALES]]+INVENTARIO1215[[#This Row],[ENTRADAS]]-INVENTARIO1215[[#This Row],[SALIDAS]]</f>
        <v>48</v>
      </c>
      <c r="H133" s="1" t="s">
        <v>580</v>
      </c>
      <c r="J133" s="11" t="s">
        <v>455</v>
      </c>
      <c r="K133" s="36" t="e" cm="1">
        <f t="array" ref="K133">BUSCARV</f>
        <v>#NAME?</v>
      </c>
      <c r="L133" s="1">
        <v>95</v>
      </c>
      <c r="N133" s="1" t="s">
        <v>581</v>
      </c>
      <c r="P133" s="11" t="s">
        <v>455</v>
      </c>
      <c r="Q133" s="1" t="e" cm="1" vm="1">
        <f t="array" aca="1" ref="Q133" ca="1">VLOOKUP(ENTRADAS1417[CÓDIGO PRODUCTO],INVENTARIO1215[],2,FALSE)</f>
        <v>#VALUE!</v>
      </c>
      <c r="R133" s="1">
        <v>90</v>
      </c>
    </row>
    <row r="134" spans="1:18" x14ac:dyDescent="0.25">
      <c r="A134" s="11" t="s">
        <v>456</v>
      </c>
      <c r="B134" t="s">
        <v>332</v>
      </c>
      <c r="C134" s="3">
        <f>INVENTARIO12[[#This Row],[STOCK]]</f>
        <v>66</v>
      </c>
      <c r="D134" s="17">
        <f>SUMIF(ENTRADAS1417[[#This Row],[CÓDIGO PRODUCTO]],INVENTARIO1215[[#This Row],[CÓDIGO PRODUCTO]],ENTRADAS1417[[#This Row],[CANTIDAD]])</f>
        <v>111</v>
      </c>
      <c r="E134" s="17">
        <f>SUMIF(SALIDAS1316[[#This Row],[CÓDIGO PRODUCTO]],INVENTARIO1215[[#This Row],[CÓDIGO PRODUCTO]],SALIDAS1316[[#This Row],[CANTIDAD]])</f>
        <v>91</v>
      </c>
      <c r="F134" s="18">
        <f>INVENTARIO1215[[#This Row],[EXISTENCIAS INICIALES]]+INVENTARIO1215[[#This Row],[ENTRADAS]]-INVENTARIO1215[[#This Row],[SALIDAS]]</f>
        <v>86</v>
      </c>
      <c r="H134" s="1" t="s">
        <v>581</v>
      </c>
      <c r="J134" s="11" t="s">
        <v>456</v>
      </c>
      <c r="K134" s="36" t="e" cm="1">
        <f t="array" ref="K134">BUSCARV</f>
        <v>#NAME?</v>
      </c>
      <c r="L134" s="1">
        <v>91</v>
      </c>
      <c r="N134" s="1" t="s">
        <v>582</v>
      </c>
      <c r="P134" s="11" t="s">
        <v>456</v>
      </c>
      <c r="Q134" s="1" t="e" cm="1" vm="1">
        <f t="array" aca="1" ref="Q134" ca="1">VLOOKUP(ENTRADAS1417[CÓDIGO PRODUCTO],INVENTARIO1215[],2,FALSE)</f>
        <v>#VALUE!</v>
      </c>
      <c r="R134" s="1">
        <v>111</v>
      </c>
    </row>
    <row r="135" spans="1:18" x14ac:dyDescent="0.25">
      <c r="A135" s="11" t="s">
        <v>457</v>
      </c>
      <c r="B135" t="s">
        <v>333</v>
      </c>
      <c r="C135" s="3">
        <f>INVENTARIO12[[#This Row],[STOCK]]</f>
        <v>74</v>
      </c>
      <c r="D135" s="17">
        <f>SUMIF(ENTRADAS1417[[#This Row],[CÓDIGO PRODUCTO]],INVENTARIO1215[[#This Row],[CÓDIGO PRODUCTO]],ENTRADAS1417[[#This Row],[CANTIDAD]])</f>
        <v>97</v>
      </c>
      <c r="E135" s="17">
        <f>SUMIF(SALIDAS1316[[#This Row],[CÓDIGO PRODUCTO]],INVENTARIO1215[[#This Row],[CÓDIGO PRODUCTO]],SALIDAS1316[[#This Row],[CANTIDAD]])</f>
        <v>87</v>
      </c>
      <c r="F135" s="18">
        <f>INVENTARIO1215[[#This Row],[EXISTENCIAS INICIALES]]+INVENTARIO1215[[#This Row],[ENTRADAS]]-INVENTARIO1215[[#This Row],[SALIDAS]]</f>
        <v>84</v>
      </c>
      <c r="H135" s="1" t="s">
        <v>582</v>
      </c>
      <c r="J135" s="11" t="s">
        <v>457</v>
      </c>
      <c r="K135" s="36" t="e" cm="1">
        <f t="array" ref="K135">BUSCARV</f>
        <v>#NAME?</v>
      </c>
      <c r="L135" s="1">
        <v>87</v>
      </c>
      <c r="N135" s="1" t="s">
        <v>583</v>
      </c>
      <c r="P135" s="11" t="s">
        <v>457</v>
      </c>
      <c r="Q135" s="1" t="e" cm="1" vm="1">
        <f t="array" aca="1" ref="Q135" ca="1">VLOOKUP(ENTRADAS1417[CÓDIGO PRODUCTO],INVENTARIO1215[],2,FALSE)</f>
        <v>#VALUE!</v>
      </c>
      <c r="R135" s="1">
        <v>97</v>
      </c>
    </row>
    <row r="136" spans="1:18" x14ac:dyDescent="0.25">
      <c r="A136" s="11" t="s">
        <v>458</v>
      </c>
      <c r="B136" t="s">
        <v>334</v>
      </c>
      <c r="C136" s="3">
        <f>INVENTARIO12[[#This Row],[STOCK]]</f>
        <v>95</v>
      </c>
      <c r="D136" s="17">
        <f>SUMIF(ENTRADAS1417[[#This Row],[CÓDIGO PRODUCTO]],INVENTARIO1215[[#This Row],[CÓDIGO PRODUCTO]],ENTRADAS1417[[#This Row],[CANTIDAD]])</f>
        <v>100</v>
      </c>
      <c r="E136" s="17">
        <f>SUMIF(SALIDAS1316[[#This Row],[CÓDIGO PRODUCTO]],INVENTARIO1215[[#This Row],[CÓDIGO PRODUCTO]],SALIDAS1316[[#This Row],[CANTIDAD]])</f>
        <v>93</v>
      </c>
      <c r="F136" s="18">
        <f>INVENTARIO1215[[#This Row],[EXISTENCIAS INICIALES]]+INVENTARIO1215[[#This Row],[ENTRADAS]]-INVENTARIO1215[[#This Row],[SALIDAS]]</f>
        <v>102</v>
      </c>
      <c r="H136" s="1" t="s">
        <v>583</v>
      </c>
      <c r="J136" s="11" t="s">
        <v>458</v>
      </c>
      <c r="K136" s="36" t="e" cm="1">
        <f t="array" ref="K136">BUSCARV</f>
        <v>#NAME?</v>
      </c>
      <c r="L136" s="1">
        <v>93</v>
      </c>
      <c r="N136" s="1" t="s">
        <v>584</v>
      </c>
      <c r="P136" s="11" t="s">
        <v>458</v>
      </c>
      <c r="Q136" s="1" t="e" cm="1" vm="1">
        <f t="array" aca="1" ref="Q136" ca="1">VLOOKUP(ENTRADAS1417[CÓDIGO PRODUCTO],INVENTARIO1215[],2,FALSE)</f>
        <v>#VALUE!</v>
      </c>
      <c r="R136" s="1">
        <v>100</v>
      </c>
    </row>
    <row r="137" spans="1:18" x14ac:dyDescent="0.25">
      <c r="A137" s="11" t="s">
        <v>459</v>
      </c>
      <c r="B137" t="s">
        <v>335</v>
      </c>
      <c r="C137" s="3">
        <f>INVENTARIO12[[#This Row],[STOCK]]</f>
        <v>64</v>
      </c>
      <c r="D137" s="17">
        <f>SUMIF(ENTRADAS1417[[#This Row],[CÓDIGO PRODUCTO]],INVENTARIO1215[[#This Row],[CÓDIGO PRODUCTO]],ENTRADAS1417[[#This Row],[CANTIDAD]])</f>
        <v>104</v>
      </c>
      <c r="E137" s="17">
        <f>SUMIF(SALIDAS1316[[#This Row],[CÓDIGO PRODUCTO]],INVENTARIO1215[[#This Row],[CÓDIGO PRODUCTO]],SALIDAS1316[[#This Row],[CANTIDAD]])</f>
        <v>84</v>
      </c>
      <c r="F137" s="18">
        <f>INVENTARIO1215[[#This Row],[EXISTENCIAS INICIALES]]+INVENTARIO1215[[#This Row],[ENTRADAS]]-INVENTARIO1215[[#This Row],[SALIDAS]]</f>
        <v>84</v>
      </c>
      <c r="H137" s="1" t="s">
        <v>584</v>
      </c>
      <c r="J137" s="11" t="s">
        <v>459</v>
      </c>
      <c r="K137" s="36" t="e" cm="1">
        <f t="array" ref="K137">BUSCARV</f>
        <v>#NAME?</v>
      </c>
      <c r="L137" s="1">
        <v>84</v>
      </c>
      <c r="N137" s="1" t="s">
        <v>585</v>
      </c>
      <c r="P137" s="11" t="s">
        <v>459</v>
      </c>
      <c r="Q137" s="1" t="e" cm="1" vm="1">
        <f t="array" aca="1" ref="Q137" ca="1">VLOOKUP(ENTRADAS1417[CÓDIGO PRODUCTO],INVENTARIO1215[],2,FALSE)</f>
        <v>#VALUE!</v>
      </c>
      <c r="R137" s="1">
        <v>104</v>
      </c>
    </row>
    <row r="138" spans="1:18" x14ac:dyDescent="0.25">
      <c r="A138" s="11" t="s">
        <v>460</v>
      </c>
      <c r="B138" t="s">
        <v>336</v>
      </c>
      <c r="C138" s="3">
        <f>INVENTARIO12[[#This Row],[STOCK]]</f>
        <v>72</v>
      </c>
      <c r="D138" s="17">
        <f>SUMIF(ENTRADAS1417[[#This Row],[CÓDIGO PRODUCTO]],INVENTARIO1215[[#This Row],[CÓDIGO PRODUCTO]],ENTRADAS1417[[#This Row],[CANTIDAD]])</f>
        <v>109</v>
      </c>
      <c r="E138" s="17">
        <f>SUMIF(SALIDAS1316[[#This Row],[CÓDIGO PRODUCTO]],INVENTARIO1215[[#This Row],[CÓDIGO PRODUCTO]],SALIDAS1316[[#This Row],[CANTIDAD]])</f>
        <v>78</v>
      </c>
      <c r="F138" s="18">
        <f>INVENTARIO1215[[#This Row],[EXISTENCIAS INICIALES]]+INVENTARIO1215[[#This Row],[ENTRADAS]]-INVENTARIO1215[[#This Row],[SALIDAS]]</f>
        <v>103</v>
      </c>
      <c r="H138" s="1" t="s">
        <v>585</v>
      </c>
      <c r="J138" s="11" t="s">
        <v>460</v>
      </c>
      <c r="K138" s="36" t="e" cm="1">
        <f t="array" ref="K138">BUSCARV</f>
        <v>#NAME?</v>
      </c>
      <c r="L138" s="1">
        <v>78</v>
      </c>
      <c r="N138" s="1" t="s">
        <v>586</v>
      </c>
      <c r="P138" s="11" t="s">
        <v>460</v>
      </c>
      <c r="Q138" s="1" t="e" cm="1" vm="1">
        <f t="array" aca="1" ref="Q138" ca="1">VLOOKUP(ENTRADAS1417[CÓDIGO PRODUCTO],INVENTARIO1215[],2,FALSE)</f>
        <v>#VALUE!</v>
      </c>
      <c r="R138" s="1">
        <v>109</v>
      </c>
    </row>
    <row r="139" spans="1:18" x14ac:dyDescent="0.25">
      <c r="A139" s="11" t="s">
        <v>461</v>
      </c>
      <c r="B139" t="s">
        <v>337</v>
      </c>
      <c r="C139" s="3">
        <f>INVENTARIO12[[#This Row],[STOCK]]</f>
        <v>87</v>
      </c>
      <c r="D139" s="17">
        <f>SUMIF(ENTRADAS1417[[#This Row],[CÓDIGO PRODUCTO]],INVENTARIO1215[[#This Row],[CÓDIGO PRODUCTO]],ENTRADAS1417[[#This Row],[CANTIDAD]])</f>
        <v>108</v>
      </c>
      <c r="E139" s="17">
        <f>SUMIF(SALIDAS1316[[#This Row],[CÓDIGO PRODUCTO]],INVENTARIO1215[[#This Row],[CÓDIGO PRODUCTO]],SALIDAS1316[[#This Row],[CANTIDAD]])</f>
        <v>83</v>
      </c>
      <c r="F139" s="18">
        <f>INVENTARIO1215[[#This Row],[EXISTENCIAS INICIALES]]+INVENTARIO1215[[#This Row],[ENTRADAS]]-INVENTARIO1215[[#This Row],[SALIDAS]]</f>
        <v>112</v>
      </c>
      <c r="H139" s="1" t="s">
        <v>586</v>
      </c>
      <c r="J139" s="11" t="s">
        <v>461</v>
      </c>
      <c r="K139" s="36" t="e" cm="1">
        <f t="array" ref="K139">BUSCARV</f>
        <v>#NAME?</v>
      </c>
      <c r="L139" s="1">
        <v>83</v>
      </c>
      <c r="N139" s="1" t="s">
        <v>587</v>
      </c>
      <c r="P139" s="11" t="s">
        <v>461</v>
      </c>
      <c r="Q139" s="1" t="e" cm="1" vm="1">
        <f t="array" aca="1" ref="Q139" ca="1">VLOOKUP(ENTRADAS1417[CÓDIGO PRODUCTO],INVENTARIO1215[],2,FALSE)</f>
        <v>#VALUE!</v>
      </c>
      <c r="R139" s="1">
        <v>108</v>
      </c>
    </row>
    <row r="140" spans="1:18" x14ac:dyDescent="0.25">
      <c r="A140" s="11" t="s">
        <v>462</v>
      </c>
      <c r="B140" t="s">
        <v>338</v>
      </c>
      <c r="C140" s="3">
        <f>INVENTARIO12[[#This Row],[STOCK]]</f>
        <v>91</v>
      </c>
      <c r="D140" s="17">
        <f>SUMIF(ENTRADAS1417[[#This Row],[CÓDIGO PRODUCTO]],INVENTARIO1215[[#This Row],[CÓDIGO PRODUCTO]],ENTRADAS1417[[#This Row],[CANTIDAD]])</f>
        <v>110</v>
      </c>
      <c r="E140" s="17">
        <f>SUMIF(SALIDAS1316[[#This Row],[CÓDIGO PRODUCTO]],INVENTARIO1215[[#This Row],[CÓDIGO PRODUCTO]],SALIDAS1316[[#This Row],[CANTIDAD]])</f>
        <v>89</v>
      </c>
      <c r="F140" s="18">
        <f>INVENTARIO1215[[#This Row],[EXISTENCIAS INICIALES]]+INVENTARIO1215[[#This Row],[ENTRADAS]]-INVENTARIO1215[[#This Row],[SALIDAS]]</f>
        <v>112</v>
      </c>
      <c r="H140" s="1" t="s">
        <v>587</v>
      </c>
      <c r="J140" s="11" t="s">
        <v>462</v>
      </c>
      <c r="K140" s="36" t="e" cm="1">
        <f t="array" ref="K140">BUSCARV</f>
        <v>#NAME?</v>
      </c>
      <c r="L140" s="1">
        <v>89</v>
      </c>
      <c r="N140" s="1" t="s">
        <v>588</v>
      </c>
      <c r="P140" s="11" t="s">
        <v>462</v>
      </c>
      <c r="Q140" s="1" t="e" cm="1" vm="1">
        <f t="array" aca="1" ref="Q140" ca="1">VLOOKUP(ENTRADAS1417[CÓDIGO PRODUCTO],INVENTARIO1215[],2,FALSE)</f>
        <v>#VALUE!</v>
      </c>
      <c r="R140" s="1">
        <v>110</v>
      </c>
    </row>
    <row r="141" spans="1:18" x14ac:dyDescent="0.25">
      <c r="A141" s="11" t="s">
        <v>463</v>
      </c>
      <c r="B141" t="s">
        <v>339</v>
      </c>
      <c r="C141" s="3">
        <f>INVENTARIO12[[#This Row],[STOCK]]</f>
        <v>89</v>
      </c>
      <c r="D141" s="17">
        <f>SUMIF(ENTRADAS1417[[#This Row],[CÓDIGO PRODUCTO]],INVENTARIO1215[[#This Row],[CÓDIGO PRODUCTO]],ENTRADAS1417[[#This Row],[CANTIDAD]])</f>
        <v>96</v>
      </c>
      <c r="E141" s="17">
        <f>SUMIF(SALIDAS1316[[#This Row],[CÓDIGO PRODUCTO]],INVENTARIO1215[[#This Row],[CÓDIGO PRODUCTO]],SALIDAS1316[[#This Row],[CANTIDAD]])</f>
        <v>73</v>
      </c>
      <c r="F141" s="18">
        <f>INVENTARIO1215[[#This Row],[EXISTENCIAS INICIALES]]+INVENTARIO1215[[#This Row],[ENTRADAS]]-INVENTARIO1215[[#This Row],[SALIDAS]]</f>
        <v>112</v>
      </c>
      <c r="H141" s="1" t="s">
        <v>588</v>
      </c>
      <c r="J141" s="11" t="s">
        <v>463</v>
      </c>
      <c r="K141" s="36" t="e" cm="1">
        <f t="array" ref="K141">BUSCARV</f>
        <v>#NAME?</v>
      </c>
      <c r="L141" s="1">
        <v>73</v>
      </c>
      <c r="N141" s="1" t="s">
        <v>589</v>
      </c>
      <c r="P141" s="11" t="s">
        <v>463</v>
      </c>
      <c r="Q141" s="1" t="e" cm="1" vm="1">
        <f t="array" aca="1" ref="Q141" ca="1">VLOOKUP(ENTRADAS1417[CÓDIGO PRODUCTO],INVENTARIO1215[],2,FALSE)</f>
        <v>#VALUE!</v>
      </c>
      <c r="R141" s="1">
        <v>96</v>
      </c>
    </row>
    <row r="142" spans="1:18" x14ac:dyDescent="0.25">
      <c r="A142" s="11" t="s">
        <v>464</v>
      </c>
      <c r="B142" t="s">
        <v>340</v>
      </c>
      <c r="C142" s="3">
        <f>INVENTARIO12[[#This Row],[STOCK]]</f>
        <v>78</v>
      </c>
      <c r="D142" s="17">
        <f>SUMIF(ENTRADAS1417[[#This Row],[CÓDIGO PRODUCTO]],INVENTARIO1215[[#This Row],[CÓDIGO PRODUCTO]],ENTRADAS1417[[#This Row],[CANTIDAD]])</f>
        <v>101</v>
      </c>
      <c r="E142" s="17">
        <f>SUMIF(SALIDAS1316[[#This Row],[CÓDIGO PRODUCTO]],INVENTARIO1215[[#This Row],[CÓDIGO PRODUCTO]],SALIDAS1316[[#This Row],[CANTIDAD]])</f>
        <v>88</v>
      </c>
      <c r="F142" s="18">
        <f>INVENTARIO1215[[#This Row],[EXISTENCIAS INICIALES]]+INVENTARIO1215[[#This Row],[ENTRADAS]]-INVENTARIO1215[[#This Row],[SALIDAS]]</f>
        <v>91</v>
      </c>
      <c r="H142" s="1" t="s">
        <v>589</v>
      </c>
      <c r="J142" s="11" t="s">
        <v>464</v>
      </c>
      <c r="K142" s="36" t="e" cm="1">
        <f t="array" ref="K142">BUSCARV</f>
        <v>#NAME?</v>
      </c>
      <c r="L142" s="1">
        <v>88</v>
      </c>
      <c r="N142" s="1" t="s">
        <v>590</v>
      </c>
      <c r="P142" s="11" t="s">
        <v>464</v>
      </c>
      <c r="Q142" s="1" t="e" cm="1" vm="1">
        <f t="array" aca="1" ref="Q142" ca="1">VLOOKUP(ENTRADAS1417[CÓDIGO PRODUCTO],INVENTARIO1215[],2,FALSE)</f>
        <v>#VALUE!</v>
      </c>
      <c r="R142" s="1">
        <v>101</v>
      </c>
    </row>
    <row r="143" spans="1:18" x14ac:dyDescent="0.25">
      <c r="A143" s="11" t="s">
        <v>465</v>
      </c>
      <c r="B143" t="s">
        <v>341</v>
      </c>
      <c r="C143" s="3">
        <f>INVENTARIO12[[#This Row],[STOCK]]</f>
        <v>82</v>
      </c>
      <c r="D143" s="17">
        <f>SUMIF(ENTRADAS1417[[#This Row],[CÓDIGO PRODUCTO]],INVENTARIO1215[[#This Row],[CÓDIGO PRODUCTO]],ENTRADAS1417[[#This Row],[CANTIDAD]])</f>
        <v>108</v>
      </c>
      <c r="E143" s="17">
        <f>SUMIF(SALIDAS1316[[#This Row],[CÓDIGO PRODUCTO]],INVENTARIO1215[[#This Row],[CÓDIGO PRODUCTO]],SALIDAS1316[[#This Row],[CANTIDAD]])</f>
        <v>89</v>
      </c>
      <c r="F143" s="18">
        <f>INVENTARIO1215[[#This Row],[EXISTENCIAS INICIALES]]+INVENTARIO1215[[#This Row],[ENTRADAS]]-INVENTARIO1215[[#This Row],[SALIDAS]]</f>
        <v>101</v>
      </c>
      <c r="H143" s="1" t="s">
        <v>590</v>
      </c>
      <c r="J143" s="11" t="s">
        <v>465</v>
      </c>
      <c r="K143" s="36" t="e" cm="1">
        <f t="array" ref="K143">BUSCARV</f>
        <v>#NAME?</v>
      </c>
      <c r="L143" s="1">
        <v>89</v>
      </c>
      <c r="N143" s="1" t="s">
        <v>591</v>
      </c>
      <c r="P143" s="11" t="s">
        <v>465</v>
      </c>
      <c r="Q143" s="1" t="e" cm="1" vm="1">
        <f t="array" aca="1" ref="Q143" ca="1">VLOOKUP(ENTRADAS1417[CÓDIGO PRODUCTO],INVENTARIO1215[],2,FALSE)</f>
        <v>#VALUE!</v>
      </c>
      <c r="R143" s="1">
        <v>108</v>
      </c>
    </row>
    <row r="144" spans="1:18" x14ac:dyDescent="0.25">
      <c r="A144" s="11" t="s">
        <v>466</v>
      </c>
      <c r="B144" t="s">
        <v>342</v>
      </c>
      <c r="C144" s="3">
        <f>INVENTARIO12[[#This Row],[STOCK]]</f>
        <v>49</v>
      </c>
      <c r="D144" s="17">
        <f>SUMIF(ENTRADAS1417[[#This Row],[CÓDIGO PRODUCTO]],INVENTARIO1215[[#This Row],[CÓDIGO PRODUCTO]],ENTRADAS1417[[#This Row],[CANTIDAD]])</f>
        <v>99</v>
      </c>
      <c r="E144" s="17">
        <f>SUMIF(SALIDAS1316[[#This Row],[CÓDIGO PRODUCTO]],INVENTARIO1215[[#This Row],[CÓDIGO PRODUCTO]],SALIDAS1316[[#This Row],[CANTIDAD]])</f>
        <v>86</v>
      </c>
      <c r="F144" s="18">
        <f>INVENTARIO1215[[#This Row],[EXISTENCIAS INICIALES]]+INVENTARIO1215[[#This Row],[ENTRADAS]]-INVENTARIO1215[[#This Row],[SALIDAS]]</f>
        <v>62</v>
      </c>
      <c r="H144" s="1" t="s">
        <v>591</v>
      </c>
      <c r="J144" s="11" t="s">
        <v>466</v>
      </c>
      <c r="K144" s="36" t="e" cm="1">
        <f t="array" ref="K144">BUSCARV</f>
        <v>#NAME?</v>
      </c>
      <c r="L144" s="1">
        <v>86</v>
      </c>
      <c r="N144" s="1" t="s">
        <v>592</v>
      </c>
      <c r="P144" s="11" t="s">
        <v>466</v>
      </c>
      <c r="Q144" s="1" t="e" cm="1" vm="1">
        <f t="array" aca="1" ref="Q144" ca="1">VLOOKUP(ENTRADAS1417[CÓDIGO PRODUCTO],INVENTARIO1215[],2,FALSE)</f>
        <v>#VALUE!</v>
      </c>
      <c r="R144" s="1">
        <v>99</v>
      </c>
    </row>
    <row r="145" spans="1:18" x14ac:dyDescent="0.25">
      <c r="A145" s="11" t="s">
        <v>467</v>
      </c>
      <c r="B145" t="s">
        <v>343</v>
      </c>
      <c r="C145" s="3">
        <f>INVENTARIO12[[#This Row],[STOCK]]</f>
        <v>67</v>
      </c>
      <c r="D145" s="17">
        <f>SUMIF(ENTRADAS1417[[#This Row],[CÓDIGO PRODUCTO]],INVENTARIO1215[[#This Row],[CÓDIGO PRODUCTO]],ENTRADAS1417[[#This Row],[CANTIDAD]])</f>
        <v>101</v>
      </c>
      <c r="E145" s="17">
        <f>SUMIF(SALIDAS1316[[#This Row],[CÓDIGO PRODUCTO]],INVENTARIO1215[[#This Row],[CÓDIGO PRODUCTO]],SALIDAS1316[[#This Row],[CANTIDAD]])</f>
        <v>76</v>
      </c>
      <c r="F145" s="18">
        <f>INVENTARIO1215[[#This Row],[EXISTENCIAS INICIALES]]+INVENTARIO1215[[#This Row],[ENTRADAS]]-INVENTARIO1215[[#This Row],[SALIDAS]]</f>
        <v>92</v>
      </c>
      <c r="H145" s="1" t="s">
        <v>592</v>
      </c>
      <c r="J145" s="11" t="s">
        <v>467</v>
      </c>
      <c r="K145" s="36" t="e" cm="1">
        <f t="array" ref="K145">BUSCARV</f>
        <v>#NAME?</v>
      </c>
      <c r="L145" s="1">
        <v>76</v>
      </c>
      <c r="N145" s="1" t="s">
        <v>593</v>
      </c>
      <c r="P145" s="11" t="s">
        <v>467</v>
      </c>
      <c r="Q145" s="1" t="e" cm="1" vm="1">
        <f t="array" aca="1" ref="Q145" ca="1">VLOOKUP(ENTRADAS1417[CÓDIGO PRODUCTO],INVENTARIO1215[],2,FALSE)</f>
        <v>#VALUE!</v>
      </c>
      <c r="R145" s="1">
        <v>101</v>
      </c>
    </row>
    <row r="146" spans="1:18" x14ac:dyDescent="0.25">
      <c r="A146" s="11" t="s">
        <v>468</v>
      </c>
      <c r="B146" t="s">
        <v>344</v>
      </c>
      <c r="C146" s="3">
        <f>INVENTARIO12[[#This Row],[STOCK]]</f>
        <v>46</v>
      </c>
      <c r="D146" s="17">
        <f>SUMIF(ENTRADAS1417[[#This Row],[CÓDIGO PRODUCTO]],INVENTARIO1215[[#This Row],[CÓDIGO PRODUCTO]],ENTRADAS1417[[#This Row],[CANTIDAD]])</f>
        <v>91</v>
      </c>
      <c r="E146" s="17">
        <f>SUMIF(SALIDAS1316[[#This Row],[CÓDIGO PRODUCTO]],INVENTARIO1215[[#This Row],[CÓDIGO PRODUCTO]],SALIDAS1316[[#This Row],[CANTIDAD]])</f>
        <v>77</v>
      </c>
      <c r="F146" s="18">
        <f>INVENTARIO1215[[#This Row],[EXISTENCIAS INICIALES]]+INVENTARIO1215[[#This Row],[ENTRADAS]]-INVENTARIO1215[[#This Row],[SALIDAS]]</f>
        <v>60</v>
      </c>
      <c r="H146" s="1" t="s">
        <v>593</v>
      </c>
      <c r="J146" s="11" t="s">
        <v>468</v>
      </c>
      <c r="K146" s="36" t="e" cm="1">
        <f t="array" ref="K146">BUSCARV</f>
        <v>#NAME?</v>
      </c>
      <c r="L146" s="1">
        <v>77</v>
      </c>
      <c r="N146" s="1" t="s">
        <v>594</v>
      </c>
      <c r="P146" s="11" t="s">
        <v>468</v>
      </c>
      <c r="Q146" s="1" t="e" cm="1" vm="1">
        <f t="array" aca="1" ref="Q146" ca="1">VLOOKUP(ENTRADAS1417[CÓDIGO PRODUCTO],INVENTARIO1215[],2,FALSE)</f>
        <v>#VALUE!</v>
      </c>
      <c r="R146" s="1">
        <v>91</v>
      </c>
    </row>
    <row r="147" spans="1:18" x14ac:dyDescent="0.25">
      <c r="A147" s="11" t="s">
        <v>469</v>
      </c>
      <c r="B147" t="s">
        <v>345</v>
      </c>
      <c r="C147" s="3">
        <f>INVENTARIO12[[#This Row],[STOCK]]</f>
        <v>62</v>
      </c>
      <c r="D147" s="17">
        <f>SUMIF(ENTRADAS1417[[#This Row],[CÓDIGO PRODUCTO]],INVENTARIO1215[[#This Row],[CÓDIGO PRODUCTO]],ENTRADAS1417[[#This Row],[CANTIDAD]])</f>
        <v>96</v>
      </c>
      <c r="E147" s="17">
        <f>SUMIF(SALIDAS1316[[#This Row],[CÓDIGO PRODUCTO]],INVENTARIO1215[[#This Row],[CÓDIGO PRODUCTO]],SALIDAS1316[[#This Row],[CANTIDAD]])</f>
        <v>94</v>
      </c>
      <c r="F147" s="18">
        <f>INVENTARIO1215[[#This Row],[EXISTENCIAS INICIALES]]+INVENTARIO1215[[#This Row],[ENTRADAS]]-INVENTARIO1215[[#This Row],[SALIDAS]]</f>
        <v>64</v>
      </c>
      <c r="H147" s="1" t="s">
        <v>594</v>
      </c>
      <c r="J147" s="11" t="s">
        <v>469</v>
      </c>
      <c r="K147" s="36" t="e" cm="1">
        <f t="array" ref="K147">BUSCARV</f>
        <v>#NAME?</v>
      </c>
      <c r="L147" s="1">
        <v>94</v>
      </c>
      <c r="N147" s="1" t="s">
        <v>595</v>
      </c>
      <c r="P147" s="11" t="s">
        <v>469</v>
      </c>
      <c r="Q147" s="1" t="e" cm="1" vm="1">
        <f t="array" aca="1" ref="Q147" ca="1">VLOOKUP(ENTRADAS1417[CÓDIGO PRODUCTO],INVENTARIO1215[],2,FALSE)</f>
        <v>#VALUE!</v>
      </c>
      <c r="R147" s="1">
        <v>96</v>
      </c>
    </row>
    <row r="148" spans="1:18" x14ac:dyDescent="0.25">
      <c r="A148" s="11" t="s">
        <v>470</v>
      </c>
      <c r="B148" t="s">
        <v>346</v>
      </c>
      <c r="C148" s="3">
        <f>INVENTARIO12[[#This Row],[STOCK]]</f>
        <v>92</v>
      </c>
      <c r="D148" s="17">
        <f>SUMIF(ENTRADAS1417[[#This Row],[CÓDIGO PRODUCTO]],INVENTARIO1215[[#This Row],[CÓDIGO PRODUCTO]],ENTRADAS1417[[#This Row],[CANTIDAD]])</f>
        <v>106</v>
      </c>
      <c r="E148" s="17">
        <f>SUMIF(SALIDAS1316[[#This Row],[CÓDIGO PRODUCTO]],INVENTARIO1215[[#This Row],[CÓDIGO PRODUCTO]],SALIDAS1316[[#This Row],[CANTIDAD]])</f>
        <v>94</v>
      </c>
      <c r="F148" s="18">
        <f>INVENTARIO1215[[#This Row],[EXISTENCIAS INICIALES]]+INVENTARIO1215[[#This Row],[ENTRADAS]]-INVENTARIO1215[[#This Row],[SALIDAS]]</f>
        <v>104</v>
      </c>
      <c r="H148" s="1" t="s">
        <v>595</v>
      </c>
      <c r="J148" s="11" t="s">
        <v>470</v>
      </c>
      <c r="K148" s="36" t="e" cm="1">
        <f t="array" ref="K148">BUSCARV</f>
        <v>#NAME?</v>
      </c>
      <c r="L148" s="1">
        <v>94</v>
      </c>
      <c r="N148" s="1" t="s">
        <v>596</v>
      </c>
      <c r="P148" s="11" t="s">
        <v>470</v>
      </c>
      <c r="Q148" s="1" t="e" cm="1" vm="1">
        <f t="array" aca="1" ref="Q148" ca="1">VLOOKUP(ENTRADAS1417[CÓDIGO PRODUCTO],INVENTARIO1215[],2,FALSE)</f>
        <v>#VALUE!</v>
      </c>
      <c r="R148" s="1">
        <v>106</v>
      </c>
    </row>
    <row r="149" spans="1:18" x14ac:dyDescent="0.25">
      <c r="A149" s="11" t="s">
        <v>471</v>
      </c>
      <c r="B149" t="s">
        <v>347</v>
      </c>
      <c r="C149" s="3">
        <f>INVENTARIO12[[#This Row],[STOCK]]</f>
        <v>74</v>
      </c>
      <c r="D149" s="17">
        <f>SUMIF(ENTRADAS1417[[#This Row],[CÓDIGO PRODUCTO]],INVENTARIO1215[[#This Row],[CÓDIGO PRODUCTO]],ENTRADAS1417[[#This Row],[CANTIDAD]])</f>
        <v>97</v>
      </c>
      <c r="E149" s="17">
        <f>SUMIF(SALIDAS1316[[#This Row],[CÓDIGO PRODUCTO]],INVENTARIO1215[[#This Row],[CÓDIGO PRODUCTO]],SALIDAS1316[[#This Row],[CANTIDAD]])</f>
        <v>97</v>
      </c>
      <c r="F149" s="18">
        <f>INVENTARIO1215[[#This Row],[EXISTENCIAS INICIALES]]+INVENTARIO1215[[#This Row],[ENTRADAS]]-INVENTARIO1215[[#This Row],[SALIDAS]]</f>
        <v>74</v>
      </c>
      <c r="H149" s="1" t="s">
        <v>596</v>
      </c>
      <c r="J149" s="11" t="s">
        <v>471</v>
      </c>
      <c r="K149" s="36" t="e" cm="1">
        <f t="array" ref="K149">BUSCARV</f>
        <v>#NAME?</v>
      </c>
      <c r="L149" s="1">
        <v>97</v>
      </c>
      <c r="N149" s="1" t="s">
        <v>597</v>
      </c>
      <c r="P149" s="11" t="s">
        <v>471</v>
      </c>
      <c r="Q149" s="1" t="e" cm="1" vm="1">
        <f t="array" aca="1" ref="Q149" ca="1">VLOOKUP(ENTRADAS1417[CÓDIGO PRODUCTO],INVENTARIO1215[],2,FALSE)</f>
        <v>#VALUE!</v>
      </c>
      <c r="R149" s="1">
        <v>97</v>
      </c>
    </row>
    <row r="150" spans="1:18" x14ac:dyDescent="0.25">
      <c r="A150" s="11" t="s">
        <v>472</v>
      </c>
      <c r="B150" t="s">
        <v>348</v>
      </c>
      <c r="C150" s="3">
        <f>INVENTARIO12[[#This Row],[STOCK]]</f>
        <v>98</v>
      </c>
      <c r="D150" s="17">
        <f>SUMIF(ENTRADAS1417[[#This Row],[CÓDIGO PRODUCTO]],INVENTARIO1215[[#This Row],[CÓDIGO PRODUCTO]],ENTRADAS1417[[#This Row],[CANTIDAD]])</f>
        <v>106</v>
      </c>
      <c r="E150" s="17">
        <f>SUMIF(SALIDAS1316[[#This Row],[CÓDIGO PRODUCTO]],INVENTARIO1215[[#This Row],[CÓDIGO PRODUCTO]],SALIDAS1316[[#This Row],[CANTIDAD]])</f>
        <v>70</v>
      </c>
      <c r="F150" s="18">
        <f>INVENTARIO1215[[#This Row],[EXISTENCIAS INICIALES]]+INVENTARIO1215[[#This Row],[ENTRADAS]]-INVENTARIO1215[[#This Row],[SALIDAS]]</f>
        <v>134</v>
      </c>
      <c r="H150" s="1" t="s">
        <v>597</v>
      </c>
      <c r="J150" s="11" t="s">
        <v>472</v>
      </c>
      <c r="K150" s="36" t="e" cm="1">
        <f t="array" ref="K150">BUSCARV</f>
        <v>#NAME?</v>
      </c>
      <c r="L150" s="1">
        <v>70</v>
      </c>
      <c r="N150" s="1" t="s">
        <v>598</v>
      </c>
      <c r="P150" s="11" t="s">
        <v>472</v>
      </c>
      <c r="Q150" s="1" t="e" cm="1" vm="1">
        <f t="array" aca="1" ref="Q150" ca="1">VLOOKUP(ENTRADAS1417[CÓDIGO PRODUCTO],INVENTARIO1215[],2,FALSE)</f>
        <v>#VALUE!</v>
      </c>
      <c r="R150" s="1">
        <v>106</v>
      </c>
    </row>
    <row r="151" spans="1:18" x14ac:dyDescent="0.25">
      <c r="A151" s="11" t="s">
        <v>473</v>
      </c>
      <c r="B151" t="s">
        <v>349</v>
      </c>
      <c r="C151" s="3">
        <f>INVENTARIO12[[#This Row],[STOCK]]</f>
        <v>44</v>
      </c>
      <c r="D151" s="17">
        <f>SUMIF(ENTRADAS1417[[#This Row],[CÓDIGO PRODUCTO]],INVENTARIO1215[[#This Row],[CÓDIGO PRODUCTO]],ENTRADAS1417[[#This Row],[CANTIDAD]])</f>
        <v>92</v>
      </c>
      <c r="E151" s="17">
        <f>SUMIF(SALIDAS1316[[#This Row],[CÓDIGO PRODUCTO]],INVENTARIO1215[[#This Row],[CÓDIGO PRODUCTO]],SALIDAS1316[[#This Row],[CANTIDAD]])</f>
        <v>79</v>
      </c>
      <c r="F151" s="18">
        <f>INVENTARIO1215[[#This Row],[EXISTENCIAS INICIALES]]+INVENTARIO1215[[#This Row],[ENTRADAS]]-INVENTARIO1215[[#This Row],[SALIDAS]]</f>
        <v>57</v>
      </c>
      <c r="H151" s="1" t="s">
        <v>598</v>
      </c>
      <c r="J151" s="11" t="s">
        <v>473</v>
      </c>
      <c r="K151" s="36" t="e" cm="1">
        <f t="array" ref="K151">BUSCARV</f>
        <v>#NAME?</v>
      </c>
      <c r="L151" s="1">
        <v>79</v>
      </c>
      <c r="N151" s="1" t="s">
        <v>599</v>
      </c>
      <c r="P151" s="11" t="s">
        <v>473</v>
      </c>
      <c r="Q151" s="1" t="e" cm="1" vm="1">
        <f t="array" aca="1" ref="Q151" ca="1">VLOOKUP(ENTRADAS1417[CÓDIGO PRODUCTO],INVENTARIO1215[],2,FALSE)</f>
        <v>#VALUE!</v>
      </c>
      <c r="R151" s="1">
        <v>92</v>
      </c>
    </row>
    <row r="152" spans="1:18" x14ac:dyDescent="0.25">
      <c r="A152" s="11" t="s">
        <v>474</v>
      </c>
      <c r="B152" t="s">
        <v>350</v>
      </c>
      <c r="C152" s="3">
        <f>INVENTARIO12[[#This Row],[STOCK]]</f>
        <v>69</v>
      </c>
      <c r="D152" s="17">
        <f>SUMIF(ENTRADAS1417[[#This Row],[CÓDIGO PRODUCTO]],INVENTARIO1215[[#This Row],[CÓDIGO PRODUCTO]],ENTRADAS1417[[#This Row],[CANTIDAD]])</f>
        <v>99</v>
      </c>
      <c r="E152" s="17">
        <f>SUMIF(SALIDAS1316[[#This Row],[CÓDIGO PRODUCTO]],INVENTARIO1215[[#This Row],[CÓDIGO PRODUCTO]],SALIDAS1316[[#This Row],[CANTIDAD]])</f>
        <v>76</v>
      </c>
      <c r="F152" s="18">
        <f>INVENTARIO1215[[#This Row],[EXISTENCIAS INICIALES]]+INVENTARIO1215[[#This Row],[ENTRADAS]]-INVENTARIO1215[[#This Row],[SALIDAS]]</f>
        <v>92</v>
      </c>
      <c r="H152" s="1" t="s">
        <v>599</v>
      </c>
      <c r="J152" s="11" t="s">
        <v>474</v>
      </c>
      <c r="K152" s="36" t="e" cm="1">
        <f t="array" ref="K152">BUSCARV</f>
        <v>#NAME?</v>
      </c>
      <c r="L152" s="1">
        <v>76</v>
      </c>
      <c r="N152" s="1" t="s">
        <v>600</v>
      </c>
      <c r="P152" s="11" t="s">
        <v>474</v>
      </c>
      <c r="Q152" s="1" t="e" cm="1" vm="1">
        <f t="array" aca="1" ref="Q152" ca="1">VLOOKUP(ENTRADAS1417[CÓDIGO PRODUCTO],INVENTARIO1215[],2,FALSE)</f>
        <v>#VALUE!</v>
      </c>
      <c r="R152" s="1">
        <v>99</v>
      </c>
    </row>
    <row r="153" spans="1:18" x14ac:dyDescent="0.25">
      <c r="A153" s="11" t="s">
        <v>475</v>
      </c>
      <c r="B153" t="s">
        <v>351</v>
      </c>
      <c r="C153" s="3">
        <f>INVENTARIO12[[#This Row],[STOCK]]</f>
        <v>78</v>
      </c>
      <c r="D153" s="17">
        <f>SUMIF(ENTRADAS1417[[#This Row],[CÓDIGO PRODUCTO]],INVENTARIO1215[[#This Row],[CÓDIGO PRODUCTO]],ENTRADAS1417[[#This Row],[CANTIDAD]])</f>
        <v>105</v>
      </c>
      <c r="E153" s="17">
        <f>SUMIF(SALIDAS1316[[#This Row],[CÓDIGO PRODUCTO]],INVENTARIO1215[[#This Row],[CÓDIGO PRODUCTO]],SALIDAS1316[[#This Row],[CANTIDAD]])</f>
        <v>94</v>
      </c>
      <c r="F153" s="18">
        <f>INVENTARIO1215[[#This Row],[EXISTENCIAS INICIALES]]+INVENTARIO1215[[#This Row],[ENTRADAS]]-INVENTARIO1215[[#This Row],[SALIDAS]]</f>
        <v>89</v>
      </c>
      <c r="H153" s="1" t="s">
        <v>600</v>
      </c>
      <c r="J153" s="11" t="s">
        <v>475</v>
      </c>
      <c r="K153" s="36" t="e" cm="1">
        <f t="array" ref="K153">BUSCARV</f>
        <v>#NAME?</v>
      </c>
      <c r="L153" s="1">
        <v>94</v>
      </c>
      <c r="N153" s="1" t="s">
        <v>601</v>
      </c>
      <c r="P153" s="11" t="s">
        <v>475</v>
      </c>
      <c r="Q153" s="1" t="e" cm="1" vm="1">
        <f t="array" aca="1" ref="Q153" ca="1">VLOOKUP(ENTRADAS1417[CÓDIGO PRODUCTO],INVENTARIO1215[],2,FALSE)</f>
        <v>#VALUE!</v>
      </c>
      <c r="R153" s="1">
        <v>105</v>
      </c>
    </row>
    <row r="154" spans="1:18" x14ac:dyDescent="0.25">
      <c r="A154" s="11" t="s">
        <v>476</v>
      </c>
      <c r="B154" t="s">
        <v>352</v>
      </c>
      <c r="C154" s="3">
        <f>INVENTARIO12[[#This Row],[STOCK]]</f>
        <v>90</v>
      </c>
      <c r="D154" s="17">
        <f>SUMIF(ENTRADAS1417[[#This Row],[CÓDIGO PRODUCTO]],INVENTARIO1215[[#This Row],[CÓDIGO PRODUCTO]],ENTRADAS1417[[#This Row],[CANTIDAD]])</f>
        <v>97</v>
      </c>
      <c r="E154" s="17">
        <f>SUMIF(SALIDAS1316[[#This Row],[CÓDIGO PRODUCTO]],INVENTARIO1215[[#This Row],[CÓDIGO PRODUCTO]],SALIDAS1316[[#This Row],[CANTIDAD]])</f>
        <v>88</v>
      </c>
      <c r="F154" s="18">
        <f>INVENTARIO1215[[#This Row],[EXISTENCIAS INICIALES]]+INVENTARIO1215[[#This Row],[ENTRADAS]]-INVENTARIO1215[[#This Row],[SALIDAS]]</f>
        <v>99</v>
      </c>
      <c r="H154" s="1" t="s">
        <v>601</v>
      </c>
      <c r="J154" s="11" t="s">
        <v>476</v>
      </c>
      <c r="K154" s="36" t="e" cm="1">
        <f t="array" ref="K154">BUSCARV</f>
        <v>#NAME?</v>
      </c>
      <c r="L154" s="1">
        <v>88</v>
      </c>
      <c r="N154" s="1" t="s">
        <v>602</v>
      </c>
      <c r="P154" s="11" t="s">
        <v>476</v>
      </c>
      <c r="Q154" s="1" t="e" cm="1" vm="1">
        <f t="array" aca="1" ref="Q154" ca="1">VLOOKUP(ENTRADAS1417[CÓDIGO PRODUCTO],INVENTARIO1215[],2,FALSE)</f>
        <v>#VALUE!</v>
      </c>
      <c r="R154" s="1">
        <v>97</v>
      </c>
    </row>
    <row r="155" spans="1:18" x14ac:dyDescent="0.25">
      <c r="A155" s="11" t="s">
        <v>477</v>
      </c>
      <c r="B155" t="s">
        <v>353</v>
      </c>
      <c r="C155" s="3">
        <f>INVENTARIO12[[#This Row],[STOCK]]</f>
        <v>78</v>
      </c>
      <c r="D155" s="17">
        <f>SUMIF(ENTRADAS1417[[#This Row],[CÓDIGO PRODUCTO]],INVENTARIO1215[[#This Row],[CÓDIGO PRODUCTO]],ENTRADAS1417[[#This Row],[CANTIDAD]])</f>
        <v>98</v>
      </c>
      <c r="E155" s="17">
        <f>SUMIF(SALIDAS1316[[#This Row],[CÓDIGO PRODUCTO]],INVENTARIO1215[[#This Row],[CÓDIGO PRODUCTO]],SALIDAS1316[[#This Row],[CANTIDAD]])</f>
        <v>97</v>
      </c>
      <c r="F155" s="18">
        <f>INVENTARIO1215[[#This Row],[EXISTENCIAS INICIALES]]+INVENTARIO1215[[#This Row],[ENTRADAS]]-INVENTARIO1215[[#This Row],[SALIDAS]]</f>
        <v>79</v>
      </c>
      <c r="H155" s="1" t="s">
        <v>602</v>
      </c>
      <c r="J155" s="11" t="s">
        <v>477</v>
      </c>
      <c r="K155" s="36" t="e" cm="1">
        <f t="array" ref="K155">BUSCARV</f>
        <v>#NAME?</v>
      </c>
      <c r="L155" s="1">
        <v>97</v>
      </c>
      <c r="N155" s="1" t="s">
        <v>603</v>
      </c>
      <c r="P155" s="11" t="s">
        <v>477</v>
      </c>
      <c r="Q155" s="1" t="e" cm="1" vm="1">
        <f t="array" aca="1" ref="Q155" ca="1">VLOOKUP(ENTRADAS1417[CÓDIGO PRODUCTO],INVENTARIO1215[],2,FALSE)</f>
        <v>#VALUE!</v>
      </c>
      <c r="R155" s="1">
        <v>98</v>
      </c>
    </row>
    <row r="156" spans="1:18" x14ac:dyDescent="0.25">
      <c r="A156" s="11" t="s">
        <v>478</v>
      </c>
      <c r="B156" t="s">
        <v>354</v>
      </c>
      <c r="C156" s="3">
        <f>INVENTARIO12[[#This Row],[STOCK]]</f>
        <v>80</v>
      </c>
      <c r="D156" s="17">
        <f>SUMIF(ENTRADAS1417[[#This Row],[CÓDIGO PRODUCTO]],INVENTARIO1215[[#This Row],[CÓDIGO PRODUCTO]],ENTRADAS1417[[#This Row],[CANTIDAD]])</f>
        <v>104</v>
      </c>
      <c r="E156" s="17">
        <f>SUMIF(SALIDAS1316[[#This Row],[CÓDIGO PRODUCTO]],INVENTARIO1215[[#This Row],[CÓDIGO PRODUCTO]],SALIDAS1316[[#This Row],[CANTIDAD]])</f>
        <v>95</v>
      </c>
      <c r="F156" s="18">
        <f>INVENTARIO1215[[#This Row],[EXISTENCIAS INICIALES]]+INVENTARIO1215[[#This Row],[ENTRADAS]]-INVENTARIO1215[[#This Row],[SALIDAS]]</f>
        <v>89</v>
      </c>
      <c r="H156" s="1" t="s">
        <v>603</v>
      </c>
      <c r="J156" s="11" t="s">
        <v>478</v>
      </c>
      <c r="K156" s="36" t="e" cm="1">
        <f t="array" ref="K156">BUSCARV</f>
        <v>#NAME?</v>
      </c>
      <c r="L156" s="1">
        <v>95</v>
      </c>
      <c r="N156" s="1" t="s">
        <v>604</v>
      </c>
      <c r="P156" s="11" t="s">
        <v>478</v>
      </c>
      <c r="Q156" s="1" t="e" cm="1" vm="1">
        <f t="array" aca="1" ref="Q156" ca="1">VLOOKUP(ENTRADAS1417[CÓDIGO PRODUCTO],INVENTARIO1215[],2,FALSE)</f>
        <v>#VALUE!</v>
      </c>
      <c r="R156" s="1">
        <v>104</v>
      </c>
    </row>
    <row r="157" spans="1:18" x14ac:dyDescent="0.25">
      <c r="A157" s="11" t="s">
        <v>479</v>
      </c>
      <c r="B157" t="s">
        <v>355</v>
      </c>
      <c r="C157" s="3">
        <f>INVENTARIO12[[#This Row],[STOCK]]</f>
        <v>79</v>
      </c>
      <c r="D157" s="17">
        <f>SUMIF(ENTRADAS1417[[#This Row],[CÓDIGO PRODUCTO]],INVENTARIO1215[[#This Row],[CÓDIGO PRODUCTO]],ENTRADAS1417[[#This Row],[CANTIDAD]])</f>
        <v>102</v>
      </c>
      <c r="E157" s="17">
        <f>SUMIF(SALIDAS1316[[#This Row],[CÓDIGO PRODUCTO]],INVENTARIO1215[[#This Row],[CÓDIGO PRODUCTO]],SALIDAS1316[[#This Row],[CANTIDAD]])</f>
        <v>79</v>
      </c>
      <c r="F157" s="18">
        <f>INVENTARIO1215[[#This Row],[EXISTENCIAS INICIALES]]+INVENTARIO1215[[#This Row],[ENTRADAS]]-INVENTARIO1215[[#This Row],[SALIDAS]]</f>
        <v>102</v>
      </c>
      <c r="H157" s="1" t="s">
        <v>604</v>
      </c>
      <c r="J157" s="11" t="s">
        <v>479</v>
      </c>
      <c r="K157" s="36" t="e" cm="1">
        <f t="array" ref="K157">BUSCARV</f>
        <v>#NAME?</v>
      </c>
      <c r="L157" s="1">
        <v>79</v>
      </c>
      <c r="N157" s="1" t="s">
        <v>605</v>
      </c>
      <c r="P157" s="11" t="s">
        <v>479</v>
      </c>
      <c r="Q157" s="1" t="e" cm="1" vm="1">
        <f t="array" aca="1" ref="Q157" ca="1">VLOOKUP(ENTRADAS1417[CÓDIGO PRODUCTO],INVENTARIO1215[],2,FALSE)</f>
        <v>#VALUE!</v>
      </c>
      <c r="R157" s="1">
        <v>102</v>
      </c>
    </row>
    <row r="158" spans="1:18" x14ac:dyDescent="0.25">
      <c r="A158" s="11" t="s">
        <v>480</v>
      </c>
      <c r="B158" t="s">
        <v>356</v>
      </c>
      <c r="C158" s="3">
        <f>INVENTARIO12[[#This Row],[STOCK]]</f>
        <v>68</v>
      </c>
      <c r="D158" s="17">
        <f>SUMIF(ENTRADAS1417[[#This Row],[CÓDIGO PRODUCTO]],INVENTARIO1215[[#This Row],[CÓDIGO PRODUCTO]],ENTRADAS1417[[#This Row],[CANTIDAD]])</f>
        <v>111</v>
      </c>
      <c r="E158" s="17">
        <f>SUMIF(SALIDAS1316[[#This Row],[CÓDIGO PRODUCTO]],INVENTARIO1215[[#This Row],[CÓDIGO PRODUCTO]],SALIDAS1316[[#This Row],[CANTIDAD]])</f>
        <v>95</v>
      </c>
      <c r="F158" s="18">
        <f>INVENTARIO1215[[#This Row],[EXISTENCIAS INICIALES]]+INVENTARIO1215[[#This Row],[ENTRADAS]]-INVENTARIO1215[[#This Row],[SALIDAS]]</f>
        <v>84</v>
      </c>
      <c r="H158" s="1" t="s">
        <v>605</v>
      </c>
      <c r="J158" s="11" t="s">
        <v>480</v>
      </c>
      <c r="K158" s="36" t="e" cm="1">
        <f t="array" ref="K158">BUSCARV</f>
        <v>#NAME?</v>
      </c>
      <c r="L158" s="1">
        <v>95</v>
      </c>
      <c r="N158" s="1" t="s">
        <v>606</v>
      </c>
      <c r="P158" s="11" t="s">
        <v>480</v>
      </c>
      <c r="Q158" s="1" t="e" cm="1" vm="1">
        <f t="array" aca="1" ref="Q158" ca="1">VLOOKUP(ENTRADAS1417[CÓDIGO PRODUCTO],INVENTARIO1215[],2,FALSE)</f>
        <v>#VALUE!</v>
      </c>
      <c r="R158" s="1">
        <v>111</v>
      </c>
    </row>
    <row r="159" spans="1:18" x14ac:dyDescent="0.25">
      <c r="A159" s="11" t="s">
        <v>481</v>
      </c>
      <c r="B159" t="s">
        <v>357</v>
      </c>
      <c r="C159" s="3">
        <f>INVENTARIO12[[#This Row],[STOCK]]</f>
        <v>90</v>
      </c>
      <c r="D159" s="17">
        <f>SUMIF(ENTRADAS1417[[#This Row],[CÓDIGO PRODUCTO]],INVENTARIO1215[[#This Row],[CÓDIGO PRODUCTO]],ENTRADAS1417[[#This Row],[CANTIDAD]])</f>
        <v>107</v>
      </c>
      <c r="E159" s="17">
        <f>SUMIF(SALIDAS1316[[#This Row],[CÓDIGO PRODUCTO]],INVENTARIO1215[[#This Row],[CÓDIGO PRODUCTO]],SALIDAS1316[[#This Row],[CANTIDAD]])</f>
        <v>91</v>
      </c>
      <c r="F159" s="18">
        <f>INVENTARIO1215[[#This Row],[EXISTENCIAS INICIALES]]+INVENTARIO1215[[#This Row],[ENTRADAS]]-INVENTARIO1215[[#This Row],[SALIDAS]]</f>
        <v>106</v>
      </c>
      <c r="H159" s="1" t="s">
        <v>606</v>
      </c>
      <c r="J159" s="11" t="s">
        <v>481</v>
      </c>
      <c r="K159" s="36" t="e" cm="1">
        <f t="array" ref="K159">BUSCARV</f>
        <v>#NAME?</v>
      </c>
      <c r="L159" s="1">
        <v>91</v>
      </c>
      <c r="N159" s="1" t="s">
        <v>607</v>
      </c>
      <c r="P159" s="11" t="s">
        <v>481</v>
      </c>
      <c r="Q159" s="1" t="e" cm="1" vm="1">
        <f t="array" aca="1" ref="Q159" ca="1">VLOOKUP(ENTRADAS1417[CÓDIGO PRODUCTO],INVENTARIO1215[],2,FALSE)</f>
        <v>#VALUE!</v>
      </c>
      <c r="R159" s="1">
        <v>107</v>
      </c>
    </row>
    <row r="160" spans="1:18" x14ac:dyDescent="0.25">
      <c r="A160" s="11" t="s">
        <v>482</v>
      </c>
      <c r="B160" t="s">
        <v>57</v>
      </c>
      <c r="C160" s="3">
        <f>INVENTARIO12[[#This Row],[STOCK]]</f>
        <v>90</v>
      </c>
      <c r="D160" s="17">
        <f>SUMIF(ENTRADAS1417[[#This Row],[CÓDIGO PRODUCTO]],INVENTARIO1215[[#This Row],[CÓDIGO PRODUCTO]],ENTRADAS1417[[#This Row],[CANTIDAD]])</f>
        <v>95</v>
      </c>
      <c r="E160" s="17">
        <f>SUMIF(SALIDAS1316[[#This Row],[CÓDIGO PRODUCTO]],INVENTARIO1215[[#This Row],[CÓDIGO PRODUCTO]],SALIDAS1316[[#This Row],[CANTIDAD]])</f>
        <v>91</v>
      </c>
      <c r="F160" s="18">
        <f>INVENTARIO1215[[#This Row],[EXISTENCIAS INICIALES]]+INVENTARIO1215[[#This Row],[ENTRADAS]]-INVENTARIO1215[[#This Row],[SALIDAS]]</f>
        <v>94</v>
      </c>
      <c r="H160" s="1" t="s">
        <v>607</v>
      </c>
      <c r="J160" s="11" t="s">
        <v>482</v>
      </c>
      <c r="K160" s="36" t="e" cm="1">
        <f t="array" ref="K160">BUSCARV</f>
        <v>#NAME?</v>
      </c>
      <c r="L160" s="1">
        <v>91</v>
      </c>
      <c r="N160" s="1" t="s">
        <v>608</v>
      </c>
      <c r="P160" s="11" t="s">
        <v>482</v>
      </c>
      <c r="Q160" s="1" t="e" cm="1" vm="1">
        <f t="array" aca="1" ref="Q160" ca="1">VLOOKUP(ENTRADAS1417[CÓDIGO PRODUCTO],INVENTARIO1215[],2,FALSE)</f>
        <v>#VALUE!</v>
      </c>
      <c r="R160" s="1">
        <v>95</v>
      </c>
    </row>
    <row r="161" spans="1:18" x14ac:dyDescent="0.25">
      <c r="A161" s="11" t="s">
        <v>483</v>
      </c>
      <c r="B161" t="s">
        <v>358</v>
      </c>
      <c r="C161" s="3">
        <f>INVENTARIO12[[#This Row],[STOCK]]</f>
        <v>57</v>
      </c>
      <c r="D161" s="17">
        <f>SUMIF(ENTRADAS1417[[#This Row],[CÓDIGO PRODUCTO]],INVENTARIO1215[[#This Row],[CÓDIGO PRODUCTO]],ENTRADAS1417[[#This Row],[CANTIDAD]])</f>
        <v>90</v>
      </c>
      <c r="E161" s="17">
        <f>SUMIF(SALIDAS1316[[#This Row],[CÓDIGO PRODUCTO]],INVENTARIO1215[[#This Row],[CÓDIGO PRODUCTO]],SALIDAS1316[[#This Row],[CANTIDAD]])</f>
        <v>74</v>
      </c>
      <c r="F161" s="18">
        <f>INVENTARIO1215[[#This Row],[EXISTENCIAS INICIALES]]+INVENTARIO1215[[#This Row],[ENTRADAS]]-INVENTARIO1215[[#This Row],[SALIDAS]]</f>
        <v>73</v>
      </c>
      <c r="H161" s="1" t="s">
        <v>608</v>
      </c>
      <c r="J161" s="11" t="s">
        <v>483</v>
      </c>
      <c r="K161" s="36" t="e" cm="1">
        <f t="array" ref="K161">BUSCARV</f>
        <v>#NAME?</v>
      </c>
      <c r="L161" s="1">
        <v>74</v>
      </c>
      <c r="N161" s="1" t="s">
        <v>609</v>
      </c>
      <c r="P161" s="11" t="s">
        <v>483</v>
      </c>
      <c r="Q161" s="1" t="e" cm="1" vm="1">
        <f t="array" aca="1" ref="Q161" ca="1">VLOOKUP(ENTRADAS1417[CÓDIGO PRODUCTO],INVENTARIO1215[],2,FALSE)</f>
        <v>#VALUE!</v>
      </c>
      <c r="R161" s="1">
        <v>90</v>
      </c>
    </row>
    <row r="162" spans="1:18" x14ac:dyDescent="0.25">
      <c r="A162" s="11" t="s">
        <v>484</v>
      </c>
      <c r="B162" t="s">
        <v>359</v>
      </c>
      <c r="C162" s="3">
        <f>INVENTARIO12[[#This Row],[STOCK]]</f>
        <v>71</v>
      </c>
      <c r="D162" s="17">
        <f>SUMIF(ENTRADAS1417[[#This Row],[CÓDIGO PRODUCTO]],INVENTARIO1215[[#This Row],[CÓDIGO PRODUCTO]],ENTRADAS1417[[#This Row],[CANTIDAD]])</f>
        <v>95</v>
      </c>
      <c r="E162" s="17">
        <f>SUMIF(SALIDAS1316[[#This Row],[CÓDIGO PRODUCTO]],INVENTARIO1215[[#This Row],[CÓDIGO PRODUCTO]],SALIDAS1316[[#This Row],[CANTIDAD]])</f>
        <v>86</v>
      </c>
      <c r="F162" s="18">
        <f>INVENTARIO1215[[#This Row],[EXISTENCIAS INICIALES]]+INVENTARIO1215[[#This Row],[ENTRADAS]]-INVENTARIO1215[[#This Row],[SALIDAS]]</f>
        <v>80</v>
      </c>
      <c r="H162" s="1" t="s">
        <v>609</v>
      </c>
      <c r="J162" s="11" t="s">
        <v>484</v>
      </c>
      <c r="K162" s="36" t="e" cm="1">
        <f t="array" ref="K162">BUSCARV</f>
        <v>#NAME?</v>
      </c>
      <c r="L162" s="1">
        <v>86</v>
      </c>
      <c r="N162" s="1" t="s">
        <v>610</v>
      </c>
      <c r="P162" s="11" t="s">
        <v>484</v>
      </c>
      <c r="Q162" s="1" t="e" cm="1" vm="1">
        <f t="array" aca="1" ref="Q162" ca="1">VLOOKUP(ENTRADAS1417[CÓDIGO PRODUCTO],INVENTARIO1215[],2,FALSE)</f>
        <v>#VALUE!</v>
      </c>
      <c r="R162" s="1">
        <v>95</v>
      </c>
    </row>
    <row r="163" spans="1:18" x14ac:dyDescent="0.25">
      <c r="A163" s="11" t="s">
        <v>485</v>
      </c>
      <c r="B163" t="s">
        <v>360</v>
      </c>
      <c r="C163" s="3">
        <f>INVENTARIO12[[#This Row],[STOCK]]</f>
        <v>80</v>
      </c>
      <c r="D163" s="17">
        <f>SUMIF(ENTRADAS1417[[#This Row],[CÓDIGO PRODUCTO]],INVENTARIO1215[[#This Row],[CÓDIGO PRODUCTO]],ENTRADAS1417[[#This Row],[CANTIDAD]])</f>
        <v>92</v>
      </c>
      <c r="E163" s="17">
        <f>SUMIF(SALIDAS1316[[#This Row],[CÓDIGO PRODUCTO]],INVENTARIO1215[[#This Row],[CÓDIGO PRODUCTO]],SALIDAS1316[[#This Row],[CANTIDAD]])</f>
        <v>74</v>
      </c>
      <c r="F163" s="18">
        <f>INVENTARIO1215[[#This Row],[EXISTENCIAS INICIALES]]+INVENTARIO1215[[#This Row],[ENTRADAS]]-INVENTARIO1215[[#This Row],[SALIDAS]]</f>
        <v>98</v>
      </c>
      <c r="H163" s="1" t="s">
        <v>610</v>
      </c>
      <c r="J163" s="11" t="s">
        <v>485</v>
      </c>
      <c r="K163" s="36" t="e" cm="1">
        <f t="array" ref="K163">BUSCARV</f>
        <v>#NAME?</v>
      </c>
      <c r="L163" s="1">
        <v>74</v>
      </c>
      <c r="N163" s="1" t="s">
        <v>611</v>
      </c>
      <c r="P163" s="11" t="s">
        <v>485</v>
      </c>
      <c r="Q163" s="1" t="e" cm="1" vm="1">
        <f t="array" aca="1" ref="Q163" ca="1">VLOOKUP(ENTRADAS1417[CÓDIGO PRODUCTO],INVENTARIO1215[],2,FALSE)</f>
        <v>#VALUE!</v>
      </c>
      <c r="R163" s="1">
        <v>92</v>
      </c>
    </row>
    <row r="164" spans="1:18" x14ac:dyDescent="0.25">
      <c r="A164" s="11" t="s">
        <v>486</v>
      </c>
      <c r="B164" t="s">
        <v>361</v>
      </c>
      <c r="C164" s="3">
        <f>INVENTARIO12[[#This Row],[STOCK]]</f>
        <v>100</v>
      </c>
      <c r="D164" s="17">
        <f>SUMIF(ENTRADAS1417[[#This Row],[CÓDIGO PRODUCTO]],INVENTARIO1215[[#This Row],[CÓDIGO PRODUCTO]],ENTRADAS1417[[#This Row],[CANTIDAD]])</f>
        <v>98</v>
      </c>
      <c r="E164" s="17">
        <f>SUMIF(SALIDAS1316[[#This Row],[CÓDIGO PRODUCTO]],INVENTARIO1215[[#This Row],[CÓDIGO PRODUCTO]],SALIDAS1316[[#This Row],[CANTIDAD]])</f>
        <v>93</v>
      </c>
      <c r="F164" s="18">
        <f>INVENTARIO1215[[#This Row],[EXISTENCIAS INICIALES]]+INVENTARIO1215[[#This Row],[ENTRADAS]]-INVENTARIO1215[[#This Row],[SALIDAS]]</f>
        <v>105</v>
      </c>
      <c r="H164" s="1" t="s">
        <v>611</v>
      </c>
      <c r="J164" s="11" t="s">
        <v>486</v>
      </c>
      <c r="K164" s="36" t="e" cm="1">
        <f t="array" ref="K164">BUSCARV</f>
        <v>#NAME?</v>
      </c>
      <c r="L164" s="1">
        <v>93</v>
      </c>
      <c r="N164" s="1" t="s">
        <v>612</v>
      </c>
      <c r="P164" s="11" t="s">
        <v>486</v>
      </c>
      <c r="Q164" s="1" t="e" cm="1" vm="1">
        <f t="array" aca="1" ref="Q164" ca="1">VLOOKUP(ENTRADAS1417[CÓDIGO PRODUCTO],INVENTARIO1215[],2,FALSE)</f>
        <v>#VALUE!</v>
      </c>
      <c r="R164" s="1">
        <v>98</v>
      </c>
    </row>
    <row r="165" spans="1:18" x14ac:dyDescent="0.25">
      <c r="A165" s="11" t="s">
        <v>487</v>
      </c>
      <c r="B165" t="s">
        <v>362</v>
      </c>
      <c r="C165" s="3">
        <f>INVENTARIO12[[#This Row],[STOCK]]</f>
        <v>59</v>
      </c>
      <c r="D165" s="17">
        <f>SUMIF(ENTRADAS1417[[#This Row],[CÓDIGO PRODUCTO]],INVENTARIO1215[[#This Row],[CÓDIGO PRODUCTO]],ENTRADAS1417[[#This Row],[CANTIDAD]])</f>
        <v>100</v>
      </c>
      <c r="E165" s="17">
        <f>SUMIF(SALIDAS1316[[#This Row],[CÓDIGO PRODUCTO]],INVENTARIO1215[[#This Row],[CÓDIGO PRODUCTO]],SALIDAS1316[[#This Row],[CANTIDAD]])</f>
        <v>96</v>
      </c>
      <c r="F165" s="18">
        <f>INVENTARIO1215[[#This Row],[EXISTENCIAS INICIALES]]+INVENTARIO1215[[#This Row],[ENTRADAS]]-INVENTARIO1215[[#This Row],[SALIDAS]]</f>
        <v>63</v>
      </c>
      <c r="H165" s="1" t="s">
        <v>612</v>
      </c>
      <c r="J165" s="11" t="s">
        <v>487</v>
      </c>
      <c r="K165" s="36" t="e" cm="1">
        <f t="array" ref="K165">BUSCARV</f>
        <v>#NAME?</v>
      </c>
      <c r="L165" s="1">
        <v>96</v>
      </c>
      <c r="N165" s="1" t="s">
        <v>613</v>
      </c>
      <c r="P165" s="11" t="s">
        <v>487</v>
      </c>
      <c r="Q165" s="1" t="e" cm="1" vm="1">
        <f t="array" aca="1" ref="Q165" ca="1">VLOOKUP(ENTRADAS1417[CÓDIGO PRODUCTO],INVENTARIO1215[],2,FALSE)</f>
        <v>#VALUE!</v>
      </c>
      <c r="R165" s="1">
        <v>100</v>
      </c>
    </row>
    <row r="166" spans="1:18" x14ac:dyDescent="0.25">
      <c r="A166" s="11" t="s">
        <v>488</v>
      </c>
      <c r="B166" t="s">
        <v>363</v>
      </c>
      <c r="C166" s="3">
        <f>INVENTARIO12[[#This Row],[STOCK]]</f>
        <v>70</v>
      </c>
      <c r="D166" s="17">
        <f>SUMIF(ENTRADAS1417[[#This Row],[CÓDIGO PRODUCTO]],INVENTARIO1215[[#This Row],[CÓDIGO PRODUCTO]],ENTRADAS1417[[#This Row],[CANTIDAD]])</f>
        <v>110</v>
      </c>
      <c r="E166" s="17">
        <f>SUMIF(SALIDAS1316[[#This Row],[CÓDIGO PRODUCTO]],INVENTARIO1215[[#This Row],[CÓDIGO PRODUCTO]],SALIDAS1316[[#This Row],[CANTIDAD]])</f>
        <v>83</v>
      </c>
      <c r="F166" s="18">
        <f>INVENTARIO1215[[#This Row],[EXISTENCIAS INICIALES]]+INVENTARIO1215[[#This Row],[ENTRADAS]]-INVENTARIO1215[[#This Row],[SALIDAS]]</f>
        <v>97</v>
      </c>
      <c r="H166" s="1" t="s">
        <v>613</v>
      </c>
      <c r="J166" s="11" t="s">
        <v>488</v>
      </c>
      <c r="K166" s="36" t="e" cm="1">
        <f t="array" ref="K166">BUSCARV</f>
        <v>#NAME?</v>
      </c>
      <c r="L166" s="1">
        <v>83</v>
      </c>
      <c r="N166" s="1" t="s">
        <v>614</v>
      </c>
      <c r="P166" s="11" t="s">
        <v>488</v>
      </c>
      <c r="Q166" s="1" t="e" cm="1" vm="1">
        <f t="array" aca="1" ref="Q166" ca="1">VLOOKUP(ENTRADAS1417[CÓDIGO PRODUCTO],INVENTARIO1215[],2,FALSE)</f>
        <v>#VALUE!</v>
      </c>
      <c r="R166" s="1">
        <v>110</v>
      </c>
    </row>
    <row r="167" spans="1:18" x14ac:dyDescent="0.25">
      <c r="A167" s="11" t="s">
        <v>489</v>
      </c>
      <c r="B167" t="s">
        <v>364</v>
      </c>
      <c r="C167" s="3">
        <f>INVENTARIO12[[#This Row],[STOCK]]</f>
        <v>55</v>
      </c>
      <c r="D167" s="17">
        <f>SUMIF(ENTRADAS1417[[#This Row],[CÓDIGO PRODUCTO]],INVENTARIO1215[[#This Row],[CÓDIGO PRODUCTO]],ENTRADAS1417[[#This Row],[CANTIDAD]])</f>
        <v>106</v>
      </c>
      <c r="E167" s="17">
        <f>SUMIF(SALIDAS1316[[#This Row],[CÓDIGO PRODUCTO]],INVENTARIO1215[[#This Row],[CÓDIGO PRODUCTO]],SALIDAS1316[[#This Row],[CANTIDAD]])</f>
        <v>92</v>
      </c>
      <c r="F167" s="18">
        <f>INVENTARIO1215[[#This Row],[EXISTENCIAS INICIALES]]+INVENTARIO1215[[#This Row],[ENTRADAS]]-INVENTARIO1215[[#This Row],[SALIDAS]]</f>
        <v>69</v>
      </c>
      <c r="H167" s="1" t="s">
        <v>614</v>
      </c>
      <c r="J167" s="11" t="s">
        <v>489</v>
      </c>
      <c r="K167" s="36" t="e" cm="1">
        <f t="array" ref="K167">BUSCARV</f>
        <v>#NAME?</v>
      </c>
      <c r="L167" s="1">
        <v>92</v>
      </c>
      <c r="N167" s="1" t="s">
        <v>615</v>
      </c>
      <c r="P167" s="11" t="s">
        <v>489</v>
      </c>
      <c r="Q167" s="1" t="e" cm="1" vm="1">
        <f t="array" aca="1" ref="Q167" ca="1">VLOOKUP(ENTRADAS1417[CÓDIGO PRODUCTO],INVENTARIO1215[],2,FALSE)</f>
        <v>#VALUE!</v>
      </c>
      <c r="R167" s="1">
        <v>106</v>
      </c>
    </row>
    <row r="168" spans="1:18" x14ac:dyDescent="0.25">
      <c r="A168" s="11" t="s">
        <v>490</v>
      </c>
      <c r="B168" t="s">
        <v>365</v>
      </c>
      <c r="C168" s="3">
        <f>INVENTARIO12[[#This Row],[STOCK]]</f>
        <v>68</v>
      </c>
      <c r="D168" s="17">
        <f>SUMIF(ENTRADAS1417[[#This Row],[CÓDIGO PRODUCTO]],INVENTARIO1215[[#This Row],[CÓDIGO PRODUCTO]],ENTRADAS1417[[#This Row],[CANTIDAD]])</f>
        <v>99</v>
      </c>
      <c r="E168" s="17">
        <f>SUMIF(SALIDAS1316[[#This Row],[CÓDIGO PRODUCTO]],INVENTARIO1215[[#This Row],[CÓDIGO PRODUCTO]],SALIDAS1316[[#This Row],[CANTIDAD]])</f>
        <v>95</v>
      </c>
      <c r="F168" s="18">
        <f>INVENTARIO1215[[#This Row],[EXISTENCIAS INICIALES]]+INVENTARIO1215[[#This Row],[ENTRADAS]]-INVENTARIO1215[[#This Row],[SALIDAS]]</f>
        <v>72</v>
      </c>
      <c r="H168" s="1" t="s">
        <v>615</v>
      </c>
      <c r="J168" s="11" t="s">
        <v>490</v>
      </c>
      <c r="K168" s="36" t="e" cm="1">
        <f t="array" ref="K168">BUSCARV</f>
        <v>#NAME?</v>
      </c>
      <c r="L168" s="1">
        <v>95</v>
      </c>
      <c r="N168" s="1" t="s">
        <v>616</v>
      </c>
      <c r="P168" s="11" t="s">
        <v>490</v>
      </c>
      <c r="Q168" s="1" t="e" cm="1" vm="1">
        <f t="array" aca="1" ref="Q168" ca="1">VLOOKUP(ENTRADAS1417[CÓDIGO PRODUCTO],INVENTARIO1215[],2,FALSE)</f>
        <v>#VALUE!</v>
      </c>
      <c r="R168" s="1">
        <v>99</v>
      </c>
    </row>
    <row r="169" spans="1:18" x14ac:dyDescent="0.25">
      <c r="A169" s="11" t="s">
        <v>491</v>
      </c>
      <c r="B169" t="s">
        <v>366</v>
      </c>
      <c r="C169" s="3">
        <f>INVENTARIO12[[#This Row],[STOCK]]</f>
        <v>52</v>
      </c>
      <c r="D169" s="17">
        <f>SUMIF(ENTRADAS1417[[#This Row],[CÓDIGO PRODUCTO]],INVENTARIO1215[[#This Row],[CÓDIGO PRODUCTO]],ENTRADAS1417[[#This Row],[CANTIDAD]])</f>
        <v>102</v>
      </c>
      <c r="E169" s="17">
        <f>SUMIF(SALIDAS1316[[#This Row],[CÓDIGO PRODUCTO]],INVENTARIO1215[[#This Row],[CÓDIGO PRODUCTO]],SALIDAS1316[[#This Row],[CANTIDAD]])</f>
        <v>93</v>
      </c>
      <c r="F169" s="18">
        <f>INVENTARIO1215[[#This Row],[EXISTENCIAS INICIALES]]+INVENTARIO1215[[#This Row],[ENTRADAS]]-INVENTARIO1215[[#This Row],[SALIDAS]]</f>
        <v>61</v>
      </c>
      <c r="H169" s="1" t="s">
        <v>616</v>
      </c>
      <c r="J169" s="11" t="s">
        <v>491</v>
      </c>
      <c r="K169" s="36" t="e" cm="1">
        <f t="array" ref="K169">BUSCARV</f>
        <v>#NAME?</v>
      </c>
      <c r="L169" s="1">
        <v>93</v>
      </c>
      <c r="N169" s="1" t="s">
        <v>617</v>
      </c>
      <c r="P169" s="11" t="s">
        <v>491</v>
      </c>
      <c r="Q169" s="1" t="e" cm="1" vm="1">
        <f t="array" aca="1" ref="Q169" ca="1">VLOOKUP(ENTRADAS1417[CÓDIGO PRODUCTO],INVENTARIO1215[],2,FALSE)</f>
        <v>#VALUE!</v>
      </c>
      <c r="R169" s="1">
        <v>102</v>
      </c>
    </row>
    <row r="170" spans="1:18" x14ac:dyDescent="0.25">
      <c r="A170" s="11" t="s">
        <v>492</v>
      </c>
      <c r="B170" t="s">
        <v>367</v>
      </c>
      <c r="C170" s="3">
        <f>INVENTARIO12[[#This Row],[STOCK]]</f>
        <v>47</v>
      </c>
      <c r="D170" s="17">
        <f>SUMIF(ENTRADAS1417[[#This Row],[CÓDIGO PRODUCTO]],INVENTARIO1215[[#This Row],[CÓDIGO PRODUCTO]],ENTRADAS1417[[#This Row],[CANTIDAD]])</f>
        <v>96</v>
      </c>
      <c r="E170" s="17">
        <f>SUMIF(SALIDAS1316[[#This Row],[CÓDIGO PRODUCTO]],INVENTARIO1215[[#This Row],[CÓDIGO PRODUCTO]],SALIDAS1316[[#This Row],[CANTIDAD]])</f>
        <v>93</v>
      </c>
      <c r="F170" s="18">
        <f>INVENTARIO1215[[#This Row],[EXISTENCIAS INICIALES]]+INVENTARIO1215[[#This Row],[ENTRADAS]]-INVENTARIO1215[[#This Row],[SALIDAS]]</f>
        <v>50</v>
      </c>
      <c r="H170" s="1" t="s">
        <v>617</v>
      </c>
      <c r="J170" s="11" t="s">
        <v>492</v>
      </c>
      <c r="K170" s="36" t="e" cm="1">
        <f t="array" ref="K170">BUSCARV</f>
        <v>#NAME?</v>
      </c>
      <c r="L170" s="1">
        <v>93</v>
      </c>
      <c r="N170" s="1" t="s">
        <v>618</v>
      </c>
      <c r="P170" s="11" t="s">
        <v>492</v>
      </c>
      <c r="Q170" s="1" t="e" cm="1" vm="1">
        <f t="array" aca="1" ref="Q170" ca="1">VLOOKUP(ENTRADAS1417[CÓDIGO PRODUCTO],INVENTARIO1215[],2,FALSE)</f>
        <v>#VALUE!</v>
      </c>
      <c r="R170" s="1">
        <v>96</v>
      </c>
    </row>
    <row r="171" spans="1:18" x14ac:dyDescent="0.25">
      <c r="A171" s="11" t="s">
        <v>493</v>
      </c>
      <c r="B171" t="s">
        <v>368</v>
      </c>
      <c r="C171" s="3">
        <f>INVENTARIO12[[#This Row],[STOCK]]</f>
        <v>65</v>
      </c>
      <c r="D171" s="17">
        <f>SUMIF(ENTRADAS1417[[#This Row],[CÓDIGO PRODUCTO]],INVENTARIO1215[[#This Row],[CÓDIGO PRODUCTO]],ENTRADAS1417[[#This Row],[CANTIDAD]])</f>
        <v>103</v>
      </c>
      <c r="E171" s="17">
        <f>SUMIF(SALIDAS1316[[#This Row],[CÓDIGO PRODUCTO]],INVENTARIO1215[[#This Row],[CÓDIGO PRODUCTO]],SALIDAS1316[[#This Row],[CANTIDAD]])</f>
        <v>85</v>
      </c>
      <c r="F171" s="18">
        <f>INVENTARIO1215[[#This Row],[EXISTENCIAS INICIALES]]+INVENTARIO1215[[#This Row],[ENTRADAS]]-INVENTARIO1215[[#This Row],[SALIDAS]]</f>
        <v>83</v>
      </c>
      <c r="H171" s="1" t="s">
        <v>618</v>
      </c>
      <c r="J171" s="11" t="s">
        <v>493</v>
      </c>
      <c r="K171" s="36" t="e" cm="1">
        <f t="array" ref="K171">BUSCARV</f>
        <v>#NAME?</v>
      </c>
      <c r="L171" s="1">
        <v>85</v>
      </c>
      <c r="N171" s="1" t="s">
        <v>619</v>
      </c>
      <c r="P171" s="11" t="s">
        <v>493</v>
      </c>
      <c r="Q171" s="1" t="e" cm="1" vm="1">
        <f t="array" aca="1" ref="Q171" ca="1">VLOOKUP(ENTRADAS1417[CÓDIGO PRODUCTO],INVENTARIO1215[],2,FALSE)</f>
        <v>#VALUE!</v>
      </c>
      <c r="R171" s="1">
        <v>103</v>
      </c>
    </row>
    <row r="172" spans="1:18" x14ac:dyDescent="0.25">
      <c r="A172" s="11" t="s">
        <v>494</v>
      </c>
      <c r="B172" t="s">
        <v>369</v>
      </c>
      <c r="C172" s="3">
        <f>INVENTARIO12[[#This Row],[STOCK]]</f>
        <v>71</v>
      </c>
      <c r="D172" s="17">
        <f>SUMIF(ENTRADAS1417[[#This Row],[CÓDIGO PRODUCTO]],INVENTARIO1215[[#This Row],[CÓDIGO PRODUCTO]],ENTRADAS1417[[#This Row],[CANTIDAD]])</f>
        <v>104</v>
      </c>
      <c r="E172" s="17">
        <f>SUMIF(SALIDAS1316[[#This Row],[CÓDIGO PRODUCTO]],INVENTARIO1215[[#This Row],[CÓDIGO PRODUCTO]],SALIDAS1316[[#This Row],[CANTIDAD]])</f>
        <v>88</v>
      </c>
      <c r="F172" s="18">
        <f>INVENTARIO1215[[#This Row],[EXISTENCIAS INICIALES]]+INVENTARIO1215[[#This Row],[ENTRADAS]]-INVENTARIO1215[[#This Row],[SALIDAS]]</f>
        <v>87</v>
      </c>
      <c r="H172" s="1" t="s">
        <v>619</v>
      </c>
      <c r="J172" s="11" t="s">
        <v>494</v>
      </c>
      <c r="K172" s="36" t="e" cm="1">
        <f t="array" ref="K172">BUSCARV</f>
        <v>#NAME?</v>
      </c>
      <c r="L172" s="1">
        <v>88</v>
      </c>
      <c r="N172" s="1" t="s">
        <v>620</v>
      </c>
      <c r="P172" s="11" t="s">
        <v>494</v>
      </c>
      <c r="Q172" s="1" t="e" cm="1" vm="1">
        <f t="array" aca="1" ref="Q172" ca="1">VLOOKUP(ENTRADAS1417[CÓDIGO PRODUCTO],INVENTARIO1215[],2,FALSE)</f>
        <v>#VALUE!</v>
      </c>
      <c r="R172" s="1">
        <v>104</v>
      </c>
    </row>
    <row r="173" spans="1:18" x14ac:dyDescent="0.25">
      <c r="A173" s="11" t="s">
        <v>495</v>
      </c>
      <c r="B173" t="s">
        <v>370</v>
      </c>
      <c r="C173" s="3">
        <f>INVENTARIO12[[#This Row],[STOCK]]</f>
        <v>91</v>
      </c>
      <c r="D173" s="17">
        <f>SUMIF(ENTRADAS1417[[#This Row],[CÓDIGO PRODUCTO]],INVENTARIO1215[[#This Row],[CÓDIGO PRODUCTO]],ENTRADAS1417[[#This Row],[CANTIDAD]])</f>
        <v>103</v>
      </c>
      <c r="E173" s="17">
        <f>SUMIF(SALIDAS1316[[#This Row],[CÓDIGO PRODUCTO]],INVENTARIO1215[[#This Row],[CÓDIGO PRODUCTO]],SALIDAS1316[[#This Row],[CANTIDAD]])</f>
        <v>80</v>
      </c>
      <c r="F173" s="18">
        <f>INVENTARIO1215[[#This Row],[EXISTENCIAS INICIALES]]+INVENTARIO1215[[#This Row],[ENTRADAS]]-INVENTARIO1215[[#This Row],[SALIDAS]]</f>
        <v>114</v>
      </c>
      <c r="H173" s="1" t="s">
        <v>620</v>
      </c>
      <c r="J173" s="11" t="s">
        <v>495</v>
      </c>
      <c r="K173" s="36" t="e" cm="1">
        <f t="array" ref="K173">BUSCARV</f>
        <v>#NAME?</v>
      </c>
      <c r="L173" s="1">
        <v>80</v>
      </c>
      <c r="N173" s="1" t="s">
        <v>621</v>
      </c>
      <c r="P173" s="11" t="s">
        <v>495</v>
      </c>
      <c r="Q173" s="1" t="e" cm="1" vm="1">
        <f t="array" aca="1" ref="Q173" ca="1">VLOOKUP(ENTRADAS1417[CÓDIGO PRODUCTO],INVENTARIO1215[],2,FALSE)</f>
        <v>#VALUE!</v>
      </c>
      <c r="R173" s="1">
        <v>103</v>
      </c>
    </row>
    <row r="174" spans="1:18" x14ac:dyDescent="0.25">
      <c r="A174" s="11" t="s">
        <v>496</v>
      </c>
      <c r="B174" t="s">
        <v>371</v>
      </c>
      <c r="C174" s="3">
        <f>INVENTARIO12[[#This Row],[STOCK]]</f>
        <v>56</v>
      </c>
      <c r="D174" s="17">
        <f>SUMIF(ENTRADAS1417[[#This Row],[CÓDIGO PRODUCTO]],INVENTARIO1215[[#This Row],[CÓDIGO PRODUCTO]],ENTRADAS1417[[#This Row],[CANTIDAD]])</f>
        <v>92</v>
      </c>
      <c r="E174" s="17">
        <f>SUMIF(SALIDAS1316[[#This Row],[CÓDIGO PRODUCTO]],INVENTARIO1215[[#This Row],[CÓDIGO PRODUCTO]],SALIDAS1316[[#This Row],[CANTIDAD]])</f>
        <v>93</v>
      </c>
      <c r="F174" s="18">
        <f>INVENTARIO1215[[#This Row],[EXISTENCIAS INICIALES]]+INVENTARIO1215[[#This Row],[ENTRADAS]]-INVENTARIO1215[[#This Row],[SALIDAS]]</f>
        <v>55</v>
      </c>
      <c r="H174" s="1" t="s">
        <v>621</v>
      </c>
      <c r="J174" s="11" t="s">
        <v>496</v>
      </c>
      <c r="K174" s="36" t="e" cm="1">
        <f t="array" ref="K174">BUSCARV</f>
        <v>#NAME?</v>
      </c>
      <c r="L174" s="1">
        <v>93</v>
      </c>
      <c r="N174" s="1" t="s">
        <v>622</v>
      </c>
      <c r="P174" s="11" t="s">
        <v>496</v>
      </c>
      <c r="Q174" s="1" t="e" cm="1" vm="1">
        <f t="array" aca="1" ref="Q174" ca="1">VLOOKUP(ENTRADAS1417[CÓDIGO PRODUCTO],INVENTARIO1215[],2,FALSE)</f>
        <v>#VALUE!</v>
      </c>
      <c r="R174" s="1">
        <v>92</v>
      </c>
    </row>
    <row r="175" spans="1:18" x14ac:dyDescent="0.25">
      <c r="A175" s="11" t="s">
        <v>497</v>
      </c>
      <c r="B175" t="s">
        <v>372</v>
      </c>
      <c r="C175" s="3">
        <f>INVENTARIO12[[#This Row],[STOCK]]</f>
        <v>70</v>
      </c>
      <c r="D175" s="17">
        <f>SUMIF(ENTRADAS1417[[#This Row],[CÓDIGO PRODUCTO]],INVENTARIO1215[[#This Row],[CÓDIGO PRODUCTO]],ENTRADAS1417[[#This Row],[CANTIDAD]])</f>
        <v>111</v>
      </c>
      <c r="E175" s="17">
        <f>SUMIF(SALIDAS1316[[#This Row],[CÓDIGO PRODUCTO]],INVENTARIO1215[[#This Row],[CÓDIGO PRODUCTO]],SALIDAS1316[[#This Row],[CANTIDAD]])</f>
        <v>97</v>
      </c>
      <c r="F175" s="18">
        <f>INVENTARIO1215[[#This Row],[EXISTENCIAS INICIALES]]+INVENTARIO1215[[#This Row],[ENTRADAS]]-INVENTARIO1215[[#This Row],[SALIDAS]]</f>
        <v>84</v>
      </c>
      <c r="H175" s="1" t="s">
        <v>622</v>
      </c>
      <c r="J175" s="11" t="s">
        <v>497</v>
      </c>
      <c r="K175" s="36" t="e" cm="1">
        <f t="array" ref="K175">BUSCARV</f>
        <v>#NAME?</v>
      </c>
      <c r="L175" s="1">
        <v>97</v>
      </c>
      <c r="N175" s="1" t="s">
        <v>623</v>
      </c>
      <c r="P175" s="11" t="s">
        <v>497</v>
      </c>
      <c r="Q175" s="1" t="e" cm="1" vm="1">
        <f t="array" aca="1" ref="Q175" ca="1">VLOOKUP(ENTRADAS1417[CÓDIGO PRODUCTO],INVENTARIO1215[],2,FALSE)</f>
        <v>#VALUE!</v>
      </c>
      <c r="R175" s="1">
        <v>111</v>
      </c>
    </row>
    <row r="176" spans="1:18" x14ac:dyDescent="0.25">
      <c r="A176" s="11" t="s">
        <v>498</v>
      </c>
      <c r="B176" t="s">
        <v>373</v>
      </c>
      <c r="C176" s="3">
        <f>INVENTARIO12[[#This Row],[STOCK]]</f>
        <v>92</v>
      </c>
      <c r="D176" s="17">
        <f>SUMIF(ENTRADAS1417[[#This Row],[CÓDIGO PRODUCTO]],INVENTARIO1215[[#This Row],[CÓDIGO PRODUCTO]],ENTRADAS1417[[#This Row],[CANTIDAD]])</f>
        <v>99</v>
      </c>
      <c r="E176" s="17">
        <f>SUMIF(SALIDAS1316[[#This Row],[CÓDIGO PRODUCTO]],INVENTARIO1215[[#This Row],[CÓDIGO PRODUCTO]],SALIDAS1316[[#This Row],[CANTIDAD]])</f>
        <v>81</v>
      </c>
      <c r="F176" s="18">
        <f>INVENTARIO1215[[#This Row],[EXISTENCIAS INICIALES]]+INVENTARIO1215[[#This Row],[ENTRADAS]]-INVENTARIO1215[[#This Row],[SALIDAS]]</f>
        <v>110</v>
      </c>
      <c r="H176" s="1" t="s">
        <v>623</v>
      </c>
      <c r="J176" s="11" t="s">
        <v>498</v>
      </c>
      <c r="K176" s="36" t="e" cm="1">
        <f t="array" ref="K176">BUSCARV</f>
        <v>#NAME?</v>
      </c>
      <c r="L176" s="1">
        <v>81</v>
      </c>
      <c r="N176" s="1" t="s">
        <v>624</v>
      </c>
      <c r="P176" s="11" t="s">
        <v>498</v>
      </c>
      <c r="Q176" s="1" t="e" cm="1" vm="1">
        <f t="array" aca="1" ref="Q176" ca="1">VLOOKUP(ENTRADAS1417[CÓDIGO PRODUCTO],INVENTARIO1215[],2,FALSE)</f>
        <v>#VALUE!</v>
      </c>
      <c r="R176" s="1">
        <v>99</v>
      </c>
    </row>
    <row r="177" spans="1:18" x14ac:dyDescent="0.25">
      <c r="A177" s="11" t="s">
        <v>499</v>
      </c>
      <c r="B177" t="s">
        <v>374</v>
      </c>
      <c r="C177" s="3">
        <f>INVENTARIO12[[#This Row],[STOCK]]</f>
        <v>39</v>
      </c>
      <c r="D177" s="17">
        <f>SUMIF(ENTRADAS1417[[#This Row],[CÓDIGO PRODUCTO]],INVENTARIO1215[[#This Row],[CÓDIGO PRODUCTO]],ENTRADAS1417[[#This Row],[CANTIDAD]])</f>
        <v>95</v>
      </c>
      <c r="E177" s="17">
        <f>SUMIF(SALIDAS1316[[#This Row],[CÓDIGO PRODUCTO]],INVENTARIO1215[[#This Row],[CÓDIGO PRODUCTO]],SALIDAS1316[[#This Row],[CANTIDAD]])</f>
        <v>92</v>
      </c>
      <c r="F177" s="18">
        <f>INVENTARIO1215[[#This Row],[EXISTENCIAS INICIALES]]+INVENTARIO1215[[#This Row],[ENTRADAS]]-INVENTARIO1215[[#This Row],[SALIDAS]]</f>
        <v>42</v>
      </c>
      <c r="H177" s="1" t="s">
        <v>624</v>
      </c>
      <c r="J177" s="11" t="s">
        <v>499</v>
      </c>
      <c r="K177" s="36" t="e" cm="1">
        <f t="array" ref="K177">BUSCARV</f>
        <v>#NAME?</v>
      </c>
      <c r="L177" s="1">
        <v>92</v>
      </c>
      <c r="N177" s="1" t="s">
        <v>625</v>
      </c>
      <c r="P177" s="11" t="s">
        <v>499</v>
      </c>
      <c r="Q177" s="1" t="e" cm="1" vm="1">
        <f t="array" aca="1" ref="Q177" ca="1">VLOOKUP(ENTRADAS1417[CÓDIGO PRODUCTO],INVENTARIO1215[],2,FALSE)</f>
        <v>#VALUE!</v>
      </c>
      <c r="R177" s="1">
        <v>95</v>
      </c>
    </row>
    <row r="178" spans="1:18" x14ac:dyDescent="0.25">
      <c r="A178" s="11" t="s">
        <v>500</v>
      </c>
      <c r="B178" t="s">
        <v>375</v>
      </c>
      <c r="C178" s="3">
        <f>INVENTARIO12[[#This Row],[STOCK]]</f>
        <v>60</v>
      </c>
      <c r="D178" s="17">
        <f>SUMIF(ENTRADAS1417[[#This Row],[CÓDIGO PRODUCTO]],INVENTARIO1215[[#This Row],[CÓDIGO PRODUCTO]],ENTRADAS1417[[#This Row],[CANTIDAD]])</f>
        <v>112</v>
      </c>
      <c r="E178" s="17">
        <f>SUMIF(SALIDAS1316[[#This Row],[CÓDIGO PRODUCTO]],INVENTARIO1215[[#This Row],[CÓDIGO PRODUCTO]],SALIDAS1316[[#This Row],[CANTIDAD]])</f>
        <v>92</v>
      </c>
      <c r="F178" s="18">
        <f>INVENTARIO1215[[#This Row],[EXISTENCIAS INICIALES]]+INVENTARIO1215[[#This Row],[ENTRADAS]]-INVENTARIO1215[[#This Row],[SALIDAS]]</f>
        <v>80</v>
      </c>
      <c r="H178" s="1" t="s">
        <v>625</v>
      </c>
      <c r="J178" s="11" t="s">
        <v>500</v>
      </c>
      <c r="K178" s="36" t="e" cm="1">
        <f t="array" ref="K178">BUSCARV</f>
        <v>#NAME?</v>
      </c>
      <c r="L178" s="1">
        <v>92</v>
      </c>
      <c r="N178" s="1" t="s">
        <v>626</v>
      </c>
      <c r="P178" s="11" t="s">
        <v>500</v>
      </c>
      <c r="Q178" s="1" t="e" cm="1" vm="1">
        <f t="array" aca="1" ref="Q178" ca="1">VLOOKUP(ENTRADAS1417[CÓDIGO PRODUCTO],INVENTARIO1215[],2,FALSE)</f>
        <v>#VALUE!</v>
      </c>
      <c r="R178" s="1">
        <v>112</v>
      </c>
    </row>
    <row r="179" spans="1:18" x14ac:dyDescent="0.25">
      <c r="A179" s="11" t="s">
        <v>501</v>
      </c>
      <c r="B179" t="s">
        <v>376</v>
      </c>
      <c r="C179" s="3">
        <f>INVENTARIO12[[#This Row],[STOCK]]</f>
        <v>32</v>
      </c>
      <c r="D179" s="17">
        <f>SUMIF(ENTRADAS1417[[#This Row],[CÓDIGO PRODUCTO]],INVENTARIO1215[[#This Row],[CÓDIGO PRODUCTO]],ENTRADAS1417[[#This Row],[CANTIDAD]])</f>
        <v>95</v>
      </c>
      <c r="E179" s="17">
        <f>SUMIF(SALIDAS1316[[#This Row],[CÓDIGO PRODUCTO]],INVENTARIO1215[[#This Row],[CÓDIGO PRODUCTO]],SALIDAS1316[[#This Row],[CANTIDAD]])</f>
        <v>97</v>
      </c>
      <c r="F179" s="18">
        <f>INVENTARIO1215[[#This Row],[EXISTENCIAS INICIALES]]+INVENTARIO1215[[#This Row],[ENTRADAS]]-INVENTARIO1215[[#This Row],[SALIDAS]]</f>
        <v>30</v>
      </c>
      <c r="H179" s="1" t="s">
        <v>626</v>
      </c>
      <c r="J179" s="11" t="s">
        <v>501</v>
      </c>
      <c r="K179" s="36" t="e" cm="1">
        <f t="array" ref="K179">BUSCARV</f>
        <v>#NAME?</v>
      </c>
      <c r="L179" s="1">
        <v>97</v>
      </c>
      <c r="N179" s="1" t="s">
        <v>627</v>
      </c>
      <c r="P179" s="11" t="s">
        <v>501</v>
      </c>
      <c r="Q179" s="1" t="e" cm="1" vm="1">
        <f t="array" aca="1" ref="Q179" ca="1">VLOOKUP(ENTRADAS1417[CÓDIGO PRODUCTO],INVENTARIO1215[],2,FALSE)</f>
        <v>#VALUE!</v>
      </c>
      <c r="R179" s="1">
        <v>95</v>
      </c>
    </row>
    <row r="180" spans="1:18" x14ac:dyDescent="0.25">
      <c r="A180" s="11" t="s">
        <v>502</v>
      </c>
      <c r="B180" t="s">
        <v>377</v>
      </c>
      <c r="C180" s="3">
        <f>INVENTARIO12[[#This Row],[STOCK]]</f>
        <v>36</v>
      </c>
      <c r="D180" s="17">
        <f>SUMIF(ENTRADAS1417[[#This Row],[CÓDIGO PRODUCTO]],INVENTARIO1215[[#This Row],[CÓDIGO PRODUCTO]],ENTRADAS1417[[#This Row],[CANTIDAD]])</f>
        <v>91</v>
      </c>
      <c r="E180" s="17">
        <f>SUMIF(SALIDAS1316[[#This Row],[CÓDIGO PRODUCTO]],INVENTARIO1215[[#This Row],[CÓDIGO PRODUCTO]],SALIDAS1316[[#This Row],[CANTIDAD]])</f>
        <v>74</v>
      </c>
      <c r="F180" s="18">
        <f>INVENTARIO1215[[#This Row],[EXISTENCIAS INICIALES]]+INVENTARIO1215[[#This Row],[ENTRADAS]]-INVENTARIO1215[[#This Row],[SALIDAS]]</f>
        <v>53</v>
      </c>
      <c r="H180" s="1" t="s">
        <v>627</v>
      </c>
      <c r="J180" s="11" t="s">
        <v>502</v>
      </c>
      <c r="K180" s="36" t="e" cm="1">
        <f t="array" ref="K180">BUSCARV</f>
        <v>#NAME?</v>
      </c>
      <c r="L180" s="1">
        <v>74</v>
      </c>
      <c r="N180" s="1" t="s">
        <v>628</v>
      </c>
      <c r="P180" s="11" t="s">
        <v>502</v>
      </c>
      <c r="Q180" s="1" t="e" cm="1" vm="1">
        <f t="array" aca="1" ref="Q180" ca="1">VLOOKUP(ENTRADAS1417[CÓDIGO PRODUCTO],INVENTARIO1215[],2,FALSE)</f>
        <v>#VALUE!</v>
      </c>
      <c r="R180" s="1">
        <v>91</v>
      </c>
    </row>
    <row r="181" spans="1:18" x14ac:dyDescent="0.25">
      <c r="A181" s="11" t="s">
        <v>503</v>
      </c>
      <c r="B181" t="s">
        <v>378</v>
      </c>
      <c r="C181" s="3">
        <f>INVENTARIO12[[#This Row],[STOCK]]</f>
        <v>75</v>
      </c>
      <c r="D181" s="17">
        <f>SUMIF(ENTRADAS1417[[#This Row],[CÓDIGO PRODUCTO]],INVENTARIO1215[[#This Row],[CÓDIGO PRODUCTO]],ENTRADAS1417[[#This Row],[CANTIDAD]])</f>
        <v>111</v>
      </c>
      <c r="E181" s="17">
        <f>SUMIF(SALIDAS1316[[#This Row],[CÓDIGO PRODUCTO]],INVENTARIO1215[[#This Row],[CÓDIGO PRODUCTO]],SALIDAS1316[[#This Row],[CANTIDAD]])</f>
        <v>84</v>
      </c>
      <c r="F181" s="18">
        <f>INVENTARIO1215[[#This Row],[EXISTENCIAS INICIALES]]+INVENTARIO1215[[#This Row],[ENTRADAS]]-INVENTARIO1215[[#This Row],[SALIDAS]]</f>
        <v>102</v>
      </c>
      <c r="H181" s="1" t="s">
        <v>628</v>
      </c>
      <c r="J181" s="11" t="s">
        <v>503</v>
      </c>
      <c r="K181" s="36" t="e" cm="1">
        <f t="array" ref="K181">BUSCARV</f>
        <v>#NAME?</v>
      </c>
      <c r="L181" s="1">
        <v>84</v>
      </c>
      <c r="N181" s="1" t="s">
        <v>629</v>
      </c>
      <c r="P181" s="11" t="s">
        <v>503</v>
      </c>
      <c r="Q181" s="1" t="e" cm="1" vm="1">
        <f t="array" aca="1" ref="Q181" ca="1">VLOOKUP(ENTRADAS1417[CÓDIGO PRODUCTO],INVENTARIO1215[],2,FALSE)</f>
        <v>#VALUE!</v>
      </c>
      <c r="R181" s="1">
        <v>111</v>
      </c>
    </row>
    <row r="182" spans="1:18" x14ac:dyDescent="0.25">
      <c r="A182" s="11" t="s">
        <v>504</v>
      </c>
      <c r="B182" t="s">
        <v>379</v>
      </c>
      <c r="C182" s="3">
        <f>INVENTARIO12[[#This Row],[STOCK]]</f>
        <v>53</v>
      </c>
      <c r="D182" s="17">
        <f>SUMIF(ENTRADAS1417[[#This Row],[CÓDIGO PRODUCTO]],INVENTARIO1215[[#This Row],[CÓDIGO PRODUCTO]],ENTRADAS1417[[#This Row],[CANTIDAD]])</f>
        <v>111</v>
      </c>
      <c r="E182" s="17">
        <f>SUMIF(SALIDAS1316[[#This Row],[CÓDIGO PRODUCTO]],INVENTARIO1215[[#This Row],[CÓDIGO PRODUCTO]],SALIDAS1316[[#This Row],[CANTIDAD]])</f>
        <v>72</v>
      </c>
      <c r="F182" s="18">
        <f>INVENTARIO1215[[#This Row],[EXISTENCIAS INICIALES]]+INVENTARIO1215[[#This Row],[ENTRADAS]]-INVENTARIO1215[[#This Row],[SALIDAS]]</f>
        <v>92</v>
      </c>
      <c r="H182" s="1" t="s">
        <v>629</v>
      </c>
      <c r="J182" s="11" t="s">
        <v>504</v>
      </c>
      <c r="K182" s="36" t="e" cm="1">
        <f t="array" ref="K182">BUSCARV</f>
        <v>#NAME?</v>
      </c>
      <c r="L182" s="1">
        <v>72</v>
      </c>
      <c r="N182" s="1" t="s">
        <v>630</v>
      </c>
      <c r="P182" s="11" t="s">
        <v>504</v>
      </c>
      <c r="Q182" s="1" t="e" cm="1" vm="1">
        <f t="array" aca="1" ref="Q182" ca="1">VLOOKUP(ENTRADAS1417[CÓDIGO PRODUCTO],INVENTARIO1215[],2,FALSE)</f>
        <v>#VALUE!</v>
      </c>
      <c r="R182" s="1">
        <v>111</v>
      </c>
    </row>
    <row r="183" spans="1:18" x14ac:dyDescent="0.25">
      <c r="A183" s="11" t="s">
        <v>505</v>
      </c>
      <c r="B183" t="s">
        <v>380</v>
      </c>
      <c r="C183" s="3">
        <f>INVENTARIO12[[#This Row],[STOCK]]</f>
        <v>36</v>
      </c>
      <c r="D183" s="17">
        <f>SUMIF(ENTRADAS1417[[#This Row],[CÓDIGO PRODUCTO]],INVENTARIO1215[[#This Row],[CÓDIGO PRODUCTO]],ENTRADAS1417[[#This Row],[CANTIDAD]])</f>
        <v>91</v>
      </c>
      <c r="E183" s="17">
        <f>SUMIF(SALIDAS1316[[#This Row],[CÓDIGO PRODUCTO]],INVENTARIO1215[[#This Row],[CÓDIGO PRODUCTO]],SALIDAS1316[[#This Row],[CANTIDAD]])</f>
        <v>94</v>
      </c>
      <c r="F183" s="18">
        <f>INVENTARIO1215[[#This Row],[EXISTENCIAS INICIALES]]+INVENTARIO1215[[#This Row],[ENTRADAS]]-INVENTARIO1215[[#This Row],[SALIDAS]]</f>
        <v>33</v>
      </c>
      <c r="H183" s="1" t="s">
        <v>630</v>
      </c>
      <c r="J183" s="11" t="s">
        <v>505</v>
      </c>
      <c r="K183" s="36" t="e" cm="1">
        <f t="array" ref="K183">BUSCARV</f>
        <v>#NAME?</v>
      </c>
      <c r="L183" s="1">
        <v>94</v>
      </c>
      <c r="N183" s="1" t="s">
        <v>631</v>
      </c>
      <c r="P183" s="11" t="s">
        <v>505</v>
      </c>
      <c r="Q183" s="1" t="e" cm="1" vm="1">
        <f t="array" aca="1" ref="Q183" ca="1">VLOOKUP(ENTRADAS1417[CÓDIGO PRODUCTO],INVENTARIO1215[],2,FALSE)</f>
        <v>#VALUE!</v>
      </c>
      <c r="R183" s="1">
        <v>91</v>
      </c>
    </row>
    <row r="184" spans="1:18" x14ac:dyDescent="0.25">
      <c r="A184" s="11" t="s">
        <v>506</v>
      </c>
      <c r="B184" t="s">
        <v>381</v>
      </c>
      <c r="C184" s="3">
        <f>INVENTARIO12[[#This Row],[STOCK]]</f>
        <v>43</v>
      </c>
      <c r="D184" s="17">
        <f>SUMIF(ENTRADAS1417[[#This Row],[CÓDIGO PRODUCTO]],INVENTARIO1215[[#This Row],[CÓDIGO PRODUCTO]],ENTRADAS1417[[#This Row],[CANTIDAD]])</f>
        <v>91</v>
      </c>
      <c r="E184" s="17">
        <f>SUMIF(SALIDAS1316[[#This Row],[CÓDIGO PRODUCTO]],INVENTARIO1215[[#This Row],[CÓDIGO PRODUCTO]],SALIDAS1316[[#This Row],[CANTIDAD]])</f>
        <v>83</v>
      </c>
      <c r="F184" s="18">
        <f>INVENTARIO1215[[#This Row],[EXISTENCIAS INICIALES]]+INVENTARIO1215[[#This Row],[ENTRADAS]]-INVENTARIO1215[[#This Row],[SALIDAS]]</f>
        <v>51</v>
      </c>
      <c r="H184" s="1" t="s">
        <v>631</v>
      </c>
      <c r="J184" s="11" t="s">
        <v>506</v>
      </c>
      <c r="K184" s="36" t="e" cm="1">
        <f t="array" ref="K184">BUSCARV</f>
        <v>#NAME?</v>
      </c>
      <c r="L184" s="1">
        <v>83</v>
      </c>
      <c r="N184" s="1" t="s">
        <v>632</v>
      </c>
      <c r="P184" s="11" t="s">
        <v>506</v>
      </c>
      <c r="Q184" s="1" t="e" cm="1" vm="1">
        <f t="array" aca="1" ref="Q184" ca="1">VLOOKUP(ENTRADAS1417[CÓDIGO PRODUCTO],INVENTARIO1215[],2,FALSE)</f>
        <v>#VALUE!</v>
      </c>
      <c r="R184" s="1">
        <v>91</v>
      </c>
    </row>
    <row r="185" spans="1:18" x14ac:dyDescent="0.25">
      <c r="A185" s="11" t="s">
        <v>507</v>
      </c>
      <c r="B185" t="s">
        <v>382</v>
      </c>
      <c r="C185" s="3">
        <f>INVENTARIO12[[#This Row],[STOCK]]</f>
        <v>41</v>
      </c>
      <c r="D185" s="17">
        <f>SUMIF(ENTRADAS1417[[#This Row],[CÓDIGO PRODUCTO]],INVENTARIO1215[[#This Row],[CÓDIGO PRODUCTO]],ENTRADAS1417[[#This Row],[CANTIDAD]])</f>
        <v>98</v>
      </c>
      <c r="E185" s="17">
        <f>SUMIF(SALIDAS1316[[#This Row],[CÓDIGO PRODUCTO]],INVENTARIO1215[[#This Row],[CÓDIGO PRODUCTO]],SALIDAS1316[[#This Row],[CANTIDAD]])</f>
        <v>89</v>
      </c>
      <c r="F185" s="18">
        <f>INVENTARIO1215[[#This Row],[EXISTENCIAS INICIALES]]+INVENTARIO1215[[#This Row],[ENTRADAS]]-INVENTARIO1215[[#This Row],[SALIDAS]]</f>
        <v>50</v>
      </c>
      <c r="H185" s="1" t="s">
        <v>632</v>
      </c>
      <c r="J185" s="11" t="s">
        <v>507</v>
      </c>
      <c r="K185" s="36" t="e" cm="1">
        <f t="array" ref="K185">BUSCARV</f>
        <v>#NAME?</v>
      </c>
      <c r="L185" s="1">
        <v>89</v>
      </c>
      <c r="N185" s="1" t="s">
        <v>633</v>
      </c>
      <c r="P185" s="11" t="s">
        <v>507</v>
      </c>
      <c r="Q185" s="1" t="e" cm="1" vm="1">
        <f t="array" aca="1" ref="Q185" ca="1">VLOOKUP(ENTRADAS1417[CÓDIGO PRODUCTO],INVENTARIO1215[],2,FALSE)</f>
        <v>#VALUE!</v>
      </c>
      <c r="R185" s="1">
        <v>98</v>
      </c>
    </row>
    <row r="186" spans="1:18" x14ac:dyDescent="0.25">
      <c r="A186" s="11" t="s">
        <v>508</v>
      </c>
      <c r="B186" t="s">
        <v>383</v>
      </c>
      <c r="C186" s="3">
        <f>INVENTARIO12[[#This Row],[STOCK]]</f>
        <v>42</v>
      </c>
      <c r="D186" s="17">
        <f>SUMIF(ENTRADAS1417[[#This Row],[CÓDIGO PRODUCTO]],INVENTARIO1215[[#This Row],[CÓDIGO PRODUCTO]],ENTRADAS1417[[#This Row],[CANTIDAD]])</f>
        <v>106</v>
      </c>
      <c r="E186" s="17">
        <f>SUMIF(SALIDAS1316[[#This Row],[CÓDIGO PRODUCTO]],INVENTARIO1215[[#This Row],[CÓDIGO PRODUCTO]],SALIDAS1316[[#This Row],[CANTIDAD]])</f>
        <v>89</v>
      </c>
      <c r="F186" s="18">
        <f>INVENTARIO1215[[#This Row],[EXISTENCIAS INICIALES]]+INVENTARIO1215[[#This Row],[ENTRADAS]]-INVENTARIO1215[[#This Row],[SALIDAS]]</f>
        <v>59</v>
      </c>
      <c r="H186" s="1" t="s">
        <v>633</v>
      </c>
      <c r="J186" s="11" t="s">
        <v>508</v>
      </c>
      <c r="K186" s="36" t="e" cm="1">
        <f t="array" ref="K186">BUSCARV</f>
        <v>#NAME?</v>
      </c>
      <c r="L186" s="1">
        <v>89</v>
      </c>
      <c r="N186" s="1" t="s">
        <v>634</v>
      </c>
      <c r="P186" s="11" t="s">
        <v>508</v>
      </c>
      <c r="Q186" s="1" t="e" cm="1" vm="1">
        <f t="array" aca="1" ref="Q186" ca="1">VLOOKUP(ENTRADAS1417[CÓDIGO PRODUCTO],INVENTARIO1215[],2,FALSE)</f>
        <v>#VALUE!</v>
      </c>
      <c r="R186" s="1">
        <v>106</v>
      </c>
    </row>
    <row r="187" spans="1:18" x14ac:dyDescent="0.25">
      <c r="A187" s="11" t="s">
        <v>509</v>
      </c>
      <c r="B187" t="s">
        <v>384</v>
      </c>
      <c r="C187" s="3">
        <f>INVENTARIO12[[#This Row],[STOCK]]</f>
        <v>7</v>
      </c>
      <c r="D187" s="17">
        <f>SUMIF(ENTRADAS1417[[#This Row],[CÓDIGO PRODUCTO]],INVENTARIO1215[[#This Row],[CÓDIGO PRODUCTO]],ENTRADAS1417[[#This Row],[CANTIDAD]])</f>
        <v>91</v>
      </c>
      <c r="E187" s="17">
        <f>SUMIF(SALIDAS1316[[#This Row],[CÓDIGO PRODUCTO]],INVENTARIO1215[[#This Row],[CÓDIGO PRODUCTO]],SALIDAS1316[[#This Row],[CANTIDAD]])</f>
        <v>91</v>
      </c>
      <c r="F187" s="18">
        <f>INVENTARIO1215[[#This Row],[EXISTENCIAS INICIALES]]+INVENTARIO1215[[#This Row],[ENTRADAS]]-INVENTARIO1215[[#This Row],[SALIDAS]]</f>
        <v>7</v>
      </c>
      <c r="H187" s="1" t="s">
        <v>634</v>
      </c>
      <c r="J187" s="11" t="s">
        <v>509</v>
      </c>
      <c r="K187" s="36" t="e" cm="1">
        <f t="array" ref="K187">BUSCARV</f>
        <v>#NAME?</v>
      </c>
      <c r="L187" s="1">
        <v>91</v>
      </c>
      <c r="N187" s="1" t="s">
        <v>635</v>
      </c>
      <c r="P187" s="11" t="s">
        <v>509</v>
      </c>
      <c r="Q187" s="1" t="e" cm="1" vm="1">
        <f t="array" aca="1" ref="Q187" ca="1">VLOOKUP(ENTRADAS1417[CÓDIGO PRODUCTO],INVENTARIO1215[],2,FALSE)</f>
        <v>#VALUE!</v>
      </c>
      <c r="R187" s="1">
        <v>91</v>
      </c>
    </row>
    <row r="188" spans="1:18" x14ac:dyDescent="0.25">
      <c r="A188" s="11" t="s">
        <v>510</v>
      </c>
      <c r="B188" t="s">
        <v>385</v>
      </c>
      <c r="C188" s="3">
        <f>INVENTARIO12[[#This Row],[STOCK]]</f>
        <v>39</v>
      </c>
      <c r="D188" s="17">
        <f>SUMIF(ENTRADAS1417[[#This Row],[CÓDIGO PRODUCTO]],INVENTARIO1215[[#This Row],[CÓDIGO PRODUCTO]],ENTRADAS1417[[#This Row],[CANTIDAD]])</f>
        <v>111</v>
      </c>
      <c r="E188" s="17">
        <f>SUMIF(SALIDAS1316[[#This Row],[CÓDIGO PRODUCTO]],INVENTARIO1215[[#This Row],[CÓDIGO PRODUCTO]],SALIDAS1316[[#This Row],[CANTIDAD]])</f>
        <v>86</v>
      </c>
      <c r="F188" s="18">
        <f>INVENTARIO1215[[#This Row],[EXISTENCIAS INICIALES]]+INVENTARIO1215[[#This Row],[ENTRADAS]]-INVENTARIO1215[[#This Row],[SALIDAS]]</f>
        <v>64</v>
      </c>
      <c r="H188" s="1" t="s">
        <v>635</v>
      </c>
      <c r="J188" s="11" t="s">
        <v>510</v>
      </c>
      <c r="K188" s="36" t="e" cm="1">
        <f t="array" ref="K188">BUSCARV</f>
        <v>#NAME?</v>
      </c>
      <c r="L188" s="1">
        <v>86</v>
      </c>
      <c r="N188" s="1" t="s">
        <v>636</v>
      </c>
      <c r="P188" s="11" t="s">
        <v>510</v>
      </c>
      <c r="Q188" s="1" t="e" cm="1" vm="1">
        <f t="array" aca="1" ref="Q188" ca="1">VLOOKUP(ENTRADAS1417[CÓDIGO PRODUCTO],INVENTARIO1215[],2,FALSE)</f>
        <v>#VALUE!</v>
      </c>
      <c r="R188" s="1">
        <v>111</v>
      </c>
    </row>
    <row r="189" spans="1:18" x14ac:dyDescent="0.25">
      <c r="A189" s="11" t="s">
        <v>511</v>
      </c>
      <c r="B189" t="s">
        <v>386</v>
      </c>
      <c r="C189" s="3">
        <f>INVENTARIO12[[#This Row],[STOCK]]</f>
        <v>36</v>
      </c>
      <c r="D189" s="17">
        <f>SUMIF(ENTRADAS1417[[#This Row],[CÓDIGO PRODUCTO]],INVENTARIO1215[[#This Row],[CÓDIGO PRODUCTO]],ENTRADAS1417[[#This Row],[CANTIDAD]])</f>
        <v>91</v>
      </c>
      <c r="E189" s="17">
        <f>SUMIF(SALIDAS1316[[#This Row],[CÓDIGO PRODUCTO]],INVENTARIO1215[[#This Row],[CÓDIGO PRODUCTO]],SALIDAS1316[[#This Row],[CANTIDAD]])</f>
        <v>87</v>
      </c>
      <c r="F189" s="18">
        <f>INVENTARIO1215[[#This Row],[EXISTENCIAS INICIALES]]+INVENTARIO1215[[#This Row],[ENTRADAS]]-INVENTARIO1215[[#This Row],[SALIDAS]]</f>
        <v>40</v>
      </c>
      <c r="H189" s="1" t="s">
        <v>636</v>
      </c>
      <c r="J189" s="11" t="s">
        <v>511</v>
      </c>
      <c r="K189" s="36" t="e" cm="1">
        <f t="array" ref="K189">BUSCARV</f>
        <v>#NAME?</v>
      </c>
      <c r="L189" s="1">
        <v>87</v>
      </c>
      <c r="N189" s="1" t="s">
        <v>637</v>
      </c>
      <c r="P189" s="11" t="s">
        <v>511</v>
      </c>
      <c r="Q189" s="1" t="e" cm="1" vm="1">
        <f t="array" aca="1" ref="Q189" ca="1">VLOOKUP(ENTRADAS1417[CÓDIGO PRODUCTO],INVENTARIO1215[],2,FALSE)</f>
        <v>#VALUE!</v>
      </c>
      <c r="R189" s="1">
        <v>91</v>
      </c>
    </row>
    <row r="190" spans="1:18" x14ac:dyDescent="0.25">
      <c r="A190" s="11" t="s">
        <v>512</v>
      </c>
      <c r="B190" t="s">
        <v>387</v>
      </c>
      <c r="C190" s="3">
        <f>INVENTARIO12[[#This Row],[STOCK]]</f>
        <v>48</v>
      </c>
      <c r="D190" s="17">
        <f>SUMIF(ENTRADAS1417[[#This Row],[CÓDIGO PRODUCTO]],INVENTARIO1215[[#This Row],[CÓDIGO PRODUCTO]],ENTRADAS1417[[#This Row],[CANTIDAD]])</f>
        <v>90</v>
      </c>
      <c r="E190" s="17">
        <f>SUMIF(SALIDAS1316[[#This Row],[CÓDIGO PRODUCTO]],INVENTARIO1215[[#This Row],[CÓDIGO PRODUCTO]],SALIDAS1316[[#This Row],[CANTIDAD]])</f>
        <v>74</v>
      </c>
      <c r="F190" s="18">
        <f>INVENTARIO1215[[#This Row],[EXISTENCIAS INICIALES]]+INVENTARIO1215[[#This Row],[ENTRADAS]]-INVENTARIO1215[[#This Row],[SALIDAS]]</f>
        <v>64</v>
      </c>
      <c r="H190" s="1" t="s">
        <v>637</v>
      </c>
      <c r="J190" s="11" t="s">
        <v>512</v>
      </c>
      <c r="K190" s="36" t="e" cm="1">
        <f t="array" ref="K190">BUSCARV</f>
        <v>#NAME?</v>
      </c>
      <c r="L190" s="1">
        <v>74</v>
      </c>
      <c r="N190" s="1" t="s">
        <v>638</v>
      </c>
      <c r="P190" s="11" t="s">
        <v>512</v>
      </c>
      <c r="Q190" s="1" t="e" cm="1" vm="1">
        <f t="array" aca="1" ref="Q190" ca="1">VLOOKUP(ENTRADAS1417[CÓDIGO PRODUCTO],INVENTARIO1215[],2,FALSE)</f>
        <v>#VALUE!</v>
      </c>
      <c r="R190" s="1">
        <v>90</v>
      </c>
    </row>
    <row r="191" spans="1:18" x14ac:dyDescent="0.25">
      <c r="A191" s="11" t="s">
        <v>513</v>
      </c>
      <c r="B191" t="s">
        <v>388</v>
      </c>
      <c r="C191" s="3">
        <f>INVENTARIO12[[#This Row],[STOCK]]</f>
        <v>69</v>
      </c>
      <c r="D191" s="17">
        <f>SUMIF(ENTRADAS1417[[#This Row],[CÓDIGO PRODUCTO]],INVENTARIO1215[[#This Row],[CÓDIGO PRODUCTO]],ENTRADAS1417[[#This Row],[CANTIDAD]])</f>
        <v>109</v>
      </c>
      <c r="E191" s="17">
        <f>SUMIF(SALIDAS1316[[#This Row],[CÓDIGO PRODUCTO]],INVENTARIO1215[[#This Row],[CÓDIGO PRODUCTO]],SALIDAS1316[[#This Row],[CANTIDAD]])</f>
        <v>96</v>
      </c>
      <c r="F191" s="18">
        <f>INVENTARIO1215[[#This Row],[EXISTENCIAS INICIALES]]+INVENTARIO1215[[#This Row],[ENTRADAS]]-INVENTARIO1215[[#This Row],[SALIDAS]]</f>
        <v>82</v>
      </c>
      <c r="H191" s="1" t="s">
        <v>638</v>
      </c>
      <c r="J191" s="11" t="s">
        <v>513</v>
      </c>
      <c r="K191" s="36" t="e" cm="1">
        <f t="array" ref="K191">BUSCARV</f>
        <v>#NAME?</v>
      </c>
      <c r="L191" s="1">
        <v>96</v>
      </c>
      <c r="N191" s="1" t="s">
        <v>639</v>
      </c>
      <c r="P191" s="11" t="s">
        <v>513</v>
      </c>
      <c r="Q191" s="1" t="e" cm="1" vm="1">
        <f t="array" aca="1" ref="Q191" ca="1">VLOOKUP(ENTRADAS1417[CÓDIGO PRODUCTO],INVENTARIO1215[],2,FALSE)</f>
        <v>#VALUE!</v>
      </c>
      <c r="R191" s="1">
        <v>109</v>
      </c>
    </row>
    <row r="192" spans="1:18" x14ac:dyDescent="0.25">
      <c r="A192" s="11" t="s">
        <v>514</v>
      </c>
      <c r="B192" t="s">
        <v>389</v>
      </c>
      <c r="C192" s="3">
        <f>INVENTARIO12[[#This Row],[STOCK]]</f>
        <v>63</v>
      </c>
      <c r="D192" s="17">
        <f>SUMIF(ENTRADAS1417[[#This Row],[CÓDIGO PRODUCTO]],INVENTARIO1215[[#This Row],[CÓDIGO PRODUCTO]],ENTRADAS1417[[#This Row],[CANTIDAD]])</f>
        <v>102</v>
      </c>
      <c r="E192" s="17">
        <f>SUMIF(SALIDAS1316[[#This Row],[CÓDIGO PRODUCTO]],INVENTARIO1215[[#This Row],[CÓDIGO PRODUCTO]],SALIDAS1316[[#This Row],[CANTIDAD]])</f>
        <v>81</v>
      </c>
      <c r="F192" s="18">
        <f>INVENTARIO1215[[#This Row],[EXISTENCIAS INICIALES]]+INVENTARIO1215[[#This Row],[ENTRADAS]]-INVENTARIO1215[[#This Row],[SALIDAS]]</f>
        <v>84</v>
      </c>
      <c r="H192" s="1" t="s">
        <v>639</v>
      </c>
      <c r="J192" s="11" t="s">
        <v>514</v>
      </c>
      <c r="K192" s="36" t="e" cm="1">
        <f t="array" ref="K192">BUSCARV</f>
        <v>#NAME?</v>
      </c>
      <c r="L192" s="1">
        <v>81</v>
      </c>
      <c r="N192" s="1" t="s">
        <v>640</v>
      </c>
      <c r="P192" s="11" t="s">
        <v>514</v>
      </c>
      <c r="Q192" s="1" t="e" cm="1" vm="1">
        <f t="array" aca="1" ref="Q192" ca="1">VLOOKUP(ENTRADAS1417[CÓDIGO PRODUCTO],INVENTARIO1215[],2,FALSE)</f>
        <v>#VALUE!</v>
      </c>
      <c r="R192" s="1">
        <v>102</v>
      </c>
    </row>
    <row r="193" spans="1:18" x14ac:dyDescent="0.25">
      <c r="A193" s="11" t="s">
        <v>515</v>
      </c>
      <c r="B193" t="s">
        <v>390</v>
      </c>
      <c r="C193" s="3">
        <f>INVENTARIO12[[#This Row],[STOCK]]</f>
        <v>66</v>
      </c>
      <c r="D193" s="17">
        <f>SUMIF(ENTRADAS1417[[#This Row],[CÓDIGO PRODUCTO]],INVENTARIO1215[[#This Row],[CÓDIGO PRODUCTO]],ENTRADAS1417[[#This Row],[CANTIDAD]])</f>
        <v>102</v>
      </c>
      <c r="E193" s="17">
        <f>SUMIF(SALIDAS1316[[#This Row],[CÓDIGO PRODUCTO]],INVENTARIO1215[[#This Row],[CÓDIGO PRODUCTO]],SALIDAS1316[[#This Row],[CANTIDAD]])</f>
        <v>77</v>
      </c>
      <c r="F193" s="18">
        <f>INVENTARIO1215[[#This Row],[EXISTENCIAS INICIALES]]+INVENTARIO1215[[#This Row],[ENTRADAS]]-INVENTARIO1215[[#This Row],[SALIDAS]]</f>
        <v>91</v>
      </c>
      <c r="H193" s="1" t="s">
        <v>640</v>
      </c>
      <c r="J193" s="11" t="s">
        <v>515</v>
      </c>
      <c r="K193" s="36" t="e" cm="1">
        <f t="array" ref="K193">BUSCARV</f>
        <v>#NAME?</v>
      </c>
      <c r="L193" s="1">
        <v>77</v>
      </c>
      <c r="N193" s="1" t="s">
        <v>641</v>
      </c>
      <c r="P193" s="11" t="s">
        <v>515</v>
      </c>
      <c r="Q193" s="1" t="e" cm="1" vm="1">
        <f t="array" aca="1" ref="Q193" ca="1">VLOOKUP(ENTRADAS1417[CÓDIGO PRODUCTO],INVENTARIO1215[],2,FALSE)</f>
        <v>#VALUE!</v>
      </c>
      <c r="R193" s="1">
        <v>102</v>
      </c>
    </row>
    <row r="194" spans="1:18" x14ac:dyDescent="0.25">
      <c r="A194" s="11" t="s">
        <v>516</v>
      </c>
      <c r="B194" t="s">
        <v>391</v>
      </c>
      <c r="C194" s="3">
        <f>INVENTARIO12[[#This Row],[STOCK]]</f>
        <v>48</v>
      </c>
      <c r="D194" s="17">
        <f>SUMIF(ENTRADAS1417[[#This Row],[CÓDIGO PRODUCTO]],INVENTARIO1215[[#This Row],[CÓDIGO PRODUCTO]],ENTRADAS1417[[#This Row],[CANTIDAD]])</f>
        <v>102</v>
      </c>
      <c r="E194" s="17">
        <f>SUMIF(SALIDAS1316[[#This Row],[CÓDIGO PRODUCTO]],INVENTARIO1215[[#This Row],[CÓDIGO PRODUCTO]],SALIDAS1316[[#This Row],[CANTIDAD]])</f>
        <v>70</v>
      </c>
      <c r="F194" s="18">
        <f>INVENTARIO1215[[#This Row],[EXISTENCIAS INICIALES]]+INVENTARIO1215[[#This Row],[ENTRADAS]]-INVENTARIO1215[[#This Row],[SALIDAS]]</f>
        <v>80</v>
      </c>
      <c r="H194" s="1" t="s">
        <v>641</v>
      </c>
      <c r="J194" s="11" t="s">
        <v>516</v>
      </c>
      <c r="K194" s="36" t="e" cm="1">
        <f t="array" ref="K194">BUSCARV</f>
        <v>#NAME?</v>
      </c>
      <c r="L194" s="1">
        <v>70</v>
      </c>
      <c r="N194" s="1" t="s">
        <v>642</v>
      </c>
      <c r="P194" s="11" t="s">
        <v>516</v>
      </c>
      <c r="Q194" s="1" t="e" cm="1" vm="1">
        <f t="array" aca="1" ref="Q194" ca="1">VLOOKUP(ENTRADAS1417[CÓDIGO PRODUCTO],INVENTARIO1215[],2,FALSE)</f>
        <v>#VALUE!</v>
      </c>
      <c r="R194" s="1">
        <v>102</v>
      </c>
    </row>
    <row r="195" spans="1:18" x14ac:dyDescent="0.25">
      <c r="A195" s="11" t="s">
        <v>517</v>
      </c>
      <c r="B195" t="s">
        <v>272</v>
      </c>
      <c r="C195" s="3">
        <f>INVENTARIO12[[#This Row],[STOCK]]</f>
        <v>36</v>
      </c>
      <c r="D195" s="17">
        <f>SUMIF(ENTRADAS1417[[#This Row],[CÓDIGO PRODUCTO]],INVENTARIO1215[[#This Row],[CÓDIGO PRODUCTO]],ENTRADAS1417[[#This Row],[CANTIDAD]])</f>
        <v>111</v>
      </c>
      <c r="E195" s="17">
        <f>SUMIF(SALIDAS1316[[#This Row],[CÓDIGO PRODUCTO]],INVENTARIO1215[[#This Row],[CÓDIGO PRODUCTO]],SALIDAS1316[[#This Row],[CANTIDAD]])</f>
        <v>96</v>
      </c>
      <c r="F195" s="18">
        <f>INVENTARIO1215[[#This Row],[EXISTENCIAS INICIALES]]+INVENTARIO1215[[#This Row],[ENTRADAS]]-INVENTARIO1215[[#This Row],[SALIDAS]]</f>
        <v>51</v>
      </c>
      <c r="H195" s="1" t="s">
        <v>642</v>
      </c>
      <c r="J195" s="11" t="s">
        <v>517</v>
      </c>
      <c r="K195" s="36" t="e" cm="1">
        <f t="array" ref="K195">BUSCARV</f>
        <v>#NAME?</v>
      </c>
      <c r="L195" s="1">
        <v>96</v>
      </c>
      <c r="N195" s="1" t="s">
        <v>643</v>
      </c>
      <c r="P195" s="11" t="s">
        <v>517</v>
      </c>
      <c r="Q195" s="1" t="e" cm="1" vm="1">
        <f t="array" aca="1" ref="Q195" ca="1">VLOOKUP(ENTRADAS1417[CÓDIGO PRODUCTO],INVENTARIO1215[],2,FALSE)</f>
        <v>#VALUE!</v>
      </c>
      <c r="R195" s="1">
        <v>111</v>
      </c>
    </row>
    <row r="196" spans="1:18" x14ac:dyDescent="0.25">
      <c r="A196" s="5"/>
      <c r="B196" s="4"/>
      <c r="C196" s="3"/>
      <c r="D196" s="17"/>
      <c r="E196" s="17"/>
      <c r="F196" s="18"/>
      <c r="J196" s="11"/>
      <c r="K196" s="36" t="e" cm="1">
        <f t="array" ref="K196">BUSCARV</f>
        <v>#NAME?</v>
      </c>
    </row>
    <row r="197" spans="1:18" x14ac:dyDescent="0.25">
      <c r="A197" s="5"/>
      <c r="B197" s="4"/>
      <c r="C197" s="3"/>
      <c r="D197" s="17"/>
      <c r="E197" s="17"/>
      <c r="F197" s="18"/>
      <c r="J197" s="35"/>
      <c r="K197" s="36" t="e" cm="1">
        <f t="array" ref="K197">BUSCARV</f>
        <v>#NAME?</v>
      </c>
    </row>
    <row r="198" spans="1:18" x14ac:dyDescent="0.25">
      <c r="A198" s="5"/>
      <c r="B198" s="4"/>
      <c r="C198" s="3"/>
      <c r="D198" s="17"/>
      <c r="E198" s="17"/>
      <c r="F198" s="18"/>
      <c r="J198" s="35"/>
      <c r="K198" s="36" t="e" cm="1">
        <f t="array" ref="K198">BUSCARV</f>
        <v>#NAME?</v>
      </c>
    </row>
    <row r="199" spans="1:18" x14ac:dyDescent="0.25">
      <c r="A199" s="5"/>
      <c r="B199" s="4"/>
      <c r="C199" s="3"/>
      <c r="D199" s="17"/>
      <c r="E199" s="17"/>
      <c r="F199" s="18"/>
      <c r="J199" s="35"/>
      <c r="K199" s="36" t="e" cm="1">
        <f t="array" ref="K199">BUSCARV</f>
        <v>#NAME?</v>
      </c>
    </row>
    <row r="200" spans="1:18" x14ac:dyDescent="0.25">
      <c r="A200" s="11"/>
      <c r="B200" s="12"/>
      <c r="C200" s="13"/>
      <c r="D200" s="19"/>
      <c r="E200" s="19"/>
      <c r="F200" s="20"/>
      <c r="J200" s="35"/>
      <c r="K200" s="36" t="e" cm="1">
        <f t="array" ref="K200">BUSCARV</f>
        <v>#NAME?</v>
      </c>
    </row>
    <row r="201" spans="1:18" x14ac:dyDescent="0.25">
      <c r="J201" s="35"/>
      <c r="K201" s="36" t="e" cm="1">
        <f t="array" ref="K201">BUSCARV</f>
        <v>#NAME?</v>
      </c>
    </row>
    <row r="202" spans="1:18" x14ac:dyDescent="0.25">
      <c r="J202" s="35"/>
      <c r="K202" s="36" t="e" cm="1">
        <f t="array" ref="K202">BUSCARV</f>
        <v>#NAME?</v>
      </c>
    </row>
    <row r="203" spans="1:18" x14ac:dyDescent="0.25">
      <c r="J203" s="35"/>
      <c r="K203" s="36" t="e" cm="1">
        <f t="array" ref="K203">BUSCARV</f>
        <v>#NAME?</v>
      </c>
    </row>
    <row r="204" spans="1:18" x14ac:dyDescent="0.25">
      <c r="J204" s="35"/>
      <c r="K204" s="36" t="e" cm="1">
        <f t="array" ref="K204">BUSCARV</f>
        <v>#NAME?</v>
      </c>
    </row>
    <row r="205" spans="1:18" x14ac:dyDescent="0.25">
      <c r="J205" s="35"/>
      <c r="K205" s="36" t="e" cm="1">
        <f t="array" ref="K205">BUSCARV</f>
        <v>#NAME?</v>
      </c>
    </row>
    <row r="206" spans="1:18" x14ac:dyDescent="0.25">
      <c r="J206" s="35"/>
      <c r="K206" s="36" t="e" cm="1">
        <f t="array" ref="K206">BUSCARV</f>
        <v>#NAME?</v>
      </c>
    </row>
    <row r="207" spans="1:18" x14ac:dyDescent="0.25">
      <c r="J207" s="35"/>
      <c r="K207" s="36" t="e" cm="1">
        <f t="array" ref="K207">BUSCARV</f>
        <v>#NAME?</v>
      </c>
    </row>
    <row r="208" spans="1:18" x14ac:dyDescent="0.25">
      <c r="J208" s="35"/>
      <c r="K208" s="36" t="e" cm="1">
        <f t="array" ref="K208">BUSCARV</f>
        <v>#NAME?</v>
      </c>
    </row>
    <row r="209" spans="10:11" x14ac:dyDescent="0.25">
      <c r="J209" s="35"/>
      <c r="K209" s="36" t="e" cm="1">
        <f t="array" ref="K209">BUSCARV</f>
        <v>#NAME?</v>
      </c>
    </row>
    <row r="210" spans="10:11" x14ac:dyDescent="0.25">
      <c r="J210" s="35"/>
      <c r="K210" s="36" t="e" cm="1">
        <f t="array" ref="K210">BUSCARV</f>
        <v>#NAME?</v>
      </c>
    </row>
    <row r="211" spans="10:11" x14ac:dyDescent="0.25">
      <c r="J211" s="35"/>
      <c r="K211" s="36" t="e" cm="1">
        <f t="array" ref="K211">BUSCARV</f>
        <v>#NAME?</v>
      </c>
    </row>
    <row r="212" spans="10:11" x14ac:dyDescent="0.25">
      <c r="J212" s="35"/>
      <c r="K212" s="36" t="e" cm="1">
        <f t="array" ref="K212">BUSCARV</f>
        <v>#NAME?</v>
      </c>
    </row>
    <row r="213" spans="10:11" x14ac:dyDescent="0.25">
      <c r="J213" s="35"/>
      <c r="K213" s="36" t="e" cm="1">
        <f t="array" ref="K213">BUSCARV</f>
        <v>#NAME?</v>
      </c>
    </row>
    <row r="214" spans="10:11" x14ac:dyDescent="0.25">
      <c r="J214" s="35"/>
      <c r="K214" s="36" t="e" cm="1">
        <f t="array" ref="K214">BUSCARV</f>
        <v>#NAME?</v>
      </c>
    </row>
    <row r="215" spans="10:11" x14ac:dyDescent="0.25">
      <c r="J215" s="35"/>
      <c r="K215" s="36" t="e" cm="1">
        <f t="array" ref="K215">BUSCARV</f>
        <v>#NAME?</v>
      </c>
    </row>
    <row r="216" spans="10:11" x14ac:dyDescent="0.25">
      <c r="J216" s="35"/>
      <c r="K216" s="36" t="e" cm="1">
        <f t="array" ref="K216">BUSCARV</f>
        <v>#NAME?</v>
      </c>
    </row>
    <row r="217" spans="10:11" x14ac:dyDescent="0.25">
      <c r="J217" s="35"/>
      <c r="K217" s="36" t="e" cm="1">
        <f t="array" ref="K217">BUSCARV</f>
        <v>#NAME?</v>
      </c>
    </row>
    <row r="218" spans="10:11" x14ac:dyDescent="0.25">
      <c r="J218" s="35"/>
      <c r="K218" s="36" t="e" cm="1">
        <f t="array" ref="K218">BUSCARV</f>
        <v>#NAME?</v>
      </c>
    </row>
    <row r="219" spans="10:11" x14ac:dyDescent="0.25">
      <c r="J219" s="35"/>
      <c r="K219" s="36" t="e" cm="1">
        <f t="array" ref="K219">BUSCARV</f>
        <v>#NAME?</v>
      </c>
    </row>
    <row r="220" spans="10:11" x14ac:dyDescent="0.25">
      <c r="J220" s="35"/>
      <c r="K220" s="36" t="e" cm="1">
        <f t="array" ref="K220">BUSCARV</f>
        <v>#NAME?</v>
      </c>
    </row>
    <row r="221" spans="10:11" x14ac:dyDescent="0.25">
      <c r="J221" s="35"/>
      <c r="K221" s="36" t="e" cm="1">
        <f t="array" ref="K221">BUSCARV</f>
        <v>#NAME?</v>
      </c>
    </row>
    <row r="222" spans="10:11" x14ac:dyDescent="0.25">
      <c r="J222" s="35"/>
      <c r="K222" s="36" t="e" cm="1">
        <f t="array" ref="K222">BUSCARV</f>
        <v>#NAME?</v>
      </c>
    </row>
    <row r="223" spans="10:11" x14ac:dyDescent="0.25">
      <c r="J223" s="35"/>
      <c r="K223" s="36" t="e" cm="1">
        <f t="array" ref="K223">BUSCARV</f>
        <v>#NAME?</v>
      </c>
    </row>
    <row r="224" spans="10:11" x14ac:dyDescent="0.25">
      <c r="J224" s="35"/>
      <c r="K224" s="36" t="e" cm="1">
        <f t="array" ref="K224">BUSCARV</f>
        <v>#NAME?</v>
      </c>
    </row>
    <row r="225" spans="10:11" x14ac:dyDescent="0.25">
      <c r="J225" s="35"/>
      <c r="K225" s="36" t="e" cm="1">
        <f t="array" ref="K225">BUSCARV</f>
        <v>#NAME?</v>
      </c>
    </row>
    <row r="226" spans="10:11" x14ac:dyDescent="0.25">
      <c r="J226" s="35"/>
      <c r="K226" s="36" t="e" cm="1">
        <f t="array" ref="K226">BUSCARV</f>
        <v>#NAME?</v>
      </c>
    </row>
    <row r="227" spans="10:11" x14ac:dyDescent="0.25">
      <c r="J227" s="35"/>
      <c r="K227" s="36" t="e" cm="1">
        <f t="array" ref="K227">BUSCARV</f>
        <v>#NAME?</v>
      </c>
    </row>
    <row r="228" spans="10:11" x14ac:dyDescent="0.25">
      <c r="J228" s="35"/>
      <c r="K228" s="36" t="e" cm="1">
        <f t="array" ref="K228">BUSCARV</f>
        <v>#NAME?</v>
      </c>
    </row>
    <row r="229" spans="10:11" x14ac:dyDescent="0.25">
      <c r="J229" s="35"/>
      <c r="K229" s="36" t="e" cm="1">
        <f t="array" ref="K229">BUSCARV</f>
        <v>#NAME?</v>
      </c>
    </row>
    <row r="230" spans="10:11" x14ac:dyDescent="0.25">
      <c r="J230" s="35"/>
      <c r="K230" s="36" t="e" cm="1">
        <f t="array" ref="K230">BUSCARV</f>
        <v>#NAME?</v>
      </c>
    </row>
    <row r="231" spans="10:11" x14ac:dyDescent="0.25">
      <c r="J231" s="35"/>
      <c r="K231" s="36" t="e" cm="1">
        <f t="array" ref="K231">BUSCARV</f>
        <v>#NAME?</v>
      </c>
    </row>
    <row r="232" spans="10:11" x14ac:dyDescent="0.25">
      <c r="J232" s="35"/>
      <c r="K232" s="36" t="e" cm="1">
        <f t="array" ref="K232">BUSCARV</f>
        <v>#NAME?</v>
      </c>
    </row>
    <row r="233" spans="10:11" x14ac:dyDescent="0.25">
      <c r="J233" s="35"/>
      <c r="K233" s="36" t="e" cm="1">
        <f t="array" ref="K233">BUSCARV</f>
        <v>#NAME?</v>
      </c>
    </row>
    <row r="234" spans="10:11" x14ac:dyDescent="0.25">
      <c r="J234" s="35"/>
      <c r="K234" s="36" t="e" cm="1">
        <f t="array" ref="K234">BUSCARV</f>
        <v>#NAME?</v>
      </c>
    </row>
    <row r="235" spans="10:11" x14ac:dyDescent="0.25">
      <c r="J235" s="35"/>
      <c r="K235" s="36" t="e" cm="1">
        <f t="array" ref="K235">BUSCARV</f>
        <v>#NAME?</v>
      </c>
    </row>
    <row r="236" spans="10:11" x14ac:dyDescent="0.25">
      <c r="J236" s="35"/>
      <c r="K236" s="36" t="e" cm="1">
        <f t="array" ref="K236">BUSCARV</f>
        <v>#NAME?</v>
      </c>
    </row>
    <row r="237" spans="10:11" x14ac:dyDescent="0.25">
      <c r="J237" s="35"/>
      <c r="K237" s="36" t="e" cm="1">
        <f t="array" ref="K237">BUSCARV</f>
        <v>#NAME?</v>
      </c>
    </row>
    <row r="238" spans="10:11" x14ac:dyDescent="0.25">
      <c r="J238" s="35"/>
      <c r="K238" s="36" t="e" cm="1">
        <f t="array" ref="K238">BUSCARV</f>
        <v>#NAME?</v>
      </c>
    </row>
    <row r="239" spans="10:11" x14ac:dyDescent="0.25">
      <c r="J239" s="35"/>
      <c r="K239" s="36" t="e" cm="1">
        <f t="array" ref="K239">BUSCARV</f>
        <v>#NAME?</v>
      </c>
    </row>
    <row r="240" spans="10:11" x14ac:dyDescent="0.25">
      <c r="J240" s="35"/>
      <c r="K240" s="36" t="e" cm="1">
        <f t="array" ref="K240">BUSCARV</f>
        <v>#NAME?</v>
      </c>
    </row>
    <row r="241" spans="10:11" x14ac:dyDescent="0.25">
      <c r="J241" s="35"/>
      <c r="K241" s="36" t="e" cm="1">
        <f t="array" ref="K241">BUSCARV</f>
        <v>#NAME?</v>
      </c>
    </row>
    <row r="242" spans="10:11" x14ac:dyDescent="0.25">
      <c r="J242" s="35"/>
      <c r="K242" s="36" t="e" cm="1">
        <f t="array" ref="K242">BUSCARV</f>
        <v>#NAME?</v>
      </c>
    </row>
    <row r="243" spans="10:11" x14ac:dyDescent="0.25">
      <c r="J243" s="35"/>
      <c r="K243" s="36" t="e" cm="1">
        <f t="array" ref="K243">BUSCARV</f>
        <v>#NAME?</v>
      </c>
    </row>
    <row r="244" spans="10:11" x14ac:dyDescent="0.25">
      <c r="J244" s="35"/>
      <c r="K244" s="36" t="e" cm="1">
        <f t="array" ref="K244">BUSCARV</f>
        <v>#NAME?</v>
      </c>
    </row>
    <row r="245" spans="10:11" x14ac:dyDescent="0.25">
      <c r="J245" s="35"/>
      <c r="K245" s="36" t="e" cm="1">
        <f t="array" ref="K245">BUSCARV</f>
        <v>#NAME?</v>
      </c>
    </row>
    <row r="246" spans="10:11" x14ac:dyDescent="0.25">
      <c r="J246" s="35"/>
      <c r="K246" s="36" t="e" cm="1">
        <f t="array" ref="K246">BUSCARV</f>
        <v>#NAME?</v>
      </c>
    </row>
    <row r="247" spans="10:11" x14ac:dyDescent="0.25">
      <c r="J247" s="35"/>
      <c r="K247" s="36" t="e" cm="1">
        <f t="array" ref="K247">BUSCARV</f>
        <v>#NAME?</v>
      </c>
    </row>
    <row r="248" spans="10:11" x14ac:dyDescent="0.25">
      <c r="J248" s="35"/>
      <c r="K248" s="36" t="e" cm="1">
        <f t="array" ref="K248">BUSCARV</f>
        <v>#NAME?</v>
      </c>
    </row>
  </sheetData>
  <mergeCells count="4">
    <mergeCell ref="A1:S1"/>
    <mergeCell ref="A2:F2"/>
    <mergeCell ref="H2:L2"/>
    <mergeCell ref="N2:R2"/>
  </mergeCells>
  <pageMargins left="0.7" right="0.7" top="0.75" bottom="0.75" header="0.3" footer="0.3"/>
  <tableParts count="3">
    <tablePart r:id="rId1"/>
    <tablePart r:id="rId2"/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53BBD5-A67D-4083-B1B3-481BCCD50A84}">
  <dimension ref="A1:S248"/>
  <sheetViews>
    <sheetView topLeftCell="A167" zoomScale="70" zoomScaleNormal="70" workbookViewId="0">
      <selection activeCell="D5" sqref="D5:D195"/>
    </sheetView>
  </sheetViews>
  <sheetFormatPr baseColWidth="10" defaultRowHeight="15" x14ac:dyDescent="0.25"/>
  <cols>
    <col min="1" max="1" width="21.28515625" style="1" customWidth="1"/>
    <col min="2" max="2" width="24" style="1" customWidth="1"/>
    <col min="3" max="3" width="19.140625" style="1" customWidth="1"/>
    <col min="4" max="4" width="13" style="1" customWidth="1"/>
    <col min="5" max="5" width="11.42578125" style="1"/>
    <col min="6" max="6" width="12.42578125" style="1" customWidth="1"/>
    <col min="7" max="7" width="2.85546875" style="2" customWidth="1"/>
    <col min="8" max="8" width="14.42578125" style="1" customWidth="1"/>
    <col min="9" max="9" width="12.5703125" style="1" customWidth="1"/>
    <col min="10" max="10" width="18" style="1" customWidth="1"/>
    <col min="11" max="11" width="0.42578125" style="1" customWidth="1"/>
    <col min="12" max="12" width="12.7109375" style="1" customWidth="1"/>
    <col min="13" max="13" width="3.140625" style="2" customWidth="1"/>
    <col min="14" max="14" width="14.42578125" style="1" customWidth="1"/>
    <col min="15" max="15" width="12.5703125" style="1" customWidth="1"/>
    <col min="16" max="16" width="21.28515625" style="1" customWidth="1"/>
    <col min="17" max="17" width="0.140625" style="1" customWidth="1"/>
    <col min="18" max="18" width="12.7109375" style="1" customWidth="1"/>
    <col min="19" max="19" width="3" style="2" customWidth="1"/>
    <col min="20" max="16384" width="11.42578125" style="1"/>
  </cols>
  <sheetData>
    <row r="1" spans="1:19" ht="53.25" customHeight="1" x14ac:dyDescent="0.25">
      <c r="A1" s="40"/>
      <c r="B1" s="41"/>
      <c r="C1" s="41"/>
      <c r="D1" s="41"/>
      <c r="E1" s="41"/>
      <c r="F1" s="41"/>
      <c r="G1" s="41"/>
      <c r="H1" s="41"/>
      <c r="I1" s="41"/>
      <c r="J1" s="41"/>
      <c r="K1" s="41"/>
      <c r="L1" s="41"/>
      <c r="M1" s="41"/>
      <c r="N1" s="41"/>
      <c r="O1" s="41"/>
      <c r="P1" s="41"/>
      <c r="Q1" s="41"/>
      <c r="R1" s="41"/>
      <c r="S1" s="41"/>
    </row>
    <row r="2" spans="1:19" ht="36.75" customHeight="1" x14ac:dyDescent="0.25">
      <c r="A2" s="37" t="s">
        <v>9</v>
      </c>
      <c r="B2" s="37"/>
      <c r="C2" s="37"/>
      <c r="D2" s="37"/>
      <c r="E2" s="37"/>
      <c r="F2" s="37"/>
      <c r="H2" s="38" t="s">
        <v>6</v>
      </c>
      <c r="I2" s="38"/>
      <c r="J2" s="38"/>
      <c r="K2" s="38"/>
      <c r="L2" s="38"/>
      <c r="N2" s="39" t="s">
        <v>5</v>
      </c>
      <c r="O2" s="39"/>
      <c r="P2" s="39"/>
      <c r="Q2" s="39"/>
      <c r="R2" s="39"/>
    </row>
    <row r="3" spans="1:19" ht="3" customHeight="1" x14ac:dyDescent="0.25"/>
    <row r="4" spans="1:19" ht="36.75" customHeight="1" x14ac:dyDescent="0.25">
      <c r="A4" s="7" t="s">
        <v>2</v>
      </c>
      <c r="B4" s="8" t="s">
        <v>3</v>
      </c>
      <c r="C4" s="9" t="s">
        <v>8</v>
      </c>
      <c r="D4" s="8" t="s">
        <v>5</v>
      </c>
      <c r="E4" s="8" t="s">
        <v>6</v>
      </c>
      <c r="F4" s="10" t="s">
        <v>7</v>
      </c>
      <c r="H4" s="8" t="s">
        <v>0</v>
      </c>
      <c r="I4" s="8" t="s">
        <v>1</v>
      </c>
      <c r="J4" s="9" t="s">
        <v>2</v>
      </c>
      <c r="K4" s="8" t="s">
        <v>3</v>
      </c>
      <c r="L4" s="8" t="s">
        <v>4</v>
      </c>
      <c r="N4" s="8" t="s">
        <v>0</v>
      </c>
      <c r="O4" s="8" t="s">
        <v>1</v>
      </c>
      <c r="P4" s="9" t="s">
        <v>2</v>
      </c>
      <c r="Q4" s="8" t="s">
        <v>3</v>
      </c>
      <c r="R4" s="8" t="s">
        <v>4</v>
      </c>
    </row>
    <row r="5" spans="1:19" x14ac:dyDescent="0.25">
      <c r="A5" s="5" t="s">
        <v>18</v>
      </c>
      <c r="B5" s="4" t="s">
        <v>28</v>
      </c>
      <c r="C5" s="3">
        <f>INVENTARIO1215[[#This Row],[STOCK]]</f>
        <v>88</v>
      </c>
      <c r="D5" s="3">
        <f>SUMIF(ENTRADAS141720[[#This Row],[CÓDIGO PRODUCTO]],INVENTARIO121518[[#This Row],[CÓDIGO PRODUCTO]],ENTRADAS141720[[#This Row],[CANTIDAD]])</f>
        <v>86</v>
      </c>
      <c r="E5" s="3">
        <f>SUMIF(SALIDAS131619[[#This Row],[CÓDIGO PRODUCTO]],INVENTARIO121518[[#This Row],[CÓDIGO PRODUCTO]],SALIDAS131619[[#This Row],[CANTIDAD]])</f>
        <v>93</v>
      </c>
      <c r="F5" s="6">
        <f>INVENTARIO121518[[#This Row],[EXISTENCIAS INICIALES]]+INVENTARIO121518[[#This Row],[ENTRADAS]]-INVENTARIO121518[[#This Row],[SALIDAS]]</f>
        <v>81</v>
      </c>
      <c r="H5" s="1" t="s">
        <v>26</v>
      </c>
      <c r="I5" s="15">
        <v>44652</v>
      </c>
      <c r="J5" s="5" t="s">
        <v>18</v>
      </c>
      <c r="L5" s="1">
        <v>93</v>
      </c>
      <c r="N5" s="1" t="s">
        <v>27</v>
      </c>
      <c r="O5" s="16">
        <v>44649</v>
      </c>
      <c r="P5" s="5" t="s">
        <v>18</v>
      </c>
      <c r="Q5" s="1" t="e" cm="1" vm="1">
        <f t="array" aca="1" ref="Q5" ca="1">VLOOKUP(ENTRADAS141720[CÓDIGO PRODUCTO],INVENTARIO121518[],2,FALSE)</f>
        <v>#VALUE!</v>
      </c>
      <c r="R5" s="1">
        <v>86</v>
      </c>
    </row>
    <row r="6" spans="1:19" x14ac:dyDescent="0.25">
      <c r="A6" s="5" t="s">
        <v>19</v>
      </c>
      <c r="B6" s="4" t="s">
        <v>29</v>
      </c>
      <c r="C6" s="3">
        <f>INVENTARIO1215[[#This Row],[STOCK]]</f>
        <v>61</v>
      </c>
      <c r="D6" s="3">
        <f>SUMIF(ENTRADAS141720[[#This Row],[CÓDIGO PRODUCTO]],INVENTARIO121518[[#This Row],[CÓDIGO PRODUCTO]],ENTRADAS141720[[#This Row],[CANTIDAD]])</f>
        <v>85</v>
      </c>
      <c r="E6" s="3">
        <f>SUMIF(SALIDAS131619[[#This Row],[CÓDIGO PRODUCTO]],INVENTARIO121518[[#This Row],[CÓDIGO PRODUCTO]],SALIDAS131619[[#This Row],[CANTIDAD]])</f>
        <v>94</v>
      </c>
      <c r="F6" s="6">
        <f>INVENTARIO121518[[#This Row],[EXISTENCIAS INICIALES]]+INVENTARIO121518[[#This Row],[ENTRADAS]]-INVENTARIO121518[[#This Row],[SALIDAS]]</f>
        <v>52</v>
      </c>
      <c r="H6" s="1" t="s">
        <v>27</v>
      </c>
      <c r="I6" s="15">
        <v>44653</v>
      </c>
      <c r="J6" s="5" t="s">
        <v>19</v>
      </c>
      <c r="K6" s="1" t="e" cm="1" vm="2">
        <f t="array" aca="1" ref="K6" ca="1">VLOOKUP(SALIDAS131619[CÓDIGO PRODUCTO],INVENTARIO121518[],2,FALSE)</f>
        <v>#VALUE!</v>
      </c>
      <c r="L6" s="1">
        <v>94</v>
      </c>
      <c r="N6" s="1" t="s">
        <v>141</v>
      </c>
      <c r="O6" s="16">
        <v>44650</v>
      </c>
      <c r="P6" s="5" t="s">
        <v>19</v>
      </c>
      <c r="Q6" s="1" t="e" cm="1" vm="1">
        <f t="array" aca="1" ref="Q6" ca="1">VLOOKUP(ENTRADAS141720[CÓDIGO PRODUCTO],INVENTARIO121518[],2,FALSE)</f>
        <v>#VALUE!</v>
      </c>
      <c r="R6" s="1">
        <v>85</v>
      </c>
    </row>
    <row r="7" spans="1:19" x14ac:dyDescent="0.25">
      <c r="A7" s="5" t="s">
        <v>20</v>
      </c>
      <c r="B7" s="4" t="s">
        <v>30</v>
      </c>
      <c r="C7" s="3">
        <f>INVENTARIO1215[[#This Row],[STOCK]]</f>
        <v>86</v>
      </c>
      <c r="D7" s="3">
        <f>SUMIF(ENTRADAS141720[[#This Row],[CÓDIGO PRODUCTO]],INVENTARIO121518[[#This Row],[CÓDIGO PRODUCTO]],ENTRADAS141720[[#This Row],[CANTIDAD]])</f>
        <v>87</v>
      </c>
      <c r="E7" s="3">
        <f>SUMIF(SALIDAS131619[[#This Row],[CÓDIGO PRODUCTO]],INVENTARIO121518[[#This Row],[CÓDIGO PRODUCTO]],SALIDAS131619[[#This Row],[CANTIDAD]])</f>
        <v>86</v>
      </c>
      <c r="F7" s="6">
        <f>INVENTARIO121518[[#This Row],[EXISTENCIAS INICIALES]]+INVENTARIO121518[[#This Row],[ENTRADAS]]-INVENTARIO121518[[#This Row],[SALIDAS]]</f>
        <v>87</v>
      </c>
      <c r="H7" s="1" t="s">
        <v>141</v>
      </c>
      <c r="I7" s="15">
        <v>44654</v>
      </c>
      <c r="J7" s="5" t="s">
        <v>20</v>
      </c>
      <c r="K7" s="1" t="e" cm="1">
        <f t="array" ref="K7">BUSCARV</f>
        <v>#NAME?</v>
      </c>
      <c r="L7" s="1">
        <v>86</v>
      </c>
      <c r="N7" s="1" t="s">
        <v>142</v>
      </c>
      <c r="O7" s="16">
        <v>44651</v>
      </c>
      <c r="P7" s="5" t="s">
        <v>20</v>
      </c>
      <c r="Q7" s="1" t="e" cm="1" vm="1">
        <f t="array" aca="1" ref="Q7" ca="1">VLOOKUP(ENTRADAS141720[CÓDIGO PRODUCTO],INVENTARIO121518[],2,FALSE)</f>
        <v>#VALUE!</v>
      </c>
      <c r="R7" s="1">
        <v>87</v>
      </c>
    </row>
    <row r="8" spans="1:19" x14ac:dyDescent="0.25">
      <c r="A8" s="5" t="s">
        <v>21</v>
      </c>
      <c r="B8" s="4" t="s">
        <v>31</v>
      </c>
      <c r="C8" s="3">
        <f>INVENTARIO1215[[#This Row],[STOCK]]</f>
        <v>73</v>
      </c>
      <c r="D8" s="3">
        <f>SUMIF(ENTRADAS141720[[#This Row],[CÓDIGO PRODUCTO]],INVENTARIO121518[[#This Row],[CÓDIGO PRODUCTO]],ENTRADAS141720[[#This Row],[CANTIDAD]])</f>
        <v>90</v>
      </c>
      <c r="E8" s="3">
        <f>SUMIF(SALIDAS131619[[#This Row],[CÓDIGO PRODUCTO]],INVENTARIO121518[[#This Row],[CÓDIGO PRODUCTO]],SALIDAS131619[[#This Row],[CANTIDAD]])</f>
        <v>88</v>
      </c>
      <c r="F8" s="6">
        <f>INVENTARIO121518[[#This Row],[EXISTENCIAS INICIALES]]+INVENTARIO121518[[#This Row],[ENTRADAS]]-INVENTARIO121518[[#This Row],[SALIDAS]]</f>
        <v>75</v>
      </c>
      <c r="H8" s="1" t="s">
        <v>142</v>
      </c>
      <c r="I8" s="15">
        <v>44655</v>
      </c>
      <c r="J8" s="5" t="s">
        <v>21</v>
      </c>
      <c r="K8" s="1" t="e" cm="1">
        <f t="array" ref="K8">BUSCARV</f>
        <v>#NAME?</v>
      </c>
      <c r="L8" s="1">
        <v>88</v>
      </c>
      <c r="N8" s="1" t="s">
        <v>143</v>
      </c>
      <c r="O8" s="16">
        <v>44652</v>
      </c>
      <c r="P8" s="5" t="s">
        <v>21</v>
      </c>
      <c r="Q8" s="1" t="e" cm="1" vm="1">
        <f t="array" aca="1" ref="Q8" ca="1">VLOOKUP(ENTRADAS141720[CÓDIGO PRODUCTO],INVENTARIO121518[],2,FALSE)</f>
        <v>#VALUE!</v>
      </c>
      <c r="R8" s="1">
        <v>90</v>
      </c>
    </row>
    <row r="9" spans="1:19" x14ac:dyDescent="0.25">
      <c r="A9" s="5" t="s">
        <v>14</v>
      </c>
      <c r="B9" s="4" t="s">
        <v>32</v>
      </c>
      <c r="C9" s="3">
        <f>INVENTARIO1215[[#This Row],[STOCK]]</f>
        <v>83</v>
      </c>
      <c r="D9" s="3">
        <f>SUMIF(ENTRADAS141720[[#This Row],[CÓDIGO PRODUCTO]],INVENTARIO121518[[#This Row],[CÓDIGO PRODUCTO]],ENTRADAS141720[[#This Row],[CANTIDAD]])</f>
        <v>88</v>
      </c>
      <c r="E9" s="3">
        <f>SUMIF(SALIDAS131619[[#This Row],[CÓDIGO PRODUCTO]],INVENTARIO121518[[#This Row],[CÓDIGO PRODUCTO]],SALIDAS131619[[#This Row],[CANTIDAD]])</f>
        <v>89</v>
      </c>
      <c r="F9" s="6">
        <f>INVENTARIO121518[[#This Row],[EXISTENCIAS INICIALES]]+INVENTARIO121518[[#This Row],[ENTRADAS]]-INVENTARIO121518[[#This Row],[SALIDAS]]</f>
        <v>82</v>
      </c>
      <c r="H9" s="1" t="s">
        <v>143</v>
      </c>
      <c r="I9" s="15">
        <v>44656</v>
      </c>
      <c r="J9" s="5" t="s">
        <v>14</v>
      </c>
      <c r="K9" s="1" t="e" cm="1">
        <f t="array" ref="K9">BUSCARV</f>
        <v>#NAME?</v>
      </c>
      <c r="L9" s="1">
        <v>89</v>
      </c>
      <c r="N9" s="1" t="s">
        <v>144</v>
      </c>
      <c r="O9" s="16">
        <v>44653</v>
      </c>
      <c r="P9" s="5" t="s">
        <v>14</v>
      </c>
      <c r="Q9" s="1" t="e" cm="1" vm="1">
        <f t="array" aca="1" ref="Q9" ca="1">VLOOKUP(ENTRADAS141720[CÓDIGO PRODUCTO],INVENTARIO121518[],2,FALSE)</f>
        <v>#VALUE!</v>
      </c>
      <c r="R9" s="1">
        <v>88</v>
      </c>
    </row>
    <row r="10" spans="1:19" x14ac:dyDescent="0.25">
      <c r="A10" s="5" t="s">
        <v>15</v>
      </c>
      <c r="B10" s="4" t="s">
        <v>33</v>
      </c>
      <c r="C10" s="3">
        <f>INVENTARIO1215[[#This Row],[STOCK]]</f>
        <v>65</v>
      </c>
      <c r="D10" s="3">
        <f>SUMIF(ENTRADAS141720[[#This Row],[CÓDIGO PRODUCTO]],INVENTARIO121518[[#This Row],[CÓDIGO PRODUCTO]],ENTRADAS141720[[#This Row],[CANTIDAD]])</f>
        <v>89</v>
      </c>
      <c r="E10" s="3">
        <f>SUMIF(SALIDAS131619[[#This Row],[CÓDIGO PRODUCTO]],INVENTARIO121518[[#This Row],[CÓDIGO PRODUCTO]],SALIDAS131619[[#This Row],[CANTIDAD]])</f>
        <v>91</v>
      </c>
      <c r="F10" s="6">
        <f>INVENTARIO121518[[#This Row],[EXISTENCIAS INICIALES]]+INVENTARIO121518[[#This Row],[ENTRADAS]]-INVENTARIO121518[[#This Row],[SALIDAS]]</f>
        <v>63</v>
      </c>
      <c r="H10" s="1" t="s">
        <v>144</v>
      </c>
      <c r="I10" s="15">
        <v>44657</v>
      </c>
      <c r="J10" s="5" t="s">
        <v>15</v>
      </c>
      <c r="K10" s="1" t="e" cm="1">
        <f t="array" ref="K10">BUSCARV</f>
        <v>#NAME?</v>
      </c>
      <c r="L10" s="1">
        <v>91</v>
      </c>
      <c r="N10" s="1" t="s">
        <v>145</v>
      </c>
      <c r="O10" s="16">
        <v>44654</v>
      </c>
      <c r="P10" s="5" t="s">
        <v>15</v>
      </c>
      <c r="Q10" s="1" t="e" cm="1" vm="1">
        <f t="array" aca="1" ref="Q10" ca="1">VLOOKUP(ENTRADAS141720[CÓDIGO PRODUCTO],INVENTARIO121518[],2,FALSE)</f>
        <v>#VALUE!</v>
      </c>
      <c r="R10" s="1">
        <v>89</v>
      </c>
    </row>
    <row r="11" spans="1:19" x14ac:dyDescent="0.25">
      <c r="A11" s="5" t="s">
        <v>16</v>
      </c>
      <c r="B11" s="4" t="s">
        <v>34</v>
      </c>
      <c r="C11" s="3">
        <f>INVENTARIO1215[[#This Row],[STOCK]]</f>
        <v>66</v>
      </c>
      <c r="D11" s="3">
        <f>SUMIF(ENTRADAS141720[[#This Row],[CÓDIGO PRODUCTO]],INVENTARIO121518[[#This Row],[CÓDIGO PRODUCTO]],ENTRADAS141720[[#This Row],[CANTIDAD]])</f>
        <v>84</v>
      </c>
      <c r="E11" s="3">
        <f>SUMIF(SALIDAS131619[[#This Row],[CÓDIGO PRODUCTO]],INVENTARIO121518[[#This Row],[CÓDIGO PRODUCTO]],SALIDAS131619[[#This Row],[CANTIDAD]])</f>
        <v>88</v>
      </c>
      <c r="F11" s="6">
        <f>INVENTARIO121518[[#This Row],[EXISTENCIAS INICIALES]]+INVENTARIO121518[[#This Row],[ENTRADAS]]-INVENTARIO121518[[#This Row],[SALIDAS]]</f>
        <v>62</v>
      </c>
      <c r="H11" s="1" t="s">
        <v>145</v>
      </c>
      <c r="I11" s="15">
        <v>44658</v>
      </c>
      <c r="J11" s="5" t="s">
        <v>16</v>
      </c>
      <c r="K11" s="1" t="e" cm="1">
        <f t="array" ref="K11">BUSCARV</f>
        <v>#NAME?</v>
      </c>
      <c r="L11" s="1">
        <v>88</v>
      </c>
      <c r="N11" s="1" t="s">
        <v>146</v>
      </c>
      <c r="O11" s="16">
        <v>44655</v>
      </c>
      <c r="P11" s="5" t="s">
        <v>16</v>
      </c>
      <c r="Q11" s="1" t="e" cm="1" vm="1">
        <f t="array" aca="1" ref="Q11" ca="1">VLOOKUP(ENTRADAS141720[CÓDIGO PRODUCTO],INVENTARIO121518[],2,FALSE)</f>
        <v>#VALUE!</v>
      </c>
      <c r="R11" s="1">
        <v>84</v>
      </c>
    </row>
    <row r="12" spans="1:19" x14ac:dyDescent="0.25">
      <c r="A12" s="5" t="s">
        <v>17</v>
      </c>
      <c r="B12" s="4" t="s">
        <v>35</v>
      </c>
      <c r="C12" s="3">
        <f>INVENTARIO1215[[#This Row],[STOCK]]</f>
        <v>94</v>
      </c>
      <c r="D12" s="3">
        <f>SUMIF(ENTRADAS141720[[#This Row],[CÓDIGO PRODUCTO]],INVENTARIO121518[[#This Row],[CÓDIGO PRODUCTO]],ENTRADAS141720[[#This Row],[CANTIDAD]])</f>
        <v>83</v>
      </c>
      <c r="E12" s="3">
        <f>SUMIF(SALIDAS131619[[#This Row],[CÓDIGO PRODUCTO]],INVENTARIO121518[[#This Row],[CÓDIGO PRODUCTO]],SALIDAS131619[[#This Row],[CANTIDAD]])</f>
        <v>95</v>
      </c>
      <c r="F12" s="6">
        <f>INVENTARIO121518[[#This Row],[EXISTENCIAS INICIALES]]+INVENTARIO121518[[#This Row],[ENTRADAS]]-INVENTARIO121518[[#This Row],[SALIDAS]]</f>
        <v>82</v>
      </c>
      <c r="H12" s="1" t="s">
        <v>146</v>
      </c>
      <c r="I12" s="15">
        <v>44659</v>
      </c>
      <c r="J12" s="5" t="s">
        <v>17</v>
      </c>
      <c r="K12" s="1" t="e" cm="1">
        <f t="array" ref="K12">BUSCARV</f>
        <v>#NAME?</v>
      </c>
      <c r="L12" s="1">
        <v>95</v>
      </c>
      <c r="N12" s="1" t="s">
        <v>147</v>
      </c>
      <c r="O12" s="16">
        <v>44656</v>
      </c>
      <c r="P12" s="5" t="s">
        <v>17</v>
      </c>
      <c r="Q12" s="1" t="e" cm="1" vm="1">
        <f t="array" aca="1" ref="Q12" ca="1">VLOOKUP(ENTRADAS141720[CÓDIGO PRODUCTO],INVENTARIO121518[],2,FALSE)</f>
        <v>#VALUE!</v>
      </c>
      <c r="R12" s="1">
        <v>83</v>
      </c>
    </row>
    <row r="13" spans="1:19" x14ac:dyDescent="0.25">
      <c r="A13" s="5" t="s">
        <v>10</v>
      </c>
      <c r="B13" s="4" t="s">
        <v>36</v>
      </c>
      <c r="C13" s="3">
        <f>INVENTARIO1215[[#This Row],[STOCK]]</f>
        <v>72</v>
      </c>
      <c r="D13" s="3">
        <f>SUMIF(ENTRADAS141720[[#This Row],[CÓDIGO PRODUCTO]],INVENTARIO121518[[#This Row],[CÓDIGO PRODUCTO]],ENTRADAS141720[[#This Row],[CANTIDAD]])</f>
        <v>80</v>
      </c>
      <c r="E13" s="3">
        <f>SUMIF(SALIDAS131619[[#This Row],[CÓDIGO PRODUCTO]],INVENTARIO121518[[#This Row],[CÓDIGO PRODUCTO]],SALIDAS131619[[#This Row],[CANTIDAD]])</f>
        <v>92</v>
      </c>
      <c r="F13" s="6">
        <f>INVENTARIO121518[[#This Row],[EXISTENCIAS INICIALES]]+INVENTARIO121518[[#This Row],[ENTRADAS]]-INVENTARIO121518[[#This Row],[SALIDAS]]</f>
        <v>60</v>
      </c>
      <c r="H13" s="1" t="s">
        <v>147</v>
      </c>
      <c r="I13" s="15">
        <v>44660</v>
      </c>
      <c r="J13" s="5" t="s">
        <v>10</v>
      </c>
      <c r="K13" s="1" t="e" cm="1">
        <f t="array" ref="K13">BUSCARV</f>
        <v>#NAME?</v>
      </c>
      <c r="L13" s="1">
        <v>92</v>
      </c>
      <c r="N13" s="1" t="s">
        <v>148</v>
      </c>
      <c r="O13" s="16">
        <v>44657</v>
      </c>
      <c r="P13" s="5" t="s">
        <v>10</v>
      </c>
      <c r="Q13" s="1" t="e" cm="1" vm="1">
        <f t="array" aca="1" ref="Q13" ca="1">VLOOKUP(ENTRADAS141720[CÓDIGO PRODUCTO],INVENTARIO121518[],2,FALSE)</f>
        <v>#VALUE!</v>
      </c>
      <c r="R13" s="1">
        <v>80</v>
      </c>
    </row>
    <row r="14" spans="1:19" x14ac:dyDescent="0.25">
      <c r="A14" s="5" t="s">
        <v>11</v>
      </c>
      <c r="B14" s="4" t="s">
        <v>36</v>
      </c>
      <c r="C14" s="3">
        <f>INVENTARIO1215[[#This Row],[STOCK]]</f>
        <v>88</v>
      </c>
      <c r="D14" s="3">
        <f>SUMIF(ENTRADAS141720[[#This Row],[CÓDIGO PRODUCTO]],INVENTARIO121518[[#This Row],[CÓDIGO PRODUCTO]],ENTRADAS141720[[#This Row],[CANTIDAD]])</f>
        <v>84</v>
      </c>
      <c r="E14" s="3">
        <f>SUMIF(SALIDAS131619[[#This Row],[CÓDIGO PRODUCTO]],INVENTARIO121518[[#This Row],[CÓDIGO PRODUCTO]],SALIDAS131619[[#This Row],[CANTIDAD]])</f>
        <v>94</v>
      </c>
      <c r="F14" s="6">
        <f>INVENTARIO121518[[#This Row],[EXISTENCIAS INICIALES]]+INVENTARIO121518[[#This Row],[ENTRADAS]]-INVENTARIO121518[[#This Row],[SALIDAS]]</f>
        <v>78</v>
      </c>
      <c r="H14" s="1" t="s">
        <v>148</v>
      </c>
      <c r="I14" s="15">
        <v>44661</v>
      </c>
      <c r="J14" s="5" t="s">
        <v>11</v>
      </c>
      <c r="K14" s="1" t="e" cm="1">
        <f t="array" ref="K14">BUSCARV</f>
        <v>#NAME?</v>
      </c>
      <c r="L14" s="1">
        <v>94</v>
      </c>
      <c r="N14" s="1" t="s">
        <v>149</v>
      </c>
      <c r="O14" s="16">
        <v>44658</v>
      </c>
      <c r="P14" s="5" t="s">
        <v>11</v>
      </c>
      <c r="Q14" s="1" t="e" cm="1" vm="1">
        <f t="array" aca="1" ref="Q14" ca="1">VLOOKUP(ENTRADAS141720[CÓDIGO PRODUCTO],INVENTARIO121518[],2,FALSE)</f>
        <v>#VALUE!</v>
      </c>
      <c r="R14" s="1">
        <v>84</v>
      </c>
    </row>
    <row r="15" spans="1:19" x14ac:dyDescent="0.25">
      <c r="A15" s="5" t="s">
        <v>12</v>
      </c>
      <c r="B15" s="4" t="s">
        <v>37</v>
      </c>
      <c r="C15" s="3">
        <f>INVENTARIO1215[[#This Row],[STOCK]]</f>
        <v>72</v>
      </c>
      <c r="D15" s="3">
        <f>SUMIF(ENTRADAS141720[[#This Row],[CÓDIGO PRODUCTO]],INVENTARIO121518[[#This Row],[CÓDIGO PRODUCTO]],ENTRADAS141720[[#This Row],[CANTIDAD]])</f>
        <v>80</v>
      </c>
      <c r="E15" s="3">
        <f>SUMIF(SALIDAS131619[[#This Row],[CÓDIGO PRODUCTO]],INVENTARIO121518[[#This Row],[CÓDIGO PRODUCTO]],SALIDAS131619[[#This Row],[CANTIDAD]])</f>
        <v>88</v>
      </c>
      <c r="F15" s="6">
        <f>INVENTARIO121518[[#This Row],[EXISTENCIAS INICIALES]]+INVENTARIO121518[[#This Row],[ENTRADAS]]-INVENTARIO121518[[#This Row],[SALIDAS]]</f>
        <v>64</v>
      </c>
      <c r="H15" s="1" t="s">
        <v>149</v>
      </c>
      <c r="I15" s="15">
        <v>44662</v>
      </c>
      <c r="J15" s="5" t="s">
        <v>12</v>
      </c>
      <c r="K15" s="1" t="e" cm="1">
        <f t="array" ref="K15">BUSCARV</f>
        <v>#NAME?</v>
      </c>
      <c r="L15" s="1">
        <v>88</v>
      </c>
      <c r="N15" s="1" t="s">
        <v>150</v>
      </c>
      <c r="O15" s="16">
        <v>44659</v>
      </c>
      <c r="P15" s="5" t="s">
        <v>12</v>
      </c>
      <c r="Q15" s="1" t="e" cm="1" vm="1">
        <f t="array" aca="1" ref="Q15" ca="1">VLOOKUP(ENTRADAS141720[CÓDIGO PRODUCTO],INVENTARIO121518[],2,FALSE)</f>
        <v>#VALUE!</v>
      </c>
      <c r="R15" s="1">
        <v>80</v>
      </c>
    </row>
    <row r="16" spans="1:19" x14ac:dyDescent="0.25">
      <c r="A16" s="5" t="s">
        <v>13</v>
      </c>
      <c r="B16" s="4" t="s">
        <v>38</v>
      </c>
      <c r="C16" s="3">
        <f>INVENTARIO1215[[#This Row],[STOCK]]</f>
        <v>58</v>
      </c>
      <c r="D16" s="3">
        <f>SUMIF(ENTRADAS141720[[#This Row],[CÓDIGO PRODUCTO]],INVENTARIO121518[[#This Row],[CÓDIGO PRODUCTO]],ENTRADAS141720[[#This Row],[CANTIDAD]])</f>
        <v>83</v>
      </c>
      <c r="E16" s="3">
        <f>SUMIF(SALIDAS131619[[#This Row],[CÓDIGO PRODUCTO]],INVENTARIO121518[[#This Row],[CÓDIGO PRODUCTO]],SALIDAS131619[[#This Row],[CANTIDAD]])</f>
        <v>90</v>
      </c>
      <c r="F16" s="6">
        <f>INVENTARIO121518[[#This Row],[EXISTENCIAS INICIALES]]+INVENTARIO121518[[#This Row],[ENTRADAS]]-INVENTARIO121518[[#This Row],[SALIDAS]]</f>
        <v>51</v>
      </c>
      <c r="H16" s="1" t="s">
        <v>150</v>
      </c>
      <c r="I16" s="15">
        <v>44663</v>
      </c>
      <c r="J16" s="5" t="s">
        <v>13</v>
      </c>
      <c r="K16" s="1" t="e" cm="1">
        <f t="array" ref="K16">BUSCARV</f>
        <v>#NAME?</v>
      </c>
      <c r="L16" s="1">
        <v>90</v>
      </c>
      <c r="N16" s="1" t="s">
        <v>151</v>
      </c>
      <c r="O16" s="16">
        <v>44660</v>
      </c>
      <c r="P16" s="5" t="s">
        <v>13</v>
      </c>
      <c r="Q16" s="1" t="e" cm="1" vm="1">
        <f t="array" aca="1" ref="Q16" ca="1">VLOOKUP(ENTRADAS141720[CÓDIGO PRODUCTO],INVENTARIO121518[],2,FALSE)</f>
        <v>#VALUE!</v>
      </c>
      <c r="R16" s="1">
        <v>83</v>
      </c>
    </row>
    <row r="17" spans="1:18" x14ac:dyDescent="0.25">
      <c r="A17" s="5" t="s">
        <v>22</v>
      </c>
      <c r="B17" s="4" t="s">
        <v>39</v>
      </c>
      <c r="C17" s="3">
        <f>INVENTARIO1215[[#This Row],[STOCK]]</f>
        <v>77</v>
      </c>
      <c r="D17" s="3">
        <f>SUMIF(ENTRADAS141720[[#This Row],[CÓDIGO PRODUCTO]],INVENTARIO121518[[#This Row],[CÓDIGO PRODUCTO]],ENTRADAS141720[[#This Row],[CANTIDAD]])</f>
        <v>87</v>
      </c>
      <c r="E17" s="3">
        <f>SUMIF(SALIDAS131619[[#This Row],[CÓDIGO PRODUCTO]],INVENTARIO121518[[#This Row],[CÓDIGO PRODUCTO]],SALIDAS131619[[#This Row],[CANTIDAD]])</f>
        <v>86</v>
      </c>
      <c r="F17" s="6">
        <f>INVENTARIO121518[[#This Row],[EXISTENCIAS INICIALES]]+INVENTARIO121518[[#This Row],[ENTRADAS]]-INVENTARIO121518[[#This Row],[SALIDAS]]</f>
        <v>78</v>
      </c>
      <c r="H17" s="1" t="s">
        <v>151</v>
      </c>
      <c r="I17" s="15">
        <v>44664</v>
      </c>
      <c r="J17" s="5" t="s">
        <v>22</v>
      </c>
      <c r="K17" s="1" t="e" cm="1">
        <f t="array" ref="K17">BUSCARV</f>
        <v>#NAME?</v>
      </c>
      <c r="L17" s="1">
        <v>86</v>
      </c>
      <c r="N17" s="1" t="s">
        <v>152</v>
      </c>
      <c r="O17" s="16">
        <v>44661</v>
      </c>
      <c r="P17" s="5" t="s">
        <v>22</v>
      </c>
      <c r="Q17" s="1" t="e" cm="1" vm="1">
        <f t="array" aca="1" ref="Q17" ca="1">VLOOKUP(ENTRADAS141720[CÓDIGO PRODUCTO],INVENTARIO121518[],2,FALSE)</f>
        <v>#VALUE!</v>
      </c>
      <c r="R17" s="1">
        <v>87</v>
      </c>
    </row>
    <row r="18" spans="1:18" x14ac:dyDescent="0.25">
      <c r="A18" s="5" t="s">
        <v>23</v>
      </c>
      <c r="B18" s="4" t="s">
        <v>40</v>
      </c>
      <c r="C18" s="3">
        <f>INVENTARIO1215[[#This Row],[STOCK]]</f>
        <v>102</v>
      </c>
      <c r="D18" s="3">
        <f>SUMIF(ENTRADAS141720[[#This Row],[CÓDIGO PRODUCTO]],INVENTARIO121518[[#This Row],[CÓDIGO PRODUCTO]],ENTRADAS141720[[#This Row],[CANTIDAD]])</f>
        <v>91</v>
      </c>
      <c r="E18" s="3">
        <f>SUMIF(SALIDAS131619[[#This Row],[CÓDIGO PRODUCTO]],INVENTARIO121518[[#This Row],[CÓDIGO PRODUCTO]],SALIDAS131619[[#This Row],[CANTIDAD]])</f>
        <v>95</v>
      </c>
      <c r="F18" s="6">
        <f>INVENTARIO121518[[#This Row],[EXISTENCIAS INICIALES]]+INVENTARIO121518[[#This Row],[ENTRADAS]]-INVENTARIO121518[[#This Row],[SALIDAS]]</f>
        <v>98</v>
      </c>
      <c r="H18" s="1" t="s">
        <v>152</v>
      </c>
      <c r="I18" s="15">
        <v>44665</v>
      </c>
      <c r="J18" s="5" t="s">
        <v>23</v>
      </c>
      <c r="K18" s="1" t="e" cm="1">
        <f t="array" ref="K18">BUSCARV</f>
        <v>#NAME?</v>
      </c>
      <c r="L18" s="1">
        <v>95</v>
      </c>
      <c r="N18" s="1" t="s">
        <v>153</v>
      </c>
      <c r="O18" s="16">
        <v>44662</v>
      </c>
      <c r="P18" s="5" t="s">
        <v>23</v>
      </c>
      <c r="Q18" s="1" t="e" cm="1" vm="1">
        <f t="array" aca="1" ref="Q18" ca="1">VLOOKUP(ENTRADAS141720[CÓDIGO PRODUCTO],INVENTARIO121518[],2,FALSE)</f>
        <v>#VALUE!</v>
      </c>
      <c r="R18" s="1">
        <v>91</v>
      </c>
    </row>
    <row r="19" spans="1:18" x14ac:dyDescent="0.25">
      <c r="A19" s="5" t="s">
        <v>24</v>
      </c>
      <c r="B19" s="4" t="s">
        <v>41</v>
      </c>
      <c r="C19" s="3">
        <f>INVENTARIO1215[[#This Row],[STOCK]]</f>
        <v>87</v>
      </c>
      <c r="D19" s="3">
        <f>SUMIF(ENTRADAS141720[[#This Row],[CÓDIGO PRODUCTO]],INVENTARIO121518[[#This Row],[CÓDIGO PRODUCTO]],ENTRADAS141720[[#This Row],[CANTIDAD]])</f>
        <v>87</v>
      </c>
      <c r="E19" s="3">
        <f>SUMIF(SALIDAS131619[[#This Row],[CÓDIGO PRODUCTO]],INVENTARIO121518[[#This Row],[CÓDIGO PRODUCTO]],SALIDAS131619[[#This Row],[CANTIDAD]])</f>
        <v>87</v>
      </c>
      <c r="F19" s="6">
        <f>INVENTARIO121518[[#This Row],[EXISTENCIAS INICIALES]]+INVENTARIO121518[[#This Row],[ENTRADAS]]-INVENTARIO121518[[#This Row],[SALIDAS]]</f>
        <v>87</v>
      </c>
      <c r="H19" s="1" t="s">
        <v>153</v>
      </c>
      <c r="I19" s="15">
        <v>44666</v>
      </c>
      <c r="J19" s="5" t="s">
        <v>24</v>
      </c>
      <c r="K19" s="1" t="e" cm="1">
        <f t="array" ref="K19">BUSCARV</f>
        <v>#NAME?</v>
      </c>
      <c r="L19" s="1">
        <v>87</v>
      </c>
      <c r="N19" s="1" t="s">
        <v>154</v>
      </c>
      <c r="O19" s="16">
        <v>44663</v>
      </c>
      <c r="P19" s="5" t="s">
        <v>24</v>
      </c>
      <c r="Q19" s="1" t="e" cm="1" vm="1">
        <f t="array" aca="1" ref="Q19" ca="1">VLOOKUP(ENTRADAS141720[CÓDIGO PRODUCTO],INVENTARIO121518[],2,FALSE)</f>
        <v>#VALUE!</v>
      </c>
      <c r="R19" s="1">
        <v>87</v>
      </c>
    </row>
    <row r="20" spans="1:18" x14ac:dyDescent="0.25">
      <c r="A20" s="11" t="s">
        <v>25</v>
      </c>
      <c r="B20" s="12" t="s">
        <v>42</v>
      </c>
      <c r="C20" s="3">
        <f>INVENTARIO1215[[#This Row],[STOCK]]</f>
        <v>107</v>
      </c>
      <c r="D20" s="3">
        <f>SUMIF(ENTRADAS141720[[#This Row],[CÓDIGO PRODUCTO]],INVENTARIO121518[[#This Row],[CÓDIGO PRODUCTO]],ENTRADAS141720[[#This Row],[CANTIDAD]])</f>
        <v>80</v>
      </c>
      <c r="E20" s="13">
        <f>SUMIF(SALIDAS131619[[#This Row],[CÓDIGO PRODUCTO]],INVENTARIO121518[[#This Row],[CÓDIGO PRODUCTO]],SALIDAS131619[[#This Row],[CANTIDAD]])</f>
        <v>87</v>
      </c>
      <c r="F20" s="14">
        <f>INVENTARIO121518[[#This Row],[EXISTENCIAS INICIALES]]+INVENTARIO121518[[#This Row],[ENTRADAS]]-INVENTARIO121518[[#This Row],[SALIDAS]]</f>
        <v>100</v>
      </c>
      <c r="H20" s="1" t="s">
        <v>154</v>
      </c>
      <c r="I20" s="15">
        <v>44667</v>
      </c>
      <c r="J20" s="11" t="s">
        <v>25</v>
      </c>
      <c r="K20" s="1" t="e" cm="1">
        <f t="array" ref="K20">BUSCARV</f>
        <v>#NAME?</v>
      </c>
      <c r="L20" s="1">
        <v>87</v>
      </c>
      <c r="N20" s="1" t="s">
        <v>155</v>
      </c>
      <c r="O20" s="16">
        <v>44664</v>
      </c>
      <c r="P20" s="11" t="s">
        <v>25</v>
      </c>
      <c r="Q20" s="1" t="e" cm="1" vm="1">
        <f t="array" aca="1" ref="Q20" ca="1">VLOOKUP(ENTRADAS141720[CÓDIGO PRODUCTO],INVENTARIO121518[],2,FALSE)</f>
        <v>#VALUE!</v>
      </c>
      <c r="R20" s="1">
        <v>80</v>
      </c>
    </row>
    <row r="21" spans="1:18" x14ac:dyDescent="0.25">
      <c r="A21" s="11" t="s">
        <v>43</v>
      </c>
      <c r="B21" s="4" t="s">
        <v>53</v>
      </c>
      <c r="C21" s="3">
        <f>INVENTARIO1215[[#This Row],[STOCK]]</f>
        <v>73</v>
      </c>
      <c r="D21" s="17">
        <f>SUMIF(ENTRADAS141720[[#This Row],[CÓDIGO PRODUCTO]],INVENTARIO121518[[#This Row],[CÓDIGO PRODUCTO]],ENTRADAS141720[[#This Row],[CANTIDAD]])</f>
        <v>80</v>
      </c>
      <c r="E21" s="17">
        <f>SUMIF(SALIDAS131619[[#This Row],[CÓDIGO PRODUCTO]],INVENTARIO121518[[#This Row],[CÓDIGO PRODUCTO]],SALIDAS131619[[#This Row],[CANTIDAD]])</f>
        <v>89</v>
      </c>
      <c r="F21" s="18">
        <f>INVENTARIO121518[[#This Row],[EXISTENCIAS INICIALES]]+INVENTARIO121518[[#This Row],[ENTRADAS]]-INVENTARIO121518[[#This Row],[SALIDAS]]</f>
        <v>64</v>
      </c>
      <c r="H21" s="1" t="s">
        <v>155</v>
      </c>
      <c r="I21" s="15">
        <v>44668</v>
      </c>
      <c r="J21" s="11" t="s">
        <v>43</v>
      </c>
      <c r="K21" s="1" t="e" cm="1">
        <f t="array" ref="K21">BUSCARV</f>
        <v>#NAME?</v>
      </c>
      <c r="L21" s="1">
        <v>89</v>
      </c>
      <c r="N21" s="1" t="s">
        <v>156</v>
      </c>
      <c r="O21" s="16">
        <v>44665</v>
      </c>
      <c r="P21" s="11" t="s">
        <v>43</v>
      </c>
      <c r="Q21" s="1" t="e" cm="1" vm="1">
        <f t="array" aca="1" ref="Q21" ca="1">VLOOKUP(ENTRADAS141720[CÓDIGO PRODUCTO],INVENTARIO121518[],2,FALSE)</f>
        <v>#VALUE!</v>
      </c>
      <c r="R21" s="1">
        <v>80</v>
      </c>
    </row>
    <row r="22" spans="1:18" x14ac:dyDescent="0.25">
      <c r="A22" s="11" t="s">
        <v>44</v>
      </c>
      <c r="B22" s="4" t="s">
        <v>54</v>
      </c>
      <c r="C22" s="3">
        <f>INVENTARIO1215[[#This Row],[STOCK]]</f>
        <v>96</v>
      </c>
      <c r="D22" s="17">
        <f>SUMIF(ENTRADAS141720[[#This Row],[CÓDIGO PRODUCTO]],INVENTARIO121518[[#This Row],[CÓDIGO PRODUCTO]],ENTRADAS141720[[#This Row],[CANTIDAD]])</f>
        <v>90</v>
      </c>
      <c r="E22" s="17">
        <f>SUMIF(SALIDAS131619[[#This Row],[CÓDIGO PRODUCTO]],INVENTARIO121518[[#This Row],[CÓDIGO PRODUCTO]],SALIDAS131619[[#This Row],[CANTIDAD]])</f>
        <v>92</v>
      </c>
      <c r="F22" s="18">
        <f>INVENTARIO121518[[#This Row],[EXISTENCIAS INICIALES]]+INVENTARIO121518[[#This Row],[ENTRADAS]]-INVENTARIO121518[[#This Row],[SALIDAS]]</f>
        <v>94</v>
      </c>
      <c r="H22" s="1" t="s">
        <v>156</v>
      </c>
      <c r="I22" s="15">
        <v>44669</v>
      </c>
      <c r="J22" s="11" t="s">
        <v>44</v>
      </c>
      <c r="K22" s="1" t="e" cm="1">
        <f t="array" ref="K22">BUSCARV</f>
        <v>#NAME?</v>
      </c>
      <c r="L22" s="1">
        <v>92</v>
      </c>
      <c r="N22" s="1" t="s">
        <v>157</v>
      </c>
      <c r="O22" s="16">
        <v>44666</v>
      </c>
      <c r="P22" s="11" t="s">
        <v>44</v>
      </c>
      <c r="Q22" s="1" t="e" cm="1" vm="1">
        <f t="array" aca="1" ref="Q22" ca="1">VLOOKUP(ENTRADAS141720[CÓDIGO PRODUCTO],INVENTARIO121518[],2,FALSE)</f>
        <v>#VALUE!</v>
      </c>
      <c r="R22" s="1">
        <v>90</v>
      </c>
    </row>
    <row r="23" spans="1:18" x14ac:dyDescent="0.25">
      <c r="A23" s="11" t="s">
        <v>45</v>
      </c>
      <c r="B23" s="4" t="s">
        <v>55</v>
      </c>
      <c r="C23" s="3">
        <f>INVENTARIO1215[[#This Row],[STOCK]]</f>
        <v>83</v>
      </c>
      <c r="D23" s="17">
        <f>SUMIF(ENTRADAS141720[[#This Row],[CÓDIGO PRODUCTO]],INVENTARIO121518[[#This Row],[CÓDIGO PRODUCTO]],ENTRADAS141720[[#This Row],[CANTIDAD]])</f>
        <v>80</v>
      </c>
      <c r="E23" s="17">
        <f>SUMIF(SALIDAS131619[[#This Row],[CÓDIGO PRODUCTO]],INVENTARIO121518[[#This Row],[CÓDIGO PRODUCTO]],SALIDAS131619[[#This Row],[CANTIDAD]])</f>
        <v>95</v>
      </c>
      <c r="F23" s="18">
        <f>INVENTARIO121518[[#This Row],[EXISTENCIAS INICIALES]]+INVENTARIO121518[[#This Row],[ENTRADAS]]-INVENTARIO121518[[#This Row],[SALIDAS]]</f>
        <v>68</v>
      </c>
      <c r="H23" s="1" t="s">
        <v>157</v>
      </c>
      <c r="I23" s="15">
        <v>44670</v>
      </c>
      <c r="J23" s="11" t="s">
        <v>45</v>
      </c>
      <c r="K23" s="1" t="e" cm="1">
        <f t="array" ref="K23">BUSCARV</f>
        <v>#NAME?</v>
      </c>
      <c r="L23" s="1">
        <v>95</v>
      </c>
      <c r="N23" s="1" t="s">
        <v>158</v>
      </c>
      <c r="O23" s="16">
        <v>44667</v>
      </c>
      <c r="P23" s="11" t="s">
        <v>45</v>
      </c>
      <c r="Q23" s="1" t="e" cm="1" vm="1">
        <f t="array" aca="1" ref="Q23" ca="1">VLOOKUP(ENTRADAS141720[CÓDIGO PRODUCTO],INVENTARIO121518[],2,FALSE)</f>
        <v>#VALUE!</v>
      </c>
      <c r="R23" s="1">
        <v>80</v>
      </c>
    </row>
    <row r="24" spans="1:18" x14ac:dyDescent="0.25">
      <c r="A24" s="11" t="s">
        <v>46</v>
      </c>
      <c r="B24" s="4" t="s">
        <v>56</v>
      </c>
      <c r="C24" s="3">
        <f>INVENTARIO1215[[#This Row],[STOCK]]</f>
        <v>94</v>
      </c>
      <c r="D24" s="17">
        <f>SUMIF(ENTRADAS141720[[#This Row],[CÓDIGO PRODUCTO]],INVENTARIO121518[[#This Row],[CÓDIGO PRODUCTO]],ENTRADAS141720[[#This Row],[CANTIDAD]])</f>
        <v>86</v>
      </c>
      <c r="E24" s="17">
        <f>SUMIF(SALIDAS131619[[#This Row],[CÓDIGO PRODUCTO]],INVENTARIO121518[[#This Row],[CÓDIGO PRODUCTO]],SALIDAS131619[[#This Row],[CANTIDAD]])</f>
        <v>95</v>
      </c>
      <c r="F24" s="18">
        <f>INVENTARIO121518[[#This Row],[EXISTENCIAS INICIALES]]+INVENTARIO121518[[#This Row],[ENTRADAS]]-INVENTARIO121518[[#This Row],[SALIDAS]]</f>
        <v>85</v>
      </c>
      <c r="H24" s="1" t="s">
        <v>158</v>
      </c>
      <c r="I24" s="15">
        <v>44671</v>
      </c>
      <c r="J24" s="11" t="s">
        <v>46</v>
      </c>
      <c r="K24" s="1" t="e" cm="1">
        <f t="array" ref="K24">BUSCARV</f>
        <v>#NAME?</v>
      </c>
      <c r="L24" s="1">
        <v>95</v>
      </c>
      <c r="N24" s="1" t="s">
        <v>159</v>
      </c>
      <c r="O24" s="16">
        <v>44668</v>
      </c>
      <c r="P24" s="11" t="s">
        <v>46</v>
      </c>
      <c r="Q24" s="1" t="e" cm="1" vm="1">
        <f t="array" aca="1" ref="Q24" ca="1">VLOOKUP(ENTRADAS141720[CÓDIGO PRODUCTO],INVENTARIO121518[],2,FALSE)</f>
        <v>#VALUE!</v>
      </c>
      <c r="R24" s="1">
        <v>86</v>
      </c>
    </row>
    <row r="25" spans="1:18" x14ac:dyDescent="0.25">
      <c r="A25" s="11" t="s">
        <v>47</v>
      </c>
      <c r="B25" s="4" t="s">
        <v>57</v>
      </c>
      <c r="C25" s="3">
        <f>INVENTARIO1215[[#This Row],[STOCK]]</f>
        <v>91</v>
      </c>
      <c r="D25" s="17">
        <f>SUMIF(ENTRADAS141720[[#This Row],[CÓDIGO PRODUCTO]],INVENTARIO121518[[#This Row],[CÓDIGO PRODUCTO]],ENTRADAS141720[[#This Row],[CANTIDAD]])</f>
        <v>87</v>
      </c>
      <c r="E25" s="17">
        <f>SUMIF(SALIDAS131619[[#This Row],[CÓDIGO PRODUCTO]],INVENTARIO121518[[#This Row],[CÓDIGO PRODUCTO]],SALIDAS131619[[#This Row],[CANTIDAD]])</f>
        <v>93</v>
      </c>
      <c r="F25" s="18">
        <f>INVENTARIO121518[[#This Row],[EXISTENCIAS INICIALES]]+INVENTARIO121518[[#This Row],[ENTRADAS]]-INVENTARIO121518[[#This Row],[SALIDAS]]</f>
        <v>85</v>
      </c>
      <c r="H25" s="1" t="s">
        <v>159</v>
      </c>
      <c r="I25" s="15">
        <v>44672</v>
      </c>
      <c r="J25" s="11" t="s">
        <v>47</v>
      </c>
      <c r="K25" s="1" t="e" cm="1">
        <f t="array" ref="K25">BUSCARV</f>
        <v>#NAME?</v>
      </c>
      <c r="L25" s="1">
        <v>93</v>
      </c>
      <c r="N25" s="1" t="s">
        <v>160</v>
      </c>
      <c r="O25" s="16">
        <v>44669</v>
      </c>
      <c r="P25" s="11" t="s">
        <v>47</v>
      </c>
      <c r="Q25" s="1" t="e" cm="1" vm="1">
        <f t="array" aca="1" ref="Q25" ca="1">VLOOKUP(ENTRADAS141720[CÓDIGO PRODUCTO],INVENTARIO121518[],2,FALSE)</f>
        <v>#VALUE!</v>
      </c>
      <c r="R25" s="1">
        <v>87</v>
      </c>
    </row>
    <row r="26" spans="1:18" x14ac:dyDescent="0.25">
      <c r="A26" s="11" t="s">
        <v>48</v>
      </c>
      <c r="B26" s="4" t="s">
        <v>58</v>
      </c>
      <c r="C26" s="3">
        <f>INVENTARIO1215[[#This Row],[STOCK]]</f>
        <v>64</v>
      </c>
      <c r="D26" s="17">
        <f>SUMIF(ENTRADAS141720[[#This Row],[CÓDIGO PRODUCTO]],INVENTARIO121518[[#This Row],[CÓDIGO PRODUCTO]],ENTRADAS141720[[#This Row],[CANTIDAD]])</f>
        <v>83</v>
      </c>
      <c r="E26" s="17">
        <f>SUMIF(SALIDAS131619[[#This Row],[CÓDIGO PRODUCTO]],INVENTARIO121518[[#This Row],[CÓDIGO PRODUCTO]],SALIDAS131619[[#This Row],[CANTIDAD]])</f>
        <v>88</v>
      </c>
      <c r="F26" s="18">
        <f>INVENTARIO121518[[#This Row],[EXISTENCIAS INICIALES]]+INVENTARIO121518[[#This Row],[ENTRADAS]]-INVENTARIO121518[[#This Row],[SALIDAS]]</f>
        <v>59</v>
      </c>
      <c r="H26" s="1" t="s">
        <v>160</v>
      </c>
      <c r="I26" s="15">
        <v>44673</v>
      </c>
      <c r="J26" s="11" t="s">
        <v>48</v>
      </c>
      <c r="K26" s="1" t="e" cm="1">
        <f t="array" ref="K26">BUSCARV</f>
        <v>#NAME?</v>
      </c>
      <c r="L26" s="1">
        <v>88</v>
      </c>
      <c r="N26" s="1" t="s">
        <v>161</v>
      </c>
      <c r="O26" s="16">
        <v>44670</v>
      </c>
      <c r="P26" s="11" t="s">
        <v>48</v>
      </c>
      <c r="Q26" s="1" t="e" cm="1" vm="1">
        <f t="array" aca="1" ref="Q26" ca="1">VLOOKUP(ENTRADAS141720[CÓDIGO PRODUCTO],INVENTARIO121518[],2,FALSE)</f>
        <v>#VALUE!</v>
      </c>
      <c r="R26" s="1">
        <v>83</v>
      </c>
    </row>
    <row r="27" spans="1:18" x14ac:dyDescent="0.25">
      <c r="A27" s="11" t="s">
        <v>49</v>
      </c>
      <c r="B27" s="4" t="s">
        <v>59</v>
      </c>
      <c r="C27" s="3">
        <f>INVENTARIO1215[[#This Row],[STOCK]]</f>
        <v>99</v>
      </c>
      <c r="D27" s="17">
        <f>SUMIF(ENTRADAS141720[[#This Row],[CÓDIGO PRODUCTO]],INVENTARIO121518[[#This Row],[CÓDIGO PRODUCTO]],ENTRADAS141720[[#This Row],[CANTIDAD]])</f>
        <v>82</v>
      </c>
      <c r="E27" s="17">
        <f>SUMIF(SALIDAS131619[[#This Row],[CÓDIGO PRODUCTO]],INVENTARIO121518[[#This Row],[CÓDIGO PRODUCTO]],SALIDAS131619[[#This Row],[CANTIDAD]])</f>
        <v>90</v>
      </c>
      <c r="F27" s="18">
        <f>INVENTARIO121518[[#This Row],[EXISTENCIAS INICIALES]]+INVENTARIO121518[[#This Row],[ENTRADAS]]-INVENTARIO121518[[#This Row],[SALIDAS]]</f>
        <v>91</v>
      </c>
      <c r="H27" s="1" t="s">
        <v>161</v>
      </c>
      <c r="I27" s="15">
        <v>44674</v>
      </c>
      <c r="J27" s="11" t="s">
        <v>49</v>
      </c>
      <c r="K27" s="1" t="e" cm="1">
        <f t="array" ref="K27">BUSCARV</f>
        <v>#NAME?</v>
      </c>
      <c r="L27" s="1">
        <v>90</v>
      </c>
      <c r="N27" s="1" t="s">
        <v>162</v>
      </c>
      <c r="O27" s="16">
        <v>44671</v>
      </c>
      <c r="P27" s="11" t="s">
        <v>49</v>
      </c>
      <c r="Q27" s="1" t="e" cm="1" vm="1">
        <f t="array" aca="1" ref="Q27" ca="1">VLOOKUP(ENTRADAS141720[CÓDIGO PRODUCTO],INVENTARIO121518[],2,FALSE)</f>
        <v>#VALUE!</v>
      </c>
      <c r="R27" s="1">
        <v>82</v>
      </c>
    </row>
    <row r="28" spans="1:18" x14ac:dyDescent="0.25">
      <c r="A28" s="11" t="s">
        <v>50</v>
      </c>
      <c r="B28" s="4" t="s">
        <v>60</v>
      </c>
      <c r="C28" s="3">
        <f>INVENTARIO1215[[#This Row],[STOCK]]</f>
        <v>100</v>
      </c>
      <c r="D28" s="17">
        <f>SUMIF(ENTRADAS141720[[#This Row],[CÓDIGO PRODUCTO]],INVENTARIO121518[[#This Row],[CÓDIGO PRODUCTO]],ENTRADAS141720[[#This Row],[CANTIDAD]])</f>
        <v>83</v>
      </c>
      <c r="E28" s="17">
        <f>SUMIF(SALIDAS131619[[#This Row],[CÓDIGO PRODUCTO]],INVENTARIO121518[[#This Row],[CÓDIGO PRODUCTO]],SALIDAS131619[[#This Row],[CANTIDAD]])</f>
        <v>91</v>
      </c>
      <c r="F28" s="18">
        <f>INVENTARIO121518[[#This Row],[EXISTENCIAS INICIALES]]+INVENTARIO121518[[#This Row],[ENTRADAS]]-INVENTARIO121518[[#This Row],[SALIDAS]]</f>
        <v>92</v>
      </c>
      <c r="H28" s="1" t="s">
        <v>162</v>
      </c>
      <c r="I28" s="15">
        <v>44675</v>
      </c>
      <c r="J28" s="11" t="s">
        <v>50</v>
      </c>
      <c r="K28" s="1" t="e" cm="1">
        <f t="array" ref="K28">BUSCARV</f>
        <v>#NAME?</v>
      </c>
      <c r="L28" s="1">
        <v>91</v>
      </c>
      <c r="N28" s="1" t="s">
        <v>163</v>
      </c>
      <c r="O28" s="16">
        <v>44672</v>
      </c>
      <c r="P28" s="11" t="s">
        <v>50</v>
      </c>
      <c r="Q28" s="1" t="e" cm="1" vm="1">
        <f t="array" aca="1" ref="Q28" ca="1">VLOOKUP(ENTRADAS141720[CÓDIGO PRODUCTO],INVENTARIO121518[],2,FALSE)</f>
        <v>#VALUE!</v>
      </c>
      <c r="R28" s="1">
        <v>83</v>
      </c>
    </row>
    <row r="29" spans="1:18" x14ac:dyDescent="0.25">
      <c r="A29" s="11" t="s">
        <v>51</v>
      </c>
      <c r="B29" s="4" t="s">
        <v>61</v>
      </c>
      <c r="C29" s="3">
        <f>INVENTARIO1215[[#This Row],[STOCK]]</f>
        <v>95</v>
      </c>
      <c r="D29" s="17">
        <f>SUMIF(ENTRADAS141720[[#This Row],[CÓDIGO PRODUCTO]],INVENTARIO121518[[#This Row],[CÓDIGO PRODUCTO]],ENTRADAS141720[[#This Row],[CANTIDAD]])</f>
        <v>84</v>
      </c>
      <c r="E29" s="17">
        <f>SUMIF(SALIDAS131619[[#This Row],[CÓDIGO PRODUCTO]],INVENTARIO121518[[#This Row],[CÓDIGO PRODUCTO]],SALIDAS131619[[#This Row],[CANTIDAD]])</f>
        <v>87</v>
      </c>
      <c r="F29" s="18">
        <f>INVENTARIO121518[[#This Row],[EXISTENCIAS INICIALES]]+INVENTARIO121518[[#This Row],[ENTRADAS]]-INVENTARIO121518[[#This Row],[SALIDAS]]</f>
        <v>92</v>
      </c>
      <c r="H29" s="1" t="s">
        <v>163</v>
      </c>
      <c r="I29" s="15">
        <v>44676</v>
      </c>
      <c r="J29" s="11" t="s">
        <v>51</v>
      </c>
      <c r="K29" s="1" t="e" cm="1">
        <f t="array" ref="K29">BUSCARV</f>
        <v>#NAME?</v>
      </c>
      <c r="L29" s="1">
        <v>87</v>
      </c>
      <c r="N29" s="1" t="s">
        <v>164</v>
      </c>
      <c r="O29" s="16">
        <v>44673</v>
      </c>
      <c r="P29" s="11" t="s">
        <v>51</v>
      </c>
      <c r="Q29" s="1" t="e" cm="1" vm="1">
        <f t="array" aca="1" ref="Q29" ca="1">VLOOKUP(ENTRADAS141720[CÓDIGO PRODUCTO],INVENTARIO121518[],2,FALSE)</f>
        <v>#VALUE!</v>
      </c>
      <c r="R29" s="1">
        <v>84</v>
      </c>
    </row>
    <row r="30" spans="1:18" x14ac:dyDescent="0.25">
      <c r="A30" s="11" t="s">
        <v>52</v>
      </c>
      <c r="B30" s="4" t="s">
        <v>62</v>
      </c>
      <c r="C30" s="3">
        <f>INVENTARIO1215[[#This Row],[STOCK]]</f>
        <v>59</v>
      </c>
      <c r="D30" s="17">
        <f>SUMIF(ENTRADAS141720[[#This Row],[CÓDIGO PRODUCTO]],INVENTARIO121518[[#This Row],[CÓDIGO PRODUCTO]],ENTRADAS141720[[#This Row],[CANTIDAD]])</f>
        <v>81</v>
      </c>
      <c r="E30" s="17">
        <f>SUMIF(SALIDAS131619[[#This Row],[CÓDIGO PRODUCTO]],INVENTARIO121518[[#This Row],[CÓDIGO PRODUCTO]],SALIDAS131619[[#This Row],[CANTIDAD]])</f>
        <v>92</v>
      </c>
      <c r="F30" s="18">
        <f>INVENTARIO121518[[#This Row],[EXISTENCIAS INICIALES]]+INVENTARIO121518[[#This Row],[ENTRADAS]]-INVENTARIO121518[[#This Row],[SALIDAS]]</f>
        <v>48</v>
      </c>
      <c r="H30" s="1" t="s">
        <v>164</v>
      </c>
      <c r="I30" s="15">
        <v>44677</v>
      </c>
      <c r="J30" s="11" t="s">
        <v>52</v>
      </c>
      <c r="K30" s="1" t="e" cm="1">
        <f t="array" ref="K30">BUSCARV</f>
        <v>#NAME?</v>
      </c>
      <c r="L30" s="1">
        <v>92</v>
      </c>
      <c r="N30" s="1" t="s">
        <v>165</v>
      </c>
      <c r="O30" s="16">
        <v>44674</v>
      </c>
      <c r="P30" s="11" t="s">
        <v>52</v>
      </c>
      <c r="Q30" s="1" t="e" cm="1" vm="1">
        <f t="array" aca="1" ref="Q30" ca="1">VLOOKUP(ENTRADAS141720[CÓDIGO PRODUCTO],INVENTARIO121518[],2,FALSE)</f>
        <v>#VALUE!</v>
      </c>
      <c r="R30" s="1">
        <v>81</v>
      </c>
    </row>
    <row r="31" spans="1:18" x14ac:dyDescent="0.25">
      <c r="A31" s="11" t="s">
        <v>63</v>
      </c>
      <c r="B31" s="4" t="s">
        <v>74</v>
      </c>
      <c r="C31" s="3">
        <f>INVENTARIO1215[[#This Row],[STOCK]]</f>
        <v>67</v>
      </c>
      <c r="D31" s="17">
        <f>SUMIF(ENTRADAS141720[[#This Row],[CÓDIGO PRODUCTO]],INVENTARIO121518[[#This Row],[CÓDIGO PRODUCTO]],ENTRADAS141720[[#This Row],[CANTIDAD]])</f>
        <v>90</v>
      </c>
      <c r="E31" s="17">
        <f>SUMIF(SALIDAS131619[[#This Row],[CÓDIGO PRODUCTO]],INVENTARIO121518[[#This Row],[CÓDIGO PRODUCTO]],SALIDAS131619[[#This Row],[CANTIDAD]])</f>
        <v>94</v>
      </c>
      <c r="F31" s="18">
        <f>INVENTARIO121518[[#This Row],[EXISTENCIAS INICIALES]]+INVENTARIO121518[[#This Row],[ENTRADAS]]-INVENTARIO121518[[#This Row],[SALIDAS]]</f>
        <v>63</v>
      </c>
      <c r="H31" s="1" t="s">
        <v>165</v>
      </c>
      <c r="I31" s="15">
        <v>44678</v>
      </c>
      <c r="J31" s="11" t="s">
        <v>63</v>
      </c>
      <c r="K31" s="1" t="e" cm="1">
        <f t="array" ref="K31">BUSCARV</f>
        <v>#NAME?</v>
      </c>
      <c r="L31" s="1">
        <v>94</v>
      </c>
      <c r="N31" s="1" t="s">
        <v>166</v>
      </c>
      <c r="O31" s="16">
        <v>44675</v>
      </c>
      <c r="P31" s="11" t="s">
        <v>63</v>
      </c>
      <c r="Q31" s="1" t="e" cm="1" vm="1">
        <f t="array" aca="1" ref="Q31" ca="1">VLOOKUP(ENTRADAS141720[CÓDIGO PRODUCTO],INVENTARIO121518[],2,FALSE)</f>
        <v>#VALUE!</v>
      </c>
      <c r="R31" s="1">
        <v>90</v>
      </c>
    </row>
    <row r="32" spans="1:18" x14ac:dyDescent="0.25">
      <c r="A32" s="11" t="s">
        <v>64</v>
      </c>
      <c r="B32" s="4" t="s">
        <v>75</v>
      </c>
      <c r="C32" s="3">
        <f>INVENTARIO1215[[#This Row],[STOCK]]</f>
        <v>76</v>
      </c>
      <c r="D32" s="17">
        <f>SUMIF(ENTRADAS141720[[#This Row],[CÓDIGO PRODUCTO]],INVENTARIO121518[[#This Row],[CÓDIGO PRODUCTO]],ENTRADAS141720[[#This Row],[CANTIDAD]])</f>
        <v>87</v>
      </c>
      <c r="E32" s="17">
        <f>SUMIF(SALIDAS131619[[#This Row],[CÓDIGO PRODUCTO]],INVENTARIO121518[[#This Row],[CÓDIGO PRODUCTO]],SALIDAS131619[[#This Row],[CANTIDAD]])</f>
        <v>94</v>
      </c>
      <c r="F32" s="18">
        <f>INVENTARIO121518[[#This Row],[EXISTENCIAS INICIALES]]+INVENTARIO121518[[#This Row],[ENTRADAS]]-INVENTARIO121518[[#This Row],[SALIDAS]]</f>
        <v>69</v>
      </c>
      <c r="H32" s="1" t="s">
        <v>166</v>
      </c>
      <c r="I32" s="15">
        <v>44679</v>
      </c>
      <c r="J32" s="11" t="s">
        <v>64</v>
      </c>
      <c r="K32" s="1" t="e" cm="1">
        <f t="array" ref="K32">BUSCARV</f>
        <v>#NAME?</v>
      </c>
      <c r="L32" s="1">
        <v>94</v>
      </c>
      <c r="N32" s="1" t="s">
        <v>167</v>
      </c>
      <c r="O32" s="16">
        <v>44676</v>
      </c>
      <c r="P32" s="11" t="s">
        <v>64</v>
      </c>
      <c r="Q32" s="1" t="e" cm="1" vm="1">
        <f t="array" aca="1" ref="Q32" ca="1">VLOOKUP(ENTRADAS141720[CÓDIGO PRODUCTO],INVENTARIO121518[],2,FALSE)</f>
        <v>#VALUE!</v>
      </c>
      <c r="R32" s="1">
        <v>87</v>
      </c>
    </row>
    <row r="33" spans="1:18" x14ac:dyDescent="0.25">
      <c r="A33" s="11" t="s">
        <v>65</v>
      </c>
      <c r="B33" s="4" t="s">
        <v>76</v>
      </c>
      <c r="C33" s="3">
        <f>INVENTARIO1215[[#This Row],[STOCK]]</f>
        <v>111</v>
      </c>
      <c r="D33" s="17">
        <f>SUMIF(ENTRADAS141720[[#This Row],[CÓDIGO PRODUCTO]],INVENTARIO121518[[#This Row],[CÓDIGO PRODUCTO]],ENTRADAS141720[[#This Row],[CANTIDAD]])</f>
        <v>90</v>
      </c>
      <c r="E33" s="17">
        <f>SUMIF(SALIDAS131619[[#This Row],[CÓDIGO PRODUCTO]],INVENTARIO121518[[#This Row],[CÓDIGO PRODUCTO]],SALIDAS131619[[#This Row],[CANTIDAD]])</f>
        <v>92</v>
      </c>
      <c r="F33" s="18">
        <f>INVENTARIO121518[[#This Row],[EXISTENCIAS INICIALES]]+INVENTARIO121518[[#This Row],[ENTRADAS]]-INVENTARIO121518[[#This Row],[SALIDAS]]</f>
        <v>109</v>
      </c>
      <c r="H33" s="1" t="s">
        <v>167</v>
      </c>
      <c r="I33" s="15">
        <v>44680</v>
      </c>
      <c r="J33" s="11" t="s">
        <v>65</v>
      </c>
      <c r="K33" s="1" t="e" cm="1">
        <f t="array" ref="K33">BUSCARV</f>
        <v>#NAME?</v>
      </c>
      <c r="L33" s="1">
        <v>92</v>
      </c>
      <c r="N33" s="1" t="s">
        <v>168</v>
      </c>
      <c r="O33" s="16">
        <v>44677</v>
      </c>
      <c r="P33" s="11" t="s">
        <v>65</v>
      </c>
      <c r="Q33" s="1" t="e" cm="1" vm="1">
        <f t="array" aca="1" ref="Q33" ca="1">VLOOKUP(ENTRADAS141720[CÓDIGO PRODUCTO],INVENTARIO121518[],2,FALSE)</f>
        <v>#VALUE!</v>
      </c>
      <c r="R33" s="1">
        <v>90</v>
      </c>
    </row>
    <row r="34" spans="1:18" x14ac:dyDescent="0.25">
      <c r="A34" s="11" t="s">
        <v>66</v>
      </c>
      <c r="B34" s="4" t="s">
        <v>77</v>
      </c>
      <c r="C34" s="3">
        <f>INVENTARIO1215[[#This Row],[STOCK]]</f>
        <v>79</v>
      </c>
      <c r="D34" s="17">
        <f>SUMIF(ENTRADAS141720[[#This Row],[CÓDIGO PRODUCTO]],INVENTARIO121518[[#This Row],[CÓDIGO PRODUCTO]],ENTRADAS141720[[#This Row],[CANTIDAD]])</f>
        <v>90</v>
      </c>
      <c r="E34" s="17">
        <f>SUMIF(SALIDAS131619[[#This Row],[CÓDIGO PRODUCTO]],INVENTARIO121518[[#This Row],[CÓDIGO PRODUCTO]],SALIDAS131619[[#This Row],[CANTIDAD]])</f>
        <v>87</v>
      </c>
      <c r="F34" s="18">
        <f>INVENTARIO121518[[#This Row],[EXISTENCIAS INICIALES]]+INVENTARIO121518[[#This Row],[ENTRADAS]]-INVENTARIO121518[[#This Row],[SALIDAS]]</f>
        <v>82</v>
      </c>
      <c r="H34" s="1" t="s">
        <v>168</v>
      </c>
      <c r="I34" s="15">
        <v>44681</v>
      </c>
      <c r="J34" s="11" t="s">
        <v>66</v>
      </c>
      <c r="K34" s="1" t="e" cm="1">
        <f t="array" ref="K34">BUSCARV</f>
        <v>#NAME?</v>
      </c>
      <c r="L34" s="1">
        <v>87</v>
      </c>
      <c r="N34" s="1" t="s">
        <v>169</v>
      </c>
      <c r="O34" s="16">
        <v>44678</v>
      </c>
      <c r="P34" s="11" t="s">
        <v>66</v>
      </c>
      <c r="Q34" s="1" t="e" cm="1" vm="1">
        <f t="array" aca="1" ref="Q34" ca="1">VLOOKUP(ENTRADAS141720[CÓDIGO PRODUCTO],INVENTARIO121518[],2,FALSE)</f>
        <v>#VALUE!</v>
      </c>
      <c r="R34" s="1">
        <v>90</v>
      </c>
    </row>
    <row r="35" spans="1:18" x14ac:dyDescent="0.25">
      <c r="A35" s="11" t="s">
        <v>67</v>
      </c>
      <c r="B35" s="4" t="s">
        <v>78</v>
      </c>
      <c r="C35" s="3">
        <f>INVENTARIO1215[[#This Row],[STOCK]]</f>
        <v>55</v>
      </c>
      <c r="D35" s="17">
        <f>SUMIF(ENTRADAS141720[[#This Row],[CÓDIGO PRODUCTO]],INVENTARIO121518[[#This Row],[CÓDIGO PRODUCTO]],ENTRADAS141720[[#This Row],[CANTIDAD]])</f>
        <v>91</v>
      </c>
      <c r="E35" s="17">
        <f>SUMIF(SALIDAS131619[[#This Row],[CÓDIGO PRODUCTO]],INVENTARIO121518[[#This Row],[CÓDIGO PRODUCTO]],SALIDAS131619[[#This Row],[CANTIDAD]])</f>
        <v>89</v>
      </c>
      <c r="F35" s="18">
        <f>INVENTARIO121518[[#This Row],[EXISTENCIAS INICIALES]]+INVENTARIO121518[[#This Row],[ENTRADAS]]-INVENTARIO121518[[#This Row],[SALIDAS]]</f>
        <v>57</v>
      </c>
      <c r="H35" s="1" t="s">
        <v>169</v>
      </c>
      <c r="I35" s="15">
        <v>44682</v>
      </c>
      <c r="J35" s="11" t="s">
        <v>67</v>
      </c>
      <c r="K35" s="1" t="e" cm="1">
        <f t="array" ref="K35">BUSCARV</f>
        <v>#NAME?</v>
      </c>
      <c r="L35" s="1">
        <v>89</v>
      </c>
      <c r="N35" s="1" t="s">
        <v>170</v>
      </c>
      <c r="O35" s="16">
        <v>44679</v>
      </c>
      <c r="P35" s="11" t="s">
        <v>67</v>
      </c>
      <c r="Q35" s="1" t="e" cm="1" vm="1">
        <f t="array" aca="1" ref="Q35" ca="1">VLOOKUP(ENTRADAS141720[CÓDIGO PRODUCTO],INVENTARIO121518[],2,FALSE)</f>
        <v>#VALUE!</v>
      </c>
      <c r="R35" s="1">
        <v>91</v>
      </c>
    </row>
    <row r="36" spans="1:18" x14ac:dyDescent="0.25">
      <c r="A36" s="11" t="s">
        <v>68</v>
      </c>
      <c r="B36" s="4" t="s">
        <v>79</v>
      </c>
      <c r="C36" s="3">
        <f>INVENTARIO1215[[#This Row],[STOCK]]</f>
        <v>105</v>
      </c>
      <c r="D36" s="17">
        <f>SUMIF(ENTRADAS141720[[#This Row],[CÓDIGO PRODUCTO]],INVENTARIO121518[[#This Row],[CÓDIGO PRODUCTO]],ENTRADAS141720[[#This Row],[CANTIDAD]])</f>
        <v>87</v>
      </c>
      <c r="E36" s="17">
        <f>SUMIF(SALIDAS131619[[#This Row],[CÓDIGO PRODUCTO]],INVENTARIO121518[[#This Row],[CÓDIGO PRODUCTO]],SALIDAS131619[[#This Row],[CANTIDAD]])</f>
        <v>94</v>
      </c>
      <c r="F36" s="18">
        <f>INVENTARIO121518[[#This Row],[EXISTENCIAS INICIALES]]+INVENTARIO121518[[#This Row],[ENTRADAS]]-INVENTARIO121518[[#This Row],[SALIDAS]]</f>
        <v>98</v>
      </c>
      <c r="H36" s="1" t="s">
        <v>170</v>
      </c>
      <c r="I36" s="15">
        <v>44683</v>
      </c>
      <c r="J36" s="11" t="s">
        <v>68</v>
      </c>
      <c r="K36" s="1" t="e" cm="1">
        <f t="array" ref="K36">BUSCARV</f>
        <v>#NAME?</v>
      </c>
      <c r="L36" s="1">
        <v>94</v>
      </c>
      <c r="N36" s="1" t="s">
        <v>171</v>
      </c>
      <c r="O36" s="16">
        <v>44680</v>
      </c>
      <c r="P36" s="11" t="s">
        <v>68</v>
      </c>
      <c r="Q36" s="1" t="e" cm="1" vm="1">
        <f t="array" aca="1" ref="Q36" ca="1">VLOOKUP(ENTRADAS141720[CÓDIGO PRODUCTO],INVENTARIO121518[],2,FALSE)</f>
        <v>#VALUE!</v>
      </c>
      <c r="R36" s="1">
        <v>87</v>
      </c>
    </row>
    <row r="37" spans="1:18" x14ac:dyDescent="0.25">
      <c r="A37" s="11" t="s">
        <v>69</v>
      </c>
      <c r="B37" s="4" t="s">
        <v>80</v>
      </c>
      <c r="C37" s="3">
        <f>INVENTARIO1215[[#This Row],[STOCK]]</f>
        <v>86</v>
      </c>
      <c r="D37" s="17">
        <f>SUMIF(ENTRADAS141720[[#This Row],[CÓDIGO PRODUCTO]],INVENTARIO121518[[#This Row],[CÓDIGO PRODUCTO]],ENTRADAS141720[[#This Row],[CANTIDAD]])</f>
        <v>89</v>
      </c>
      <c r="E37" s="17">
        <f>SUMIF(SALIDAS131619[[#This Row],[CÓDIGO PRODUCTO]],INVENTARIO121518[[#This Row],[CÓDIGO PRODUCTO]],SALIDAS131619[[#This Row],[CANTIDAD]])</f>
        <v>95</v>
      </c>
      <c r="F37" s="18">
        <f>INVENTARIO121518[[#This Row],[EXISTENCIAS INICIALES]]+INVENTARIO121518[[#This Row],[ENTRADAS]]-INVENTARIO121518[[#This Row],[SALIDAS]]</f>
        <v>80</v>
      </c>
      <c r="H37" s="1" t="s">
        <v>171</v>
      </c>
      <c r="I37" s="15">
        <v>44684</v>
      </c>
      <c r="J37" s="11" t="s">
        <v>69</v>
      </c>
      <c r="K37" s="1" t="e" cm="1">
        <f t="array" ref="K37">BUSCARV</f>
        <v>#NAME?</v>
      </c>
      <c r="L37" s="1">
        <v>95</v>
      </c>
      <c r="N37" s="1" t="s">
        <v>172</v>
      </c>
      <c r="O37" s="16">
        <v>44681</v>
      </c>
      <c r="P37" s="11" t="s">
        <v>69</v>
      </c>
      <c r="Q37" s="1" t="e" cm="1" vm="1">
        <f t="array" aca="1" ref="Q37" ca="1">VLOOKUP(ENTRADAS141720[CÓDIGO PRODUCTO],INVENTARIO121518[],2,FALSE)</f>
        <v>#VALUE!</v>
      </c>
      <c r="R37" s="1">
        <v>89</v>
      </c>
    </row>
    <row r="38" spans="1:18" x14ac:dyDescent="0.25">
      <c r="A38" s="11" t="s">
        <v>70</v>
      </c>
      <c r="B38" s="4" t="s">
        <v>81</v>
      </c>
      <c r="C38" s="3">
        <f>INVENTARIO1215[[#This Row],[STOCK]]</f>
        <v>88</v>
      </c>
      <c r="D38" s="17">
        <f>SUMIF(ENTRADAS141720[[#This Row],[CÓDIGO PRODUCTO]],INVENTARIO121518[[#This Row],[CÓDIGO PRODUCTO]],ENTRADAS141720[[#This Row],[CANTIDAD]])</f>
        <v>91</v>
      </c>
      <c r="E38" s="17">
        <f>SUMIF(SALIDAS131619[[#This Row],[CÓDIGO PRODUCTO]],INVENTARIO121518[[#This Row],[CÓDIGO PRODUCTO]],SALIDAS131619[[#This Row],[CANTIDAD]])</f>
        <v>92</v>
      </c>
      <c r="F38" s="18">
        <f>INVENTARIO121518[[#This Row],[EXISTENCIAS INICIALES]]+INVENTARIO121518[[#This Row],[ENTRADAS]]-INVENTARIO121518[[#This Row],[SALIDAS]]</f>
        <v>87</v>
      </c>
      <c r="H38" s="1" t="s">
        <v>172</v>
      </c>
      <c r="I38" s="15">
        <v>44685</v>
      </c>
      <c r="J38" s="11" t="s">
        <v>70</v>
      </c>
      <c r="K38" s="1" t="e" cm="1">
        <f t="array" ref="K38">BUSCARV</f>
        <v>#NAME?</v>
      </c>
      <c r="L38" s="1">
        <v>92</v>
      </c>
      <c r="N38" s="1" t="s">
        <v>173</v>
      </c>
      <c r="O38" s="16">
        <v>44682</v>
      </c>
      <c r="P38" s="11" t="s">
        <v>70</v>
      </c>
      <c r="Q38" s="1" t="e" cm="1" vm="1">
        <f t="array" aca="1" ref="Q38" ca="1">VLOOKUP(ENTRADAS141720[CÓDIGO PRODUCTO],INVENTARIO121518[],2,FALSE)</f>
        <v>#VALUE!</v>
      </c>
      <c r="R38" s="1">
        <v>91</v>
      </c>
    </row>
    <row r="39" spans="1:18" x14ac:dyDescent="0.25">
      <c r="A39" s="11" t="s">
        <v>71</v>
      </c>
      <c r="B39" s="4" t="s">
        <v>82</v>
      </c>
      <c r="C39" s="3">
        <f>INVENTARIO1215[[#This Row],[STOCK]]</f>
        <v>68</v>
      </c>
      <c r="D39" s="17">
        <f>SUMIF(ENTRADAS141720[[#This Row],[CÓDIGO PRODUCTO]],INVENTARIO121518[[#This Row],[CÓDIGO PRODUCTO]],ENTRADAS141720[[#This Row],[CANTIDAD]])</f>
        <v>81</v>
      </c>
      <c r="E39" s="17">
        <f>SUMIF(SALIDAS131619[[#This Row],[CÓDIGO PRODUCTO]],INVENTARIO121518[[#This Row],[CÓDIGO PRODUCTO]],SALIDAS131619[[#This Row],[CANTIDAD]])</f>
        <v>93</v>
      </c>
      <c r="F39" s="18">
        <f>INVENTARIO121518[[#This Row],[EXISTENCIAS INICIALES]]+INVENTARIO121518[[#This Row],[ENTRADAS]]-INVENTARIO121518[[#This Row],[SALIDAS]]</f>
        <v>56</v>
      </c>
      <c r="H39" s="1" t="s">
        <v>173</v>
      </c>
      <c r="I39" s="15">
        <v>44686</v>
      </c>
      <c r="J39" s="11" t="s">
        <v>71</v>
      </c>
      <c r="K39" s="1" t="e" cm="1">
        <f t="array" ref="K39">BUSCARV</f>
        <v>#NAME?</v>
      </c>
      <c r="L39" s="1">
        <v>93</v>
      </c>
      <c r="N39" s="1" t="s">
        <v>174</v>
      </c>
      <c r="O39" s="16">
        <v>44683</v>
      </c>
      <c r="P39" s="11" t="s">
        <v>71</v>
      </c>
      <c r="Q39" s="1" t="e" cm="1" vm="1">
        <f t="array" aca="1" ref="Q39" ca="1">VLOOKUP(ENTRADAS141720[CÓDIGO PRODUCTO],INVENTARIO121518[],2,FALSE)</f>
        <v>#VALUE!</v>
      </c>
      <c r="R39" s="1">
        <v>81</v>
      </c>
    </row>
    <row r="40" spans="1:18" x14ac:dyDescent="0.25">
      <c r="A40" s="11" t="s">
        <v>72</v>
      </c>
      <c r="B40" s="4" t="s">
        <v>83</v>
      </c>
      <c r="C40" s="3">
        <f>INVENTARIO1215[[#This Row],[STOCK]]</f>
        <v>101</v>
      </c>
      <c r="D40" s="17">
        <f>SUMIF(ENTRADAS141720[[#This Row],[CÓDIGO PRODUCTO]],INVENTARIO121518[[#This Row],[CÓDIGO PRODUCTO]],ENTRADAS141720[[#This Row],[CANTIDAD]])</f>
        <v>88</v>
      </c>
      <c r="E40" s="17">
        <f>SUMIF(SALIDAS131619[[#This Row],[CÓDIGO PRODUCTO]],INVENTARIO121518[[#This Row],[CÓDIGO PRODUCTO]],SALIDAS131619[[#This Row],[CANTIDAD]])</f>
        <v>86</v>
      </c>
      <c r="F40" s="18">
        <f>INVENTARIO121518[[#This Row],[EXISTENCIAS INICIALES]]+INVENTARIO121518[[#This Row],[ENTRADAS]]-INVENTARIO121518[[#This Row],[SALIDAS]]</f>
        <v>103</v>
      </c>
      <c r="H40" s="1" t="s">
        <v>174</v>
      </c>
      <c r="I40" s="15">
        <v>44687</v>
      </c>
      <c r="J40" s="11" t="s">
        <v>72</v>
      </c>
      <c r="K40" s="1" t="e" cm="1">
        <f t="array" ref="K40">BUSCARV</f>
        <v>#NAME?</v>
      </c>
      <c r="L40" s="1">
        <v>86</v>
      </c>
      <c r="N40" s="1" t="s">
        <v>175</v>
      </c>
      <c r="O40" s="16">
        <v>44684</v>
      </c>
      <c r="P40" s="11" t="s">
        <v>72</v>
      </c>
      <c r="Q40" s="1" t="e" cm="1" vm="1">
        <f t="array" aca="1" ref="Q40" ca="1">VLOOKUP(ENTRADAS141720[CÓDIGO PRODUCTO],INVENTARIO121518[],2,FALSE)</f>
        <v>#VALUE!</v>
      </c>
      <c r="R40" s="1">
        <v>88</v>
      </c>
    </row>
    <row r="41" spans="1:18" x14ac:dyDescent="0.25">
      <c r="A41" s="11" t="s">
        <v>73</v>
      </c>
      <c r="B41" s="4" t="s">
        <v>84</v>
      </c>
      <c r="C41" s="3">
        <f>INVENTARIO1215[[#This Row],[STOCK]]</f>
        <v>42</v>
      </c>
      <c r="D41" s="17">
        <f>SUMIF(ENTRADAS141720[[#This Row],[CÓDIGO PRODUCTO]],INVENTARIO121518[[#This Row],[CÓDIGO PRODUCTO]],ENTRADAS141720[[#This Row],[CANTIDAD]])</f>
        <v>83</v>
      </c>
      <c r="E41" s="17">
        <f>SUMIF(SALIDAS131619[[#This Row],[CÓDIGO PRODUCTO]],INVENTARIO121518[[#This Row],[CÓDIGO PRODUCTO]],SALIDAS131619[[#This Row],[CANTIDAD]])</f>
        <v>86</v>
      </c>
      <c r="F41" s="18">
        <f>INVENTARIO121518[[#This Row],[EXISTENCIAS INICIALES]]+INVENTARIO121518[[#This Row],[ENTRADAS]]-INVENTARIO121518[[#This Row],[SALIDAS]]</f>
        <v>39</v>
      </c>
      <c r="H41" s="1" t="s">
        <v>175</v>
      </c>
      <c r="I41" s="15">
        <v>44688</v>
      </c>
      <c r="J41" s="11" t="s">
        <v>73</v>
      </c>
      <c r="K41" s="1" t="e" cm="1">
        <f t="array" ref="K41">BUSCARV</f>
        <v>#NAME?</v>
      </c>
      <c r="L41" s="1">
        <v>86</v>
      </c>
      <c r="N41" s="1" t="s">
        <v>176</v>
      </c>
      <c r="O41" s="16">
        <v>44685</v>
      </c>
      <c r="P41" s="11" t="s">
        <v>73</v>
      </c>
      <c r="Q41" s="1" t="e" cm="1" vm="1">
        <f t="array" aca="1" ref="Q41" ca="1">VLOOKUP(ENTRADAS141720[CÓDIGO PRODUCTO],INVENTARIO121518[],2,FALSE)</f>
        <v>#VALUE!</v>
      </c>
      <c r="R41" s="1">
        <v>83</v>
      </c>
    </row>
    <row r="42" spans="1:18" x14ac:dyDescent="0.25">
      <c r="A42" s="11" t="s">
        <v>85</v>
      </c>
      <c r="B42" s="4" t="s">
        <v>99</v>
      </c>
      <c r="C42" s="3">
        <f>INVENTARIO1215[[#This Row],[STOCK]]</f>
        <v>53</v>
      </c>
      <c r="D42" s="17">
        <f>SUMIF(ENTRADAS141720[[#This Row],[CÓDIGO PRODUCTO]],INVENTARIO121518[[#This Row],[CÓDIGO PRODUCTO]],ENTRADAS141720[[#This Row],[CANTIDAD]])</f>
        <v>81</v>
      </c>
      <c r="E42" s="17">
        <f>SUMIF(SALIDAS131619[[#This Row],[CÓDIGO PRODUCTO]],INVENTARIO121518[[#This Row],[CÓDIGO PRODUCTO]],SALIDAS131619[[#This Row],[CANTIDAD]])</f>
        <v>95</v>
      </c>
      <c r="F42" s="18">
        <f>INVENTARIO121518[[#This Row],[EXISTENCIAS INICIALES]]+INVENTARIO121518[[#This Row],[ENTRADAS]]-INVENTARIO121518[[#This Row],[SALIDAS]]</f>
        <v>39</v>
      </c>
      <c r="H42" s="1" t="s">
        <v>176</v>
      </c>
      <c r="I42" s="15">
        <v>44689</v>
      </c>
      <c r="J42" s="11" t="s">
        <v>85</v>
      </c>
      <c r="K42" s="1" t="e" cm="1">
        <f t="array" ref="K42">BUSCARV</f>
        <v>#NAME?</v>
      </c>
      <c r="L42" s="1">
        <v>95</v>
      </c>
      <c r="N42" s="1" t="s">
        <v>177</v>
      </c>
      <c r="O42" s="16">
        <v>44686</v>
      </c>
      <c r="P42" s="11" t="s">
        <v>85</v>
      </c>
      <c r="Q42" s="1" t="e" cm="1" vm="1">
        <f t="array" aca="1" ref="Q42" ca="1">VLOOKUP(ENTRADAS141720[CÓDIGO PRODUCTO],INVENTARIO121518[],2,FALSE)</f>
        <v>#VALUE!</v>
      </c>
      <c r="R42" s="1">
        <v>81</v>
      </c>
    </row>
    <row r="43" spans="1:18" x14ac:dyDescent="0.25">
      <c r="A43" s="11" t="s">
        <v>86</v>
      </c>
      <c r="B43" s="4" t="s">
        <v>100</v>
      </c>
      <c r="C43" s="3">
        <f>INVENTARIO1215[[#This Row],[STOCK]]</f>
        <v>66</v>
      </c>
      <c r="D43" s="17">
        <f>SUMIF(ENTRADAS141720[[#This Row],[CÓDIGO PRODUCTO]],INVENTARIO121518[[#This Row],[CÓDIGO PRODUCTO]],ENTRADAS141720[[#This Row],[CANTIDAD]])</f>
        <v>84</v>
      </c>
      <c r="E43" s="17">
        <f>SUMIF(SALIDAS131619[[#This Row],[CÓDIGO PRODUCTO]],INVENTARIO121518[[#This Row],[CÓDIGO PRODUCTO]],SALIDAS131619[[#This Row],[CANTIDAD]])</f>
        <v>93</v>
      </c>
      <c r="F43" s="18">
        <f>INVENTARIO121518[[#This Row],[EXISTENCIAS INICIALES]]+INVENTARIO121518[[#This Row],[ENTRADAS]]-INVENTARIO121518[[#This Row],[SALIDAS]]</f>
        <v>57</v>
      </c>
      <c r="H43" s="1" t="s">
        <v>177</v>
      </c>
      <c r="I43" s="15">
        <v>44690</v>
      </c>
      <c r="J43" s="11" t="s">
        <v>86</v>
      </c>
      <c r="K43" s="1" t="e" cm="1">
        <f t="array" ref="K43">BUSCARV</f>
        <v>#NAME?</v>
      </c>
      <c r="L43" s="1">
        <v>93</v>
      </c>
      <c r="N43" s="1" t="s">
        <v>178</v>
      </c>
      <c r="O43" s="16">
        <v>44687</v>
      </c>
      <c r="P43" s="11" t="s">
        <v>86</v>
      </c>
      <c r="Q43" s="1" t="e" cm="1" vm="1">
        <f t="array" aca="1" ref="Q43" ca="1">VLOOKUP(ENTRADAS141720[CÓDIGO PRODUCTO],INVENTARIO121518[],2,FALSE)</f>
        <v>#VALUE!</v>
      </c>
      <c r="R43" s="1">
        <v>84</v>
      </c>
    </row>
    <row r="44" spans="1:18" x14ac:dyDescent="0.25">
      <c r="A44" s="11" t="s">
        <v>87</v>
      </c>
      <c r="B44" s="4" t="s">
        <v>101</v>
      </c>
      <c r="C44" s="3">
        <f>INVENTARIO1215[[#This Row],[STOCK]]</f>
        <v>109</v>
      </c>
      <c r="D44" s="17">
        <f>SUMIF(ENTRADAS141720[[#This Row],[CÓDIGO PRODUCTO]],INVENTARIO121518[[#This Row],[CÓDIGO PRODUCTO]],ENTRADAS141720[[#This Row],[CANTIDAD]])</f>
        <v>90</v>
      </c>
      <c r="E44" s="17">
        <f>SUMIF(SALIDAS131619[[#This Row],[CÓDIGO PRODUCTO]],INVENTARIO121518[[#This Row],[CÓDIGO PRODUCTO]],SALIDAS131619[[#This Row],[CANTIDAD]])</f>
        <v>93</v>
      </c>
      <c r="F44" s="18">
        <f>INVENTARIO121518[[#This Row],[EXISTENCIAS INICIALES]]+INVENTARIO121518[[#This Row],[ENTRADAS]]-INVENTARIO121518[[#This Row],[SALIDAS]]</f>
        <v>106</v>
      </c>
      <c r="H44" s="1" t="s">
        <v>178</v>
      </c>
      <c r="I44" s="15">
        <v>44691</v>
      </c>
      <c r="J44" s="11" t="s">
        <v>87</v>
      </c>
      <c r="K44" s="1" t="e" cm="1">
        <f t="array" ref="K44">BUSCARV</f>
        <v>#NAME?</v>
      </c>
      <c r="L44" s="1">
        <v>93</v>
      </c>
      <c r="N44" s="1" t="s">
        <v>179</v>
      </c>
      <c r="O44" s="16">
        <v>44688</v>
      </c>
      <c r="P44" s="11" t="s">
        <v>87</v>
      </c>
      <c r="Q44" s="1" t="e" cm="1" vm="1">
        <f t="array" aca="1" ref="Q44" ca="1">VLOOKUP(ENTRADAS141720[CÓDIGO PRODUCTO],INVENTARIO121518[],2,FALSE)</f>
        <v>#VALUE!</v>
      </c>
      <c r="R44" s="1">
        <v>90</v>
      </c>
    </row>
    <row r="45" spans="1:18" x14ac:dyDescent="0.25">
      <c r="A45" s="11" t="s">
        <v>88</v>
      </c>
      <c r="B45" s="4" t="s">
        <v>102</v>
      </c>
      <c r="C45" s="3">
        <f>INVENTARIO1215[[#This Row],[STOCK]]</f>
        <v>90</v>
      </c>
      <c r="D45" s="17">
        <f>SUMIF(ENTRADAS141720[[#This Row],[CÓDIGO PRODUCTO]],INVENTARIO121518[[#This Row],[CÓDIGO PRODUCTO]],ENTRADAS141720[[#This Row],[CANTIDAD]])</f>
        <v>90</v>
      </c>
      <c r="E45" s="17">
        <f>SUMIF(SALIDAS131619[[#This Row],[CÓDIGO PRODUCTO]],INVENTARIO121518[[#This Row],[CÓDIGO PRODUCTO]],SALIDAS131619[[#This Row],[CANTIDAD]])</f>
        <v>88</v>
      </c>
      <c r="F45" s="18">
        <f>INVENTARIO121518[[#This Row],[EXISTENCIAS INICIALES]]+INVENTARIO121518[[#This Row],[ENTRADAS]]-INVENTARIO121518[[#This Row],[SALIDAS]]</f>
        <v>92</v>
      </c>
      <c r="H45" s="1" t="s">
        <v>179</v>
      </c>
      <c r="I45" s="15">
        <v>44692</v>
      </c>
      <c r="J45" s="11" t="s">
        <v>88</v>
      </c>
      <c r="K45" s="1" t="e" cm="1">
        <f t="array" ref="K45">BUSCARV</f>
        <v>#NAME?</v>
      </c>
      <c r="L45" s="1">
        <v>88</v>
      </c>
      <c r="N45" s="1" t="s">
        <v>180</v>
      </c>
      <c r="O45" s="16">
        <v>44689</v>
      </c>
      <c r="P45" s="11" t="s">
        <v>88</v>
      </c>
      <c r="Q45" s="1" t="e" cm="1" vm="1">
        <f t="array" aca="1" ref="Q45" ca="1">VLOOKUP(ENTRADAS141720[CÓDIGO PRODUCTO],INVENTARIO121518[],2,FALSE)</f>
        <v>#VALUE!</v>
      </c>
      <c r="R45" s="1">
        <v>90</v>
      </c>
    </row>
    <row r="46" spans="1:18" x14ac:dyDescent="0.25">
      <c r="A46" s="11" t="s">
        <v>89</v>
      </c>
      <c r="B46" s="4" t="s">
        <v>103</v>
      </c>
      <c r="C46" s="3">
        <f>INVENTARIO1215[[#This Row],[STOCK]]</f>
        <v>77</v>
      </c>
      <c r="D46" s="17">
        <f>SUMIF(ENTRADAS141720[[#This Row],[CÓDIGO PRODUCTO]],INVENTARIO121518[[#This Row],[CÓDIGO PRODUCTO]],ENTRADAS141720[[#This Row],[CANTIDAD]])</f>
        <v>91</v>
      </c>
      <c r="E46" s="17">
        <f>SUMIF(SALIDAS131619[[#This Row],[CÓDIGO PRODUCTO]],INVENTARIO121518[[#This Row],[CÓDIGO PRODUCTO]],SALIDAS131619[[#This Row],[CANTIDAD]])</f>
        <v>89</v>
      </c>
      <c r="F46" s="18">
        <f>INVENTARIO121518[[#This Row],[EXISTENCIAS INICIALES]]+INVENTARIO121518[[#This Row],[ENTRADAS]]-INVENTARIO121518[[#This Row],[SALIDAS]]</f>
        <v>79</v>
      </c>
      <c r="H46" s="1" t="s">
        <v>180</v>
      </c>
      <c r="I46" s="15">
        <v>44693</v>
      </c>
      <c r="J46" s="11" t="s">
        <v>89</v>
      </c>
      <c r="K46" s="1" t="e" cm="1">
        <f t="array" ref="K46">BUSCARV</f>
        <v>#NAME?</v>
      </c>
      <c r="L46" s="1">
        <v>89</v>
      </c>
      <c r="N46" s="1" t="s">
        <v>181</v>
      </c>
      <c r="O46" s="16">
        <v>44690</v>
      </c>
      <c r="P46" s="11" t="s">
        <v>89</v>
      </c>
      <c r="Q46" s="1" t="e" cm="1" vm="1">
        <f t="array" aca="1" ref="Q46" ca="1">VLOOKUP(ENTRADAS141720[CÓDIGO PRODUCTO],INVENTARIO121518[],2,FALSE)</f>
        <v>#VALUE!</v>
      </c>
      <c r="R46" s="1">
        <v>91</v>
      </c>
    </row>
    <row r="47" spans="1:18" x14ac:dyDescent="0.25">
      <c r="A47" s="11" t="s">
        <v>90</v>
      </c>
      <c r="B47" s="4" t="s">
        <v>104</v>
      </c>
      <c r="C47" s="3">
        <f>INVENTARIO1215[[#This Row],[STOCK]]</f>
        <v>56</v>
      </c>
      <c r="D47" s="17">
        <f>SUMIF(ENTRADAS141720[[#This Row],[CÓDIGO PRODUCTO]],INVENTARIO121518[[#This Row],[CÓDIGO PRODUCTO]],ENTRADAS141720[[#This Row],[CANTIDAD]])</f>
        <v>85</v>
      </c>
      <c r="E47" s="17">
        <f>SUMIF(SALIDAS131619[[#This Row],[CÓDIGO PRODUCTO]],INVENTARIO121518[[#This Row],[CÓDIGO PRODUCTO]],SALIDAS131619[[#This Row],[CANTIDAD]])</f>
        <v>95</v>
      </c>
      <c r="F47" s="18">
        <f>INVENTARIO121518[[#This Row],[EXISTENCIAS INICIALES]]+INVENTARIO121518[[#This Row],[ENTRADAS]]-INVENTARIO121518[[#This Row],[SALIDAS]]</f>
        <v>46</v>
      </c>
      <c r="H47" s="1" t="s">
        <v>181</v>
      </c>
      <c r="I47" s="15">
        <v>44694</v>
      </c>
      <c r="J47" s="11" t="s">
        <v>90</v>
      </c>
      <c r="K47" s="1" t="e" cm="1">
        <f t="array" ref="K47">BUSCARV</f>
        <v>#NAME?</v>
      </c>
      <c r="L47" s="1">
        <v>95</v>
      </c>
      <c r="N47" s="1" t="s">
        <v>182</v>
      </c>
      <c r="O47" s="16">
        <v>44691</v>
      </c>
      <c r="P47" s="11" t="s">
        <v>90</v>
      </c>
      <c r="Q47" s="1" t="e" cm="1" vm="1">
        <f t="array" aca="1" ref="Q47" ca="1">VLOOKUP(ENTRADAS141720[CÓDIGO PRODUCTO],INVENTARIO121518[],2,FALSE)</f>
        <v>#VALUE!</v>
      </c>
      <c r="R47" s="1">
        <v>85</v>
      </c>
    </row>
    <row r="48" spans="1:18" x14ac:dyDescent="0.25">
      <c r="A48" s="11" t="s">
        <v>91</v>
      </c>
      <c r="B48" s="4" t="s">
        <v>105</v>
      </c>
      <c r="C48" s="3">
        <f>INVENTARIO1215[[#This Row],[STOCK]]</f>
        <v>68</v>
      </c>
      <c r="D48" s="17">
        <f>SUMIF(ENTRADAS141720[[#This Row],[CÓDIGO PRODUCTO]],INVENTARIO121518[[#This Row],[CÓDIGO PRODUCTO]],ENTRADAS141720[[#This Row],[CANTIDAD]])</f>
        <v>82</v>
      </c>
      <c r="E48" s="17">
        <f>SUMIF(SALIDAS131619[[#This Row],[CÓDIGO PRODUCTO]],INVENTARIO121518[[#This Row],[CÓDIGO PRODUCTO]],SALIDAS131619[[#This Row],[CANTIDAD]])</f>
        <v>89</v>
      </c>
      <c r="F48" s="18">
        <f>INVENTARIO121518[[#This Row],[EXISTENCIAS INICIALES]]+INVENTARIO121518[[#This Row],[ENTRADAS]]-INVENTARIO121518[[#This Row],[SALIDAS]]</f>
        <v>61</v>
      </c>
      <c r="H48" s="1" t="s">
        <v>182</v>
      </c>
      <c r="I48" s="15">
        <v>44695</v>
      </c>
      <c r="J48" s="11" t="s">
        <v>91</v>
      </c>
      <c r="K48" s="1" t="e" cm="1">
        <f t="array" ref="K48">BUSCARV</f>
        <v>#NAME?</v>
      </c>
      <c r="L48" s="1">
        <v>89</v>
      </c>
      <c r="N48" s="1" t="s">
        <v>183</v>
      </c>
      <c r="O48" s="16">
        <v>44692</v>
      </c>
      <c r="P48" s="11" t="s">
        <v>91</v>
      </c>
      <c r="Q48" s="1" t="e" cm="1" vm="1">
        <f t="array" aca="1" ref="Q48" ca="1">VLOOKUP(ENTRADAS141720[CÓDIGO PRODUCTO],INVENTARIO121518[],2,FALSE)</f>
        <v>#VALUE!</v>
      </c>
      <c r="R48" s="1">
        <v>82</v>
      </c>
    </row>
    <row r="49" spans="1:18" x14ac:dyDescent="0.25">
      <c r="A49" s="11" t="s">
        <v>92</v>
      </c>
      <c r="B49" s="4" t="s">
        <v>106</v>
      </c>
      <c r="C49" s="3">
        <f>INVENTARIO1215[[#This Row],[STOCK]]</f>
        <v>69</v>
      </c>
      <c r="D49" s="17">
        <f>SUMIF(ENTRADAS141720[[#This Row],[CÓDIGO PRODUCTO]],INVENTARIO121518[[#This Row],[CÓDIGO PRODUCTO]],ENTRADAS141720[[#This Row],[CANTIDAD]])</f>
        <v>86</v>
      </c>
      <c r="E49" s="17">
        <f>SUMIF(SALIDAS131619[[#This Row],[CÓDIGO PRODUCTO]],INVENTARIO121518[[#This Row],[CÓDIGO PRODUCTO]],SALIDAS131619[[#This Row],[CANTIDAD]])</f>
        <v>91</v>
      </c>
      <c r="F49" s="18">
        <f>INVENTARIO121518[[#This Row],[EXISTENCIAS INICIALES]]+INVENTARIO121518[[#This Row],[ENTRADAS]]-INVENTARIO121518[[#This Row],[SALIDAS]]</f>
        <v>64</v>
      </c>
      <c r="H49" s="1" t="s">
        <v>183</v>
      </c>
      <c r="I49" s="15">
        <v>44696</v>
      </c>
      <c r="J49" s="11" t="s">
        <v>92</v>
      </c>
      <c r="K49" s="1" t="e" cm="1">
        <f t="array" ref="K49">BUSCARV</f>
        <v>#NAME?</v>
      </c>
      <c r="L49" s="1">
        <v>91</v>
      </c>
      <c r="N49" s="1" t="s">
        <v>184</v>
      </c>
      <c r="O49" s="16">
        <v>44693</v>
      </c>
      <c r="P49" s="11" t="s">
        <v>92</v>
      </c>
      <c r="Q49" s="1" t="e" cm="1" vm="1">
        <f t="array" aca="1" ref="Q49" ca="1">VLOOKUP(ENTRADAS141720[CÓDIGO PRODUCTO],INVENTARIO121518[],2,FALSE)</f>
        <v>#VALUE!</v>
      </c>
      <c r="R49" s="1">
        <v>86</v>
      </c>
    </row>
    <row r="50" spans="1:18" x14ac:dyDescent="0.25">
      <c r="A50" s="11" t="s">
        <v>93</v>
      </c>
      <c r="B50" s="4" t="s">
        <v>107</v>
      </c>
      <c r="C50" s="3">
        <f>INVENTARIO1215[[#This Row],[STOCK]]</f>
        <v>83</v>
      </c>
      <c r="D50" s="17">
        <f>SUMIF(ENTRADAS141720[[#This Row],[CÓDIGO PRODUCTO]],INVENTARIO121518[[#This Row],[CÓDIGO PRODUCTO]],ENTRADAS141720[[#This Row],[CANTIDAD]])</f>
        <v>86</v>
      </c>
      <c r="E50" s="17">
        <f>SUMIF(SALIDAS131619[[#This Row],[CÓDIGO PRODUCTO]],INVENTARIO121518[[#This Row],[CÓDIGO PRODUCTO]],SALIDAS131619[[#This Row],[CANTIDAD]])</f>
        <v>94</v>
      </c>
      <c r="F50" s="18">
        <f>INVENTARIO121518[[#This Row],[EXISTENCIAS INICIALES]]+INVENTARIO121518[[#This Row],[ENTRADAS]]-INVENTARIO121518[[#This Row],[SALIDAS]]</f>
        <v>75</v>
      </c>
      <c r="H50" s="1" t="s">
        <v>184</v>
      </c>
      <c r="I50" s="15">
        <v>44697</v>
      </c>
      <c r="J50" s="11" t="s">
        <v>93</v>
      </c>
      <c r="K50" s="1" t="e" cm="1">
        <f t="array" ref="K50">BUSCARV</f>
        <v>#NAME?</v>
      </c>
      <c r="L50" s="1">
        <v>94</v>
      </c>
      <c r="N50" s="1" t="s">
        <v>185</v>
      </c>
      <c r="O50" s="16">
        <v>44694</v>
      </c>
      <c r="P50" s="11" t="s">
        <v>93</v>
      </c>
      <c r="Q50" s="1" t="e" cm="1" vm="1">
        <f t="array" aca="1" ref="Q50" ca="1">VLOOKUP(ENTRADAS141720[CÓDIGO PRODUCTO],INVENTARIO121518[],2,FALSE)</f>
        <v>#VALUE!</v>
      </c>
      <c r="R50" s="1">
        <v>86</v>
      </c>
    </row>
    <row r="51" spans="1:18" x14ac:dyDescent="0.25">
      <c r="A51" s="11" t="s">
        <v>94</v>
      </c>
      <c r="B51" s="4" t="s">
        <v>108</v>
      </c>
      <c r="C51" s="3">
        <f>INVENTARIO1215[[#This Row],[STOCK]]</f>
        <v>43</v>
      </c>
      <c r="D51" s="17">
        <f>SUMIF(ENTRADAS141720[[#This Row],[CÓDIGO PRODUCTO]],INVENTARIO121518[[#This Row],[CÓDIGO PRODUCTO]],ENTRADAS141720[[#This Row],[CANTIDAD]])</f>
        <v>87</v>
      </c>
      <c r="E51" s="17">
        <f>SUMIF(SALIDAS131619[[#This Row],[CÓDIGO PRODUCTO]],INVENTARIO121518[[#This Row],[CÓDIGO PRODUCTO]],SALIDAS131619[[#This Row],[CANTIDAD]])</f>
        <v>88</v>
      </c>
      <c r="F51" s="18">
        <f>INVENTARIO121518[[#This Row],[EXISTENCIAS INICIALES]]+INVENTARIO121518[[#This Row],[ENTRADAS]]-INVENTARIO121518[[#This Row],[SALIDAS]]</f>
        <v>42</v>
      </c>
      <c r="H51" s="1" t="s">
        <v>185</v>
      </c>
      <c r="I51" s="15">
        <v>44698</v>
      </c>
      <c r="J51" s="11" t="s">
        <v>94</v>
      </c>
      <c r="K51" s="1" t="e" cm="1">
        <f t="array" ref="K51">BUSCARV</f>
        <v>#NAME?</v>
      </c>
      <c r="L51" s="1">
        <v>88</v>
      </c>
      <c r="N51" s="1" t="s">
        <v>186</v>
      </c>
      <c r="O51" s="16">
        <v>44695</v>
      </c>
      <c r="P51" s="11" t="s">
        <v>94</v>
      </c>
      <c r="Q51" s="1" t="e" cm="1" vm="1">
        <f t="array" aca="1" ref="Q51" ca="1">VLOOKUP(ENTRADAS141720[CÓDIGO PRODUCTO],INVENTARIO121518[],2,FALSE)</f>
        <v>#VALUE!</v>
      </c>
      <c r="R51" s="1">
        <v>87</v>
      </c>
    </row>
    <row r="52" spans="1:18" x14ac:dyDescent="0.25">
      <c r="A52" s="11" t="s">
        <v>95</v>
      </c>
      <c r="B52" s="4" t="s">
        <v>109</v>
      </c>
      <c r="C52" s="3">
        <f>INVENTARIO1215[[#This Row],[STOCK]]</f>
        <v>103</v>
      </c>
      <c r="D52" s="17">
        <f>SUMIF(ENTRADAS141720[[#This Row],[CÓDIGO PRODUCTO]],INVENTARIO121518[[#This Row],[CÓDIGO PRODUCTO]],ENTRADAS141720[[#This Row],[CANTIDAD]])</f>
        <v>88</v>
      </c>
      <c r="E52" s="17">
        <f>SUMIF(SALIDAS131619[[#This Row],[CÓDIGO PRODUCTO]],INVENTARIO121518[[#This Row],[CÓDIGO PRODUCTO]],SALIDAS131619[[#This Row],[CANTIDAD]])</f>
        <v>89</v>
      </c>
      <c r="F52" s="18">
        <f>INVENTARIO121518[[#This Row],[EXISTENCIAS INICIALES]]+INVENTARIO121518[[#This Row],[ENTRADAS]]-INVENTARIO121518[[#This Row],[SALIDAS]]</f>
        <v>102</v>
      </c>
      <c r="H52" s="1" t="s">
        <v>186</v>
      </c>
      <c r="I52" s="15">
        <v>44699</v>
      </c>
      <c r="J52" s="11" t="s">
        <v>95</v>
      </c>
      <c r="K52" s="1" t="e" cm="1">
        <f t="array" ref="K52">BUSCARV</f>
        <v>#NAME?</v>
      </c>
      <c r="L52" s="1">
        <v>89</v>
      </c>
      <c r="N52" s="1" t="s">
        <v>187</v>
      </c>
      <c r="O52" s="16">
        <v>44696</v>
      </c>
      <c r="P52" s="11" t="s">
        <v>95</v>
      </c>
      <c r="Q52" s="1" t="e" cm="1" vm="1">
        <f t="array" aca="1" ref="Q52" ca="1">VLOOKUP(ENTRADAS141720[CÓDIGO PRODUCTO],INVENTARIO121518[],2,FALSE)</f>
        <v>#VALUE!</v>
      </c>
      <c r="R52" s="1">
        <v>88</v>
      </c>
    </row>
    <row r="53" spans="1:18" x14ac:dyDescent="0.25">
      <c r="A53" s="11" t="s">
        <v>96</v>
      </c>
      <c r="B53" s="4" t="s">
        <v>110</v>
      </c>
      <c r="C53" s="3">
        <f>INVENTARIO1215[[#This Row],[STOCK]]</f>
        <v>60</v>
      </c>
      <c r="D53" s="17">
        <f>SUMIF(ENTRADAS141720[[#This Row],[CÓDIGO PRODUCTO]],INVENTARIO121518[[#This Row],[CÓDIGO PRODUCTO]],ENTRADAS141720[[#This Row],[CANTIDAD]])</f>
        <v>80</v>
      </c>
      <c r="E53" s="17">
        <f>SUMIF(SALIDAS131619[[#This Row],[CÓDIGO PRODUCTO]],INVENTARIO121518[[#This Row],[CÓDIGO PRODUCTO]],SALIDAS131619[[#This Row],[CANTIDAD]])</f>
        <v>92</v>
      </c>
      <c r="F53" s="18">
        <f>INVENTARIO121518[[#This Row],[EXISTENCIAS INICIALES]]+INVENTARIO121518[[#This Row],[ENTRADAS]]-INVENTARIO121518[[#This Row],[SALIDAS]]</f>
        <v>48</v>
      </c>
      <c r="H53" s="1" t="s">
        <v>187</v>
      </c>
      <c r="I53" s="15">
        <v>44700</v>
      </c>
      <c r="J53" s="11" t="s">
        <v>96</v>
      </c>
      <c r="K53" s="1" t="e" cm="1">
        <f t="array" ref="K53">BUSCARV</f>
        <v>#NAME?</v>
      </c>
      <c r="L53" s="1">
        <v>92</v>
      </c>
      <c r="N53" s="1" t="s">
        <v>188</v>
      </c>
      <c r="O53" s="16">
        <v>44697</v>
      </c>
      <c r="P53" s="11" t="s">
        <v>96</v>
      </c>
      <c r="Q53" s="1" t="e" cm="1" vm="1">
        <f t="array" aca="1" ref="Q53" ca="1">VLOOKUP(ENTRADAS141720[CÓDIGO PRODUCTO],INVENTARIO121518[],2,FALSE)</f>
        <v>#VALUE!</v>
      </c>
      <c r="R53" s="1">
        <v>80</v>
      </c>
    </row>
    <row r="54" spans="1:18" x14ac:dyDescent="0.25">
      <c r="A54" s="11" t="s">
        <v>97</v>
      </c>
      <c r="B54" s="4" t="s">
        <v>111</v>
      </c>
      <c r="C54" s="3">
        <f>INVENTARIO1215[[#This Row],[STOCK]]</f>
        <v>113</v>
      </c>
      <c r="D54" s="17">
        <f>SUMIF(ENTRADAS141720[[#This Row],[CÓDIGO PRODUCTO]],INVENTARIO121518[[#This Row],[CÓDIGO PRODUCTO]],ENTRADAS141720[[#This Row],[CANTIDAD]])</f>
        <v>90</v>
      </c>
      <c r="E54" s="17">
        <f>SUMIF(SALIDAS131619[[#This Row],[CÓDIGO PRODUCTO]],INVENTARIO121518[[#This Row],[CÓDIGO PRODUCTO]],SALIDAS131619[[#This Row],[CANTIDAD]])</f>
        <v>86</v>
      </c>
      <c r="F54" s="18">
        <f>INVENTARIO121518[[#This Row],[EXISTENCIAS INICIALES]]+INVENTARIO121518[[#This Row],[ENTRADAS]]-INVENTARIO121518[[#This Row],[SALIDAS]]</f>
        <v>117</v>
      </c>
      <c r="H54" s="1" t="s">
        <v>188</v>
      </c>
      <c r="I54" s="15">
        <v>44701</v>
      </c>
      <c r="J54" s="11" t="s">
        <v>97</v>
      </c>
      <c r="K54" s="1" t="e" cm="1">
        <f t="array" ref="K54">BUSCARV</f>
        <v>#NAME?</v>
      </c>
      <c r="L54" s="1">
        <v>86</v>
      </c>
      <c r="N54" s="1" t="s">
        <v>189</v>
      </c>
      <c r="O54" s="16">
        <v>44698</v>
      </c>
      <c r="P54" s="11" t="s">
        <v>97</v>
      </c>
      <c r="Q54" s="1" t="e" cm="1" vm="1">
        <f t="array" aca="1" ref="Q54" ca="1">VLOOKUP(ENTRADAS141720[CÓDIGO PRODUCTO],INVENTARIO121518[],2,FALSE)</f>
        <v>#VALUE!</v>
      </c>
      <c r="R54" s="1">
        <v>90</v>
      </c>
    </row>
    <row r="55" spans="1:18" x14ac:dyDescent="0.25">
      <c r="A55" s="11" t="s">
        <v>98</v>
      </c>
      <c r="B55" s="4" t="s">
        <v>112</v>
      </c>
      <c r="C55" s="3">
        <f>INVENTARIO1215[[#This Row],[STOCK]]</f>
        <v>74</v>
      </c>
      <c r="D55" s="17">
        <f>SUMIF(ENTRADAS141720[[#This Row],[CÓDIGO PRODUCTO]],INVENTARIO121518[[#This Row],[CÓDIGO PRODUCTO]],ENTRADAS141720[[#This Row],[CANTIDAD]])</f>
        <v>87</v>
      </c>
      <c r="E55" s="17">
        <f>SUMIF(SALIDAS131619[[#This Row],[CÓDIGO PRODUCTO]],INVENTARIO121518[[#This Row],[CÓDIGO PRODUCTO]],SALIDAS131619[[#This Row],[CANTIDAD]])</f>
        <v>93</v>
      </c>
      <c r="F55" s="18">
        <f>INVENTARIO121518[[#This Row],[EXISTENCIAS INICIALES]]+INVENTARIO121518[[#This Row],[ENTRADAS]]-INVENTARIO121518[[#This Row],[SALIDAS]]</f>
        <v>68</v>
      </c>
      <c r="H55" s="1" t="s">
        <v>189</v>
      </c>
      <c r="I55" s="15">
        <v>44702</v>
      </c>
      <c r="J55" s="11" t="s">
        <v>98</v>
      </c>
      <c r="K55" s="1" t="e" cm="1">
        <f t="array" ref="K55">BUSCARV</f>
        <v>#NAME?</v>
      </c>
      <c r="L55" s="1">
        <v>93</v>
      </c>
      <c r="N55" s="1" t="s">
        <v>190</v>
      </c>
      <c r="O55" s="16">
        <v>44699</v>
      </c>
      <c r="P55" s="11" t="s">
        <v>98</v>
      </c>
      <c r="Q55" s="1" t="e" cm="1" vm="1">
        <f t="array" aca="1" ref="Q55" ca="1">VLOOKUP(ENTRADAS141720[CÓDIGO PRODUCTO],INVENTARIO121518[],2,FALSE)</f>
        <v>#VALUE!</v>
      </c>
      <c r="R55" s="1">
        <v>87</v>
      </c>
    </row>
    <row r="56" spans="1:18" x14ac:dyDescent="0.25">
      <c r="A56" s="11" t="s">
        <v>113</v>
      </c>
      <c r="B56" s="4" t="s">
        <v>125</v>
      </c>
      <c r="C56" s="3">
        <f>INVENTARIO1215[[#This Row],[STOCK]]</f>
        <v>46</v>
      </c>
      <c r="D56" s="17">
        <f>SUMIF(ENTRADAS141720[[#This Row],[CÓDIGO PRODUCTO]],INVENTARIO121518[[#This Row],[CÓDIGO PRODUCTO]],ENTRADAS141720[[#This Row],[CANTIDAD]])</f>
        <v>88</v>
      </c>
      <c r="E56" s="17">
        <f>SUMIF(SALIDAS131619[[#This Row],[CÓDIGO PRODUCTO]],INVENTARIO121518[[#This Row],[CÓDIGO PRODUCTO]],SALIDAS131619[[#This Row],[CANTIDAD]])</f>
        <v>89</v>
      </c>
      <c r="F56" s="18">
        <f>INVENTARIO121518[[#This Row],[EXISTENCIAS INICIALES]]+INVENTARIO121518[[#This Row],[ENTRADAS]]-INVENTARIO121518[[#This Row],[SALIDAS]]</f>
        <v>45</v>
      </c>
      <c r="H56" s="1" t="s">
        <v>190</v>
      </c>
      <c r="I56" s="15">
        <v>44703</v>
      </c>
      <c r="J56" s="11" t="s">
        <v>113</v>
      </c>
      <c r="K56" s="1" t="e" cm="1">
        <f t="array" ref="K56">BUSCARV</f>
        <v>#NAME?</v>
      </c>
      <c r="L56" s="1">
        <v>89</v>
      </c>
      <c r="N56" s="1" t="s">
        <v>191</v>
      </c>
      <c r="O56" s="16">
        <v>44700</v>
      </c>
      <c r="P56" s="11" t="s">
        <v>113</v>
      </c>
      <c r="Q56" s="1" t="e" cm="1" vm="1">
        <f t="array" aca="1" ref="Q56" ca="1">VLOOKUP(ENTRADAS141720[CÓDIGO PRODUCTO],INVENTARIO121518[],2,FALSE)</f>
        <v>#VALUE!</v>
      </c>
      <c r="R56" s="1">
        <v>88</v>
      </c>
    </row>
    <row r="57" spans="1:18" x14ac:dyDescent="0.25">
      <c r="A57" s="11" t="s">
        <v>114</v>
      </c>
      <c r="B57" s="4" t="s">
        <v>126</v>
      </c>
      <c r="C57" s="3">
        <f>INVENTARIO1215[[#This Row],[STOCK]]</f>
        <v>82</v>
      </c>
      <c r="D57" s="17">
        <f>SUMIF(ENTRADAS141720[[#This Row],[CÓDIGO PRODUCTO]],INVENTARIO121518[[#This Row],[CÓDIGO PRODUCTO]],ENTRADAS141720[[#This Row],[CANTIDAD]])</f>
        <v>85</v>
      </c>
      <c r="E57" s="17">
        <f>SUMIF(SALIDAS131619[[#This Row],[CÓDIGO PRODUCTO]],INVENTARIO121518[[#This Row],[CÓDIGO PRODUCTO]],SALIDAS131619[[#This Row],[CANTIDAD]])</f>
        <v>87</v>
      </c>
      <c r="F57" s="18">
        <f>INVENTARIO121518[[#This Row],[EXISTENCIAS INICIALES]]+INVENTARIO121518[[#This Row],[ENTRADAS]]-INVENTARIO121518[[#This Row],[SALIDAS]]</f>
        <v>80</v>
      </c>
      <c r="H57" s="1" t="s">
        <v>191</v>
      </c>
      <c r="I57" s="15">
        <v>44704</v>
      </c>
      <c r="J57" s="11" t="s">
        <v>114</v>
      </c>
      <c r="K57" s="1" t="e" cm="1">
        <f t="array" ref="K57">BUSCARV</f>
        <v>#NAME?</v>
      </c>
      <c r="L57" s="1">
        <v>87</v>
      </c>
      <c r="N57" s="1" t="s">
        <v>192</v>
      </c>
      <c r="O57" s="16">
        <v>44701</v>
      </c>
      <c r="P57" s="11" t="s">
        <v>114</v>
      </c>
      <c r="Q57" s="1" t="e" cm="1" vm="1">
        <f t="array" aca="1" ref="Q57" ca="1">VLOOKUP(ENTRADAS141720[CÓDIGO PRODUCTO],INVENTARIO121518[],2,FALSE)</f>
        <v>#VALUE!</v>
      </c>
      <c r="R57" s="1">
        <v>85</v>
      </c>
    </row>
    <row r="58" spans="1:18" x14ac:dyDescent="0.25">
      <c r="A58" s="11" t="s">
        <v>115</v>
      </c>
      <c r="B58" s="4" t="s">
        <v>127</v>
      </c>
      <c r="C58" s="3">
        <f>INVENTARIO1215[[#This Row],[STOCK]]</f>
        <v>53</v>
      </c>
      <c r="D58" s="17">
        <f>SUMIF(ENTRADAS141720[[#This Row],[CÓDIGO PRODUCTO]],INVENTARIO121518[[#This Row],[CÓDIGO PRODUCTO]],ENTRADAS141720[[#This Row],[CANTIDAD]])</f>
        <v>86</v>
      </c>
      <c r="E58" s="17">
        <f>SUMIF(SALIDAS131619[[#This Row],[CÓDIGO PRODUCTO]],INVENTARIO121518[[#This Row],[CÓDIGO PRODUCTO]],SALIDAS131619[[#This Row],[CANTIDAD]])</f>
        <v>93</v>
      </c>
      <c r="F58" s="18">
        <f>INVENTARIO121518[[#This Row],[EXISTENCIAS INICIALES]]+INVENTARIO121518[[#This Row],[ENTRADAS]]-INVENTARIO121518[[#This Row],[SALIDAS]]</f>
        <v>46</v>
      </c>
      <c r="H58" s="1" t="s">
        <v>192</v>
      </c>
      <c r="I58" s="15">
        <v>44705</v>
      </c>
      <c r="J58" s="11" t="s">
        <v>115</v>
      </c>
      <c r="K58" s="1" t="e" cm="1">
        <f t="array" ref="K58">BUSCARV</f>
        <v>#NAME?</v>
      </c>
      <c r="L58" s="1">
        <v>93</v>
      </c>
      <c r="N58" s="1" t="s">
        <v>193</v>
      </c>
      <c r="O58" s="16">
        <v>44702</v>
      </c>
      <c r="P58" s="11" t="s">
        <v>115</v>
      </c>
      <c r="Q58" s="1" t="e" cm="1" vm="1">
        <f t="array" aca="1" ref="Q58" ca="1">VLOOKUP(ENTRADAS141720[CÓDIGO PRODUCTO],INVENTARIO121518[],2,FALSE)</f>
        <v>#VALUE!</v>
      </c>
      <c r="R58" s="1">
        <v>86</v>
      </c>
    </row>
    <row r="59" spans="1:18" x14ac:dyDescent="0.25">
      <c r="A59" s="11" t="s">
        <v>116</v>
      </c>
      <c r="B59" s="4" t="s">
        <v>128</v>
      </c>
      <c r="C59" s="3">
        <f>INVENTARIO1215[[#This Row],[STOCK]]</f>
        <v>24</v>
      </c>
      <c r="D59" s="17">
        <f>SUMIF(ENTRADAS141720[[#This Row],[CÓDIGO PRODUCTO]],INVENTARIO121518[[#This Row],[CÓDIGO PRODUCTO]],ENTRADAS141720[[#This Row],[CANTIDAD]])</f>
        <v>91</v>
      </c>
      <c r="E59" s="17">
        <f>SUMIF(SALIDAS131619[[#This Row],[CÓDIGO PRODUCTO]],INVENTARIO121518[[#This Row],[CÓDIGO PRODUCTO]],SALIDAS131619[[#This Row],[CANTIDAD]])</f>
        <v>95</v>
      </c>
      <c r="F59" s="18">
        <f>INVENTARIO121518[[#This Row],[EXISTENCIAS INICIALES]]+INVENTARIO121518[[#This Row],[ENTRADAS]]-INVENTARIO121518[[#This Row],[SALIDAS]]</f>
        <v>20</v>
      </c>
      <c r="H59" s="1" t="s">
        <v>193</v>
      </c>
      <c r="I59" s="15">
        <v>44706</v>
      </c>
      <c r="J59" s="11" t="s">
        <v>116</v>
      </c>
      <c r="K59" s="1" t="e" cm="1">
        <f t="array" ref="K59">BUSCARV</f>
        <v>#NAME?</v>
      </c>
      <c r="L59" s="1">
        <v>95</v>
      </c>
      <c r="N59" s="1" t="s">
        <v>194</v>
      </c>
      <c r="O59" s="16">
        <v>44703</v>
      </c>
      <c r="P59" s="11" t="s">
        <v>116</v>
      </c>
      <c r="Q59" s="1" t="e" cm="1" vm="1">
        <f t="array" aca="1" ref="Q59" ca="1">VLOOKUP(ENTRADAS141720[CÓDIGO PRODUCTO],INVENTARIO121518[],2,FALSE)</f>
        <v>#VALUE!</v>
      </c>
      <c r="R59" s="1">
        <v>91</v>
      </c>
    </row>
    <row r="60" spans="1:18" x14ac:dyDescent="0.25">
      <c r="A60" s="11" t="s">
        <v>117</v>
      </c>
      <c r="B60" s="4" t="s">
        <v>129</v>
      </c>
      <c r="C60" s="3">
        <f>INVENTARIO1215[[#This Row],[STOCK]]</f>
        <v>79</v>
      </c>
      <c r="D60" s="17">
        <f>SUMIF(ENTRADAS141720[[#This Row],[CÓDIGO PRODUCTO]],INVENTARIO121518[[#This Row],[CÓDIGO PRODUCTO]],ENTRADAS141720[[#This Row],[CANTIDAD]])</f>
        <v>85</v>
      </c>
      <c r="E60" s="17">
        <f>SUMIF(SALIDAS131619[[#This Row],[CÓDIGO PRODUCTO]],INVENTARIO121518[[#This Row],[CÓDIGO PRODUCTO]],SALIDAS131619[[#This Row],[CANTIDAD]])</f>
        <v>87</v>
      </c>
      <c r="F60" s="18">
        <f>INVENTARIO121518[[#This Row],[EXISTENCIAS INICIALES]]+INVENTARIO121518[[#This Row],[ENTRADAS]]-INVENTARIO121518[[#This Row],[SALIDAS]]</f>
        <v>77</v>
      </c>
      <c r="H60" s="1" t="s">
        <v>194</v>
      </c>
      <c r="I60" s="15">
        <v>44707</v>
      </c>
      <c r="J60" s="11" t="s">
        <v>117</v>
      </c>
      <c r="K60" s="1" t="e" cm="1">
        <f t="array" ref="K60">BUSCARV</f>
        <v>#NAME?</v>
      </c>
      <c r="L60" s="1">
        <v>87</v>
      </c>
      <c r="N60" s="1" t="s">
        <v>195</v>
      </c>
      <c r="O60" s="16">
        <v>44704</v>
      </c>
      <c r="P60" s="11" t="s">
        <v>117</v>
      </c>
      <c r="Q60" s="1" t="e" cm="1" vm="1">
        <f t="array" aca="1" ref="Q60" ca="1">VLOOKUP(ENTRADAS141720[CÓDIGO PRODUCTO],INVENTARIO121518[],2,FALSE)</f>
        <v>#VALUE!</v>
      </c>
      <c r="R60" s="1">
        <v>85</v>
      </c>
    </row>
    <row r="61" spans="1:18" x14ac:dyDescent="0.25">
      <c r="A61" s="11" t="s">
        <v>118</v>
      </c>
      <c r="B61" s="4" t="s">
        <v>130</v>
      </c>
      <c r="C61" s="3">
        <f>INVENTARIO1215[[#This Row],[STOCK]]</f>
        <v>48</v>
      </c>
      <c r="D61" s="17">
        <f>SUMIF(ENTRADAS141720[[#This Row],[CÓDIGO PRODUCTO]],INVENTARIO121518[[#This Row],[CÓDIGO PRODUCTO]],ENTRADAS141720[[#This Row],[CANTIDAD]])</f>
        <v>81</v>
      </c>
      <c r="E61" s="17">
        <f>SUMIF(SALIDAS131619[[#This Row],[CÓDIGO PRODUCTO]],INVENTARIO121518[[#This Row],[CÓDIGO PRODUCTO]],SALIDAS131619[[#This Row],[CANTIDAD]])</f>
        <v>87</v>
      </c>
      <c r="F61" s="18">
        <f>INVENTARIO121518[[#This Row],[EXISTENCIAS INICIALES]]+INVENTARIO121518[[#This Row],[ENTRADAS]]-INVENTARIO121518[[#This Row],[SALIDAS]]</f>
        <v>42</v>
      </c>
      <c r="H61" s="1" t="s">
        <v>195</v>
      </c>
      <c r="I61" s="15">
        <v>44708</v>
      </c>
      <c r="J61" s="11" t="s">
        <v>118</v>
      </c>
      <c r="K61" s="1" t="e" cm="1">
        <f t="array" ref="K61">BUSCARV</f>
        <v>#NAME?</v>
      </c>
      <c r="L61" s="1">
        <v>87</v>
      </c>
      <c r="N61" s="1" t="s">
        <v>196</v>
      </c>
      <c r="O61" s="16">
        <v>44705</v>
      </c>
      <c r="P61" s="11" t="s">
        <v>118</v>
      </c>
      <c r="Q61" s="1" t="e" cm="1" vm="1">
        <f t="array" aca="1" ref="Q61" ca="1">VLOOKUP(ENTRADAS141720[CÓDIGO PRODUCTO],INVENTARIO121518[],2,FALSE)</f>
        <v>#VALUE!</v>
      </c>
      <c r="R61" s="1">
        <v>81</v>
      </c>
    </row>
    <row r="62" spans="1:18" x14ac:dyDescent="0.25">
      <c r="A62" s="11" t="s">
        <v>119</v>
      </c>
      <c r="B62" s="4" t="s">
        <v>131</v>
      </c>
      <c r="C62" s="3">
        <f>INVENTARIO1215[[#This Row],[STOCK]]</f>
        <v>23</v>
      </c>
      <c r="D62" s="17">
        <f>SUMIF(ENTRADAS141720[[#This Row],[CÓDIGO PRODUCTO]],INVENTARIO121518[[#This Row],[CÓDIGO PRODUCTO]],ENTRADAS141720[[#This Row],[CANTIDAD]])</f>
        <v>83</v>
      </c>
      <c r="E62" s="17">
        <f>SUMIF(SALIDAS131619[[#This Row],[CÓDIGO PRODUCTO]],INVENTARIO121518[[#This Row],[CÓDIGO PRODUCTO]],SALIDAS131619[[#This Row],[CANTIDAD]])</f>
        <v>93</v>
      </c>
      <c r="F62" s="18">
        <f>INVENTARIO121518[[#This Row],[EXISTENCIAS INICIALES]]+INVENTARIO121518[[#This Row],[ENTRADAS]]-INVENTARIO121518[[#This Row],[SALIDAS]]</f>
        <v>13</v>
      </c>
      <c r="H62" s="1" t="s">
        <v>196</v>
      </c>
      <c r="I62" s="15">
        <v>44709</v>
      </c>
      <c r="J62" s="11" t="s">
        <v>119</v>
      </c>
      <c r="K62" s="1" t="e" cm="1">
        <f t="array" ref="K62">BUSCARV</f>
        <v>#NAME?</v>
      </c>
      <c r="L62" s="1">
        <v>93</v>
      </c>
      <c r="N62" s="1" t="s">
        <v>197</v>
      </c>
      <c r="O62" s="16">
        <v>44706</v>
      </c>
      <c r="P62" s="11" t="s">
        <v>119</v>
      </c>
      <c r="Q62" s="1" t="e" cm="1" vm="1">
        <f t="array" aca="1" ref="Q62" ca="1">VLOOKUP(ENTRADAS141720[CÓDIGO PRODUCTO],INVENTARIO121518[],2,FALSE)</f>
        <v>#VALUE!</v>
      </c>
      <c r="R62" s="1">
        <v>83</v>
      </c>
    </row>
    <row r="63" spans="1:18" x14ac:dyDescent="0.25">
      <c r="A63" s="11" t="s">
        <v>120</v>
      </c>
      <c r="B63" s="4" t="s">
        <v>132</v>
      </c>
      <c r="C63" s="3">
        <f>INVENTARIO1215[[#This Row],[STOCK]]</f>
        <v>65</v>
      </c>
      <c r="D63" s="17">
        <f>SUMIF(ENTRADAS141720[[#This Row],[CÓDIGO PRODUCTO]],INVENTARIO121518[[#This Row],[CÓDIGO PRODUCTO]],ENTRADAS141720[[#This Row],[CANTIDAD]])</f>
        <v>81</v>
      </c>
      <c r="E63" s="17">
        <f>SUMIF(SALIDAS131619[[#This Row],[CÓDIGO PRODUCTO]],INVENTARIO121518[[#This Row],[CÓDIGO PRODUCTO]],SALIDAS131619[[#This Row],[CANTIDAD]])</f>
        <v>87</v>
      </c>
      <c r="F63" s="18">
        <f>INVENTARIO121518[[#This Row],[EXISTENCIAS INICIALES]]+INVENTARIO121518[[#This Row],[ENTRADAS]]-INVENTARIO121518[[#This Row],[SALIDAS]]</f>
        <v>59</v>
      </c>
      <c r="H63" s="1" t="s">
        <v>197</v>
      </c>
      <c r="I63" s="15">
        <v>44710</v>
      </c>
      <c r="J63" s="11" t="s">
        <v>120</v>
      </c>
      <c r="K63" s="1" t="e" cm="1">
        <f t="array" ref="K63">BUSCARV</f>
        <v>#NAME?</v>
      </c>
      <c r="L63" s="1">
        <v>87</v>
      </c>
      <c r="N63" s="1" t="s">
        <v>198</v>
      </c>
      <c r="O63" s="16">
        <v>44707</v>
      </c>
      <c r="P63" s="11" t="s">
        <v>120</v>
      </c>
      <c r="Q63" s="1" t="e" cm="1" vm="1">
        <f t="array" aca="1" ref="Q63" ca="1">VLOOKUP(ENTRADAS141720[CÓDIGO PRODUCTO],INVENTARIO121518[],2,FALSE)</f>
        <v>#VALUE!</v>
      </c>
      <c r="R63" s="1">
        <v>81</v>
      </c>
    </row>
    <row r="64" spans="1:18" x14ac:dyDescent="0.25">
      <c r="A64" s="11" t="s">
        <v>121</v>
      </c>
      <c r="B64" s="4" t="s">
        <v>133</v>
      </c>
      <c r="C64" s="3">
        <f>INVENTARIO1215[[#This Row],[STOCK]]</f>
        <v>38</v>
      </c>
      <c r="D64" s="17">
        <f>SUMIF(ENTRADAS141720[[#This Row],[CÓDIGO PRODUCTO]],INVENTARIO121518[[#This Row],[CÓDIGO PRODUCTO]],ENTRADAS141720[[#This Row],[CANTIDAD]])</f>
        <v>82</v>
      </c>
      <c r="E64" s="17">
        <f>SUMIF(SALIDAS131619[[#This Row],[CÓDIGO PRODUCTO]],INVENTARIO121518[[#This Row],[CÓDIGO PRODUCTO]],SALIDAS131619[[#This Row],[CANTIDAD]])</f>
        <v>90</v>
      </c>
      <c r="F64" s="18">
        <f>INVENTARIO121518[[#This Row],[EXISTENCIAS INICIALES]]+INVENTARIO121518[[#This Row],[ENTRADAS]]-INVENTARIO121518[[#This Row],[SALIDAS]]</f>
        <v>30</v>
      </c>
      <c r="H64" s="1" t="s">
        <v>198</v>
      </c>
      <c r="I64" s="15">
        <v>44711</v>
      </c>
      <c r="J64" s="11" t="s">
        <v>121</v>
      </c>
      <c r="K64" s="1" t="e" cm="1">
        <f t="array" ref="K64">BUSCARV</f>
        <v>#NAME?</v>
      </c>
      <c r="L64" s="1">
        <v>90</v>
      </c>
      <c r="N64" s="1" t="s">
        <v>199</v>
      </c>
      <c r="O64" s="16">
        <v>44708</v>
      </c>
      <c r="P64" s="11" t="s">
        <v>121</v>
      </c>
      <c r="Q64" s="1" t="e" cm="1" vm="1">
        <f t="array" aca="1" ref="Q64" ca="1">VLOOKUP(ENTRADAS141720[CÓDIGO PRODUCTO],INVENTARIO121518[],2,FALSE)</f>
        <v>#VALUE!</v>
      </c>
      <c r="R64" s="1">
        <v>82</v>
      </c>
    </row>
    <row r="65" spans="1:18" x14ac:dyDescent="0.25">
      <c r="A65" s="11" t="s">
        <v>122</v>
      </c>
      <c r="B65" s="4" t="s">
        <v>134</v>
      </c>
      <c r="C65" s="3">
        <f>INVENTARIO1215[[#This Row],[STOCK]]</f>
        <v>51</v>
      </c>
      <c r="D65" s="17">
        <f>SUMIF(ENTRADAS141720[[#This Row],[CÓDIGO PRODUCTO]],INVENTARIO121518[[#This Row],[CÓDIGO PRODUCTO]],ENTRADAS141720[[#This Row],[CANTIDAD]])</f>
        <v>85</v>
      </c>
      <c r="E65" s="17">
        <f>SUMIF(SALIDAS131619[[#This Row],[CÓDIGO PRODUCTO]],INVENTARIO121518[[#This Row],[CÓDIGO PRODUCTO]],SALIDAS131619[[#This Row],[CANTIDAD]])</f>
        <v>87</v>
      </c>
      <c r="F65" s="18">
        <f>INVENTARIO121518[[#This Row],[EXISTENCIAS INICIALES]]+INVENTARIO121518[[#This Row],[ENTRADAS]]-INVENTARIO121518[[#This Row],[SALIDAS]]</f>
        <v>49</v>
      </c>
      <c r="H65" s="1" t="s">
        <v>199</v>
      </c>
      <c r="I65" s="15">
        <v>44712</v>
      </c>
      <c r="J65" s="11" t="s">
        <v>122</v>
      </c>
      <c r="K65" s="1" t="e" cm="1">
        <f t="array" ref="K65">BUSCARV</f>
        <v>#NAME?</v>
      </c>
      <c r="L65" s="1">
        <v>87</v>
      </c>
      <c r="N65" s="1" t="s">
        <v>200</v>
      </c>
      <c r="O65" s="16">
        <v>44709</v>
      </c>
      <c r="P65" s="11" t="s">
        <v>122</v>
      </c>
      <c r="Q65" s="1" t="e" cm="1" vm="1">
        <f t="array" aca="1" ref="Q65" ca="1">VLOOKUP(ENTRADAS141720[CÓDIGO PRODUCTO],INVENTARIO121518[],2,FALSE)</f>
        <v>#VALUE!</v>
      </c>
      <c r="R65" s="1">
        <v>85</v>
      </c>
    </row>
    <row r="66" spans="1:18" x14ac:dyDescent="0.25">
      <c r="A66" s="11" t="s">
        <v>123</v>
      </c>
      <c r="B66" s="4" t="s">
        <v>135</v>
      </c>
      <c r="C66" s="3">
        <f>INVENTARIO1215[[#This Row],[STOCK]]</f>
        <v>84</v>
      </c>
      <c r="D66" s="17">
        <f>SUMIF(ENTRADAS141720[[#This Row],[CÓDIGO PRODUCTO]],INVENTARIO121518[[#This Row],[CÓDIGO PRODUCTO]],ENTRADAS141720[[#This Row],[CANTIDAD]])</f>
        <v>91</v>
      </c>
      <c r="E66" s="17">
        <f>SUMIF(SALIDAS131619[[#This Row],[CÓDIGO PRODUCTO]],INVENTARIO121518[[#This Row],[CÓDIGO PRODUCTO]],SALIDAS131619[[#This Row],[CANTIDAD]])</f>
        <v>87</v>
      </c>
      <c r="F66" s="18">
        <f>INVENTARIO121518[[#This Row],[EXISTENCIAS INICIALES]]+INVENTARIO121518[[#This Row],[ENTRADAS]]-INVENTARIO121518[[#This Row],[SALIDAS]]</f>
        <v>88</v>
      </c>
      <c r="H66" s="1" t="s">
        <v>200</v>
      </c>
      <c r="I66" s="15">
        <v>44713</v>
      </c>
      <c r="J66" s="11" t="s">
        <v>123</v>
      </c>
      <c r="K66" s="1" t="e" cm="1">
        <f t="array" ref="K66">BUSCARV</f>
        <v>#NAME?</v>
      </c>
      <c r="L66" s="1">
        <v>87</v>
      </c>
      <c r="N66" s="1" t="s">
        <v>201</v>
      </c>
      <c r="O66" s="16">
        <v>44710</v>
      </c>
      <c r="P66" s="11" t="s">
        <v>123</v>
      </c>
      <c r="Q66" s="1" t="e" cm="1" vm="1">
        <f t="array" aca="1" ref="Q66" ca="1">VLOOKUP(ENTRADAS141720[CÓDIGO PRODUCTO],INVENTARIO121518[],2,FALSE)</f>
        <v>#VALUE!</v>
      </c>
      <c r="R66" s="1">
        <v>91</v>
      </c>
    </row>
    <row r="67" spans="1:18" x14ac:dyDescent="0.25">
      <c r="A67" s="11" t="s">
        <v>124</v>
      </c>
      <c r="B67" s="4" t="s">
        <v>136</v>
      </c>
      <c r="C67" s="3">
        <f>INVENTARIO1215[[#This Row],[STOCK]]</f>
        <v>88</v>
      </c>
      <c r="D67" s="17">
        <f>SUMIF(ENTRADAS141720[[#This Row],[CÓDIGO PRODUCTO]],INVENTARIO121518[[#This Row],[CÓDIGO PRODUCTO]],ENTRADAS141720[[#This Row],[CANTIDAD]])</f>
        <v>85</v>
      </c>
      <c r="E67" s="17">
        <f>SUMIF(SALIDAS131619[[#This Row],[CÓDIGO PRODUCTO]],INVENTARIO121518[[#This Row],[CÓDIGO PRODUCTO]],SALIDAS131619[[#This Row],[CANTIDAD]])</f>
        <v>91</v>
      </c>
      <c r="F67" s="18">
        <f>INVENTARIO121518[[#This Row],[EXISTENCIAS INICIALES]]+INVENTARIO121518[[#This Row],[ENTRADAS]]-INVENTARIO121518[[#This Row],[SALIDAS]]</f>
        <v>82</v>
      </c>
      <c r="H67" s="1" t="s">
        <v>201</v>
      </c>
      <c r="I67" s="15">
        <v>44714</v>
      </c>
      <c r="J67" s="11" t="s">
        <v>124</v>
      </c>
      <c r="K67" s="1" t="e" cm="1">
        <f t="array" ref="K67">BUSCARV</f>
        <v>#NAME?</v>
      </c>
      <c r="L67" s="1">
        <v>91</v>
      </c>
      <c r="N67" s="1" t="s">
        <v>202</v>
      </c>
      <c r="O67" s="16">
        <v>44711</v>
      </c>
      <c r="P67" s="11" t="s">
        <v>124</v>
      </c>
      <c r="Q67" s="1" t="e" cm="1" vm="1">
        <f t="array" aca="1" ref="Q67" ca="1">VLOOKUP(ENTRADAS141720[CÓDIGO PRODUCTO],INVENTARIO121518[],2,FALSE)</f>
        <v>#VALUE!</v>
      </c>
      <c r="R67" s="1">
        <v>85</v>
      </c>
    </row>
    <row r="68" spans="1:18" x14ac:dyDescent="0.25">
      <c r="A68" s="11" t="s">
        <v>137</v>
      </c>
      <c r="B68" s="4" t="s">
        <v>139</v>
      </c>
      <c r="C68" s="3">
        <f>INVENTARIO1215[[#This Row],[STOCK]]</f>
        <v>49</v>
      </c>
      <c r="D68" s="17">
        <f>SUMIF(ENTRADAS141720[[#This Row],[CÓDIGO PRODUCTO]],INVENTARIO121518[[#This Row],[CÓDIGO PRODUCTO]],ENTRADAS141720[[#This Row],[CANTIDAD]])</f>
        <v>86</v>
      </c>
      <c r="E68" s="17">
        <f>SUMIF(SALIDAS131619[[#This Row],[CÓDIGO PRODUCTO]],INVENTARIO121518[[#This Row],[CÓDIGO PRODUCTO]],SALIDAS131619[[#This Row],[CANTIDAD]])</f>
        <v>94</v>
      </c>
      <c r="F68" s="18">
        <f>INVENTARIO121518[[#This Row],[EXISTENCIAS INICIALES]]+INVENTARIO121518[[#This Row],[ENTRADAS]]-INVENTARIO121518[[#This Row],[SALIDAS]]</f>
        <v>41</v>
      </c>
      <c r="H68" s="1" t="s">
        <v>202</v>
      </c>
      <c r="I68" s="15">
        <v>44715</v>
      </c>
      <c r="J68" s="11" t="s">
        <v>137</v>
      </c>
      <c r="K68" s="1" t="e" cm="1">
        <f t="array" ref="K68">BUSCARV</f>
        <v>#NAME?</v>
      </c>
      <c r="L68" s="1">
        <v>94</v>
      </c>
      <c r="N68" s="1" t="s">
        <v>203</v>
      </c>
      <c r="O68" s="16">
        <v>44712</v>
      </c>
      <c r="P68" s="11" t="s">
        <v>137</v>
      </c>
      <c r="Q68" s="1" t="e" cm="1" vm="1">
        <f t="array" aca="1" ref="Q68" ca="1">VLOOKUP(ENTRADAS141720[CÓDIGO PRODUCTO],INVENTARIO121518[],2,FALSE)</f>
        <v>#VALUE!</v>
      </c>
      <c r="R68" s="1">
        <v>86</v>
      </c>
    </row>
    <row r="69" spans="1:18" x14ac:dyDescent="0.25">
      <c r="A69" s="11" t="s">
        <v>138</v>
      </c>
      <c r="B69" s="4" t="s">
        <v>140</v>
      </c>
      <c r="C69" s="3">
        <f>INVENTARIO1215[[#This Row],[STOCK]]</f>
        <v>116</v>
      </c>
      <c r="D69" s="17">
        <f>SUMIF(ENTRADAS141720[[#This Row],[CÓDIGO PRODUCTO]],INVENTARIO121518[[#This Row],[CÓDIGO PRODUCTO]],ENTRADAS141720[[#This Row],[CANTIDAD]])</f>
        <v>85</v>
      </c>
      <c r="E69" s="17">
        <f>SUMIF(SALIDAS131619[[#This Row],[CÓDIGO PRODUCTO]],INVENTARIO121518[[#This Row],[CÓDIGO PRODUCTO]],SALIDAS131619[[#This Row],[CANTIDAD]])</f>
        <v>95</v>
      </c>
      <c r="F69" s="18">
        <f>INVENTARIO121518[[#This Row],[EXISTENCIAS INICIALES]]+INVENTARIO121518[[#This Row],[ENTRADAS]]-INVENTARIO121518[[#This Row],[SALIDAS]]</f>
        <v>106</v>
      </c>
      <c r="H69" s="1" t="s">
        <v>203</v>
      </c>
      <c r="I69" s="15">
        <v>44716</v>
      </c>
      <c r="J69" s="11" t="s">
        <v>138</v>
      </c>
      <c r="K69" s="1" t="e" cm="1">
        <f t="array" ref="K69">BUSCARV</f>
        <v>#NAME?</v>
      </c>
      <c r="L69" s="1">
        <v>95</v>
      </c>
      <c r="N69" s="1" t="s">
        <v>204</v>
      </c>
      <c r="O69" s="16">
        <v>44713</v>
      </c>
      <c r="P69" s="11" t="s">
        <v>138</v>
      </c>
      <c r="Q69" s="1" t="e" cm="1" vm="1">
        <f t="array" aca="1" ref="Q69" ca="1">VLOOKUP(ENTRADAS141720[CÓDIGO PRODUCTO],INVENTARIO121518[],2,FALSE)</f>
        <v>#VALUE!</v>
      </c>
      <c r="R69" s="1">
        <v>85</v>
      </c>
    </row>
    <row r="70" spans="1:18" x14ac:dyDescent="0.25">
      <c r="A70" s="11" t="s">
        <v>392</v>
      </c>
      <c r="B70" t="s">
        <v>273</v>
      </c>
      <c r="C70" s="3">
        <f>INVENTARIO1215[[#This Row],[STOCK]]</f>
        <v>95</v>
      </c>
      <c r="D70" s="17">
        <f>SUMIF(ENTRADAS141720[[#This Row],[CÓDIGO PRODUCTO]],INVENTARIO121518[[#This Row],[CÓDIGO PRODUCTO]],ENTRADAS141720[[#This Row],[CANTIDAD]])</f>
        <v>87</v>
      </c>
      <c r="E70" s="17">
        <f>SUMIF(SALIDAS131619[[#This Row],[CÓDIGO PRODUCTO]],INVENTARIO121518[[#This Row],[CÓDIGO PRODUCTO]],SALIDAS131619[[#This Row],[CANTIDAD]])</f>
        <v>88</v>
      </c>
      <c r="F70" s="18">
        <f>INVENTARIO121518[[#This Row],[EXISTENCIAS INICIALES]]+INVENTARIO121518[[#This Row],[ENTRADAS]]-INVENTARIO121518[[#This Row],[SALIDAS]]</f>
        <v>94</v>
      </c>
      <c r="H70" s="1" t="s">
        <v>204</v>
      </c>
      <c r="J70" s="11" t="s">
        <v>392</v>
      </c>
      <c r="K70" s="36" t="e" cm="1">
        <f t="array" ref="K70">BUSCARV</f>
        <v>#NAME?</v>
      </c>
      <c r="L70" s="1">
        <v>88</v>
      </c>
      <c r="N70" s="1" t="s">
        <v>518</v>
      </c>
      <c r="P70" s="11" t="s">
        <v>392</v>
      </c>
      <c r="Q70" s="1" t="e" cm="1" vm="1">
        <f t="array" aca="1" ref="Q70" ca="1">VLOOKUP(ENTRADAS141720[CÓDIGO PRODUCTO],INVENTARIO121518[],2,FALSE)</f>
        <v>#VALUE!</v>
      </c>
      <c r="R70" s="1">
        <v>87</v>
      </c>
    </row>
    <row r="71" spans="1:18" x14ac:dyDescent="0.25">
      <c r="A71" s="11" t="s">
        <v>393</v>
      </c>
      <c r="B71" t="s">
        <v>40</v>
      </c>
      <c r="C71" s="3">
        <f>INVENTARIO1215[[#This Row],[STOCK]]</f>
        <v>94</v>
      </c>
      <c r="D71" s="17">
        <f>SUMIF(ENTRADAS141720[[#This Row],[CÓDIGO PRODUCTO]],INVENTARIO121518[[#This Row],[CÓDIGO PRODUCTO]],ENTRADAS141720[[#This Row],[CANTIDAD]])</f>
        <v>88</v>
      </c>
      <c r="E71" s="17">
        <f>SUMIF(SALIDAS131619[[#This Row],[CÓDIGO PRODUCTO]],INVENTARIO121518[[#This Row],[CÓDIGO PRODUCTO]],SALIDAS131619[[#This Row],[CANTIDAD]])</f>
        <v>94</v>
      </c>
      <c r="F71" s="18">
        <f>INVENTARIO121518[[#This Row],[EXISTENCIAS INICIALES]]+INVENTARIO121518[[#This Row],[ENTRADAS]]-INVENTARIO121518[[#This Row],[SALIDAS]]</f>
        <v>88</v>
      </c>
      <c r="H71" s="1" t="s">
        <v>518</v>
      </c>
      <c r="J71" s="11" t="s">
        <v>393</v>
      </c>
      <c r="K71" s="36" t="e" cm="1">
        <f t="array" ref="K71">BUSCARV</f>
        <v>#NAME?</v>
      </c>
      <c r="L71" s="1">
        <v>94</v>
      </c>
      <c r="N71" s="1" t="s">
        <v>519</v>
      </c>
      <c r="P71" s="11" t="s">
        <v>393</v>
      </c>
      <c r="Q71" s="1" t="e" cm="1" vm="1">
        <f t="array" aca="1" ref="Q71" ca="1">VLOOKUP(ENTRADAS141720[CÓDIGO PRODUCTO],INVENTARIO121518[],2,FALSE)</f>
        <v>#VALUE!</v>
      </c>
      <c r="R71" s="1">
        <v>88</v>
      </c>
    </row>
    <row r="72" spans="1:18" x14ac:dyDescent="0.25">
      <c r="A72" s="11" t="s">
        <v>394</v>
      </c>
      <c r="B72" t="s">
        <v>274</v>
      </c>
      <c r="C72" s="3">
        <f>INVENTARIO1215[[#This Row],[STOCK]]</f>
        <v>103</v>
      </c>
      <c r="D72" s="19">
        <f>SUMIF(ENTRADAS141720[[#This Row],[CÓDIGO PRODUCTO]],INVENTARIO121518[[#This Row],[CÓDIGO PRODUCTO]],ENTRADAS141720[[#This Row],[CANTIDAD]])</f>
        <v>97</v>
      </c>
      <c r="E72" s="19">
        <f>SUMIF(SALIDAS131619[[#This Row],[CÓDIGO PRODUCTO]],INVENTARIO121518[[#This Row],[CÓDIGO PRODUCTO]],SALIDAS131619[[#This Row],[CANTIDAD]])</f>
        <v>88</v>
      </c>
      <c r="F72" s="20">
        <f>INVENTARIO121518[[#This Row],[EXISTENCIAS INICIALES]]+INVENTARIO121518[[#This Row],[ENTRADAS]]-INVENTARIO121518[[#This Row],[SALIDAS]]</f>
        <v>112</v>
      </c>
      <c r="H72" s="1" t="s">
        <v>519</v>
      </c>
      <c r="J72" s="11" t="s">
        <v>394</v>
      </c>
      <c r="K72" s="36" t="e" cm="1">
        <f t="array" ref="K72">BUSCARV</f>
        <v>#NAME?</v>
      </c>
      <c r="L72" s="1">
        <v>88</v>
      </c>
      <c r="N72" s="1" t="s">
        <v>520</v>
      </c>
      <c r="P72" s="11" t="s">
        <v>394</v>
      </c>
      <c r="Q72" s="1" t="e" cm="1" vm="1">
        <f t="array" aca="1" ref="Q72" ca="1">VLOOKUP(ENTRADAS141720[CÓDIGO PRODUCTO],INVENTARIO121518[],2,FALSE)</f>
        <v>#VALUE!</v>
      </c>
      <c r="R72" s="1">
        <v>97</v>
      </c>
    </row>
    <row r="73" spans="1:18" x14ac:dyDescent="0.25">
      <c r="A73" s="11" t="s">
        <v>395</v>
      </c>
      <c r="B73" t="s">
        <v>275</v>
      </c>
      <c r="C73" s="3">
        <f>INVENTARIO1215[[#This Row],[STOCK]]</f>
        <v>89</v>
      </c>
      <c r="D73" s="17">
        <f>SUMIF(ENTRADAS141720[[#This Row],[CÓDIGO PRODUCTO]],INVENTARIO121518[[#This Row],[CÓDIGO PRODUCTO]],ENTRADAS141720[[#This Row],[CANTIDAD]])</f>
        <v>93</v>
      </c>
      <c r="E73" s="17">
        <f>SUMIF(SALIDAS131619[[#This Row],[CÓDIGO PRODUCTO]],INVENTARIO121518[[#This Row],[CÓDIGO PRODUCTO]],SALIDAS131619[[#This Row],[CANTIDAD]])</f>
        <v>93</v>
      </c>
      <c r="F73" s="18">
        <f>INVENTARIO121518[[#This Row],[EXISTENCIAS INICIALES]]+INVENTARIO121518[[#This Row],[ENTRADAS]]-INVENTARIO121518[[#This Row],[SALIDAS]]</f>
        <v>89</v>
      </c>
      <c r="H73" s="1" t="s">
        <v>520</v>
      </c>
      <c r="J73" s="11" t="s">
        <v>395</v>
      </c>
      <c r="K73" s="36" t="e" cm="1">
        <f t="array" ref="K73">BUSCARV</f>
        <v>#NAME?</v>
      </c>
      <c r="L73" s="1">
        <v>93</v>
      </c>
      <c r="N73" s="1" t="s">
        <v>521</v>
      </c>
      <c r="P73" s="11" t="s">
        <v>395</v>
      </c>
      <c r="Q73" s="1" t="e" cm="1" vm="1">
        <f t="array" aca="1" ref="Q73" ca="1">VLOOKUP(ENTRADAS141720[CÓDIGO PRODUCTO],INVENTARIO121518[],2,FALSE)</f>
        <v>#VALUE!</v>
      </c>
      <c r="R73" s="1">
        <v>93</v>
      </c>
    </row>
    <row r="74" spans="1:18" x14ac:dyDescent="0.25">
      <c r="A74" s="11" t="s">
        <v>396</v>
      </c>
      <c r="B74" t="s">
        <v>276</v>
      </c>
      <c r="C74" s="3">
        <f>INVENTARIO1215[[#This Row],[STOCK]]</f>
        <v>117</v>
      </c>
      <c r="D74" s="17">
        <f>SUMIF(ENTRADAS141720[[#This Row],[CÓDIGO PRODUCTO]],INVENTARIO121518[[#This Row],[CÓDIGO PRODUCTO]],ENTRADAS141720[[#This Row],[CANTIDAD]])</f>
        <v>107</v>
      </c>
      <c r="E74" s="17">
        <f>SUMIF(SALIDAS131619[[#This Row],[CÓDIGO PRODUCTO]],INVENTARIO121518[[#This Row],[CÓDIGO PRODUCTO]],SALIDAS131619[[#This Row],[CANTIDAD]])</f>
        <v>90</v>
      </c>
      <c r="F74" s="18">
        <f>INVENTARIO121518[[#This Row],[EXISTENCIAS INICIALES]]+INVENTARIO121518[[#This Row],[ENTRADAS]]-INVENTARIO121518[[#This Row],[SALIDAS]]</f>
        <v>134</v>
      </c>
      <c r="H74" s="1" t="s">
        <v>521</v>
      </c>
      <c r="J74" s="11" t="s">
        <v>396</v>
      </c>
      <c r="K74" s="36" t="e" cm="1">
        <f t="array" ref="K74">BUSCARV</f>
        <v>#NAME?</v>
      </c>
      <c r="L74" s="1">
        <v>90</v>
      </c>
      <c r="N74" s="1" t="s">
        <v>522</v>
      </c>
      <c r="P74" s="11" t="s">
        <v>396</v>
      </c>
      <c r="Q74" s="1" t="e" cm="1" vm="1">
        <f t="array" aca="1" ref="Q74" ca="1">VLOOKUP(ENTRADAS141720[CÓDIGO PRODUCTO],INVENTARIO121518[],2,FALSE)</f>
        <v>#VALUE!</v>
      </c>
      <c r="R74" s="1">
        <v>107</v>
      </c>
    </row>
    <row r="75" spans="1:18" x14ac:dyDescent="0.25">
      <c r="A75" s="11" t="s">
        <v>397</v>
      </c>
      <c r="B75" t="s">
        <v>41</v>
      </c>
      <c r="C75" s="3">
        <f>INVENTARIO1215[[#This Row],[STOCK]]</f>
        <v>84</v>
      </c>
      <c r="D75" s="17">
        <f>SUMIF(ENTRADAS141720[[#This Row],[CÓDIGO PRODUCTO]],INVENTARIO121518[[#This Row],[CÓDIGO PRODUCTO]],ENTRADAS141720[[#This Row],[CANTIDAD]])</f>
        <v>100</v>
      </c>
      <c r="E75" s="17">
        <f>SUMIF(SALIDAS131619[[#This Row],[CÓDIGO PRODUCTO]],INVENTARIO121518[[#This Row],[CÓDIGO PRODUCTO]],SALIDAS131619[[#This Row],[CANTIDAD]])</f>
        <v>95</v>
      </c>
      <c r="F75" s="18">
        <f>INVENTARIO121518[[#This Row],[EXISTENCIAS INICIALES]]+INVENTARIO121518[[#This Row],[ENTRADAS]]-INVENTARIO121518[[#This Row],[SALIDAS]]</f>
        <v>89</v>
      </c>
      <c r="H75" s="1" t="s">
        <v>522</v>
      </c>
      <c r="J75" s="11" t="s">
        <v>397</v>
      </c>
      <c r="K75" s="36" t="e" cm="1">
        <f t="array" ref="K75">BUSCARV</f>
        <v>#NAME?</v>
      </c>
      <c r="L75" s="1">
        <v>95</v>
      </c>
      <c r="N75" s="1" t="s">
        <v>523</v>
      </c>
      <c r="P75" s="11" t="s">
        <v>397</v>
      </c>
      <c r="Q75" s="1" t="e" cm="1" vm="1">
        <f t="array" aca="1" ref="Q75" ca="1">VLOOKUP(ENTRADAS141720[CÓDIGO PRODUCTO],INVENTARIO121518[],2,FALSE)</f>
        <v>#VALUE!</v>
      </c>
      <c r="R75" s="1">
        <v>100</v>
      </c>
    </row>
    <row r="76" spans="1:18" x14ac:dyDescent="0.25">
      <c r="A76" s="11" t="s">
        <v>398</v>
      </c>
      <c r="B76" t="s">
        <v>277</v>
      </c>
      <c r="C76" s="3">
        <f>INVENTARIO1215[[#This Row],[STOCK]]</f>
        <v>74</v>
      </c>
      <c r="D76" s="17">
        <f>SUMIF(ENTRADAS141720[[#This Row],[CÓDIGO PRODUCTO]],INVENTARIO121518[[#This Row],[CÓDIGO PRODUCTO]],ENTRADAS141720[[#This Row],[CANTIDAD]])</f>
        <v>93</v>
      </c>
      <c r="E76" s="17">
        <f>SUMIF(SALIDAS131619[[#This Row],[CÓDIGO PRODUCTO]],INVENTARIO121518[[#This Row],[CÓDIGO PRODUCTO]],SALIDAS131619[[#This Row],[CANTIDAD]])</f>
        <v>91</v>
      </c>
      <c r="F76" s="18">
        <f>INVENTARIO121518[[#This Row],[EXISTENCIAS INICIALES]]+INVENTARIO121518[[#This Row],[ENTRADAS]]-INVENTARIO121518[[#This Row],[SALIDAS]]</f>
        <v>76</v>
      </c>
      <c r="H76" s="1" t="s">
        <v>523</v>
      </c>
      <c r="J76" s="11" t="s">
        <v>398</v>
      </c>
      <c r="K76" s="36" t="e" cm="1">
        <f t="array" ref="K76">BUSCARV</f>
        <v>#NAME?</v>
      </c>
      <c r="L76" s="1">
        <v>91</v>
      </c>
      <c r="N76" s="1" t="s">
        <v>524</v>
      </c>
      <c r="P76" s="11" t="s">
        <v>398</v>
      </c>
      <c r="Q76" s="1" t="e" cm="1" vm="1">
        <f t="array" aca="1" ref="Q76" ca="1">VLOOKUP(ENTRADAS141720[CÓDIGO PRODUCTO],INVENTARIO121518[],2,FALSE)</f>
        <v>#VALUE!</v>
      </c>
      <c r="R76" s="1">
        <v>93</v>
      </c>
    </row>
    <row r="77" spans="1:18" x14ac:dyDescent="0.25">
      <c r="A77" s="11" t="s">
        <v>399</v>
      </c>
      <c r="B77" t="s">
        <v>278</v>
      </c>
      <c r="C77" s="3">
        <f>INVENTARIO1215[[#This Row],[STOCK]]</f>
        <v>81</v>
      </c>
      <c r="D77" s="17">
        <f>SUMIF(ENTRADAS141720[[#This Row],[CÓDIGO PRODUCTO]],INVENTARIO121518[[#This Row],[CÓDIGO PRODUCTO]],ENTRADAS141720[[#This Row],[CANTIDAD]])</f>
        <v>96</v>
      </c>
      <c r="E77" s="17">
        <f>SUMIF(SALIDAS131619[[#This Row],[CÓDIGO PRODUCTO]],INVENTARIO121518[[#This Row],[CÓDIGO PRODUCTO]],SALIDAS131619[[#This Row],[CANTIDAD]])</f>
        <v>91</v>
      </c>
      <c r="F77" s="18">
        <f>INVENTARIO121518[[#This Row],[EXISTENCIAS INICIALES]]+INVENTARIO121518[[#This Row],[ENTRADAS]]-INVENTARIO121518[[#This Row],[SALIDAS]]</f>
        <v>86</v>
      </c>
      <c r="H77" s="1" t="s">
        <v>524</v>
      </c>
      <c r="J77" s="11" t="s">
        <v>399</v>
      </c>
      <c r="K77" s="36" t="e" cm="1">
        <f t="array" ref="K77">BUSCARV</f>
        <v>#NAME?</v>
      </c>
      <c r="L77" s="1">
        <v>91</v>
      </c>
      <c r="N77" s="1" t="s">
        <v>525</v>
      </c>
      <c r="P77" s="11" t="s">
        <v>399</v>
      </c>
      <c r="Q77" s="1" t="e" cm="1" vm="1">
        <f t="array" aca="1" ref="Q77" ca="1">VLOOKUP(ENTRADAS141720[CÓDIGO PRODUCTO],INVENTARIO121518[],2,FALSE)</f>
        <v>#VALUE!</v>
      </c>
      <c r="R77" s="1">
        <v>96</v>
      </c>
    </row>
    <row r="78" spans="1:18" x14ac:dyDescent="0.25">
      <c r="A78" s="11" t="s">
        <v>400</v>
      </c>
      <c r="B78" t="s">
        <v>279</v>
      </c>
      <c r="C78" s="3">
        <f>INVENTARIO1215[[#This Row],[STOCK]]</f>
        <v>99</v>
      </c>
      <c r="D78" s="17">
        <f>SUMIF(ENTRADAS141720[[#This Row],[CÓDIGO PRODUCTO]],INVENTARIO121518[[#This Row],[CÓDIGO PRODUCTO]],ENTRADAS141720[[#This Row],[CANTIDAD]])</f>
        <v>107</v>
      </c>
      <c r="E78" s="17">
        <f>SUMIF(SALIDAS131619[[#This Row],[CÓDIGO PRODUCTO]],INVENTARIO121518[[#This Row],[CÓDIGO PRODUCTO]],SALIDAS131619[[#This Row],[CANTIDAD]])</f>
        <v>88</v>
      </c>
      <c r="F78" s="18">
        <f>INVENTARIO121518[[#This Row],[EXISTENCIAS INICIALES]]+INVENTARIO121518[[#This Row],[ENTRADAS]]-INVENTARIO121518[[#This Row],[SALIDAS]]</f>
        <v>118</v>
      </c>
      <c r="H78" s="1" t="s">
        <v>525</v>
      </c>
      <c r="J78" s="11" t="s">
        <v>400</v>
      </c>
      <c r="K78" s="36" t="e" cm="1">
        <f t="array" ref="K78">BUSCARV</f>
        <v>#NAME?</v>
      </c>
      <c r="L78" s="1">
        <v>88</v>
      </c>
      <c r="N78" s="1" t="s">
        <v>526</v>
      </c>
      <c r="P78" s="11" t="s">
        <v>400</v>
      </c>
      <c r="Q78" s="1" t="e" cm="1" vm="1">
        <f t="array" aca="1" ref="Q78" ca="1">VLOOKUP(ENTRADAS141720[CÓDIGO PRODUCTO],INVENTARIO121518[],2,FALSE)</f>
        <v>#VALUE!</v>
      </c>
      <c r="R78" s="1">
        <v>107</v>
      </c>
    </row>
    <row r="79" spans="1:18" x14ac:dyDescent="0.25">
      <c r="A79" s="11" t="s">
        <v>401</v>
      </c>
      <c r="B79" t="s">
        <v>280</v>
      </c>
      <c r="C79" s="3">
        <f>INVENTARIO1215[[#This Row],[STOCK]]</f>
        <v>80</v>
      </c>
      <c r="D79" s="17">
        <f>SUMIF(ENTRADAS141720[[#This Row],[CÓDIGO PRODUCTO]],INVENTARIO121518[[#This Row],[CÓDIGO PRODUCTO]],ENTRADAS141720[[#This Row],[CANTIDAD]])</f>
        <v>96</v>
      </c>
      <c r="E79" s="17">
        <f>SUMIF(SALIDAS131619[[#This Row],[CÓDIGO PRODUCTO]],INVENTARIO121518[[#This Row],[CÓDIGO PRODUCTO]],SALIDAS131619[[#This Row],[CANTIDAD]])</f>
        <v>92</v>
      </c>
      <c r="F79" s="18">
        <f>INVENTARIO121518[[#This Row],[EXISTENCIAS INICIALES]]+INVENTARIO121518[[#This Row],[ENTRADAS]]-INVENTARIO121518[[#This Row],[SALIDAS]]</f>
        <v>84</v>
      </c>
      <c r="H79" s="1" t="s">
        <v>526</v>
      </c>
      <c r="J79" s="11" t="s">
        <v>401</v>
      </c>
      <c r="K79" s="36" t="e" cm="1">
        <f t="array" ref="K79">BUSCARV</f>
        <v>#NAME?</v>
      </c>
      <c r="L79" s="1">
        <v>92</v>
      </c>
      <c r="N79" s="1" t="s">
        <v>527</v>
      </c>
      <c r="P79" s="11" t="s">
        <v>401</v>
      </c>
      <c r="Q79" s="1" t="e" cm="1" vm="1">
        <f t="array" aca="1" ref="Q79" ca="1">VLOOKUP(ENTRADAS141720[CÓDIGO PRODUCTO],INVENTARIO121518[],2,FALSE)</f>
        <v>#VALUE!</v>
      </c>
      <c r="R79" s="1">
        <v>96</v>
      </c>
    </row>
    <row r="80" spans="1:18" x14ac:dyDescent="0.25">
      <c r="A80" s="11" t="s">
        <v>402</v>
      </c>
      <c r="B80" t="s">
        <v>281</v>
      </c>
      <c r="C80" s="3">
        <f>INVENTARIO1215[[#This Row],[STOCK]]</f>
        <v>77</v>
      </c>
      <c r="D80" s="17">
        <f>SUMIF(ENTRADAS141720[[#This Row],[CÓDIGO PRODUCTO]],INVENTARIO121518[[#This Row],[CÓDIGO PRODUCTO]],ENTRADAS141720[[#This Row],[CANTIDAD]])</f>
        <v>96</v>
      </c>
      <c r="E80" s="17">
        <f>SUMIF(SALIDAS131619[[#This Row],[CÓDIGO PRODUCTO]],INVENTARIO121518[[#This Row],[CÓDIGO PRODUCTO]],SALIDAS131619[[#This Row],[CANTIDAD]])</f>
        <v>87</v>
      </c>
      <c r="F80" s="18">
        <f>INVENTARIO121518[[#This Row],[EXISTENCIAS INICIALES]]+INVENTARIO121518[[#This Row],[ENTRADAS]]-INVENTARIO121518[[#This Row],[SALIDAS]]</f>
        <v>86</v>
      </c>
      <c r="H80" s="1" t="s">
        <v>527</v>
      </c>
      <c r="J80" s="11" t="s">
        <v>402</v>
      </c>
      <c r="K80" s="36" t="e" cm="1">
        <f t="array" ref="K80">BUSCARV</f>
        <v>#NAME?</v>
      </c>
      <c r="L80" s="1">
        <v>87</v>
      </c>
      <c r="N80" s="1" t="s">
        <v>528</v>
      </c>
      <c r="P80" s="11" t="s">
        <v>402</v>
      </c>
      <c r="Q80" s="1" t="e" cm="1" vm="1">
        <f t="array" aca="1" ref="Q80" ca="1">VLOOKUP(ENTRADAS141720[CÓDIGO PRODUCTO],INVENTARIO121518[],2,FALSE)</f>
        <v>#VALUE!</v>
      </c>
      <c r="R80" s="1">
        <v>96</v>
      </c>
    </row>
    <row r="81" spans="1:18" x14ac:dyDescent="0.25">
      <c r="A81" s="11" t="s">
        <v>403</v>
      </c>
      <c r="B81" t="s">
        <v>282</v>
      </c>
      <c r="C81" s="3">
        <f>INVENTARIO1215[[#This Row],[STOCK]]</f>
        <v>80</v>
      </c>
      <c r="D81" s="17">
        <f>SUMIF(ENTRADAS141720[[#This Row],[CÓDIGO PRODUCTO]],INVENTARIO121518[[#This Row],[CÓDIGO PRODUCTO]],ENTRADAS141720[[#This Row],[CANTIDAD]])</f>
        <v>100</v>
      </c>
      <c r="E81" s="17">
        <f>SUMIF(SALIDAS131619[[#This Row],[CÓDIGO PRODUCTO]],INVENTARIO121518[[#This Row],[CÓDIGO PRODUCTO]],SALIDAS131619[[#This Row],[CANTIDAD]])</f>
        <v>86</v>
      </c>
      <c r="F81" s="18">
        <f>INVENTARIO121518[[#This Row],[EXISTENCIAS INICIALES]]+INVENTARIO121518[[#This Row],[ENTRADAS]]-INVENTARIO121518[[#This Row],[SALIDAS]]</f>
        <v>94</v>
      </c>
      <c r="H81" s="1" t="s">
        <v>528</v>
      </c>
      <c r="J81" s="11" t="s">
        <v>403</v>
      </c>
      <c r="K81" s="36" t="e" cm="1">
        <f t="array" ref="K81">BUSCARV</f>
        <v>#NAME?</v>
      </c>
      <c r="L81" s="1">
        <v>86</v>
      </c>
      <c r="N81" s="1" t="s">
        <v>529</v>
      </c>
      <c r="P81" s="11" t="s">
        <v>403</v>
      </c>
      <c r="Q81" s="1" t="e" cm="1" vm="1">
        <f t="array" aca="1" ref="Q81" ca="1">VLOOKUP(ENTRADAS141720[CÓDIGO PRODUCTO],INVENTARIO121518[],2,FALSE)</f>
        <v>#VALUE!</v>
      </c>
      <c r="R81" s="1">
        <v>100</v>
      </c>
    </row>
    <row r="82" spans="1:18" x14ac:dyDescent="0.25">
      <c r="A82" s="11" t="s">
        <v>404</v>
      </c>
      <c r="B82" t="s">
        <v>283</v>
      </c>
      <c r="C82" s="3">
        <f>INVENTARIO1215[[#This Row],[STOCK]]</f>
        <v>71</v>
      </c>
      <c r="D82" s="17">
        <f>SUMIF(ENTRADAS141720[[#This Row],[CÓDIGO PRODUCTO]],INVENTARIO121518[[#This Row],[CÓDIGO PRODUCTO]],ENTRADAS141720[[#This Row],[CANTIDAD]])</f>
        <v>98</v>
      </c>
      <c r="E82" s="17">
        <f>SUMIF(SALIDAS131619[[#This Row],[CÓDIGO PRODUCTO]],INVENTARIO121518[[#This Row],[CÓDIGO PRODUCTO]],SALIDAS131619[[#This Row],[CANTIDAD]])</f>
        <v>86</v>
      </c>
      <c r="F82" s="18">
        <f>INVENTARIO121518[[#This Row],[EXISTENCIAS INICIALES]]+INVENTARIO121518[[#This Row],[ENTRADAS]]-INVENTARIO121518[[#This Row],[SALIDAS]]</f>
        <v>83</v>
      </c>
      <c r="H82" s="1" t="s">
        <v>529</v>
      </c>
      <c r="J82" s="11" t="s">
        <v>404</v>
      </c>
      <c r="K82" s="36" t="e" cm="1">
        <f t="array" ref="K82">BUSCARV</f>
        <v>#NAME?</v>
      </c>
      <c r="L82" s="1">
        <v>86</v>
      </c>
      <c r="N82" s="1" t="s">
        <v>530</v>
      </c>
      <c r="P82" s="11" t="s">
        <v>404</v>
      </c>
      <c r="Q82" s="1" t="e" cm="1" vm="1">
        <f t="array" aca="1" ref="Q82" ca="1">VLOOKUP(ENTRADAS141720[CÓDIGO PRODUCTO],INVENTARIO121518[],2,FALSE)</f>
        <v>#VALUE!</v>
      </c>
      <c r="R82" s="1">
        <v>98</v>
      </c>
    </row>
    <row r="83" spans="1:18" x14ac:dyDescent="0.25">
      <c r="A83" s="11" t="s">
        <v>405</v>
      </c>
      <c r="B83" t="s">
        <v>284</v>
      </c>
      <c r="C83" s="3">
        <f>INVENTARIO1215[[#This Row],[STOCK]]</f>
        <v>127</v>
      </c>
      <c r="D83" s="17">
        <f>SUMIF(ENTRADAS141720[[#This Row],[CÓDIGO PRODUCTO]],INVENTARIO121518[[#This Row],[CÓDIGO PRODUCTO]],ENTRADAS141720[[#This Row],[CANTIDAD]])</f>
        <v>105</v>
      </c>
      <c r="E83" s="17">
        <f>SUMIF(SALIDAS131619[[#This Row],[CÓDIGO PRODUCTO]],INVENTARIO121518[[#This Row],[CÓDIGO PRODUCTO]],SALIDAS131619[[#This Row],[CANTIDAD]])</f>
        <v>88</v>
      </c>
      <c r="F83" s="18">
        <f>INVENTARIO121518[[#This Row],[EXISTENCIAS INICIALES]]+INVENTARIO121518[[#This Row],[ENTRADAS]]-INVENTARIO121518[[#This Row],[SALIDAS]]</f>
        <v>144</v>
      </c>
      <c r="H83" s="1" t="s">
        <v>530</v>
      </c>
      <c r="J83" s="11" t="s">
        <v>405</v>
      </c>
      <c r="K83" s="36" t="e" cm="1">
        <f t="array" ref="K83">BUSCARV</f>
        <v>#NAME?</v>
      </c>
      <c r="L83" s="1">
        <v>88</v>
      </c>
      <c r="N83" s="1" t="s">
        <v>531</v>
      </c>
      <c r="P83" s="11" t="s">
        <v>405</v>
      </c>
      <c r="Q83" s="1" t="e" cm="1" vm="1">
        <f t="array" aca="1" ref="Q83" ca="1">VLOOKUP(ENTRADAS141720[CÓDIGO PRODUCTO],INVENTARIO121518[],2,FALSE)</f>
        <v>#VALUE!</v>
      </c>
      <c r="R83" s="1">
        <v>105</v>
      </c>
    </row>
    <row r="84" spans="1:18" x14ac:dyDescent="0.25">
      <c r="A84" s="11" t="s">
        <v>406</v>
      </c>
      <c r="B84" t="s">
        <v>285</v>
      </c>
      <c r="C84" s="3">
        <f>INVENTARIO1215[[#This Row],[STOCK]]</f>
        <v>125</v>
      </c>
      <c r="D84" s="17">
        <f>SUMIF(ENTRADAS141720[[#This Row],[CÓDIGO PRODUCTO]],INVENTARIO121518[[#This Row],[CÓDIGO PRODUCTO]],ENTRADAS141720[[#This Row],[CANTIDAD]])</f>
        <v>110</v>
      </c>
      <c r="E84" s="17">
        <f>SUMIF(SALIDAS131619[[#This Row],[CÓDIGO PRODUCTO]],INVENTARIO121518[[#This Row],[CÓDIGO PRODUCTO]],SALIDAS131619[[#This Row],[CANTIDAD]])</f>
        <v>93</v>
      </c>
      <c r="F84" s="18">
        <f>INVENTARIO121518[[#This Row],[EXISTENCIAS INICIALES]]+INVENTARIO121518[[#This Row],[ENTRADAS]]-INVENTARIO121518[[#This Row],[SALIDAS]]</f>
        <v>142</v>
      </c>
      <c r="H84" s="1" t="s">
        <v>531</v>
      </c>
      <c r="J84" s="11" t="s">
        <v>406</v>
      </c>
      <c r="K84" s="36" t="e" cm="1">
        <f t="array" ref="K84">BUSCARV</f>
        <v>#NAME?</v>
      </c>
      <c r="L84" s="1">
        <v>93</v>
      </c>
      <c r="N84" s="1" t="s">
        <v>532</v>
      </c>
      <c r="P84" s="11" t="s">
        <v>406</v>
      </c>
      <c r="Q84" s="1" t="e" cm="1" vm="1">
        <f t="array" aca="1" ref="Q84" ca="1">VLOOKUP(ENTRADAS141720[CÓDIGO PRODUCTO],INVENTARIO121518[],2,FALSE)</f>
        <v>#VALUE!</v>
      </c>
      <c r="R84" s="1">
        <v>110</v>
      </c>
    </row>
    <row r="85" spans="1:18" x14ac:dyDescent="0.25">
      <c r="A85" s="11" t="s">
        <v>407</v>
      </c>
      <c r="B85" t="s">
        <v>286</v>
      </c>
      <c r="C85" s="3">
        <f>INVENTARIO1215[[#This Row],[STOCK]]</f>
        <v>87</v>
      </c>
      <c r="D85" s="17">
        <f>SUMIF(ENTRADAS141720[[#This Row],[CÓDIGO PRODUCTO]],INVENTARIO121518[[#This Row],[CÓDIGO PRODUCTO]],ENTRADAS141720[[#This Row],[CANTIDAD]])</f>
        <v>94</v>
      </c>
      <c r="E85" s="17">
        <f>SUMIF(SALIDAS131619[[#This Row],[CÓDIGO PRODUCTO]],INVENTARIO121518[[#This Row],[CÓDIGO PRODUCTO]],SALIDAS131619[[#This Row],[CANTIDAD]])</f>
        <v>95</v>
      </c>
      <c r="F85" s="18">
        <f>INVENTARIO121518[[#This Row],[EXISTENCIAS INICIALES]]+INVENTARIO121518[[#This Row],[ENTRADAS]]-INVENTARIO121518[[#This Row],[SALIDAS]]</f>
        <v>86</v>
      </c>
      <c r="H85" s="1" t="s">
        <v>532</v>
      </c>
      <c r="J85" s="11" t="s">
        <v>407</v>
      </c>
      <c r="K85" s="36" t="e" cm="1">
        <f t="array" ref="K85">BUSCARV</f>
        <v>#NAME?</v>
      </c>
      <c r="L85" s="1">
        <v>95</v>
      </c>
      <c r="N85" s="1" t="s">
        <v>533</v>
      </c>
      <c r="P85" s="11" t="s">
        <v>407</v>
      </c>
      <c r="Q85" s="1" t="e" cm="1" vm="1">
        <f t="array" aca="1" ref="Q85" ca="1">VLOOKUP(ENTRADAS141720[CÓDIGO PRODUCTO],INVENTARIO121518[],2,FALSE)</f>
        <v>#VALUE!</v>
      </c>
      <c r="R85" s="1">
        <v>94</v>
      </c>
    </row>
    <row r="86" spans="1:18" x14ac:dyDescent="0.25">
      <c r="A86" s="11" t="s">
        <v>408</v>
      </c>
      <c r="B86" t="s">
        <v>287</v>
      </c>
      <c r="C86" s="3">
        <f>INVENTARIO1215[[#This Row],[STOCK]]</f>
        <v>103</v>
      </c>
      <c r="D86" s="17">
        <f>SUMIF(ENTRADAS141720[[#This Row],[CÓDIGO PRODUCTO]],INVENTARIO121518[[#This Row],[CÓDIGO PRODUCTO]],ENTRADAS141720[[#This Row],[CANTIDAD]])</f>
        <v>101</v>
      </c>
      <c r="E86" s="17">
        <f>SUMIF(SALIDAS131619[[#This Row],[CÓDIGO PRODUCTO]],INVENTARIO121518[[#This Row],[CÓDIGO PRODUCTO]],SALIDAS131619[[#This Row],[CANTIDAD]])</f>
        <v>87</v>
      </c>
      <c r="F86" s="18">
        <f>INVENTARIO121518[[#This Row],[EXISTENCIAS INICIALES]]+INVENTARIO121518[[#This Row],[ENTRADAS]]-INVENTARIO121518[[#This Row],[SALIDAS]]</f>
        <v>117</v>
      </c>
      <c r="H86" s="1" t="s">
        <v>533</v>
      </c>
      <c r="J86" s="11" t="s">
        <v>408</v>
      </c>
      <c r="K86" s="36" t="e" cm="1">
        <f t="array" ref="K86">BUSCARV</f>
        <v>#NAME?</v>
      </c>
      <c r="L86" s="1">
        <v>87</v>
      </c>
      <c r="N86" s="1" t="s">
        <v>534</v>
      </c>
      <c r="P86" s="11" t="s">
        <v>408</v>
      </c>
      <c r="Q86" s="1" t="e" cm="1" vm="1">
        <f t="array" aca="1" ref="Q86" ca="1">VLOOKUP(ENTRADAS141720[CÓDIGO PRODUCTO],INVENTARIO121518[],2,FALSE)</f>
        <v>#VALUE!</v>
      </c>
      <c r="R86" s="1">
        <v>101</v>
      </c>
    </row>
    <row r="87" spans="1:18" x14ac:dyDescent="0.25">
      <c r="A87" s="11" t="s">
        <v>409</v>
      </c>
      <c r="B87" t="s">
        <v>288</v>
      </c>
      <c r="C87" s="3">
        <f>INVENTARIO1215[[#This Row],[STOCK]]</f>
        <v>110</v>
      </c>
      <c r="D87" s="17">
        <f>SUMIF(ENTRADAS141720[[#This Row],[CÓDIGO PRODUCTO]],INVENTARIO121518[[#This Row],[CÓDIGO PRODUCTO]],ENTRADAS141720[[#This Row],[CANTIDAD]])</f>
        <v>106</v>
      </c>
      <c r="E87" s="17">
        <f>SUMIF(SALIDAS131619[[#This Row],[CÓDIGO PRODUCTO]],INVENTARIO121518[[#This Row],[CÓDIGO PRODUCTO]],SALIDAS131619[[#This Row],[CANTIDAD]])</f>
        <v>89</v>
      </c>
      <c r="F87" s="18">
        <f>INVENTARIO121518[[#This Row],[EXISTENCIAS INICIALES]]+INVENTARIO121518[[#This Row],[ENTRADAS]]-INVENTARIO121518[[#This Row],[SALIDAS]]</f>
        <v>127</v>
      </c>
      <c r="H87" s="1" t="s">
        <v>534</v>
      </c>
      <c r="J87" s="11" t="s">
        <v>409</v>
      </c>
      <c r="K87" s="36" t="e" cm="1">
        <f t="array" ref="K87">BUSCARV</f>
        <v>#NAME?</v>
      </c>
      <c r="L87" s="1">
        <v>89</v>
      </c>
      <c r="N87" s="1" t="s">
        <v>535</v>
      </c>
      <c r="P87" s="11" t="s">
        <v>409</v>
      </c>
      <c r="Q87" s="1" t="e" cm="1" vm="1">
        <f t="array" aca="1" ref="Q87" ca="1">VLOOKUP(ENTRADAS141720[CÓDIGO PRODUCTO],INVENTARIO121518[],2,FALSE)</f>
        <v>#VALUE!</v>
      </c>
      <c r="R87" s="1">
        <v>106</v>
      </c>
    </row>
    <row r="88" spans="1:18" x14ac:dyDescent="0.25">
      <c r="A88" s="11" t="s">
        <v>410</v>
      </c>
      <c r="B88" t="s">
        <v>289</v>
      </c>
      <c r="C88" s="3">
        <f>INVENTARIO1215[[#This Row],[STOCK]]</f>
        <v>87</v>
      </c>
      <c r="D88" s="17">
        <f>SUMIF(ENTRADAS141720[[#This Row],[CÓDIGO PRODUCTO]],INVENTARIO121518[[#This Row],[CÓDIGO PRODUCTO]],ENTRADAS141720[[#This Row],[CANTIDAD]])</f>
        <v>98</v>
      </c>
      <c r="E88" s="17">
        <f>SUMIF(SALIDAS131619[[#This Row],[CÓDIGO PRODUCTO]],INVENTARIO121518[[#This Row],[CÓDIGO PRODUCTO]],SALIDAS131619[[#This Row],[CANTIDAD]])</f>
        <v>89</v>
      </c>
      <c r="F88" s="18">
        <f>INVENTARIO121518[[#This Row],[EXISTENCIAS INICIALES]]+INVENTARIO121518[[#This Row],[ENTRADAS]]-INVENTARIO121518[[#This Row],[SALIDAS]]</f>
        <v>96</v>
      </c>
      <c r="H88" s="1" t="s">
        <v>535</v>
      </c>
      <c r="J88" s="11" t="s">
        <v>410</v>
      </c>
      <c r="K88" s="36" t="e" cm="1">
        <f t="array" ref="K88">BUSCARV</f>
        <v>#NAME?</v>
      </c>
      <c r="L88" s="1">
        <v>89</v>
      </c>
      <c r="N88" s="1" t="s">
        <v>536</v>
      </c>
      <c r="P88" s="11" t="s">
        <v>410</v>
      </c>
      <c r="Q88" s="1" t="e" cm="1" vm="1">
        <f t="array" aca="1" ref="Q88" ca="1">VLOOKUP(ENTRADAS141720[CÓDIGO PRODUCTO],INVENTARIO121518[],2,FALSE)</f>
        <v>#VALUE!</v>
      </c>
      <c r="R88" s="1">
        <v>98</v>
      </c>
    </row>
    <row r="89" spans="1:18" x14ac:dyDescent="0.25">
      <c r="A89" s="11" t="s">
        <v>411</v>
      </c>
      <c r="B89" t="s">
        <v>290</v>
      </c>
      <c r="C89" s="3">
        <f>INVENTARIO1215[[#This Row],[STOCK]]</f>
        <v>80</v>
      </c>
      <c r="D89" s="17">
        <f>SUMIF(ENTRADAS141720[[#This Row],[CÓDIGO PRODUCTO]],INVENTARIO121518[[#This Row],[CÓDIGO PRODUCTO]],ENTRADAS141720[[#This Row],[CANTIDAD]])</f>
        <v>102</v>
      </c>
      <c r="E89" s="17">
        <f>SUMIF(SALIDAS131619[[#This Row],[CÓDIGO PRODUCTO]],INVENTARIO121518[[#This Row],[CÓDIGO PRODUCTO]],SALIDAS131619[[#This Row],[CANTIDAD]])</f>
        <v>95</v>
      </c>
      <c r="F89" s="18">
        <f>INVENTARIO121518[[#This Row],[EXISTENCIAS INICIALES]]+INVENTARIO121518[[#This Row],[ENTRADAS]]-INVENTARIO121518[[#This Row],[SALIDAS]]</f>
        <v>87</v>
      </c>
      <c r="H89" s="1" t="s">
        <v>536</v>
      </c>
      <c r="J89" s="11" t="s">
        <v>411</v>
      </c>
      <c r="K89" s="36" t="e" cm="1">
        <f t="array" ref="K89">BUSCARV</f>
        <v>#NAME?</v>
      </c>
      <c r="L89" s="1">
        <v>95</v>
      </c>
      <c r="N89" s="1" t="s">
        <v>537</v>
      </c>
      <c r="P89" s="11" t="s">
        <v>411</v>
      </c>
      <c r="Q89" s="1" t="e" cm="1" vm="1">
        <f t="array" aca="1" ref="Q89" ca="1">VLOOKUP(ENTRADAS141720[CÓDIGO PRODUCTO],INVENTARIO121518[],2,FALSE)</f>
        <v>#VALUE!</v>
      </c>
      <c r="R89" s="1">
        <v>102</v>
      </c>
    </row>
    <row r="90" spans="1:18" x14ac:dyDescent="0.25">
      <c r="A90" s="11" t="s">
        <v>412</v>
      </c>
      <c r="B90" t="s">
        <v>291</v>
      </c>
      <c r="C90" s="3">
        <f>INVENTARIO1215[[#This Row],[STOCK]]</f>
        <v>94</v>
      </c>
      <c r="D90" s="17">
        <f>SUMIF(ENTRADAS141720[[#This Row],[CÓDIGO PRODUCTO]],INVENTARIO121518[[#This Row],[CÓDIGO PRODUCTO]],ENTRADAS141720[[#This Row],[CANTIDAD]])</f>
        <v>111</v>
      </c>
      <c r="E90" s="17">
        <f>SUMIF(SALIDAS131619[[#This Row],[CÓDIGO PRODUCTO]],INVENTARIO121518[[#This Row],[CÓDIGO PRODUCTO]],SALIDAS131619[[#This Row],[CANTIDAD]])</f>
        <v>90</v>
      </c>
      <c r="F90" s="18">
        <f>INVENTARIO121518[[#This Row],[EXISTENCIAS INICIALES]]+INVENTARIO121518[[#This Row],[ENTRADAS]]-INVENTARIO121518[[#This Row],[SALIDAS]]</f>
        <v>115</v>
      </c>
      <c r="H90" s="1" t="s">
        <v>537</v>
      </c>
      <c r="J90" s="11" t="s">
        <v>412</v>
      </c>
      <c r="K90" s="36" t="e" cm="1">
        <f t="array" ref="K90">BUSCARV</f>
        <v>#NAME?</v>
      </c>
      <c r="L90" s="1">
        <v>90</v>
      </c>
      <c r="N90" s="1" t="s">
        <v>538</v>
      </c>
      <c r="P90" s="11" t="s">
        <v>412</v>
      </c>
      <c r="Q90" s="1" t="e" cm="1" vm="1">
        <f t="array" aca="1" ref="Q90" ca="1">VLOOKUP(ENTRADAS141720[CÓDIGO PRODUCTO],INVENTARIO121518[],2,FALSE)</f>
        <v>#VALUE!</v>
      </c>
      <c r="R90" s="1">
        <v>111</v>
      </c>
    </row>
    <row r="91" spans="1:18" x14ac:dyDescent="0.25">
      <c r="A91" s="11" t="s">
        <v>413</v>
      </c>
      <c r="B91" t="s">
        <v>292</v>
      </c>
      <c r="C91" s="3">
        <f>INVENTARIO1215[[#This Row],[STOCK]]</f>
        <v>104</v>
      </c>
      <c r="D91" s="17">
        <f>SUMIF(ENTRADAS141720[[#This Row],[CÓDIGO PRODUCTO]],INVENTARIO121518[[#This Row],[CÓDIGO PRODUCTO]],ENTRADAS141720[[#This Row],[CANTIDAD]])</f>
        <v>102</v>
      </c>
      <c r="E91" s="17">
        <f>SUMIF(SALIDAS131619[[#This Row],[CÓDIGO PRODUCTO]],INVENTARIO121518[[#This Row],[CÓDIGO PRODUCTO]],SALIDAS131619[[#This Row],[CANTIDAD]])</f>
        <v>89</v>
      </c>
      <c r="F91" s="18">
        <f>INVENTARIO121518[[#This Row],[EXISTENCIAS INICIALES]]+INVENTARIO121518[[#This Row],[ENTRADAS]]-INVENTARIO121518[[#This Row],[SALIDAS]]</f>
        <v>117</v>
      </c>
      <c r="H91" s="1" t="s">
        <v>538</v>
      </c>
      <c r="J91" s="11" t="s">
        <v>413</v>
      </c>
      <c r="K91" s="36" t="e" cm="1">
        <f t="array" ref="K91">BUSCARV</f>
        <v>#NAME?</v>
      </c>
      <c r="L91" s="1">
        <v>89</v>
      </c>
      <c r="N91" s="1" t="s">
        <v>539</v>
      </c>
      <c r="P91" s="11" t="s">
        <v>413</v>
      </c>
      <c r="Q91" s="1" t="e" cm="1" vm="1">
        <f t="array" aca="1" ref="Q91" ca="1">VLOOKUP(ENTRADAS141720[CÓDIGO PRODUCTO],INVENTARIO121518[],2,FALSE)</f>
        <v>#VALUE!</v>
      </c>
      <c r="R91" s="1">
        <v>102</v>
      </c>
    </row>
    <row r="92" spans="1:18" x14ac:dyDescent="0.25">
      <c r="A92" s="11" t="s">
        <v>414</v>
      </c>
      <c r="B92" t="s">
        <v>293</v>
      </c>
      <c r="C92" s="3">
        <f>INVENTARIO1215[[#This Row],[STOCK]]</f>
        <v>67</v>
      </c>
      <c r="D92" s="17">
        <f>SUMIF(ENTRADAS141720[[#This Row],[CÓDIGO PRODUCTO]],INVENTARIO121518[[#This Row],[CÓDIGO PRODUCTO]],ENTRADAS141720[[#This Row],[CANTIDAD]])</f>
        <v>93</v>
      </c>
      <c r="E92" s="17">
        <f>SUMIF(SALIDAS131619[[#This Row],[CÓDIGO PRODUCTO]],INVENTARIO121518[[#This Row],[CÓDIGO PRODUCTO]],SALIDAS131619[[#This Row],[CANTIDAD]])</f>
        <v>87</v>
      </c>
      <c r="F92" s="18">
        <f>INVENTARIO121518[[#This Row],[EXISTENCIAS INICIALES]]+INVENTARIO121518[[#This Row],[ENTRADAS]]-INVENTARIO121518[[#This Row],[SALIDAS]]</f>
        <v>73</v>
      </c>
      <c r="H92" s="1" t="s">
        <v>539</v>
      </c>
      <c r="J92" s="11" t="s">
        <v>414</v>
      </c>
      <c r="K92" s="36" t="e" cm="1">
        <f t="array" ref="K92">BUSCARV</f>
        <v>#NAME?</v>
      </c>
      <c r="L92" s="1">
        <v>87</v>
      </c>
      <c r="N92" s="1" t="s">
        <v>540</v>
      </c>
      <c r="P92" s="11" t="s">
        <v>414</v>
      </c>
      <c r="Q92" s="1" t="e" cm="1" vm="1">
        <f t="array" aca="1" ref="Q92" ca="1">VLOOKUP(ENTRADAS141720[CÓDIGO PRODUCTO],INVENTARIO121518[],2,FALSE)</f>
        <v>#VALUE!</v>
      </c>
      <c r="R92" s="1">
        <v>93</v>
      </c>
    </row>
    <row r="93" spans="1:18" x14ac:dyDescent="0.25">
      <c r="A93" s="11" t="s">
        <v>415</v>
      </c>
      <c r="B93" t="s">
        <v>294</v>
      </c>
      <c r="C93" s="3">
        <f>INVENTARIO1215[[#This Row],[STOCK]]</f>
        <v>102</v>
      </c>
      <c r="D93" s="17">
        <f>SUMIF(ENTRADAS141720[[#This Row],[CÓDIGO PRODUCTO]],INVENTARIO121518[[#This Row],[CÓDIGO PRODUCTO]],ENTRADAS141720[[#This Row],[CANTIDAD]])</f>
        <v>111</v>
      </c>
      <c r="E93" s="17">
        <f>SUMIF(SALIDAS131619[[#This Row],[CÓDIGO PRODUCTO]],INVENTARIO121518[[#This Row],[CÓDIGO PRODUCTO]],SALIDAS131619[[#This Row],[CANTIDAD]])</f>
        <v>90</v>
      </c>
      <c r="F93" s="18">
        <f>INVENTARIO121518[[#This Row],[EXISTENCIAS INICIALES]]+INVENTARIO121518[[#This Row],[ENTRADAS]]-INVENTARIO121518[[#This Row],[SALIDAS]]</f>
        <v>123</v>
      </c>
      <c r="H93" s="1" t="s">
        <v>540</v>
      </c>
      <c r="J93" s="11" t="s">
        <v>415</v>
      </c>
      <c r="K93" s="36" t="e" cm="1">
        <f t="array" ref="K93">BUSCARV</f>
        <v>#NAME?</v>
      </c>
      <c r="L93" s="1">
        <v>90</v>
      </c>
      <c r="N93" s="1" t="s">
        <v>541</v>
      </c>
      <c r="P93" s="11" t="s">
        <v>415</v>
      </c>
      <c r="Q93" s="1" t="e" cm="1" vm="1">
        <f t="array" aca="1" ref="Q93" ca="1">VLOOKUP(ENTRADAS141720[CÓDIGO PRODUCTO],INVENTARIO121518[],2,FALSE)</f>
        <v>#VALUE!</v>
      </c>
      <c r="R93" s="1">
        <v>111</v>
      </c>
    </row>
    <row r="94" spans="1:18" x14ac:dyDescent="0.25">
      <c r="A94" s="11" t="s">
        <v>416</v>
      </c>
      <c r="B94" t="s">
        <v>295</v>
      </c>
      <c r="C94" s="3">
        <f>INVENTARIO1215[[#This Row],[STOCK]]</f>
        <v>108</v>
      </c>
      <c r="D94" s="17">
        <f>SUMIF(ENTRADAS141720[[#This Row],[CÓDIGO PRODUCTO]],INVENTARIO121518[[#This Row],[CÓDIGO PRODUCTO]],ENTRADAS141720[[#This Row],[CANTIDAD]])</f>
        <v>111</v>
      </c>
      <c r="E94" s="17">
        <f>SUMIF(SALIDAS131619[[#This Row],[CÓDIGO PRODUCTO]],INVENTARIO121518[[#This Row],[CÓDIGO PRODUCTO]],SALIDAS131619[[#This Row],[CANTIDAD]])</f>
        <v>94</v>
      </c>
      <c r="F94" s="18">
        <f>INVENTARIO121518[[#This Row],[EXISTENCIAS INICIALES]]+INVENTARIO121518[[#This Row],[ENTRADAS]]-INVENTARIO121518[[#This Row],[SALIDAS]]</f>
        <v>125</v>
      </c>
      <c r="H94" s="1" t="s">
        <v>541</v>
      </c>
      <c r="J94" s="11" t="s">
        <v>416</v>
      </c>
      <c r="K94" s="36" t="e" cm="1">
        <f t="array" ref="K94">BUSCARV</f>
        <v>#NAME?</v>
      </c>
      <c r="L94" s="1">
        <v>94</v>
      </c>
      <c r="N94" s="1" t="s">
        <v>542</v>
      </c>
      <c r="P94" s="11" t="s">
        <v>416</v>
      </c>
      <c r="Q94" s="1" t="e" cm="1" vm="1">
        <f t="array" aca="1" ref="Q94" ca="1">VLOOKUP(ENTRADAS141720[CÓDIGO PRODUCTO],INVENTARIO121518[],2,FALSE)</f>
        <v>#VALUE!</v>
      </c>
      <c r="R94" s="1">
        <v>111</v>
      </c>
    </row>
    <row r="95" spans="1:18" x14ac:dyDescent="0.25">
      <c r="A95" s="11" t="s">
        <v>417</v>
      </c>
      <c r="B95" t="s">
        <v>296</v>
      </c>
      <c r="C95" s="3">
        <f>INVENTARIO1215[[#This Row],[STOCK]]</f>
        <v>75</v>
      </c>
      <c r="D95" s="17">
        <f>SUMIF(ENTRADAS141720[[#This Row],[CÓDIGO PRODUCTO]],INVENTARIO121518[[#This Row],[CÓDIGO PRODUCTO]],ENTRADAS141720[[#This Row],[CANTIDAD]])</f>
        <v>94</v>
      </c>
      <c r="E95" s="17">
        <f>SUMIF(SALIDAS131619[[#This Row],[CÓDIGO PRODUCTO]],INVENTARIO121518[[#This Row],[CÓDIGO PRODUCTO]],SALIDAS131619[[#This Row],[CANTIDAD]])</f>
        <v>90</v>
      </c>
      <c r="F95" s="18">
        <f>INVENTARIO121518[[#This Row],[EXISTENCIAS INICIALES]]+INVENTARIO121518[[#This Row],[ENTRADAS]]-INVENTARIO121518[[#This Row],[SALIDAS]]</f>
        <v>79</v>
      </c>
      <c r="H95" s="1" t="s">
        <v>542</v>
      </c>
      <c r="J95" s="11" t="s">
        <v>417</v>
      </c>
      <c r="K95" s="36" t="e" cm="1">
        <f t="array" ref="K95">BUSCARV</f>
        <v>#NAME?</v>
      </c>
      <c r="L95" s="1">
        <v>90</v>
      </c>
      <c r="N95" s="1" t="s">
        <v>543</v>
      </c>
      <c r="P95" s="11" t="s">
        <v>417</v>
      </c>
      <c r="Q95" s="1" t="e" cm="1" vm="1">
        <f t="array" aca="1" ref="Q95" ca="1">VLOOKUP(ENTRADAS141720[CÓDIGO PRODUCTO],INVENTARIO121518[],2,FALSE)</f>
        <v>#VALUE!</v>
      </c>
      <c r="R95" s="1">
        <v>94</v>
      </c>
    </row>
    <row r="96" spans="1:18" x14ac:dyDescent="0.25">
      <c r="A96" s="11" t="s">
        <v>418</v>
      </c>
      <c r="B96" t="s">
        <v>297</v>
      </c>
      <c r="C96" s="3">
        <f>INVENTARIO1215[[#This Row],[STOCK]]</f>
        <v>129</v>
      </c>
      <c r="D96" s="17">
        <f>SUMIF(ENTRADAS141720[[#This Row],[CÓDIGO PRODUCTO]],INVENTARIO121518[[#This Row],[CÓDIGO PRODUCTO]],ENTRADAS141720[[#This Row],[CANTIDAD]])</f>
        <v>108</v>
      </c>
      <c r="E96" s="17">
        <f>SUMIF(SALIDAS131619[[#This Row],[CÓDIGO PRODUCTO]],INVENTARIO121518[[#This Row],[CÓDIGO PRODUCTO]],SALIDAS131619[[#This Row],[CANTIDAD]])</f>
        <v>90</v>
      </c>
      <c r="F96" s="18">
        <f>INVENTARIO121518[[#This Row],[EXISTENCIAS INICIALES]]+INVENTARIO121518[[#This Row],[ENTRADAS]]-INVENTARIO121518[[#This Row],[SALIDAS]]</f>
        <v>147</v>
      </c>
      <c r="H96" s="1" t="s">
        <v>543</v>
      </c>
      <c r="J96" s="11" t="s">
        <v>418</v>
      </c>
      <c r="K96" s="36" t="e" cm="1">
        <f t="array" ref="K96">BUSCARV</f>
        <v>#NAME?</v>
      </c>
      <c r="L96" s="1">
        <v>90</v>
      </c>
      <c r="N96" s="1" t="s">
        <v>544</v>
      </c>
      <c r="P96" s="11" t="s">
        <v>418</v>
      </c>
      <c r="Q96" s="1" t="e" cm="1" vm="1">
        <f t="array" aca="1" ref="Q96" ca="1">VLOOKUP(ENTRADAS141720[CÓDIGO PRODUCTO],INVENTARIO121518[],2,FALSE)</f>
        <v>#VALUE!</v>
      </c>
      <c r="R96" s="1">
        <v>108</v>
      </c>
    </row>
    <row r="97" spans="1:18" x14ac:dyDescent="0.25">
      <c r="A97" s="11" t="s">
        <v>419</v>
      </c>
      <c r="B97" t="s">
        <v>298</v>
      </c>
      <c r="C97" s="3">
        <f>INVENTARIO1215[[#This Row],[STOCK]]</f>
        <v>91</v>
      </c>
      <c r="D97" s="17">
        <f>SUMIF(ENTRADAS141720[[#This Row],[CÓDIGO PRODUCTO]],INVENTARIO121518[[#This Row],[CÓDIGO PRODUCTO]],ENTRADAS141720[[#This Row],[CANTIDAD]])</f>
        <v>96</v>
      </c>
      <c r="E97" s="17">
        <f>SUMIF(SALIDAS131619[[#This Row],[CÓDIGO PRODUCTO]],INVENTARIO121518[[#This Row],[CÓDIGO PRODUCTO]],SALIDAS131619[[#This Row],[CANTIDAD]])</f>
        <v>89</v>
      </c>
      <c r="F97" s="18">
        <f>INVENTARIO121518[[#This Row],[EXISTENCIAS INICIALES]]+INVENTARIO121518[[#This Row],[ENTRADAS]]-INVENTARIO121518[[#This Row],[SALIDAS]]</f>
        <v>98</v>
      </c>
      <c r="H97" s="1" t="s">
        <v>544</v>
      </c>
      <c r="J97" s="11" t="s">
        <v>419</v>
      </c>
      <c r="K97" s="36" t="e" cm="1">
        <f t="array" ref="K97">BUSCARV</f>
        <v>#NAME?</v>
      </c>
      <c r="L97" s="1">
        <v>89</v>
      </c>
      <c r="N97" s="1" t="s">
        <v>545</v>
      </c>
      <c r="P97" s="11" t="s">
        <v>419</v>
      </c>
      <c r="Q97" s="1" t="e" cm="1" vm="1">
        <f t="array" aca="1" ref="Q97" ca="1">VLOOKUP(ENTRADAS141720[CÓDIGO PRODUCTO],INVENTARIO121518[],2,FALSE)</f>
        <v>#VALUE!</v>
      </c>
      <c r="R97" s="1">
        <v>96</v>
      </c>
    </row>
    <row r="98" spans="1:18" x14ac:dyDescent="0.25">
      <c r="A98" s="11" t="s">
        <v>420</v>
      </c>
      <c r="B98" t="s">
        <v>299</v>
      </c>
      <c r="C98" s="3">
        <f>INVENTARIO1215[[#This Row],[STOCK]]</f>
        <v>54</v>
      </c>
      <c r="D98" s="17">
        <f>SUMIF(ENTRADAS141720[[#This Row],[CÓDIGO PRODUCTO]],INVENTARIO121518[[#This Row],[CÓDIGO PRODUCTO]],ENTRADAS141720[[#This Row],[CANTIDAD]])</f>
        <v>92</v>
      </c>
      <c r="E98" s="17">
        <f>SUMIF(SALIDAS131619[[#This Row],[CÓDIGO PRODUCTO]],INVENTARIO121518[[#This Row],[CÓDIGO PRODUCTO]],SALIDAS131619[[#This Row],[CANTIDAD]])</f>
        <v>93</v>
      </c>
      <c r="F98" s="18">
        <f>INVENTARIO121518[[#This Row],[EXISTENCIAS INICIALES]]+INVENTARIO121518[[#This Row],[ENTRADAS]]-INVENTARIO121518[[#This Row],[SALIDAS]]</f>
        <v>53</v>
      </c>
      <c r="H98" s="1" t="s">
        <v>545</v>
      </c>
      <c r="J98" s="11" t="s">
        <v>420</v>
      </c>
      <c r="K98" s="36" t="e" cm="1">
        <f t="array" ref="K98">BUSCARV</f>
        <v>#NAME?</v>
      </c>
      <c r="L98" s="1">
        <v>93</v>
      </c>
      <c r="N98" s="1" t="s">
        <v>546</v>
      </c>
      <c r="P98" s="11" t="s">
        <v>420</v>
      </c>
      <c r="Q98" s="1" t="e" cm="1" vm="1">
        <f t="array" aca="1" ref="Q98" ca="1">VLOOKUP(ENTRADAS141720[CÓDIGO PRODUCTO],INVENTARIO121518[],2,FALSE)</f>
        <v>#VALUE!</v>
      </c>
      <c r="R98" s="1">
        <v>92</v>
      </c>
    </row>
    <row r="99" spans="1:18" x14ac:dyDescent="0.25">
      <c r="A99" s="11" t="s">
        <v>421</v>
      </c>
      <c r="B99" t="s">
        <v>300</v>
      </c>
      <c r="C99" s="3">
        <f>INVENTARIO1215[[#This Row],[STOCK]]</f>
        <v>110</v>
      </c>
      <c r="D99" s="17">
        <f>SUMIF(ENTRADAS141720[[#This Row],[CÓDIGO PRODUCTO]],INVENTARIO121518[[#This Row],[CÓDIGO PRODUCTO]],ENTRADAS141720[[#This Row],[CANTIDAD]])</f>
        <v>93</v>
      </c>
      <c r="E99" s="17">
        <f>SUMIF(SALIDAS131619[[#This Row],[CÓDIGO PRODUCTO]],INVENTARIO121518[[#This Row],[CÓDIGO PRODUCTO]],SALIDAS131619[[#This Row],[CANTIDAD]])</f>
        <v>91</v>
      </c>
      <c r="F99" s="18">
        <f>INVENTARIO121518[[#This Row],[EXISTENCIAS INICIALES]]+INVENTARIO121518[[#This Row],[ENTRADAS]]-INVENTARIO121518[[#This Row],[SALIDAS]]</f>
        <v>112</v>
      </c>
      <c r="H99" s="1" t="s">
        <v>546</v>
      </c>
      <c r="J99" s="11" t="s">
        <v>421</v>
      </c>
      <c r="K99" s="36" t="e" cm="1">
        <f t="array" ref="K99">BUSCARV</f>
        <v>#NAME?</v>
      </c>
      <c r="L99" s="1">
        <v>91</v>
      </c>
      <c r="N99" s="1" t="s">
        <v>547</v>
      </c>
      <c r="P99" s="11" t="s">
        <v>421</v>
      </c>
      <c r="Q99" s="1" t="e" cm="1" vm="1">
        <f t="array" aca="1" ref="Q99" ca="1">VLOOKUP(ENTRADAS141720[CÓDIGO PRODUCTO],INVENTARIO121518[],2,FALSE)</f>
        <v>#VALUE!</v>
      </c>
      <c r="R99" s="1">
        <v>93</v>
      </c>
    </row>
    <row r="100" spans="1:18" x14ac:dyDescent="0.25">
      <c r="A100" s="11" t="s">
        <v>422</v>
      </c>
      <c r="B100" t="s">
        <v>301</v>
      </c>
      <c r="C100" s="3">
        <f>INVENTARIO1215[[#This Row],[STOCK]]</f>
        <v>107</v>
      </c>
      <c r="D100" s="17">
        <f>SUMIF(ENTRADAS141720[[#This Row],[CÓDIGO PRODUCTO]],INVENTARIO121518[[#This Row],[CÓDIGO PRODUCTO]],ENTRADAS141720[[#This Row],[CANTIDAD]])</f>
        <v>97</v>
      </c>
      <c r="E100" s="17">
        <f>SUMIF(SALIDAS131619[[#This Row],[CÓDIGO PRODUCTO]],INVENTARIO121518[[#This Row],[CÓDIGO PRODUCTO]],SALIDAS131619[[#This Row],[CANTIDAD]])</f>
        <v>92</v>
      </c>
      <c r="F100" s="18">
        <f>INVENTARIO121518[[#This Row],[EXISTENCIAS INICIALES]]+INVENTARIO121518[[#This Row],[ENTRADAS]]-INVENTARIO121518[[#This Row],[SALIDAS]]</f>
        <v>112</v>
      </c>
      <c r="H100" s="1" t="s">
        <v>547</v>
      </c>
      <c r="J100" s="11" t="s">
        <v>422</v>
      </c>
      <c r="K100" s="36" t="e" cm="1">
        <f t="array" ref="K100">BUSCARV</f>
        <v>#NAME?</v>
      </c>
      <c r="L100" s="1">
        <v>92</v>
      </c>
      <c r="N100" s="1" t="s">
        <v>548</v>
      </c>
      <c r="P100" s="11" t="s">
        <v>422</v>
      </c>
      <c r="Q100" s="1" t="e" cm="1" vm="1">
        <f t="array" aca="1" ref="Q100" ca="1">VLOOKUP(ENTRADAS141720[CÓDIGO PRODUCTO],INVENTARIO121518[],2,FALSE)</f>
        <v>#VALUE!</v>
      </c>
      <c r="R100" s="1">
        <v>97</v>
      </c>
    </row>
    <row r="101" spans="1:18" x14ac:dyDescent="0.25">
      <c r="A101" s="11" t="s">
        <v>423</v>
      </c>
      <c r="B101" t="s">
        <v>302</v>
      </c>
      <c r="C101" s="3">
        <f>INVENTARIO1215[[#This Row],[STOCK]]</f>
        <v>129</v>
      </c>
      <c r="D101" s="17">
        <f>SUMIF(ENTRADAS141720[[#This Row],[CÓDIGO PRODUCTO]],INVENTARIO121518[[#This Row],[CÓDIGO PRODUCTO]],ENTRADAS141720[[#This Row],[CANTIDAD]])</f>
        <v>111</v>
      </c>
      <c r="E101" s="17">
        <f>SUMIF(SALIDAS131619[[#This Row],[CÓDIGO PRODUCTO]],INVENTARIO121518[[#This Row],[CÓDIGO PRODUCTO]],SALIDAS131619[[#This Row],[CANTIDAD]])</f>
        <v>95</v>
      </c>
      <c r="F101" s="18">
        <f>INVENTARIO121518[[#This Row],[EXISTENCIAS INICIALES]]+INVENTARIO121518[[#This Row],[ENTRADAS]]-INVENTARIO121518[[#This Row],[SALIDAS]]</f>
        <v>145</v>
      </c>
      <c r="H101" s="1" t="s">
        <v>548</v>
      </c>
      <c r="J101" s="11" t="s">
        <v>423</v>
      </c>
      <c r="K101" s="36" t="e" cm="1">
        <f t="array" ref="K101">BUSCARV</f>
        <v>#NAME?</v>
      </c>
      <c r="L101" s="1">
        <v>95</v>
      </c>
      <c r="N101" s="1" t="s">
        <v>549</v>
      </c>
      <c r="P101" s="11" t="s">
        <v>423</v>
      </c>
      <c r="Q101" s="1" t="e" cm="1" vm="1">
        <f t="array" aca="1" ref="Q101" ca="1">VLOOKUP(ENTRADAS141720[CÓDIGO PRODUCTO],INVENTARIO121518[],2,FALSE)</f>
        <v>#VALUE!</v>
      </c>
      <c r="R101" s="1">
        <v>111</v>
      </c>
    </row>
    <row r="102" spans="1:18" x14ac:dyDescent="0.25">
      <c r="A102" s="11" t="s">
        <v>424</v>
      </c>
      <c r="B102" t="s">
        <v>303</v>
      </c>
      <c r="C102" s="3">
        <f>INVENTARIO1215[[#This Row],[STOCK]]</f>
        <v>65</v>
      </c>
      <c r="D102" s="17">
        <f>SUMIF(ENTRADAS141720[[#This Row],[CÓDIGO PRODUCTO]],INVENTARIO121518[[#This Row],[CÓDIGO PRODUCTO]],ENTRADAS141720[[#This Row],[CANTIDAD]])</f>
        <v>92</v>
      </c>
      <c r="E102" s="17">
        <f>SUMIF(SALIDAS131619[[#This Row],[CÓDIGO PRODUCTO]],INVENTARIO121518[[#This Row],[CÓDIGO PRODUCTO]],SALIDAS131619[[#This Row],[CANTIDAD]])</f>
        <v>89</v>
      </c>
      <c r="F102" s="18">
        <f>INVENTARIO121518[[#This Row],[EXISTENCIAS INICIALES]]+INVENTARIO121518[[#This Row],[ENTRADAS]]-INVENTARIO121518[[#This Row],[SALIDAS]]</f>
        <v>68</v>
      </c>
      <c r="H102" s="1" t="s">
        <v>549</v>
      </c>
      <c r="J102" s="11" t="s">
        <v>424</v>
      </c>
      <c r="K102" s="36" t="e" cm="1">
        <f t="array" ref="K102">BUSCARV</f>
        <v>#NAME?</v>
      </c>
      <c r="L102" s="1">
        <v>89</v>
      </c>
      <c r="N102" s="1" t="s">
        <v>550</v>
      </c>
      <c r="P102" s="11" t="s">
        <v>424</v>
      </c>
      <c r="Q102" s="1" t="e" cm="1" vm="1">
        <f t="array" aca="1" ref="Q102" ca="1">VLOOKUP(ENTRADAS141720[CÓDIGO PRODUCTO],INVENTARIO121518[],2,FALSE)</f>
        <v>#VALUE!</v>
      </c>
      <c r="R102" s="1">
        <v>92</v>
      </c>
    </row>
    <row r="103" spans="1:18" x14ac:dyDescent="0.25">
      <c r="A103" s="11" t="s">
        <v>425</v>
      </c>
      <c r="B103" t="s">
        <v>78</v>
      </c>
      <c r="C103" s="3">
        <f>INVENTARIO1215[[#This Row],[STOCK]]</f>
        <v>74</v>
      </c>
      <c r="D103" s="17">
        <f>SUMIF(ENTRADAS141720[[#This Row],[CÓDIGO PRODUCTO]],INVENTARIO121518[[#This Row],[CÓDIGO PRODUCTO]],ENTRADAS141720[[#This Row],[CANTIDAD]])</f>
        <v>100</v>
      </c>
      <c r="E103" s="17">
        <f>SUMIF(SALIDAS131619[[#This Row],[CÓDIGO PRODUCTO]],INVENTARIO121518[[#This Row],[CÓDIGO PRODUCTO]],SALIDAS131619[[#This Row],[CANTIDAD]])</f>
        <v>88</v>
      </c>
      <c r="F103" s="18">
        <f>INVENTARIO121518[[#This Row],[EXISTENCIAS INICIALES]]+INVENTARIO121518[[#This Row],[ENTRADAS]]-INVENTARIO121518[[#This Row],[SALIDAS]]</f>
        <v>86</v>
      </c>
      <c r="H103" s="1" t="s">
        <v>550</v>
      </c>
      <c r="J103" s="11" t="s">
        <v>425</v>
      </c>
      <c r="K103" s="36" t="e" cm="1">
        <f t="array" ref="K103">BUSCARV</f>
        <v>#NAME?</v>
      </c>
      <c r="L103" s="1">
        <v>88</v>
      </c>
      <c r="N103" s="1" t="s">
        <v>551</v>
      </c>
      <c r="P103" s="11" t="s">
        <v>425</v>
      </c>
      <c r="Q103" s="1" t="e" cm="1" vm="1">
        <f t="array" aca="1" ref="Q103" ca="1">VLOOKUP(ENTRADAS141720[CÓDIGO PRODUCTO],INVENTARIO121518[],2,FALSE)</f>
        <v>#VALUE!</v>
      </c>
      <c r="R103" s="1">
        <v>100</v>
      </c>
    </row>
    <row r="104" spans="1:18" x14ac:dyDescent="0.25">
      <c r="A104" s="11" t="s">
        <v>426</v>
      </c>
      <c r="B104" t="s">
        <v>304</v>
      </c>
      <c r="C104" s="3">
        <f>INVENTARIO1215[[#This Row],[STOCK]]</f>
        <v>99</v>
      </c>
      <c r="D104" s="17">
        <f>SUMIF(ENTRADAS141720[[#This Row],[CÓDIGO PRODUCTO]],INVENTARIO121518[[#This Row],[CÓDIGO PRODUCTO]],ENTRADAS141720[[#This Row],[CANTIDAD]])</f>
        <v>109</v>
      </c>
      <c r="E104" s="17">
        <f>SUMIF(SALIDAS131619[[#This Row],[CÓDIGO PRODUCTO]],INVENTARIO121518[[#This Row],[CÓDIGO PRODUCTO]],SALIDAS131619[[#This Row],[CANTIDAD]])</f>
        <v>89</v>
      </c>
      <c r="F104" s="18">
        <f>INVENTARIO121518[[#This Row],[EXISTENCIAS INICIALES]]+INVENTARIO121518[[#This Row],[ENTRADAS]]-INVENTARIO121518[[#This Row],[SALIDAS]]</f>
        <v>119</v>
      </c>
      <c r="H104" s="1" t="s">
        <v>551</v>
      </c>
      <c r="J104" s="11" t="s">
        <v>426</v>
      </c>
      <c r="K104" s="36" t="e" cm="1">
        <f t="array" ref="K104">BUSCARV</f>
        <v>#NAME?</v>
      </c>
      <c r="L104" s="1">
        <v>89</v>
      </c>
      <c r="N104" s="1" t="s">
        <v>552</v>
      </c>
      <c r="P104" s="11" t="s">
        <v>426</v>
      </c>
      <c r="Q104" s="1" t="e" cm="1" vm="1">
        <f t="array" aca="1" ref="Q104" ca="1">VLOOKUP(ENTRADAS141720[CÓDIGO PRODUCTO],INVENTARIO121518[],2,FALSE)</f>
        <v>#VALUE!</v>
      </c>
      <c r="R104" s="1">
        <v>109</v>
      </c>
    </row>
    <row r="105" spans="1:18" x14ac:dyDescent="0.25">
      <c r="A105" s="11" t="s">
        <v>427</v>
      </c>
      <c r="B105" t="s">
        <v>79</v>
      </c>
      <c r="C105" s="3">
        <f>INVENTARIO1215[[#This Row],[STOCK]]</f>
        <v>57</v>
      </c>
      <c r="D105" s="17">
        <f>SUMIF(ENTRADAS141720[[#This Row],[CÓDIGO PRODUCTO]],INVENTARIO121518[[#This Row],[CÓDIGO PRODUCTO]],ENTRADAS141720[[#This Row],[CANTIDAD]])</f>
        <v>96</v>
      </c>
      <c r="E105" s="17">
        <f>SUMIF(SALIDAS131619[[#This Row],[CÓDIGO PRODUCTO]],INVENTARIO121518[[#This Row],[CÓDIGO PRODUCTO]],SALIDAS131619[[#This Row],[CANTIDAD]])</f>
        <v>93</v>
      </c>
      <c r="F105" s="18">
        <f>INVENTARIO121518[[#This Row],[EXISTENCIAS INICIALES]]+INVENTARIO121518[[#This Row],[ENTRADAS]]-INVENTARIO121518[[#This Row],[SALIDAS]]</f>
        <v>60</v>
      </c>
      <c r="H105" s="1" t="s">
        <v>552</v>
      </c>
      <c r="J105" s="11" t="s">
        <v>427</v>
      </c>
      <c r="K105" s="36" t="e" cm="1">
        <f t="array" ref="K105">BUSCARV</f>
        <v>#NAME?</v>
      </c>
      <c r="L105" s="1">
        <v>93</v>
      </c>
      <c r="N105" s="1" t="s">
        <v>553</v>
      </c>
      <c r="P105" s="11" t="s">
        <v>427</v>
      </c>
      <c r="Q105" s="1" t="e" cm="1" vm="1">
        <f t="array" aca="1" ref="Q105" ca="1">VLOOKUP(ENTRADAS141720[CÓDIGO PRODUCTO],INVENTARIO121518[],2,FALSE)</f>
        <v>#VALUE!</v>
      </c>
      <c r="R105" s="1">
        <v>96</v>
      </c>
    </row>
    <row r="106" spans="1:18" x14ac:dyDescent="0.25">
      <c r="A106" s="11" t="s">
        <v>428</v>
      </c>
      <c r="B106" t="s">
        <v>305</v>
      </c>
      <c r="C106" s="3">
        <f>INVENTARIO1215[[#This Row],[STOCK]]</f>
        <v>91</v>
      </c>
      <c r="D106" s="17">
        <f>SUMIF(ENTRADAS141720[[#This Row],[CÓDIGO PRODUCTO]],INVENTARIO121518[[#This Row],[CÓDIGO PRODUCTO]],ENTRADAS141720[[#This Row],[CANTIDAD]])</f>
        <v>91</v>
      </c>
      <c r="E106" s="17">
        <f>SUMIF(SALIDAS131619[[#This Row],[CÓDIGO PRODUCTO]],INVENTARIO121518[[#This Row],[CÓDIGO PRODUCTO]],SALIDAS131619[[#This Row],[CANTIDAD]])</f>
        <v>94</v>
      </c>
      <c r="F106" s="18">
        <f>INVENTARIO121518[[#This Row],[EXISTENCIAS INICIALES]]+INVENTARIO121518[[#This Row],[ENTRADAS]]-INVENTARIO121518[[#This Row],[SALIDAS]]</f>
        <v>88</v>
      </c>
      <c r="H106" s="1" t="s">
        <v>553</v>
      </c>
      <c r="J106" s="11" t="s">
        <v>428</v>
      </c>
      <c r="K106" s="36" t="e" cm="1">
        <f t="array" ref="K106">BUSCARV</f>
        <v>#NAME?</v>
      </c>
      <c r="L106" s="1">
        <v>94</v>
      </c>
      <c r="N106" s="1" t="s">
        <v>554</v>
      </c>
      <c r="P106" s="11" t="s">
        <v>428</v>
      </c>
      <c r="Q106" s="1" t="e" cm="1" vm="1">
        <f t="array" aca="1" ref="Q106" ca="1">VLOOKUP(ENTRADAS141720[CÓDIGO PRODUCTO],INVENTARIO121518[],2,FALSE)</f>
        <v>#VALUE!</v>
      </c>
      <c r="R106" s="1">
        <v>91</v>
      </c>
    </row>
    <row r="107" spans="1:18" x14ac:dyDescent="0.25">
      <c r="A107" s="11" t="s">
        <v>429</v>
      </c>
      <c r="B107" t="s">
        <v>306</v>
      </c>
      <c r="C107" s="3">
        <f>INVENTARIO1215[[#This Row],[STOCK]]</f>
        <v>106</v>
      </c>
      <c r="D107" s="17">
        <f>SUMIF(ENTRADAS141720[[#This Row],[CÓDIGO PRODUCTO]],INVENTARIO121518[[#This Row],[CÓDIGO PRODUCTO]],ENTRADAS141720[[#This Row],[CANTIDAD]])</f>
        <v>98</v>
      </c>
      <c r="E107" s="17">
        <f>SUMIF(SALIDAS131619[[#This Row],[CÓDIGO PRODUCTO]],INVENTARIO121518[[#This Row],[CÓDIGO PRODUCTO]],SALIDAS131619[[#This Row],[CANTIDAD]])</f>
        <v>91</v>
      </c>
      <c r="F107" s="18">
        <f>INVENTARIO121518[[#This Row],[EXISTENCIAS INICIALES]]+INVENTARIO121518[[#This Row],[ENTRADAS]]-INVENTARIO121518[[#This Row],[SALIDAS]]</f>
        <v>113</v>
      </c>
      <c r="H107" s="1" t="s">
        <v>554</v>
      </c>
      <c r="J107" s="11" t="s">
        <v>429</v>
      </c>
      <c r="K107" s="36" t="e" cm="1">
        <f t="array" ref="K107">BUSCARV</f>
        <v>#NAME?</v>
      </c>
      <c r="L107" s="1">
        <v>91</v>
      </c>
      <c r="N107" s="1" t="s">
        <v>555</v>
      </c>
      <c r="P107" s="11" t="s">
        <v>429</v>
      </c>
      <c r="Q107" s="1" t="e" cm="1" vm="1">
        <f t="array" aca="1" ref="Q107" ca="1">VLOOKUP(ENTRADAS141720[CÓDIGO PRODUCTO],INVENTARIO121518[],2,FALSE)</f>
        <v>#VALUE!</v>
      </c>
      <c r="R107" s="1">
        <v>98</v>
      </c>
    </row>
    <row r="108" spans="1:18" x14ac:dyDescent="0.25">
      <c r="A108" s="11" t="s">
        <v>430</v>
      </c>
      <c r="B108" t="s">
        <v>81</v>
      </c>
      <c r="C108" s="3">
        <f>INVENTARIO1215[[#This Row],[STOCK]]</f>
        <v>99</v>
      </c>
      <c r="D108" s="17">
        <f>SUMIF(ENTRADAS141720[[#This Row],[CÓDIGO PRODUCTO]],INVENTARIO121518[[#This Row],[CÓDIGO PRODUCTO]],ENTRADAS141720[[#This Row],[CANTIDAD]])</f>
        <v>90</v>
      </c>
      <c r="E108" s="17">
        <f>SUMIF(SALIDAS131619[[#This Row],[CÓDIGO PRODUCTO]],INVENTARIO121518[[#This Row],[CÓDIGO PRODUCTO]],SALIDAS131619[[#This Row],[CANTIDAD]])</f>
        <v>87</v>
      </c>
      <c r="F108" s="18">
        <f>INVENTARIO121518[[#This Row],[EXISTENCIAS INICIALES]]+INVENTARIO121518[[#This Row],[ENTRADAS]]-INVENTARIO121518[[#This Row],[SALIDAS]]</f>
        <v>102</v>
      </c>
      <c r="H108" s="1" t="s">
        <v>555</v>
      </c>
      <c r="J108" s="11" t="s">
        <v>430</v>
      </c>
      <c r="K108" s="36" t="e" cm="1">
        <f t="array" ref="K108">BUSCARV</f>
        <v>#NAME?</v>
      </c>
      <c r="L108" s="1">
        <v>87</v>
      </c>
      <c r="N108" s="1" t="s">
        <v>556</v>
      </c>
      <c r="P108" s="11" t="s">
        <v>430</v>
      </c>
      <c r="Q108" s="1" t="e" cm="1" vm="1">
        <f t="array" aca="1" ref="Q108" ca="1">VLOOKUP(ENTRADAS141720[CÓDIGO PRODUCTO],INVENTARIO121518[],2,FALSE)</f>
        <v>#VALUE!</v>
      </c>
      <c r="R108" s="1">
        <v>90</v>
      </c>
    </row>
    <row r="109" spans="1:18" x14ac:dyDescent="0.25">
      <c r="A109" s="11" t="s">
        <v>431</v>
      </c>
      <c r="B109" t="s">
        <v>307</v>
      </c>
      <c r="C109" s="3">
        <f>INVENTARIO1215[[#This Row],[STOCK]]</f>
        <v>89</v>
      </c>
      <c r="D109" s="17">
        <f>SUMIF(ENTRADAS141720[[#This Row],[CÓDIGO PRODUCTO]],INVENTARIO121518[[#This Row],[CÓDIGO PRODUCTO]],ENTRADAS141720[[#This Row],[CANTIDAD]])</f>
        <v>103</v>
      </c>
      <c r="E109" s="17">
        <f>SUMIF(SALIDAS131619[[#This Row],[CÓDIGO PRODUCTO]],INVENTARIO121518[[#This Row],[CÓDIGO PRODUCTO]],SALIDAS131619[[#This Row],[CANTIDAD]])</f>
        <v>87</v>
      </c>
      <c r="F109" s="18">
        <f>INVENTARIO121518[[#This Row],[EXISTENCIAS INICIALES]]+INVENTARIO121518[[#This Row],[ENTRADAS]]-INVENTARIO121518[[#This Row],[SALIDAS]]</f>
        <v>105</v>
      </c>
      <c r="H109" s="1" t="s">
        <v>556</v>
      </c>
      <c r="J109" s="11" t="s">
        <v>431</v>
      </c>
      <c r="K109" s="36" t="e" cm="1">
        <f t="array" ref="K109">BUSCARV</f>
        <v>#NAME?</v>
      </c>
      <c r="L109" s="1">
        <v>87</v>
      </c>
      <c r="N109" s="1" t="s">
        <v>557</v>
      </c>
      <c r="P109" s="11" t="s">
        <v>431</v>
      </c>
      <c r="Q109" s="1" t="e" cm="1" vm="1">
        <f t="array" aca="1" ref="Q109" ca="1">VLOOKUP(ENTRADAS141720[CÓDIGO PRODUCTO],INVENTARIO121518[],2,FALSE)</f>
        <v>#VALUE!</v>
      </c>
      <c r="R109" s="1">
        <v>103</v>
      </c>
    </row>
    <row r="110" spans="1:18" x14ac:dyDescent="0.25">
      <c r="A110" s="11" t="s">
        <v>432</v>
      </c>
      <c r="B110" t="s">
        <v>308</v>
      </c>
      <c r="C110" s="3">
        <f>INVENTARIO1215[[#This Row],[STOCK]]</f>
        <v>70</v>
      </c>
      <c r="D110" s="17">
        <f>SUMIF(ENTRADAS141720[[#This Row],[CÓDIGO PRODUCTO]],INVENTARIO121518[[#This Row],[CÓDIGO PRODUCTO]],ENTRADAS141720[[#This Row],[CANTIDAD]])</f>
        <v>94</v>
      </c>
      <c r="E110" s="17">
        <f>SUMIF(SALIDAS131619[[#This Row],[CÓDIGO PRODUCTO]],INVENTARIO121518[[#This Row],[CÓDIGO PRODUCTO]],SALIDAS131619[[#This Row],[CANTIDAD]])</f>
        <v>90</v>
      </c>
      <c r="F110" s="18">
        <f>INVENTARIO121518[[#This Row],[EXISTENCIAS INICIALES]]+INVENTARIO121518[[#This Row],[ENTRADAS]]-INVENTARIO121518[[#This Row],[SALIDAS]]</f>
        <v>74</v>
      </c>
      <c r="H110" s="1" t="s">
        <v>557</v>
      </c>
      <c r="J110" s="11" t="s">
        <v>432</v>
      </c>
      <c r="K110" s="36" t="e" cm="1">
        <f t="array" ref="K110">BUSCARV</f>
        <v>#NAME?</v>
      </c>
      <c r="L110" s="1">
        <v>90</v>
      </c>
      <c r="N110" s="1" t="s">
        <v>558</v>
      </c>
      <c r="P110" s="11" t="s">
        <v>432</v>
      </c>
      <c r="Q110" s="1" t="e" cm="1" vm="1">
        <f t="array" aca="1" ref="Q110" ca="1">VLOOKUP(ENTRADAS141720[CÓDIGO PRODUCTO],INVENTARIO121518[],2,FALSE)</f>
        <v>#VALUE!</v>
      </c>
      <c r="R110" s="1">
        <v>94</v>
      </c>
    </row>
    <row r="111" spans="1:18" x14ac:dyDescent="0.25">
      <c r="A111" s="11" t="s">
        <v>433</v>
      </c>
      <c r="B111" t="s">
        <v>309</v>
      </c>
      <c r="C111" s="3">
        <f>INVENTARIO1215[[#This Row],[STOCK]]</f>
        <v>93</v>
      </c>
      <c r="D111" s="17">
        <f>SUMIF(ENTRADAS141720[[#This Row],[CÓDIGO PRODUCTO]],INVENTARIO121518[[#This Row],[CÓDIGO PRODUCTO]],ENTRADAS141720[[#This Row],[CANTIDAD]])</f>
        <v>96</v>
      </c>
      <c r="E111" s="17">
        <f>SUMIF(SALIDAS131619[[#This Row],[CÓDIGO PRODUCTO]],INVENTARIO121518[[#This Row],[CÓDIGO PRODUCTO]],SALIDAS131619[[#This Row],[CANTIDAD]])</f>
        <v>87</v>
      </c>
      <c r="F111" s="18">
        <f>INVENTARIO121518[[#This Row],[EXISTENCIAS INICIALES]]+INVENTARIO121518[[#This Row],[ENTRADAS]]-INVENTARIO121518[[#This Row],[SALIDAS]]</f>
        <v>102</v>
      </c>
      <c r="H111" s="1" t="s">
        <v>558</v>
      </c>
      <c r="J111" s="11" t="s">
        <v>433</v>
      </c>
      <c r="K111" s="36" t="e" cm="1">
        <f t="array" ref="K111">BUSCARV</f>
        <v>#NAME?</v>
      </c>
      <c r="L111" s="1">
        <v>87</v>
      </c>
      <c r="N111" s="1" t="s">
        <v>559</v>
      </c>
      <c r="P111" s="11" t="s">
        <v>433</v>
      </c>
      <c r="Q111" s="1" t="e" cm="1" vm="1">
        <f t="array" aca="1" ref="Q111" ca="1">VLOOKUP(ENTRADAS141720[CÓDIGO PRODUCTO],INVENTARIO121518[],2,FALSE)</f>
        <v>#VALUE!</v>
      </c>
      <c r="R111" s="1">
        <v>96</v>
      </c>
    </row>
    <row r="112" spans="1:18" x14ac:dyDescent="0.25">
      <c r="A112" s="11" t="s">
        <v>434</v>
      </c>
      <c r="B112" t="s">
        <v>310</v>
      </c>
      <c r="C112" s="3">
        <f>INVENTARIO1215[[#This Row],[STOCK]]</f>
        <v>98</v>
      </c>
      <c r="D112" s="17">
        <f>SUMIF(ENTRADAS141720[[#This Row],[CÓDIGO PRODUCTO]],INVENTARIO121518[[#This Row],[CÓDIGO PRODUCTO]],ENTRADAS141720[[#This Row],[CANTIDAD]])</f>
        <v>98</v>
      </c>
      <c r="E112" s="17">
        <f>SUMIF(SALIDAS131619[[#This Row],[CÓDIGO PRODUCTO]],INVENTARIO121518[[#This Row],[CÓDIGO PRODUCTO]],SALIDAS131619[[#This Row],[CANTIDAD]])</f>
        <v>90</v>
      </c>
      <c r="F112" s="18">
        <f>INVENTARIO121518[[#This Row],[EXISTENCIAS INICIALES]]+INVENTARIO121518[[#This Row],[ENTRADAS]]-INVENTARIO121518[[#This Row],[SALIDAS]]</f>
        <v>106</v>
      </c>
      <c r="H112" s="1" t="s">
        <v>559</v>
      </c>
      <c r="J112" s="11" t="s">
        <v>434</v>
      </c>
      <c r="K112" s="36" t="e" cm="1">
        <f t="array" ref="K112">BUSCARV</f>
        <v>#NAME?</v>
      </c>
      <c r="L112" s="1">
        <v>90</v>
      </c>
      <c r="N112" s="1" t="s">
        <v>560</v>
      </c>
      <c r="P112" s="11" t="s">
        <v>434</v>
      </c>
      <c r="Q112" s="1" t="e" cm="1" vm="1">
        <f t="array" aca="1" ref="Q112" ca="1">VLOOKUP(ENTRADAS141720[CÓDIGO PRODUCTO],INVENTARIO121518[],2,FALSE)</f>
        <v>#VALUE!</v>
      </c>
      <c r="R112" s="1">
        <v>98</v>
      </c>
    </row>
    <row r="113" spans="1:18" x14ac:dyDescent="0.25">
      <c r="A113" s="11" t="s">
        <v>435</v>
      </c>
      <c r="B113" t="s">
        <v>311</v>
      </c>
      <c r="C113" s="3">
        <f>INVENTARIO1215[[#This Row],[STOCK]]</f>
        <v>107</v>
      </c>
      <c r="D113" s="17">
        <f>SUMIF(ENTRADAS141720[[#This Row],[CÓDIGO PRODUCTO]],INVENTARIO121518[[#This Row],[CÓDIGO PRODUCTO]],ENTRADAS141720[[#This Row],[CANTIDAD]])</f>
        <v>110</v>
      </c>
      <c r="E113" s="17">
        <f>SUMIF(SALIDAS131619[[#This Row],[CÓDIGO PRODUCTO]],INVENTARIO121518[[#This Row],[CÓDIGO PRODUCTO]],SALIDAS131619[[#This Row],[CANTIDAD]])</f>
        <v>92</v>
      </c>
      <c r="F113" s="18">
        <f>INVENTARIO121518[[#This Row],[EXISTENCIAS INICIALES]]+INVENTARIO121518[[#This Row],[ENTRADAS]]-INVENTARIO121518[[#This Row],[SALIDAS]]</f>
        <v>125</v>
      </c>
      <c r="H113" s="1" t="s">
        <v>560</v>
      </c>
      <c r="J113" s="11" t="s">
        <v>435</v>
      </c>
      <c r="K113" s="36" t="e" cm="1">
        <f t="array" ref="K113">BUSCARV</f>
        <v>#NAME?</v>
      </c>
      <c r="L113" s="1">
        <v>92</v>
      </c>
      <c r="N113" s="1" t="s">
        <v>561</v>
      </c>
      <c r="P113" s="11" t="s">
        <v>435</v>
      </c>
      <c r="Q113" s="1" t="e" cm="1" vm="1">
        <f t="array" aca="1" ref="Q113" ca="1">VLOOKUP(ENTRADAS141720[CÓDIGO PRODUCTO],INVENTARIO121518[],2,FALSE)</f>
        <v>#VALUE!</v>
      </c>
      <c r="R113" s="1">
        <v>110</v>
      </c>
    </row>
    <row r="114" spans="1:18" x14ac:dyDescent="0.25">
      <c r="A114" s="11" t="s">
        <v>436</v>
      </c>
      <c r="B114" t="s">
        <v>312</v>
      </c>
      <c r="C114" s="3">
        <f>INVENTARIO1215[[#This Row],[STOCK]]</f>
        <v>78</v>
      </c>
      <c r="D114" s="17">
        <f>SUMIF(ENTRADAS141720[[#This Row],[CÓDIGO PRODUCTO]],INVENTARIO121518[[#This Row],[CÓDIGO PRODUCTO]],ENTRADAS141720[[#This Row],[CANTIDAD]])</f>
        <v>108</v>
      </c>
      <c r="E114" s="17">
        <f>SUMIF(SALIDAS131619[[#This Row],[CÓDIGO PRODUCTO]],INVENTARIO121518[[#This Row],[CÓDIGO PRODUCTO]],SALIDAS131619[[#This Row],[CANTIDAD]])</f>
        <v>87</v>
      </c>
      <c r="F114" s="18">
        <f>INVENTARIO121518[[#This Row],[EXISTENCIAS INICIALES]]+INVENTARIO121518[[#This Row],[ENTRADAS]]-INVENTARIO121518[[#This Row],[SALIDAS]]</f>
        <v>99</v>
      </c>
      <c r="H114" s="1" t="s">
        <v>561</v>
      </c>
      <c r="J114" s="11" t="s">
        <v>436</v>
      </c>
      <c r="K114" s="36" t="e" cm="1">
        <f t="array" ref="K114">BUSCARV</f>
        <v>#NAME?</v>
      </c>
      <c r="L114" s="1">
        <v>87</v>
      </c>
      <c r="N114" s="1" t="s">
        <v>562</v>
      </c>
      <c r="P114" s="11" t="s">
        <v>436</v>
      </c>
      <c r="Q114" s="1" t="e" cm="1" vm="1">
        <f t="array" aca="1" ref="Q114" ca="1">VLOOKUP(ENTRADAS141720[CÓDIGO PRODUCTO],INVENTARIO121518[],2,FALSE)</f>
        <v>#VALUE!</v>
      </c>
      <c r="R114" s="1">
        <v>108</v>
      </c>
    </row>
    <row r="115" spans="1:18" x14ac:dyDescent="0.25">
      <c r="A115" s="11" t="s">
        <v>437</v>
      </c>
      <c r="B115" t="s">
        <v>313</v>
      </c>
      <c r="C115" s="3">
        <f>INVENTARIO1215[[#This Row],[STOCK]]</f>
        <v>74</v>
      </c>
      <c r="D115" s="17">
        <f>SUMIF(ENTRADAS141720[[#This Row],[CÓDIGO PRODUCTO]],INVENTARIO121518[[#This Row],[CÓDIGO PRODUCTO]],ENTRADAS141720[[#This Row],[CANTIDAD]])</f>
        <v>98</v>
      </c>
      <c r="E115" s="17">
        <f>SUMIF(SALIDAS131619[[#This Row],[CÓDIGO PRODUCTO]],INVENTARIO121518[[#This Row],[CÓDIGO PRODUCTO]],SALIDAS131619[[#This Row],[CANTIDAD]])</f>
        <v>95</v>
      </c>
      <c r="F115" s="18">
        <f>INVENTARIO121518[[#This Row],[EXISTENCIAS INICIALES]]+INVENTARIO121518[[#This Row],[ENTRADAS]]-INVENTARIO121518[[#This Row],[SALIDAS]]</f>
        <v>77</v>
      </c>
      <c r="H115" s="1" t="s">
        <v>562</v>
      </c>
      <c r="J115" s="11" t="s">
        <v>437</v>
      </c>
      <c r="K115" s="36" t="e" cm="1">
        <f t="array" ref="K115">BUSCARV</f>
        <v>#NAME?</v>
      </c>
      <c r="L115" s="1">
        <v>95</v>
      </c>
      <c r="N115" s="1" t="s">
        <v>563</v>
      </c>
      <c r="P115" s="11" t="s">
        <v>437</v>
      </c>
      <c r="Q115" s="1" t="e" cm="1" vm="1">
        <f t="array" aca="1" ref="Q115" ca="1">VLOOKUP(ENTRADAS141720[CÓDIGO PRODUCTO],INVENTARIO121518[],2,FALSE)</f>
        <v>#VALUE!</v>
      </c>
      <c r="R115" s="1">
        <v>98</v>
      </c>
    </row>
    <row r="116" spans="1:18" x14ac:dyDescent="0.25">
      <c r="A116" s="11" t="s">
        <v>438</v>
      </c>
      <c r="B116" t="s">
        <v>314</v>
      </c>
      <c r="C116" s="3">
        <f>INVENTARIO1215[[#This Row],[STOCK]]</f>
        <v>82</v>
      </c>
      <c r="D116" s="17">
        <f>SUMIF(ENTRADAS141720[[#This Row],[CÓDIGO PRODUCTO]],INVENTARIO121518[[#This Row],[CÓDIGO PRODUCTO]],ENTRADAS141720[[#This Row],[CANTIDAD]])</f>
        <v>102</v>
      </c>
      <c r="E116" s="17">
        <f>SUMIF(SALIDAS131619[[#This Row],[CÓDIGO PRODUCTO]],INVENTARIO121518[[#This Row],[CÓDIGO PRODUCTO]],SALIDAS131619[[#This Row],[CANTIDAD]])</f>
        <v>95</v>
      </c>
      <c r="F116" s="18">
        <f>INVENTARIO121518[[#This Row],[EXISTENCIAS INICIALES]]+INVENTARIO121518[[#This Row],[ENTRADAS]]-INVENTARIO121518[[#This Row],[SALIDAS]]</f>
        <v>89</v>
      </c>
      <c r="H116" s="1" t="s">
        <v>563</v>
      </c>
      <c r="J116" s="11" t="s">
        <v>438</v>
      </c>
      <c r="K116" s="36" t="e" cm="1">
        <f t="array" ref="K116">BUSCARV</f>
        <v>#NAME?</v>
      </c>
      <c r="L116" s="1">
        <v>95</v>
      </c>
      <c r="N116" s="1" t="s">
        <v>564</v>
      </c>
      <c r="P116" s="11" t="s">
        <v>438</v>
      </c>
      <c r="Q116" s="1" t="e" cm="1" vm="1">
        <f t="array" aca="1" ref="Q116" ca="1">VLOOKUP(ENTRADAS141720[CÓDIGO PRODUCTO],INVENTARIO121518[],2,FALSE)</f>
        <v>#VALUE!</v>
      </c>
      <c r="R116" s="1">
        <v>102</v>
      </c>
    </row>
    <row r="117" spans="1:18" x14ac:dyDescent="0.25">
      <c r="A117" s="11" t="s">
        <v>439</v>
      </c>
      <c r="B117" t="s">
        <v>315</v>
      </c>
      <c r="C117" s="3">
        <f>INVENTARIO1215[[#This Row],[STOCK]]</f>
        <v>67</v>
      </c>
      <c r="D117" s="17">
        <f>SUMIF(ENTRADAS141720[[#This Row],[CÓDIGO PRODUCTO]],INVENTARIO121518[[#This Row],[CÓDIGO PRODUCTO]],ENTRADAS141720[[#This Row],[CANTIDAD]])</f>
        <v>91</v>
      </c>
      <c r="E117" s="17">
        <f>SUMIF(SALIDAS131619[[#This Row],[CÓDIGO PRODUCTO]],INVENTARIO121518[[#This Row],[CÓDIGO PRODUCTO]],SALIDAS131619[[#This Row],[CANTIDAD]])</f>
        <v>91</v>
      </c>
      <c r="F117" s="18">
        <f>INVENTARIO121518[[#This Row],[EXISTENCIAS INICIALES]]+INVENTARIO121518[[#This Row],[ENTRADAS]]-INVENTARIO121518[[#This Row],[SALIDAS]]</f>
        <v>67</v>
      </c>
      <c r="H117" s="1" t="s">
        <v>564</v>
      </c>
      <c r="J117" s="11" t="s">
        <v>439</v>
      </c>
      <c r="K117" s="36" t="e" cm="1">
        <f t="array" ref="K117">BUSCARV</f>
        <v>#NAME?</v>
      </c>
      <c r="L117" s="1">
        <v>91</v>
      </c>
      <c r="N117" s="1" t="s">
        <v>565</v>
      </c>
      <c r="P117" s="11" t="s">
        <v>439</v>
      </c>
      <c r="Q117" s="1" t="e" cm="1" vm="1">
        <f t="array" aca="1" ref="Q117" ca="1">VLOOKUP(ENTRADAS141720[CÓDIGO PRODUCTO],INVENTARIO121518[],2,FALSE)</f>
        <v>#VALUE!</v>
      </c>
      <c r="R117" s="1">
        <v>91</v>
      </c>
    </row>
    <row r="118" spans="1:18" x14ac:dyDescent="0.25">
      <c r="A118" s="11" t="s">
        <v>440</v>
      </c>
      <c r="B118" t="s">
        <v>316</v>
      </c>
      <c r="C118" s="3">
        <f>INVENTARIO1215[[#This Row],[STOCK]]</f>
        <v>70</v>
      </c>
      <c r="D118" s="17">
        <f>SUMIF(ENTRADAS141720[[#This Row],[CÓDIGO PRODUCTO]],INVENTARIO121518[[#This Row],[CÓDIGO PRODUCTO]],ENTRADAS141720[[#This Row],[CANTIDAD]])</f>
        <v>108</v>
      </c>
      <c r="E118" s="17">
        <f>SUMIF(SALIDAS131619[[#This Row],[CÓDIGO PRODUCTO]],INVENTARIO121518[[#This Row],[CÓDIGO PRODUCTO]],SALIDAS131619[[#This Row],[CANTIDAD]])</f>
        <v>92</v>
      </c>
      <c r="F118" s="18">
        <f>INVENTARIO121518[[#This Row],[EXISTENCIAS INICIALES]]+INVENTARIO121518[[#This Row],[ENTRADAS]]-INVENTARIO121518[[#This Row],[SALIDAS]]</f>
        <v>86</v>
      </c>
      <c r="H118" s="1" t="s">
        <v>565</v>
      </c>
      <c r="J118" s="11" t="s">
        <v>440</v>
      </c>
      <c r="K118" s="36" t="e" cm="1">
        <f t="array" ref="K118">BUSCARV</f>
        <v>#NAME?</v>
      </c>
      <c r="L118" s="1">
        <v>92</v>
      </c>
      <c r="N118" s="1" t="s">
        <v>566</v>
      </c>
      <c r="P118" s="11" t="s">
        <v>440</v>
      </c>
      <c r="Q118" s="1" t="e" cm="1" vm="1">
        <f t="array" aca="1" ref="Q118" ca="1">VLOOKUP(ENTRADAS141720[CÓDIGO PRODUCTO],INVENTARIO121518[],2,FALSE)</f>
        <v>#VALUE!</v>
      </c>
      <c r="R118" s="1">
        <v>108</v>
      </c>
    </row>
    <row r="119" spans="1:18" x14ac:dyDescent="0.25">
      <c r="A119" s="11" t="s">
        <v>441</v>
      </c>
      <c r="B119" t="s">
        <v>317</v>
      </c>
      <c r="C119" s="3">
        <f>INVENTARIO1215[[#This Row],[STOCK]]</f>
        <v>65</v>
      </c>
      <c r="D119" s="17">
        <f>SUMIF(ENTRADAS141720[[#This Row],[CÓDIGO PRODUCTO]],INVENTARIO121518[[#This Row],[CÓDIGO PRODUCTO]],ENTRADAS141720[[#This Row],[CANTIDAD]])</f>
        <v>90</v>
      </c>
      <c r="E119" s="17">
        <f>SUMIF(SALIDAS131619[[#This Row],[CÓDIGO PRODUCTO]],INVENTARIO121518[[#This Row],[CÓDIGO PRODUCTO]],SALIDAS131619[[#This Row],[CANTIDAD]])</f>
        <v>92</v>
      </c>
      <c r="F119" s="18">
        <f>INVENTARIO121518[[#This Row],[EXISTENCIAS INICIALES]]+INVENTARIO121518[[#This Row],[ENTRADAS]]-INVENTARIO121518[[#This Row],[SALIDAS]]</f>
        <v>63</v>
      </c>
      <c r="H119" s="1" t="s">
        <v>566</v>
      </c>
      <c r="J119" s="11" t="s">
        <v>441</v>
      </c>
      <c r="K119" s="36" t="e" cm="1">
        <f t="array" ref="K119">BUSCARV</f>
        <v>#NAME?</v>
      </c>
      <c r="L119" s="1">
        <v>92</v>
      </c>
      <c r="N119" s="1" t="s">
        <v>567</v>
      </c>
      <c r="P119" s="11" t="s">
        <v>441</v>
      </c>
      <c r="Q119" s="1" t="e" cm="1" vm="1">
        <f t="array" aca="1" ref="Q119" ca="1">VLOOKUP(ENTRADAS141720[CÓDIGO PRODUCTO],INVENTARIO121518[],2,FALSE)</f>
        <v>#VALUE!</v>
      </c>
      <c r="R119" s="1">
        <v>90</v>
      </c>
    </row>
    <row r="120" spans="1:18" x14ac:dyDescent="0.25">
      <c r="A120" s="11" t="s">
        <v>442</v>
      </c>
      <c r="B120" t="s">
        <v>318</v>
      </c>
      <c r="C120" s="3">
        <f>INVENTARIO1215[[#This Row],[STOCK]]</f>
        <v>81</v>
      </c>
      <c r="D120" s="17">
        <f>SUMIF(ENTRADAS141720[[#This Row],[CÓDIGO PRODUCTO]],INVENTARIO121518[[#This Row],[CÓDIGO PRODUCTO]],ENTRADAS141720[[#This Row],[CANTIDAD]])</f>
        <v>104</v>
      </c>
      <c r="E120" s="17">
        <f>SUMIF(SALIDAS131619[[#This Row],[CÓDIGO PRODUCTO]],INVENTARIO121518[[#This Row],[CÓDIGO PRODUCTO]],SALIDAS131619[[#This Row],[CANTIDAD]])</f>
        <v>87</v>
      </c>
      <c r="F120" s="18">
        <f>INVENTARIO121518[[#This Row],[EXISTENCIAS INICIALES]]+INVENTARIO121518[[#This Row],[ENTRADAS]]-INVENTARIO121518[[#This Row],[SALIDAS]]</f>
        <v>98</v>
      </c>
      <c r="H120" s="1" t="s">
        <v>567</v>
      </c>
      <c r="J120" s="11" t="s">
        <v>442</v>
      </c>
      <c r="K120" s="36" t="e" cm="1">
        <f t="array" ref="K120">BUSCARV</f>
        <v>#NAME?</v>
      </c>
      <c r="L120" s="1">
        <v>87</v>
      </c>
      <c r="N120" s="1" t="s">
        <v>568</v>
      </c>
      <c r="P120" s="11" t="s">
        <v>442</v>
      </c>
      <c r="Q120" s="1" t="e" cm="1" vm="1">
        <f t="array" aca="1" ref="Q120" ca="1">VLOOKUP(ENTRADAS141720[CÓDIGO PRODUCTO],INVENTARIO121518[],2,FALSE)</f>
        <v>#VALUE!</v>
      </c>
      <c r="R120" s="1">
        <v>104</v>
      </c>
    </row>
    <row r="121" spans="1:18" x14ac:dyDescent="0.25">
      <c r="A121" s="11" t="s">
        <v>443</v>
      </c>
      <c r="B121" t="s">
        <v>319</v>
      </c>
      <c r="C121" s="3">
        <f>INVENTARIO1215[[#This Row],[STOCK]]</f>
        <v>58</v>
      </c>
      <c r="D121" s="17">
        <f>SUMIF(ENTRADAS141720[[#This Row],[CÓDIGO PRODUCTO]],INVENTARIO121518[[#This Row],[CÓDIGO PRODUCTO]],ENTRADAS141720[[#This Row],[CANTIDAD]])</f>
        <v>90</v>
      </c>
      <c r="E121" s="17">
        <f>SUMIF(SALIDAS131619[[#This Row],[CÓDIGO PRODUCTO]],INVENTARIO121518[[#This Row],[CÓDIGO PRODUCTO]],SALIDAS131619[[#This Row],[CANTIDAD]])</f>
        <v>92</v>
      </c>
      <c r="F121" s="18">
        <f>INVENTARIO121518[[#This Row],[EXISTENCIAS INICIALES]]+INVENTARIO121518[[#This Row],[ENTRADAS]]-INVENTARIO121518[[#This Row],[SALIDAS]]</f>
        <v>56</v>
      </c>
      <c r="H121" s="1" t="s">
        <v>568</v>
      </c>
      <c r="J121" s="11" t="s">
        <v>443</v>
      </c>
      <c r="K121" s="36" t="e" cm="1">
        <f t="array" ref="K121">BUSCARV</f>
        <v>#NAME?</v>
      </c>
      <c r="L121" s="1">
        <v>92</v>
      </c>
      <c r="N121" s="1" t="s">
        <v>569</v>
      </c>
      <c r="P121" s="11" t="s">
        <v>443</v>
      </c>
      <c r="Q121" s="1" t="e" cm="1" vm="1">
        <f t="array" aca="1" ref="Q121" ca="1">VLOOKUP(ENTRADAS141720[CÓDIGO PRODUCTO],INVENTARIO121518[],2,FALSE)</f>
        <v>#VALUE!</v>
      </c>
      <c r="R121" s="1">
        <v>90</v>
      </c>
    </row>
    <row r="122" spans="1:18" x14ac:dyDescent="0.25">
      <c r="A122" s="11" t="s">
        <v>444</v>
      </c>
      <c r="B122" t="s">
        <v>320</v>
      </c>
      <c r="C122" s="3">
        <f>INVENTARIO1215[[#This Row],[STOCK]]</f>
        <v>39</v>
      </c>
      <c r="D122" s="17">
        <f>SUMIF(ENTRADAS141720[[#This Row],[CÓDIGO PRODUCTO]],INVENTARIO121518[[#This Row],[CÓDIGO PRODUCTO]],ENTRADAS141720[[#This Row],[CANTIDAD]])</f>
        <v>95</v>
      </c>
      <c r="E122" s="17">
        <f>SUMIF(SALIDAS131619[[#This Row],[CÓDIGO PRODUCTO]],INVENTARIO121518[[#This Row],[CÓDIGO PRODUCTO]],SALIDAS131619[[#This Row],[CANTIDAD]])</f>
        <v>94</v>
      </c>
      <c r="F122" s="18">
        <f>INVENTARIO121518[[#This Row],[EXISTENCIAS INICIALES]]+INVENTARIO121518[[#This Row],[ENTRADAS]]-INVENTARIO121518[[#This Row],[SALIDAS]]</f>
        <v>40</v>
      </c>
      <c r="H122" s="1" t="s">
        <v>569</v>
      </c>
      <c r="J122" s="11" t="s">
        <v>444</v>
      </c>
      <c r="K122" s="36" t="e" cm="1">
        <f t="array" ref="K122">BUSCARV</f>
        <v>#NAME?</v>
      </c>
      <c r="L122" s="1">
        <v>94</v>
      </c>
      <c r="N122" s="1" t="s">
        <v>570</v>
      </c>
      <c r="P122" s="11" t="s">
        <v>444</v>
      </c>
      <c r="Q122" s="1" t="e" cm="1" vm="1">
        <f t="array" aca="1" ref="Q122" ca="1">VLOOKUP(ENTRADAS141720[CÓDIGO PRODUCTO],INVENTARIO121518[],2,FALSE)</f>
        <v>#VALUE!</v>
      </c>
      <c r="R122" s="1">
        <v>95</v>
      </c>
    </row>
    <row r="123" spans="1:18" x14ac:dyDescent="0.25">
      <c r="A123" s="11" t="s">
        <v>445</v>
      </c>
      <c r="B123" t="s">
        <v>321</v>
      </c>
      <c r="C123" s="3">
        <f>INVENTARIO1215[[#This Row],[STOCK]]</f>
        <v>61</v>
      </c>
      <c r="D123" s="17">
        <f>SUMIF(ENTRADAS141720[[#This Row],[CÓDIGO PRODUCTO]],INVENTARIO121518[[#This Row],[CÓDIGO PRODUCTO]],ENTRADAS141720[[#This Row],[CANTIDAD]])</f>
        <v>93</v>
      </c>
      <c r="E123" s="17">
        <f>SUMIF(SALIDAS131619[[#This Row],[CÓDIGO PRODUCTO]],INVENTARIO121518[[#This Row],[CÓDIGO PRODUCTO]],SALIDAS131619[[#This Row],[CANTIDAD]])</f>
        <v>95</v>
      </c>
      <c r="F123" s="18">
        <f>INVENTARIO121518[[#This Row],[EXISTENCIAS INICIALES]]+INVENTARIO121518[[#This Row],[ENTRADAS]]-INVENTARIO121518[[#This Row],[SALIDAS]]</f>
        <v>59</v>
      </c>
      <c r="H123" s="1" t="s">
        <v>570</v>
      </c>
      <c r="J123" s="11" t="s">
        <v>445</v>
      </c>
      <c r="K123" s="36" t="e" cm="1">
        <f t="array" ref="K123">BUSCARV</f>
        <v>#NAME?</v>
      </c>
      <c r="L123" s="1">
        <v>95</v>
      </c>
      <c r="N123" s="1" t="s">
        <v>571</v>
      </c>
      <c r="P123" s="11" t="s">
        <v>445</v>
      </c>
      <c r="Q123" s="1" t="e" cm="1" vm="1">
        <f t="array" aca="1" ref="Q123" ca="1">VLOOKUP(ENTRADAS141720[CÓDIGO PRODUCTO],INVENTARIO121518[],2,FALSE)</f>
        <v>#VALUE!</v>
      </c>
      <c r="R123" s="1">
        <v>93</v>
      </c>
    </row>
    <row r="124" spans="1:18" x14ac:dyDescent="0.25">
      <c r="A124" s="11" t="s">
        <v>446</v>
      </c>
      <c r="B124" t="s">
        <v>322</v>
      </c>
      <c r="C124" s="3">
        <f>INVENTARIO1215[[#This Row],[STOCK]]</f>
        <v>83</v>
      </c>
      <c r="D124" s="17">
        <f>SUMIF(ENTRADAS141720[[#This Row],[CÓDIGO PRODUCTO]],INVENTARIO121518[[#This Row],[CÓDIGO PRODUCTO]],ENTRADAS141720[[#This Row],[CANTIDAD]])</f>
        <v>91</v>
      </c>
      <c r="E124" s="17">
        <f>SUMIF(SALIDAS131619[[#This Row],[CÓDIGO PRODUCTO]],INVENTARIO121518[[#This Row],[CÓDIGO PRODUCTO]],SALIDAS131619[[#This Row],[CANTIDAD]])</f>
        <v>93</v>
      </c>
      <c r="F124" s="18">
        <f>INVENTARIO121518[[#This Row],[EXISTENCIAS INICIALES]]+INVENTARIO121518[[#This Row],[ENTRADAS]]-INVENTARIO121518[[#This Row],[SALIDAS]]</f>
        <v>81</v>
      </c>
      <c r="H124" s="1" t="s">
        <v>571</v>
      </c>
      <c r="J124" s="11" t="s">
        <v>446</v>
      </c>
      <c r="K124" s="36" t="e" cm="1">
        <f t="array" ref="K124">BUSCARV</f>
        <v>#NAME?</v>
      </c>
      <c r="L124" s="1">
        <v>93</v>
      </c>
      <c r="N124" s="1" t="s">
        <v>572</v>
      </c>
      <c r="P124" s="11" t="s">
        <v>446</v>
      </c>
      <c r="Q124" s="1" t="e" cm="1" vm="1">
        <f t="array" aca="1" ref="Q124" ca="1">VLOOKUP(ENTRADAS141720[CÓDIGO PRODUCTO],INVENTARIO121518[],2,FALSE)</f>
        <v>#VALUE!</v>
      </c>
      <c r="R124" s="1">
        <v>91</v>
      </c>
    </row>
    <row r="125" spans="1:18" x14ac:dyDescent="0.25">
      <c r="A125" s="11" t="s">
        <v>447</v>
      </c>
      <c r="B125" t="s">
        <v>323</v>
      </c>
      <c r="C125" s="3">
        <f>INVENTARIO1215[[#This Row],[STOCK]]</f>
        <v>97</v>
      </c>
      <c r="D125" s="17">
        <f>SUMIF(ENTRADAS141720[[#This Row],[CÓDIGO PRODUCTO]],INVENTARIO121518[[#This Row],[CÓDIGO PRODUCTO]],ENTRADAS141720[[#This Row],[CANTIDAD]])</f>
        <v>95</v>
      </c>
      <c r="E125" s="17">
        <f>SUMIF(SALIDAS131619[[#This Row],[CÓDIGO PRODUCTO]],INVENTARIO121518[[#This Row],[CÓDIGO PRODUCTO]],SALIDAS131619[[#This Row],[CANTIDAD]])</f>
        <v>88</v>
      </c>
      <c r="F125" s="18">
        <f>INVENTARIO121518[[#This Row],[EXISTENCIAS INICIALES]]+INVENTARIO121518[[#This Row],[ENTRADAS]]-INVENTARIO121518[[#This Row],[SALIDAS]]</f>
        <v>104</v>
      </c>
      <c r="H125" s="1" t="s">
        <v>572</v>
      </c>
      <c r="J125" s="11" t="s">
        <v>447</v>
      </c>
      <c r="K125" s="36" t="e" cm="1">
        <f t="array" ref="K125">BUSCARV</f>
        <v>#NAME?</v>
      </c>
      <c r="L125" s="1">
        <v>88</v>
      </c>
      <c r="N125" s="1" t="s">
        <v>573</v>
      </c>
      <c r="P125" s="11" t="s">
        <v>447</v>
      </c>
      <c r="Q125" s="1" t="e" cm="1" vm="1">
        <f t="array" aca="1" ref="Q125" ca="1">VLOOKUP(ENTRADAS141720[CÓDIGO PRODUCTO],INVENTARIO121518[],2,FALSE)</f>
        <v>#VALUE!</v>
      </c>
      <c r="R125" s="1">
        <v>95</v>
      </c>
    </row>
    <row r="126" spans="1:18" x14ac:dyDescent="0.25">
      <c r="A126" s="11" t="s">
        <v>448</v>
      </c>
      <c r="B126" t="s">
        <v>324</v>
      </c>
      <c r="C126" s="3">
        <f>INVENTARIO1215[[#This Row],[STOCK]]</f>
        <v>120</v>
      </c>
      <c r="D126" s="17">
        <f>SUMIF(ENTRADAS141720[[#This Row],[CÓDIGO PRODUCTO]],INVENTARIO121518[[#This Row],[CÓDIGO PRODUCTO]],ENTRADAS141720[[#This Row],[CANTIDAD]])</f>
        <v>111</v>
      </c>
      <c r="E126" s="17">
        <f>SUMIF(SALIDAS131619[[#This Row],[CÓDIGO PRODUCTO]],INVENTARIO121518[[#This Row],[CÓDIGO PRODUCTO]],SALIDAS131619[[#This Row],[CANTIDAD]])</f>
        <v>95</v>
      </c>
      <c r="F126" s="18">
        <f>INVENTARIO121518[[#This Row],[EXISTENCIAS INICIALES]]+INVENTARIO121518[[#This Row],[ENTRADAS]]-INVENTARIO121518[[#This Row],[SALIDAS]]</f>
        <v>136</v>
      </c>
      <c r="H126" s="1" t="s">
        <v>573</v>
      </c>
      <c r="J126" s="11" t="s">
        <v>448</v>
      </c>
      <c r="K126" s="36" t="e" cm="1">
        <f t="array" ref="K126">BUSCARV</f>
        <v>#NAME?</v>
      </c>
      <c r="L126" s="1">
        <v>95</v>
      </c>
      <c r="N126" s="1" t="s">
        <v>574</v>
      </c>
      <c r="P126" s="11" t="s">
        <v>448</v>
      </c>
      <c r="Q126" s="1" t="e" cm="1" vm="1">
        <f t="array" aca="1" ref="Q126" ca="1">VLOOKUP(ENTRADAS141720[CÓDIGO PRODUCTO],INVENTARIO121518[],2,FALSE)</f>
        <v>#VALUE!</v>
      </c>
      <c r="R126" s="1">
        <v>111</v>
      </c>
    </row>
    <row r="127" spans="1:18" x14ac:dyDescent="0.25">
      <c r="A127" s="11" t="s">
        <v>449</v>
      </c>
      <c r="B127" t="s">
        <v>325</v>
      </c>
      <c r="C127" s="3">
        <f>INVENTARIO1215[[#This Row],[STOCK]]</f>
        <v>107</v>
      </c>
      <c r="D127" s="17">
        <f>SUMIF(ENTRADAS141720[[#This Row],[CÓDIGO PRODUCTO]],INVENTARIO121518[[#This Row],[CÓDIGO PRODUCTO]],ENTRADAS141720[[#This Row],[CANTIDAD]])</f>
        <v>105</v>
      </c>
      <c r="E127" s="17">
        <f>SUMIF(SALIDAS131619[[#This Row],[CÓDIGO PRODUCTO]],INVENTARIO121518[[#This Row],[CÓDIGO PRODUCTO]],SALIDAS131619[[#This Row],[CANTIDAD]])</f>
        <v>87</v>
      </c>
      <c r="F127" s="18">
        <f>INVENTARIO121518[[#This Row],[EXISTENCIAS INICIALES]]+INVENTARIO121518[[#This Row],[ENTRADAS]]-INVENTARIO121518[[#This Row],[SALIDAS]]</f>
        <v>125</v>
      </c>
      <c r="H127" s="1" t="s">
        <v>574</v>
      </c>
      <c r="J127" s="11" t="s">
        <v>449</v>
      </c>
      <c r="K127" s="36" t="e" cm="1">
        <f t="array" ref="K127">BUSCARV</f>
        <v>#NAME?</v>
      </c>
      <c r="L127" s="1">
        <v>87</v>
      </c>
      <c r="N127" s="1" t="s">
        <v>575</v>
      </c>
      <c r="P127" s="11" t="s">
        <v>449</v>
      </c>
      <c r="Q127" s="1" t="e" cm="1" vm="1">
        <f t="array" aca="1" ref="Q127" ca="1">VLOOKUP(ENTRADAS141720[CÓDIGO PRODUCTO],INVENTARIO121518[],2,FALSE)</f>
        <v>#VALUE!</v>
      </c>
      <c r="R127" s="1">
        <v>105</v>
      </c>
    </row>
    <row r="128" spans="1:18" x14ac:dyDescent="0.25">
      <c r="A128" s="11" t="s">
        <v>450</v>
      </c>
      <c r="B128" t="s">
        <v>326</v>
      </c>
      <c r="C128" s="3">
        <f>INVENTARIO1215[[#This Row],[STOCK]]</f>
        <v>101</v>
      </c>
      <c r="D128" s="17">
        <f>SUMIF(ENTRADAS141720[[#This Row],[CÓDIGO PRODUCTO]],INVENTARIO121518[[#This Row],[CÓDIGO PRODUCTO]],ENTRADAS141720[[#This Row],[CANTIDAD]])</f>
        <v>101</v>
      </c>
      <c r="E128" s="17">
        <f>SUMIF(SALIDAS131619[[#This Row],[CÓDIGO PRODUCTO]],INVENTARIO121518[[#This Row],[CÓDIGO PRODUCTO]],SALIDAS131619[[#This Row],[CANTIDAD]])</f>
        <v>92</v>
      </c>
      <c r="F128" s="18">
        <f>INVENTARIO121518[[#This Row],[EXISTENCIAS INICIALES]]+INVENTARIO121518[[#This Row],[ENTRADAS]]-INVENTARIO121518[[#This Row],[SALIDAS]]</f>
        <v>110</v>
      </c>
      <c r="H128" s="1" t="s">
        <v>575</v>
      </c>
      <c r="J128" s="11" t="s">
        <v>450</v>
      </c>
      <c r="K128" s="36" t="e" cm="1">
        <f t="array" ref="K128">BUSCARV</f>
        <v>#NAME?</v>
      </c>
      <c r="L128" s="1">
        <v>92</v>
      </c>
      <c r="N128" s="1" t="s">
        <v>576</v>
      </c>
      <c r="P128" s="11" t="s">
        <v>450</v>
      </c>
      <c r="Q128" s="1" t="e" cm="1" vm="1">
        <f t="array" aca="1" ref="Q128" ca="1">VLOOKUP(ENTRADAS141720[CÓDIGO PRODUCTO],INVENTARIO121518[],2,FALSE)</f>
        <v>#VALUE!</v>
      </c>
      <c r="R128" s="1">
        <v>101</v>
      </c>
    </row>
    <row r="129" spans="1:18" x14ac:dyDescent="0.25">
      <c r="A129" s="11" t="s">
        <v>451</v>
      </c>
      <c r="B129" t="s">
        <v>327</v>
      </c>
      <c r="C129" s="3">
        <f>INVENTARIO1215[[#This Row],[STOCK]]</f>
        <v>107</v>
      </c>
      <c r="D129" s="17">
        <f>SUMIF(ENTRADAS141720[[#This Row],[CÓDIGO PRODUCTO]],INVENTARIO121518[[#This Row],[CÓDIGO PRODUCTO]],ENTRADAS141720[[#This Row],[CANTIDAD]])</f>
        <v>102</v>
      </c>
      <c r="E129" s="17">
        <f>SUMIF(SALIDAS131619[[#This Row],[CÓDIGO PRODUCTO]],INVENTARIO121518[[#This Row],[CÓDIGO PRODUCTO]],SALIDAS131619[[#This Row],[CANTIDAD]])</f>
        <v>89</v>
      </c>
      <c r="F129" s="18">
        <f>INVENTARIO121518[[#This Row],[EXISTENCIAS INICIALES]]+INVENTARIO121518[[#This Row],[ENTRADAS]]-INVENTARIO121518[[#This Row],[SALIDAS]]</f>
        <v>120</v>
      </c>
      <c r="H129" s="1" t="s">
        <v>576</v>
      </c>
      <c r="J129" s="11" t="s">
        <v>451</v>
      </c>
      <c r="K129" s="36" t="e" cm="1">
        <f t="array" ref="K129">BUSCARV</f>
        <v>#NAME?</v>
      </c>
      <c r="L129" s="1">
        <v>89</v>
      </c>
      <c r="N129" s="1" t="s">
        <v>577</v>
      </c>
      <c r="P129" s="11" t="s">
        <v>451</v>
      </c>
      <c r="Q129" s="1" t="e" cm="1" vm="1">
        <f t="array" aca="1" ref="Q129" ca="1">VLOOKUP(ENTRADAS141720[CÓDIGO PRODUCTO],INVENTARIO121518[],2,FALSE)</f>
        <v>#VALUE!</v>
      </c>
      <c r="R129" s="1">
        <v>102</v>
      </c>
    </row>
    <row r="130" spans="1:18" x14ac:dyDescent="0.25">
      <c r="A130" s="11" t="s">
        <v>452</v>
      </c>
      <c r="B130" t="s">
        <v>328</v>
      </c>
      <c r="C130" s="3">
        <f>INVENTARIO1215[[#This Row],[STOCK]]</f>
        <v>95</v>
      </c>
      <c r="D130" s="17">
        <f>SUMIF(ENTRADAS141720[[#This Row],[CÓDIGO PRODUCTO]],INVENTARIO121518[[#This Row],[CÓDIGO PRODUCTO]],ENTRADAS141720[[#This Row],[CANTIDAD]])</f>
        <v>101</v>
      </c>
      <c r="E130" s="17">
        <f>SUMIF(SALIDAS131619[[#This Row],[CÓDIGO PRODUCTO]],INVENTARIO121518[[#This Row],[CÓDIGO PRODUCTO]],SALIDAS131619[[#This Row],[CANTIDAD]])</f>
        <v>92</v>
      </c>
      <c r="F130" s="18">
        <f>INVENTARIO121518[[#This Row],[EXISTENCIAS INICIALES]]+INVENTARIO121518[[#This Row],[ENTRADAS]]-INVENTARIO121518[[#This Row],[SALIDAS]]</f>
        <v>104</v>
      </c>
      <c r="H130" s="1" t="s">
        <v>577</v>
      </c>
      <c r="J130" s="11" t="s">
        <v>452</v>
      </c>
      <c r="K130" s="36" t="e" cm="1">
        <f t="array" ref="K130">BUSCARV</f>
        <v>#NAME?</v>
      </c>
      <c r="L130" s="1">
        <v>92</v>
      </c>
      <c r="N130" s="1" t="s">
        <v>578</v>
      </c>
      <c r="P130" s="11" t="s">
        <v>452</v>
      </c>
      <c r="Q130" s="1" t="e" cm="1" vm="1">
        <f t="array" aca="1" ref="Q130" ca="1">VLOOKUP(ENTRADAS141720[CÓDIGO PRODUCTO],INVENTARIO121518[],2,FALSE)</f>
        <v>#VALUE!</v>
      </c>
      <c r="R130" s="1">
        <v>101</v>
      </c>
    </row>
    <row r="131" spans="1:18" x14ac:dyDescent="0.25">
      <c r="A131" s="11" t="s">
        <v>453</v>
      </c>
      <c r="B131" t="s">
        <v>329</v>
      </c>
      <c r="C131" s="3">
        <f>INVENTARIO1215[[#This Row],[STOCK]]</f>
        <v>90</v>
      </c>
      <c r="D131" s="17">
        <f>SUMIF(ENTRADAS141720[[#This Row],[CÓDIGO PRODUCTO]],INVENTARIO121518[[#This Row],[CÓDIGO PRODUCTO]],ENTRADAS141720[[#This Row],[CANTIDAD]])</f>
        <v>105</v>
      </c>
      <c r="E131" s="17">
        <f>SUMIF(SALIDAS131619[[#This Row],[CÓDIGO PRODUCTO]],INVENTARIO121518[[#This Row],[CÓDIGO PRODUCTO]],SALIDAS131619[[#This Row],[CANTIDAD]])</f>
        <v>93</v>
      </c>
      <c r="F131" s="18">
        <f>INVENTARIO121518[[#This Row],[EXISTENCIAS INICIALES]]+INVENTARIO121518[[#This Row],[ENTRADAS]]-INVENTARIO121518[[#This Row],[SALIDAS]]</f>
        <v>102</v>
      </c>
      <c r="H131" s="1" t="s">
        <v>578</v>
      </c>
      <c r="J131" s="11" t="s">
        <v>453</v>
      </c>
      <c r="K131" s="36" t="e" cm="1">
        <f t="array" ref="K131">BUSCARV</f>
        <v>#NAME?</v>
      </c>
      <c r="L131" s="1">
        <v>93</v>
      </c>
      <c r="N131" s="1" t="s">
        <v>579</v>
      </c>
      <c r="P131" s="11" t="s">
        <v>453</v>
      </c>
      <c r="Q131" s="1" t="e" cm="1" vm="1">
        <f t="array" aca="1" ref="Q131" ca="1">VLOOKUP(ENTRADAS141720[CÓDIGO PRODUCTO],INVENTARIO121518[],2,FALSE)</f>
        <v>#VALUE!</v>
      </c>
      <c r="R131" s="1">
        <v>105</v>
      </c>
    </row>
    <row r="132" spans="1:18" x14ac:dyDescent="0.25">
      <c r="A132" s="11" t="s">
        <v>454</v>
      </c>
      <c r="B132" t="s">
        <v>330</v>
      </c>
      <c r="C132" s="3">
        <f>INVENTARIO1215[[#This Row],[STOCK]]</f>
        <v>111</v>
      </c>
      <c r="D132" s="17">
        <f>SUMIF(ENTRADAS141720[[#This Row],[CÓDIGO PRODUCTO]],INVENTARIO121518[[#This Row],[CÓDIGO PRODUCTO]],ENTRADAS141720[[#This Row],[CANTIDAD]])</f>
        <v>111</v>
      </c>
      <c r="E132" s="17">
        <f>SUMIF(SALIDAS131619[[#This Row],[CÓDIGO PRODUCTO]],INVENTARIO121518[[#This Row],[CÓDIGO PRODUCTO]],SALIDAS131619[[#This Row],[CANTIDAD]])</f>
        <v>93</v>
      </c>
      <c r="F132" s="18">
        <f>INVENTARIO121518[[#This Row],[EXISTENCIAS INICIALES]]+INVENTARIO121518[[#This Row],[ENTRADAS]]-INVENTARIO121518[[#This Row],[SALIDAS]]</f>
        <v>129</v>
      </c>
      <c r="H132" s="1" t="s">
        <v>579</v>
      </c>
      <c r="J132" s="11" t="s">
        <v>454</v>
      </c>
      <c r="K132" s="36" t="e" cm="1">
        <f t="array" ref="K132">BUSCARV</f>
        <v>#NAME?</v>
      </c>
      <c r="L132" s="1">
        <v>93</v>
      </c>
      <c r="N132" s="1" t="s">
        <v>580</v>
      </c>
      <c r="P132" s="11" t="s">
        <v>454</v>
      </c>
      <c r="Q132" s="1" t="e" cm="1" vm="1">
        <f t="array" aca="1" ref="Q132" ca="1">VLOOKUP(ENTRADAS141720[CÓDIGO PRODUCTO],INVENTARIO121518[],2,FALSE)</f>
        <v>#VALUE!</v>
      </c>
      <c r="R132" s="1">
        <v>111</v>
      </c>
    </row>
    <row r="133" spans="1:18" x14ac:dyDescent="0.25">
      <c r="A133" s="11" t="s">
        <v>455</v>
      </c>
      <c r="B133" t="s">
        <v>331</v>
      </c>
      <c r="C133" s="3">
        <f>INVENTARIO1215[[#This Row],[STOCK]]</f>
        <v>48</v>
      </c>
      <c r="D133" s="17">
        <f>SUMIF(ENTRADAS141720[[#This Row],[CÓDIGO PRODUCTO]],INVENTARIO121518[[#This Row],[CÓDIGO PRODUCTO]],ENTRADAS141720[[#This Row],[CANTIDAD]])</f>
        <v>90</v>
      </c>
      <c r="E133" s="17">
        <f>SUMIF(SALIDAS131619[[#This Row],[CÓDIGO PRODUCTO]],INVENTARIO121518[[#This Row],[CÓDIGO PRODUCTO]],SALIDAS131619[[#This Row],[CANTIDAD]])</f>
        <v>91</v>
      </c>
      <c r="F133" s="18">
        <f>INVENTARIO121518[[#This Row],[EXISTENCIAS INICIALES]]+INVENTARIO121518[[#This Row],[ENTRADAS]]-INVENTARIO121518[[#This Row],[SALIDAS]]</f>
        <v>47</v>
      </c>
      <c r="H133" s="1" t="s">
        <v>580</v>
      </c>
      <c r="J133" s="11" t="s">
        <v>455</v>
      </c>
      <c r="K133" s="36" t="e" cm="1">
        <f t="array" ref="K133">BUSCARV</f>
        <v>#NAME?</v>
      </c>
      <c r="L133" s="1">
        <v>91</v>
      </c>
      <c r="N133" s="1" t="s">
        <v>581</v>
      </c>
      <c r="P133" s="11" t="s">
        <v>455</v>
      </c>
      <c r="Q133" s="1" t="e" cm="1" vm="1">
        <f t="array" aca="1" ref="Q133" ca="1">VLOOKUP(ENTRADAS141720[CÓDIGO PRODUCTO],INVENTARIO121518[],2,FALSE)</f>
        <v>#VALUE!</v>
      </c>
      <c r="R133" s="1">
        <v>90</v>
      </c>
    </row>
    <row r="134" spans="1:18" x14ac:dyDescent="0.25">
      <c r="A134" s="11" t="s">
        <v>456</v>
      </c>
      <c r="B134" t="s">
        <v>332</v>
      </c>
      <c r="C134" s="3">
        <f>INVENTARIO1215[[#This Row],[STOCK]]</f>
        <v>86</v>
      </c>
      <c r="D134" s="17">
        <f>SUMIF(ENTRADAS141720[[#This Row],[CÓDIGO PRODUCTO]],INVENTARIO121518[[#This Row],[CÓDIGO PRODUCTO]],ENTRADAS141720[[#This Row],[CANTIDAD]])</f>
        <v>111</v>
      </c>
      <c r="E134" s="17">
        <f>SUMIF(SALIDAS131619[[#This Row],[CÓDIGO PRODUCTO]],INVENTARIO121518[[#This Row],[CÓDIGO PRODUCTO]],SALIDAS131619[[#This Row],[CANTIDAD]])</f>
        <v>93</v>
      </c>
      <c r="F134" s="18">
        <f>INVENTARIO121518[[#This Row],[EXISTENCIAS INICIALES]]+INVENTARIO121518[[#This Row],[ENTRADAS]]-INVENTARIO121518[[#This Row],[SALIDAS]]</f>
        <v>104</v>
      </c>
      <c r="H134" s="1" t="s">
        <v>581</v>
      </c>
      <c r="J134" s="11" t="s">
        <v>456</v>
      </c>
      <c r="K134" s="36" t="e" cm="1">
        <f t="array" ref="K134">BUSCARV</f>
        <v>#NAME?</v>
      </c>
      <c r="L134" s="1">
        <v>93</v>
      </c>
      <c r="N134" s="1" t="s">
        <v>582</v>
      </c>
      <c r="P134" s="11" t="s">
        <v>456</v>
      </c>
      <c r="Q134" s="1" t="e" cm="1" vm="1">
        <f t="array" aca="1" ref="Q134" ca="1">VLOOKUP(ENTRADAS141720[CÓDIGO PRODUCTO],INVENTARIO121518[],2,FALSE)</f>
        <v>#VALUE!</v>
      </c>
      <c r="R134" s="1">
        <v>111</v>
      </c>
    </row>
    <row r="135" spans="1:18" x14ac:dyDescent="0.25">
      <c r="A135" s="11" t="s">
        <v>457</v>
      </c>
      <c r="B135" t="s">
        <v>333</v>
      </c>
      <c r="C135" s="3">
        <f>INVENTARIO1215[[#This Row],[STOCK]]</f>
        <v>84</v>
      </c>
      <c r="D135" s="17">
        <f>SUMIF(ENTRADAS141720[[#This Row],[CÓDIGO PRODUCTO]],INVENTARIO121518[[#This Row],[CÓDIGO PRODUCTO]],ENTRADAS141720[[#This Row],[CANTIDAD]])</f>
        <v>97</v>
      </c>
      <c r="E135" s="17">
        <f>SUMIF(SALIDAS131619[[#This Row],[CÓDIGO PRODUCTO]],INVENTARIO121518[[#This Row],[CÓDIGO PRODUCTO]],SALIDAS131619[[#This Row],[CANTIDAD]])</f>
        <v>91</v>
      </c>
      <c r="F135" s="18">
        <f>INVENTARIO121518[[#This Row],[EXISTENCIAS INICIALES]]+INVENTARIO121518[[#This Row],[ENTRADAS]]-INVENTARIO121518[[#This Row],[SALIDAS]]</f>
        <v>90</v>
      </c>
      <c r="H135" s="1" t="s">
        <v>582</v>
      </c>
      <c r="J135" s="11" t="s">
        <v>457</v>
      </c>
      <c r="K135" s="36" t="e" cm="1">
        <f t="array" ref="K135">BUSCARV</f>
        <v>#NAME?</v>
      </c>
      <c r="L135" s="1">
        <v>91</v>
      </c>
      <c r="N135" s="1" t="s">
        <v>583</v>
      </c>
      <c r="P135" s="11" t="s">
        <v>457</v>
      </c>
      <c r="Q135" s="1" t="e" cm="1" vm="1">
        <f t="array" aca="1" ref="Q135" ca="1">VLOOKUP(ENTRADAS141720[CÓDIGO PRODUCTO],INVENTARIO121518[],2,FALSE)</f>
        <v>#VALUE!</v>
      </c>
      <c r="R135" s="1">
        <v>97</v>
      </c>
    </row>
    <row r="136" spans="1:18" x14ac:dyDescent="0.25">
      <c r="A136" s="11" t="s">
        <v>458</v>
      </c>
      <c r="B136" t="s">
        <v>334</v>
      </c>
      <c r="C136" s="3">
        <f>INVENTARIO1215[[#This Row],[STOCK]]</f>
        <v>102</v>
      </c>
      <c r="D136" s="17">
        <f>SUMIF(ENTRADAS141720[[#This Row],[CÓDIGO PRODUCTO]],INVENTARIO121518[[#This Row],[CÓDIGO PRODUCTO]],ENTRADAS141720[[#This Row],[CANTIDAD]])</f>
        <v>100</v>
      </c>
      <c r="E136" s="17">
        <f>SUMIF(SALIDAS131619[[#This Row],[CÓDIGO PRODUCTO]],INVENTARIO121518[[#This Row],[CÓDIGO PRODUCTO]],SALIDAS131619[[#This Row],[CANTIDAD]])</f>
        <v>95</v>
      </c>
      <c r="F136" s="18">
        <f>INVENTARIO121518[[#This Row],[EXISTENCIAS INICIALES]]+INVENTARIO121518[[#This Row],[ENTRADAS]]-INVENTARIO121518[[#This Row],[SALIDAS]]</f>
        <v>107</v>
      </c>
      <c r="H136" s="1" t="s">
        <v>583</v>
      </c>
      <c r="J136" s="11" t="s">
        <v>458</v>
      </c>
      <c r="K136" s="36" t="e" cm="1">
        <f t="array" ref="K136">BUSCARV</f>
        <v>#NAME?</v>
      </c>
      <c r="L136" s="1">
        <v>95</v>
      </c>
      <c r="N136" s="1" t="s">
        <v>584</v>
      </c>
      <c r="P136" s="11" t="s">
        <v>458</v>
      </c>
      <c r="Q136" s="1" t="e" cm="1" vm="1">
        <f t="array" aca="1" ref="Q136" ca="1">VLOOKUP(ENTRADAS141720[CÓDIGO PRODUCTO],INVENTARIO121518[],2,FALSE)</f>
        <v>#VALUE!</v>
      </c>
      <c r="R136" s="1">
        <v>100</v>
      </c>
    </row>
    <row r="137" spans="1:18" x14ac:dyDescent="0.25">
      <c r="A137" s="11" t="s">
        <v>459</v>
      </c>
      <c r="B137" t="s">
        <v>335</v>
      </c>
      <c r="C137" s="3">
        <f>INVENTARIO1215[[#This Row],[STOCK]]</f>
        <v>84</v>
      </c>
      <c r="D137" s="17">
        <f>SUMIF(ENTRADAS141720[[#This Row],[CÓDIGO PRODUCTO]],INVENTARIO121518[[#This Row],[CÓDIGO PRODUCTO]],ENTRADAS141720[[#This Row],[CANTIDAD]])</f>
        <v>104</v>
      </c>
      <c r="E137" s="17">
        <f>SUMIF(SALIDAS131619[[#This Row],[CÓDIGO PRODUCTO]],INVENTARIO121518[[#This Row],[CÓDIGO PRODUCTO]],SALIDAS131619[[#This Row],[CANTIDAD]])</f>
        <v>92</v>
      </c>
      <c r="F137" s="18">
        <f>INVENTARIO121518[[#This Row],[EXISTENCIAS INICIALES]]+INVENTARIO121518[[#This Row],[ENTRADAS]]-INVENTARIO121518[[#This Row],[SALIDAS]]</f>
        <v>96</v>
      </c>
      <c r="H137" s="1" t="s">
        <v>584</v>
      </c>
      <c r="J137" s="11" t="s">
        <v>459</v>
      </c>
      <c r="K137" s="36" t="e" cm="1">
        <f t="array" ref="K137">BUSCARV</f>
        <v>#NAME?</v>
      </c>
      <c r="L137" s="1">
        <v>92</v>
      </c>
      <c r="N137" s="1" t="s">
        <v>585</v>
      </c>
      <c r="P137" s="11" t="s">
        <v>459</v>
      </c>
      <c r="Q137" s="1" t="e" cm="1" vm="1">
        <f t="array" aca="1" ref="Q137" ca="1">VLOOKUP(ENTRADAS141720[CÓDIGO PRODUCTO],INVENTARIO121518[],2,FALSE)</f>
        <v>#VALUE!</v>
      </c>
      <c r="R137" s="1">
        <v>104</v>
      </c>
    </row>
    <row r="138" spans="1:18" x14ac:dyDescent="0.25">
      <c r="A138" s="11" t="s">
        <v>460</v>
      </c>
      <c r="B138" t="s">
        <v>336</v>
      </c>
      <c r="C138" s="3">
        <f>INVENTARIO1215[[#This Row],[STOCK]]</f>
        <v>103</v>
      </c>
      <c r="D138" s="17">
        <f>SUMIF(ENTRADAS141720[[#This Row],[CÓDIGO PRODUCTO]],INVENTARIO121518[[#This Row],[CÓDIGO PRODUCTO]],ENTRADAS141720[[#This Row],[CANTIDAD]])</f>
        <v>109</v>
      </c>
      <c r="E138" s="17">
        <f>SUMIF(SALIDAS131619[[#This Row],[CÓDIGO PRODUCTO]],INVENTARIO121518[[#This Row],[CÓDIGO PRODUCTO]],SALIDAS131619[[#This Row],[CANTIDAD]])</f>
        <v>95</v>
      </c>
      <c r="F138" s="18">
        <f>INVENTARIO121518[[#This Row],[EXISTENCIAS INICIALES]]+INVENTARIO121518[[#This Row],[ENTRADAS]]-INVENTARIO121518[[#This Row],[SALIDAS]]</f>
        <v>117</v>
      </c>
      <c r="H138" s="1" t="s">
        <v>585</v>
      </c>
      <c r="J138" s="11" t="s">
        <v>460</v>
      </c>
      <c r="K138" s="36" t="e" cm="1">
        <f t="array" ref="K138">BUSCARV</f>
        <v>#NAME?</v>
      </c>
      <c r="L138" s="1">
        <v>95</v>
      </c>
      <c r="N138" s="1" t="s">
        <v>586</v>
      </c>
      <c r="P138" s="11" t="s">
        <v>460</v>
      </c>
      <c r="Q138" s="1" t="e" cm="1" vm="1">
        <f t="array" aca="1" ref="Q138" ca="1">VLOOKUP(ENTRADAS141720[CÓDIGO PRODUCTO],INVENTARIO121518[],2,FALSE)</f>
        <v>#VALUE!</v>
      </c>
      <c r="R138" s="1">
        <v>109</v>
      </c>
    </row>
    <row r="139" spans="1:18" x14ac:dyDescent="0.25">
      <c r="A139" s="11" t="s">
        <v>461</v>
      </c>
      <c r="B139" t="s">
        <v>337</v>
      </c>
      <c r="C139" s="3">
        <f>INVENTARIO1215[[#This Row],[STOCK]]</f>
        <v>112</v>
      </c>
      <c r="D139" s="17">
        <f>SUMIF(ENTRADAS141720[[#This Row],[CÓDIGO PRODUCTO]],INVENTARIO121518[[#This Row],[CÓDIGO PRODUCTO]],ENTRADAS141720[[#This Row],[CANTIDAD]])</f>
        <v>108</v>
      </c>
      <c r="E139" s="17">
        <f>SUMIF(SALIDAS131619[[#This Row],[CÓDIGO PRODUCTO]],INVENTARIO121518[[#This Row],[CÓDIGO PRODUCTO]],SALIDAS131619[[#This Row],[CANTIDAD]])</f>
        <v>89</v>
      </c>
      <c r="F139" s="18">
        <f>INVENTARIO121518[[#This Row],[EXISTENCIAS INICIALES]]+INVENTARIO121518[[#This Row],[ENTRADAS]]-INVENTARIO121518[[#This Row],[SALIDAS]]</f>
        <v>131</v>
      </c>
      <c r="H139" s="1" t="s">
        <v>586</v>
      </c>
      <c r="J139" s="11" t="s">
        <v>461</v>
      </c>
      <c r="K139" s="36" t="e" cm="1">
        <f t="array" ref="K139">BUSCARV</f>
        <v>#NAME?</v>
      </c>
      <c r="L139" s="1">
        <v>89</v>
      </c>
      <c r="N139" s="1" t="s">
        <v>587</v>
      </c>
      <c r="P139" s="11" t="s">
        <v>461</v>
      </c>
      <c r="Q139" s="1" t="e" cm="1" vm="1">
        <f t="array" aca="1" ref="Q139" ca="1">VLOOKUP(ENTRADAS141720[CÓDIGO PRODUCTO],INVENTARIO121518[],2,FALSE)</f>
        <v>#VALUE!</v>
      </c>
      <c r="R139" s="1">
        <v>108</v>
      </c>
    </row>
    <row r="140" spans="1:18" x14ac:dyDescent="0.25">
      <c r="A140" s="11" t="s">
        <v>462</v>
      </c>
      <c r="B140" t="s">
        <v>338</v>
      </c>
      <c r="C140" s="3">
        <f>INVENTARIO1215[[#This Row],[STOCK]]</f>
        <v>112</v>
      </c>
      <c r="D140" s="17">
        <f>SUMIF(ENTRADAS141720[[#This Row],[CÓDIGO PRODUCTO]],INVENTARIO121518[[#This Row],[CÓDIGO PRODUCTO]],ENTRADAS141720[[#This Row],[CANTIDAD]])</f>
        <v>110</v>
      </c>
      <c r="E140" s="17">
        <f>SUMIF(SALIDAS131619[[#This Row],[CÓDIGO PRODUCTO]],INVENTARIO121518[[#This Row],[CÓDIGO PRODUCTO]],SALIDAS131619[[#This Row],[CANTIDAD]])</f>
        <v>93</v>
      </c>
      <c r="F140" s="18">
        <f>INVENTARIO121518[[#This Row],[EXISTENCIAS INICIALES]]+INVENTARIO121518[[#This Row],[ENTRADAS]]-INVENTARIO121518[[#This Row],[SALIDAS]]</f>
        <v>129</v>
      </c>
      <c r="H140" s="1" t="s">
        <v>587</v>
      </c>
      <c r="J140" s="11" t="s">
        <v>462</v>
      </c>
      <c r="K140" s="36" t="e" cm="1">
        <f t="array" ref="K140">BUSCARV</f>
        <v>#NAME?</v>
      </c>
      <c r="L140" s="1">
        <v>93</v>
      </c>
      <c r="N140" s="1" t="s">
        <v>588</v>
      </c>
      <c r="P140" s="11" t="s">
        <v>462</v>
      </c>
      <c r="Q140" s="1" t="e" cm="1" vm="1">
        <f t="array" aca="1" ref="Q140" ca="1">VLOOKUP(ENTRADAS141720[CÓDIGO PRODUCTO],INVENTARIO121518[],2,FALSE)</f>
        <v>#VALUE!</v>
      </c>
      <c r="R140" s="1">
        <v>110</v>
      </c>
    </row>
    <row r="141" spans="1:18" x14ac:dyDescent="0.25">
      <c r="A141" s="11" t="s">
        <v>463</v>
      </c>
      <c r="B141" t="s">
        <v>339</v>
      </c>
      <c r="C141" s="3">
        <f>INVENTARIO1215[[#This Row],[STOCK]]</f>
        <v>112</v>
      </c>
      <c r="D141" s="17">
        <f>SUMIF(ENTRADAS141720[[#This Row],[CÓDIGO PRODUCTO]],INVENTARIO121518[[#This Row],[CÓDIGO PRODUCTO]],ENTRADAS141720[[#This Row],[CANTIDAD]])</f>
        <v>96</v>
      </c>
      <c r="E141" s="17">
        <f>SUMIF(SALIDAS131619[[#This Row],[CÓDIGO PRODUCTO]],INVENTARIO121518[[#This Row],[CÓDIGO PRODUCTO]],SALIDAS131619[[#This Row],[CANTIDAD]])</f>
        <v>86</v>
      </c>
      <c r="F141" s="18">
        <f>INVENTARIO121518[[#This Row],[EXISTENCIAS INICIALES]]+INVENTARIO121518[[#This Row],[ENTRADAS]]-INVENTARIO121518[[#This Row],[SALIDAS]]</f>
        <v>122</v>
      </c>
      <c r="H141" s="1" t="s">
        <v>588</v>
      </c>
      <c r="J141" s="11" t="s">
        <v>463</v>
      </c>
      <c r="K141" s="36" t="e" cm="1">
        <f t="array" ref="K141">BUSCARV</f>
        <v>#NAME?</v>
      </c>
      <c r="L141" s="1">
        <v>86</v>
      </c>
      <c r="N141" s="1" t="s">
        <v>589</v>
      </c>
      <c r="P141" s="11" t="s">
        <v>463</v>
      </c>
      <c r="Q141" s="1" t="e" cm="1" vm="1">
        <f t="array" aca="1" ref="Q141" ca="1">VLOOKUP(ENTRADAS141720[CÓDIGO PRODUCTO],INVENTARIO121518[],2,FALSE)</f>
        <v>#VALUE!</v>
      </c>
      <c r="R141" s="1">
        <v>96</v>
      </c>
    </row>
    <row r="142" spans="1:18" x14ac:dyDescent="0.25">
      <c r="A142" s="11" t="s">
        <v>464</v>
      </c>
      <c r="B142" t="s">
        <v>340</v>
      </c>
      <c r="C142" s="3">
        <f>INVENTARIO1215[[#This Row],[STOCK]]</f>
        <v>91</v>
      </c>
      <c r="D142" s="17">
        <f>SUMIF(ENTRADAS141720[[#This Row],[CÓDIGO PRODUCTO]],INVENTARIO121518[[#This Row],[CÓDIGO PRODUCTO]],ENTRADAS141720[[#This Row],[CANTIDAD]])</f>
        <v>101</v>
      </c>
      <c r="E142" s="17">
        <f>SUMIF(SALIDAS131619[[#This Row],[CÓDIGO PRODUCTO]],INVENTARIO121518[[#This Row],[CÓDIGO PRODUCTO]],SALIDAS131619[[#This Row],[CANTIDAD]])</f>
        <v>88</v>
      </c>
      <c r="F142" s="18">
        <f>INVENTARIO121518[[#This Row],[EXISTENCIAS INICIALES]]+INVENTARIO121518[[#This Row],[ENTRADAS]]-INVENTARIO121518[[#This Row],[SALIDAS]]</f>
        <v>104</v>
      </c>
      <c r="H142" s="1" t="s">
        <v>589</v>
      </c>
      <c r="J142" s="11" t="s">
        <v>464</v>
      </c>
      <c r="K142" s="36" t="e" cm="1">
        <f t="array" ref="K142">BUSCARV</f>
        <v>#NAME?</v>
      </c>
      <c r="L142" s="1">
        <v>88</v>
      </c>
      <c r="N142" s="1" t="s">
        <v>590</v>
      </c>
      <c r="P142" s="11" t="s">
        <v>464</v>
      </c>
      <c r="Q142" s="1" t="e" cm="1" vm="1">
        <f t="array" aca="1" ref="Q142" ca="1">VLOOKUP(ENTRADAS141720[CÓDIGO PRODUCTO],INVENTARIO121518[],2,FALSE)</f>
        <v>#VALUE!</v>
      </c>
      <c r="R142" s="1">
        <v>101</v>
      </c>
    </row>
    <row r="143" spans="1:18" x14ac:dyDescent="0.25">
      <c r="A143" s="11" t="s">
        <v>465</v>
      </c>
      <c r="B143" t="s">
        <v>341</v>
      </c>
      <c r="C143" s="3">
        <f>INVENTARIO1215[[#This Row],[STOCK]]</f>
        <v>101</v>
      </c>
      <c r="D143" s="17">
        <f>SUMIF(ENTRADAS141720[[#This Row],[CÓDIGO PRODUCTO]],INVENTARIO121518[[#This Row],[CÓDIGO PRODUCTO]],ENTRADAS141720[[#This Row],[CANTIDAD]])</f>
        <v>108</v>
      </c>
      <c r="E143" s="17">
        <f>SUMIF(SALIDAS131619[[#This Row],[CÓDIGO PRODUCTO]],INVENTARIO121518[[#This Row],[CÓDIGO PRODUCTO]],SALIDAS131619[[#This Row],[CANTIDAD]])</f>
        <v>88</v>
      </c>
      <c r="F143" s="18">
        <f>INVENTARIO121518[[#This Row],[EXISTENCIAS INICIALES]]+INVENTARIO121518[[#This Row],[ENTRADAS]]-INVENTARIO121518[[#This Row],[SALIDAS]]</f>
        <v>121</v>
      </c>
      <c r="H143" s="1" t="s">
        <v>590</v>
      </c>
      <c r="J143" s="11" t="s">
        <v>465</v>
      </c>
      <c r="K143" s="36" t="e" cm="1">
        <f t="array" ref="K143">BUSCARV</f>
        <v>#NAME?</v>
      </c>
      <c r="L143" s="1">
        <v>88</v>
      </c>
      <c r="N143" s="1" t="s">
        <v>591</v>
      </c>
      <c r="P143" s="11" t="s">
        <v>465</v>
      </c>
      <c r="Q143" s="1" t="e" cm="1" vm="1">
        <f t="array" aca="1" ref="Q143" ca="1">VLOOKUP(ENTRADAS141720[CÓDIGO PRODUCTO],INVENTARIO121518[],2,FALSE)</f>
        <v>#VALUE!</v>
      </c>
      <c r="R143" s="1">
        <v>108</v>
      </c>
    </row>
    <row r="144" spans="1:18" x14ac:dyDescent="0.25">
      <c r="A144" s="11" t="s">
        <v>466</v>
      </c>
      <c r="B144" t="s">
        <v>342</v>
      </c>
      <c r="C144" s="3">
        <f>INVENTARIO1215[[#This Row],[STOCK]]</f>
        <v>62</v>
      </c>
      <c r="D144" s="17">
        <f>SUMIF(ENTRADAS141720[[#This Row],[CÓDIGO PRODUCTO]],INVENTARIO121518[[#This Row],[CÓDIGO PRODUCTO]],ENTRADAS141720[[#This Row],[CANTIDAD]])</f>
        <v>99</v>
      </c>
      <c r="E144" s="17">
        <f>SUMIF(SALIDAS131619[[#This Row],[CÓDIGO PRODUCTO]],INVENTARIO121518[[#This Row],[CÓDIGO PRODUCTO]],SALIDAS131619[[#This Row],[CANTIDAD]])</f>
        <v>92</v>
      </c>
      <c r="F144" s="18">
        <f>INVENTARIO121518[[#This Row],[EXISTENCIAS INICIALES]]+INVENTARIO121518[[#This Row],[ENTRADAS]]-INVENTARIO121518[[#This Row],[SALIDAS]]</f>
        <v>69</v>
      </c>
      <c r="H144" s="1" t="s">
        <v>591</v>
      </c>
      <c r="J144" s="11" t="s">
        <v>466</v>
      </c>
      <c r="K144" s="36" t="e" cm="1">
        <f t="array" ref="K144">BUSCARV</f>
        <v>#NAME?</v>
      </c>
      <c r="L144" s="1">
        <v>92</v>
      </c>
      <c r="N144" s="1" t="s">
        <v>592</v>
      </c>
      <c r="P144" s="11" t="s">
        <v>466</v>
      </c>
      <c r="Q144" s="1" t="e" cm="1" vm="1">
        <f t="array" aca="1" ref="Q144" ca="1">VLOOKUP(ENTRADAS141720[CÓDIGO PRODUCTO],INVENTARIO121518[],2,FALSE)</f>
        <v>#VALUE!</v>
      </c>
      <c r="R144" s="1">
        <v>99</v>
      </c>
    </row>
    <row r="145" spans="1:18" x14ac:dyDescent="0.25">
      <c r="A145" s="11" t="s">
        <v>467</v>
      </c>
      <c r="B145" t="s">
        <v>343</v>
      </c>
      <c r="C145" s="3">
        <f>INVENTARIO1215[[#This Row],[STOCK]]</f>
        <v>92</v>
      </c>
      <c r="D145" s="17">
        <f>SUMIF(ENTRADAS141720[[#This Row],[CÓDIGO PRODUCTO]],INVENTARIO121518[[#This Row],[CÓDIGO PRODUCTO]],ENTRADAS141720[[#This Row],[CANTIDAD]])</f>
        <v>101</v>
      </c>
      <c r="E145" s="17">
        <f>SUMIF(SALIDAS131619[[#This Row],[CÓDIGO PRODUCTO]],INVENTARIO121518[[#This Row],[CÓDIGO PRODUCTO]],SALIDAS131619[[#This Row],[CANTIDAD]])</f>
        <v>90</v>
      </c>
      <c r="F145" s="18">
        <f>INVENTARIO121518[[#This Row],[EXISTENCIAS INICIALES]]+INVENTARIO121518[[#This Row],[ENTRADAS]]-INVENTARIO121518[[#This Row],[SALIDAS]]</f>
        <v>103</v>
      </c>
      <c r="H145" s="1" t="s">
        <v>592</v>
      </c>
      <c r="J145" s="11" t="s">
        <v>467</v>
      </c>
      <c r="K145" s="36" t="e" cm="1">
        <f t="array" ref="K145">BUSCARV</f>
        <v>#NAME?</v>
      </c>
      <c r="L145" s="1">
        <v>90</v>
      </c>
      <c r="N145" s="1" t="s">
        <v>593</v>
      </c>
      <c r="P145" s="11" t="s">
        <v>467</v>
      </c>
      <c r="Q145" s="1" t="e" cm="1" vm="1">
        <f t="array" aca="1" ref="Q145" ca="1">VLOOKUP(ENTRADAS141720[CÓDIGO PRODUCTO],INVENTARIO121518[],2,FALSE)</f>
        <v>#VALUE!</v>
      </c>
      <c r="R145" s="1">
        <v>101</v>
      </c>
    </row>
    <row r="146" spans="1:18" x14ac:dyDescent="0.25">
      <c r="A146" s="11" t="s">
        <v>468</v>
      </c>
      <c r="B146" t="s">
        <v>344</v>
      </c>
      <c r="C146" s="3">
        <f>INVENTARIO1215[[#This Row],[STOCK]]</f>
        <v>60</v>
      </c>
      <c r="D146" s="17">
        <f>SUMIF(ENTRADAS141720[[#This Row],[CÓDIGO PRODUCTO]],INVENTARIO121518[[#This Row],[CÓDIGO PRODUCTO]],ENTRADAS141720[[#This Row],[CANTIDAD]])</f>
        <v>91</v>
      </c>
      <c r="E146" s="17">
        <f>SUMIF(SALIDAS131619[[#This Row],[CÓDIGO PRODUCTO]],INVENTARIO121518[[#This Row],[CÓDIGO PRODUCTO]],SALIDAS131619[[#This Row],[CANTIDAD]])</f>
        <v>88</v>
      </c>
      <c r="F146" s="18">
        <f>INVENTARIO121518[[#This Row],[EXISTENCIAS INICIALES]]+INVENTARIO121518[[#This Row],[ENTRADAS]]-INVENTARIO121518[[#This Row],[SALIDAS]]</f>
        <v>63</v>
      </c>
      <c r="H146" s="1" t="s">
        <v>593</v>
      </c>
      <c r="J146" s="11" t="s">
        <v>468</v>
      </c>
      <c r="K146" s="36" t="e" cm="1">
        <f t="array" ref="K146">BUSCARV</f>
        <v>#NAME?</v>
      </c>
      <c r="L146" s="1">
        <v>88</v>
      </c>
      <c r="N146" s="1" t="s">
        <v>594</v>
      </c>
      <c r="P146" s="11" t="s">
        <v>468</v>
      </c>
      <c r="Q146" s="1" t="e" cm="1" vm="1">
        <f t="array" aca="1" ref="Q146" ca="1">VLOOKUP(ENTRADAS141720[CÓDIGO PRODUCTO],INVENTARIO121518[],2,FALSE)</f>
        <v>#VALUE!</v>
      </c>
      <c r="R146" s="1">
        <v>91</v>
      </c>
    </row>
    <row r="147" spans="1:18" x14ac:dyDescent="0.25">
      <c r="A147" s="11" t="s">
        <v>469</v>
      </c>
      <c r="B147" t="s">
        <v>345</v>
      </c>
      <c r="C147" s="3">
        <f>INVENTARIO1215[[#This Row],[STOCK]]</f>
        <v>64</v>
      </c>
      <c r="D147" s="17">
        <f>SUMIF(ENTRADAS141720[[#This Row],[CÓDIGO PRODUCTO]],INVENTARIO121518[[#This Row],[CÓDIGO PRODUCTO]],ENTRADAS141720[[#This Row],[CANTIDAD]])</f>
        <v>96</v>
      </c>
      <c r="E147" s="17">
        <f>SUMIF(SALIDAS131619[[#This Row],[CÓDIGO PRODUCTO]],INVENTARIO121518[[#This Row],[CÓDIGO PRODUCTO]],SALIDAS131619[[#This Row],[CANTIDAD]])</f>
        <v>93</v>
      </c>
      <c r="F147" s="18">
        <f>INVENTARIO121518[[#This Row],[EXISTENCIAS INICIALES]]+INVENTARIO121518[[#This Row],[ENTRADAS]]-INVENTARIO121518[[#This Row],[SALIDAS]]</f>
        <v>67</v>
      </c>
      <c r="H147" s="1" t="s">
        <v>594</v>
      </c>
      <c r="J147" s="11" t="s">
        <v>469</v>
      </c>
      <c r="K147" s="36" t="e" cm="1">
        <f t="array" ref="K147">BUSCARV</f>
        <v>#NAME?</v>
      </c>
      <c r="L147" s="1">
        <v>93</v>
      </c>
      <c r="N147" s="1" t="s">
        <v>595</v>
      </c>
      <c r="P147" s="11" t="s">
        <v>469</v>
      </c>
      <c r="Q147" s="1" t="e" cm="1" vm="1">
        <f t="array" aca="1" ref="Q147" ca="1">VLOOKUP(ENTRADAS141720[CÓDIGO PRODUCTO],INVENTARIO121518[],2,FALSE)</f>
        <v>#VALUE!</v>
      </c>
      <c r="R147" s="1">
        <v>96</v>
      </c>
    </row>
    <row r="148" spans="1:18" x14ac:dyDescent="0.25">
      <c r="A148" s="11" t="s">
        <v>470</v>
      </c>
      <c r="B148" t="s">
        <v>346</v>
      </c>
      <c r="C148" s="3">
        <f>INVENTARIO1215[[#This Row],[STOCK]]</f>
        <v>104</v>
      </c>
      <c r="D148" s="17">
        <f>SUMIF(ENTRADAS141720[[#This Row],[CÓDIGO PRODUCTO]],INVENTARIO121518[[#This Row],[CÓDIGO PRODUCTO]],ENTRADAS141720[[#This Row],[CANTIDAD]])</f>
        <v>106</v>
      </c>
      <c r="E148" s="17">
        <f>SUMIF(SALIDAS131619[[#This Row],[CÓDIGO PRODUCTO]],INVENTARIO121518[[#This Row],[CÓDIGO PRODUCTO]],SALIDAS131619[[#This Row],[CANTIDAD]])</f>
        <v>86</v>
      </c>
      <c r="F148" s="18">
        <f>INVENTARIO121518[[#This Row],[EXISTENCIAS INICIALES]]+INVENTARIO121518[[#This Row],[ENTRADAS]]-INVENTARIO121518[[#This Row],[SALIDAS]]</f>
        <v>124</v>
      </c>
      <c r="H148" s="1" t="s">
        <v>595</v>
      </c>
      <c r="J148" s="11" t="s">
        <v>470</v>
      </c>
      <c r="K148" s="36" t="e" cm="1">
        <f t="array" ref="K148">BUSCARV</f>
        <v>#NAME?</v>
      </c>
      <c r="L148" s="1">
        <v>86</v>
      </c>
      <c r="N148" s="1" t="s">
        <v>596</v>
      </c>
      <c r="P148" s="11" t="s">
        <v>470</v>
      </c>
      <c r="Q148" s="1" t="e" cm="1" vm="1">
        <f t="array" aca="1" ref="Q148" ca="1">VLOOKUP(ENTRADAS141720[CÓDIGO PRODUCTO],INVENTARIO121518[],2,FALSE)</f>
        <v>#VALUE!</v>
      </c>
      <c r="R148" s="1">
        <v>106</v>
      </c>
    </row>
    <row r="149" spans="1:18" x14ac:dyDescent="0.25">
      <c r="A149" s="11" t="s">
        <v>471</v>
      </c>
      <c r="B149" t="s">
        <v>347</v>
      </c>
      <c r="C149" s="3">
        <f>INVENTARIO1215[[#This Row],[STOCK]]</f>
        <v>74</v>
      </c>
      <c r="D149" s="17">
        <f>SUMIF(ENTRADAS141720[[#This Row],[CÓDIGO PRODUCTO]],INVENTARIO121518[[#This Row],[CÓDIGO PRODUCTO]],ENTRADAS141720[[#This Row],[CANTIDAD]])</f>
        <v>97</v>
      </c>
      <c r="E149" s="17">
        <f>SUMIF(SALIDAS131619[[#This Row],[CÓDIGO PRODUCTO]],INVENTARIO121518[[#This Row],[CÓDIGO PRODUCTO]],SALIDAS131619[[#This Row],[CANTIDAD]])</f>
        <v>94</v>
      </c>
      <c r="F149" s="18">
        <f>INVENTARIO121518[[#This Row],[EXISTENCIAS INICIALES]]+INVENTARIO121518[[#This Row],[ENTRADAS]]-INVENTARIO121518[[#This Row],[SALIDAS]]</f>
        <v>77</v>
      </c>
      <c r="H149" s="1" t="s">
        <v>596</v>
      </c>
      <c r="J149" s="11" t="s">
        <v>471</v>
      </c>
      <c r="K149" s="36" t="e" cm="1">
        <f t="array" ref="K149">BUSCARV</f>
        <v>#NAME?</v>
      </c>
      <c r="L149" s="1">
        <v>94</v>
      </c>
      <c r="N149" s="1" t="s">
        <v>597</v>
      </c>
      <c r="P149" s="11" t="s">
        <v>471</v>
      </c>
      <c r="Q149" s="1" t="e" cm="1" vm="1">
        <f t="array" aca="1" ref="Q149" ca="1">VLOOKUP(ENTRADAS141720[CÓDIGO PRODUCTO],INVENTARIO121518[],2,FALSE)</f>
        <v>#VALUE!</v>
      </c>
      <c r="R149" s="1">
        <v>97</v>
      </c>
    </row>
    <row r="150" spans="1:18" x14ac:dyDescent="0.25">
      <c r="A150" s="11" t="s">
        <v>472</v>
      </c>
      <c r="B150" t="s">
        <v>348</v>
      </c>
      <c r="C150" s="3">
        <f>INVENTARIO1215[[#This Row],[STOCK]]</f>
        <v>134</v>
      </c>
      <c r="D150" s="17">
        <f>SUMIF(ENTRADAS141720[[#This Row],[CÓDIGO PRODUCTO]],INVENTARIO121518[[#This Row],[CÓDIGO PRODUCTO]],ENTRADAS141720[[#This Row],[CANTIDAD]])</f>
        <v>106</v>
      </c>
      <c r="E150" s="17">
        <f>SUMIF(SALIDAS131619[[#This Row],[CÓDIGO PRODUCTO]],INVENTARIO121518[[#This Row],[CÓDIGO PRODUCTO]],SALIDAS131619[[#This Row],[CANTIDAD]])</f>
        <v>87</v>
      </c>
      <c r="F150" s="18">
        <f>INVENTARIO121518[[#This Row],[EXISTENCIAS INICIALES]]+INVENTARIO121518[[#This Row],[ENTRADAS]]-INVENTARIO121518[[#This Row],[SALIDAS]]</f>
        <v>153</v>
      </c>
      <c r="H150" s="1" t="s">
        <v>597</v>
      </c>
      <c r="J150" s="11" t="s">
        <v>472</v>
      </c>
      <c r="K150" s="36" t="e" cm="1">
        <f t="array" ref="K150">BUSCARV</f>
        <v>#NAME?</v>
      </c>
      <c r="L150" s="1">
        <v>87</v>
      </c>
      <c r="N150" s="1" t="s">
        <v>598</v>
      </c>
      <c r="P150" s="11" t="s">
        <v>472</v>
      </c>
      <c r="Q150" s="1" t="e" cm="1" vm="1">
        <f t="array" aca="1" ref="Q150" ca="1">VLOOKUP(ENTRADAS141720[CÓDIGO PRODUCTO],INVENTARIO121518[],2,FALSE)</f>
        <v>#VALUE!</v>
      </c>
      <c r="R150" s="1">
        <v>106</v>
      </c>
    </row>
    <row r="151" spans="1:18" x14ac:dyDescent="0.25">
      <c r="A151" s="11" t="s">
        <v>473</v>
      </c>
      <c r="B151" t="s">
        <v>349</v>
      </c>
      <c r="C151" s="3">
        <f>INVENTARIO1215[[#This Row],[STOCK]]</f>
        <v>57</v>
      </c>
      <c r="D151" s="17">
        <f>SUMIF(ENTRADAS141720[[#This Row],[CÓDIGO PRODUCTO]],INVENTARIO121518[[#This Row],[CÓDIGO PRODUCTO]],ENTRADAS141720[[#This Row],[CANTIDAD]])</f>
        <v>92</v>
      </c>
      <c r="E151" s="17">
        <f>SUMIF(SALIDAS131619[[#This Row],[CÓDIGO PRODUCTO]],INVENTARIO121518[[#This Row],[CÓDIGO PRODUCTO]],SALIDAS131619[[#This Row],[CANTIDAD]])</f>
        <v>88</v>
      </c>
      <c r="F151" s="18">
        <f>INVENTARIO121518[[#This Row],[EXISTENCIAS INICIALES]]+INVENTARIO121518[[#This Row],[ENTRADAS]]-INVENTARIO121518[[#This Row],[SALIDAS]]</f>
        <v>61</v>
      </c>
      <c r="H151" s="1" t="s">
        <v>598</v>
      </c>
      <c r="J151" s="11" t="s">
        <v>473</v>
      </c>
      <c r="K151" s="36" t="e" cm="1">
        <f t="array" ref="K151">BUSCARV</f>
        <v>#NAME?</v>
      </c>
      <c r="L151" s="1">
        <v>88</v>
      </c>
      <c r="N151" s="1" t="s">
        <v>599</v>
      </c>
      <c r="P151" s="11" t="s">
        <v>473</v>
      </c>
      <c r="Q151" s="1" t="e" cm="1" vm="1">
        <f t="array" aca="1" ref="Q151" ca="1">VLOOKUP(ENTRADAS141720[CÓDIGO PRODUCTO],INVENTARIO121518[],2,FALSE)</f>
        <v>#VALUE!</v>
      </c>
      <c r="R151" s="1">
        <v>92</v>
      </c>
    </row>
    <row r="152" spans="1:18" x14ac:dyDescent="0.25">
      <c r="A152" s="11" t="s">
        <v>474</v>
      </c>
      <c r="B152" t="s">
        <v>350</v>
      </c>
      <c r="C152" s="3">
        <f>INVENTARIO1215[[#This Row],[STOCK]]</f>
        <v>92</v>
      </c>
      <c r="D152" s="17">
        <f>SUMIF(ENTRADAS141720[[#This Row],[CÓDIGO PRODUCTO]],INVENTARIO121518[[#This Row],[CÓDIGO PRODUCTO]],ENTRADAS141720[[#This Row],[CANTIDAD]])</f>
        <v>99</v>
      </c>
      <c r="E152" s="17">
        <f>SUMIF(SALIDAS131619[[#This Row],[CÓDIGO PRODUCTO]],INVENTARIO121518[[#This Row],[CÓDIGO PRODUCTO]],SALIDAS131619[[#This Row],[CANTIDAD]])</f>
        <v>93</v>
      </c>
      <c r="F152" s="18">
        <f>INVENTARIO121518[[#This Row],[EXISTENCIAS INICIALES]]+INVENTARIO121518[[#This Row],[ENTRADAS]]-INVENTARIO121518[[#This Row],[SALIDAS]]</f>
        <v>98</v>
      </c>
      <c r="H152" s="1" t="s">
        <v>599</v>
      </c>
      <c r="J152" s="11" t="s">
        <v>474</v>
      </c>
      <c r="K152" s="36" t="e" cm="1">
        <f t="array" ref="K152">BUSCARV</f>
        <v>#NAME?</v>
      </c>
      <c r="L152" s="1">
        <v>93</v>
      </c>
      <c r="N152" s="1" t="s">
        <v>600</v>
      </c>
      <c r="P152" s="11" t="s">
        <v>474</v>
      </c>
      <c r="Q152" s="1" t="e" cm="1" vm="1">
        <f t="array" aca="1" ref="Q152" ca="1">VLOOKUP(ENTRADAS141720[CÓDIGO PRODUCTO],INVENTARIO121518[],2,FALSE)</f>
        <v>#VALUE!</v>
      </c>
      <c r="R152" s="1">
        <v>99</v>
      </c>
    </row>
    <row r="153" spans="1:18" x14ac:dyDescent="0.25">
      <c r="A153" s="11" t="s">
        <v>475</v>
      </c>
      <c r="B153" t="s">
        <v>351</v>
      </c>
      <c r="C153" s="3">
        <f>INVENTARIO1215[[#This Row],[STOCK]]</f>
        <v>89</v>
      </c>
      <c r="D153" s="17">
        <f>SUMIF(ENTRADAS141720[[#This Row],[CÓDIGO PRODUCTO]],INVENTARIO121518[[#This Row],[CÓDIGO PRODUCTO]],ENTRADAS141720[[#This Row],[CANTIDAD]])</f>
        <v>105</v>
      </c>
      <c r="E153" s="17">
        <f>SUMIF(SALIDAS131619[[#This Row],[CÓDIGO PRODUCTO]],INVENTARIO121518[[#This Row],[CÓDIGO PRODUCTO]],SALIDAS131619[[#This Row],[CANTIDAD]])</f>
        <v>88</v>
      </c>
      <c r="F153" s="18">
        <f>INVENTARIO121518[[#This Row],[EXISTENCIAS INICIALES]]+INVENTARIO121518[[#This Row],[ENTRADAS]]-INVENTARIO121518[[#This Row],[SALIDAS]]</f>
        <v>106</v>
      </c>
      <c r="H153" s="1" t="s">
        <v>600</v>
      </c>
      <c r="J153" s="11" t="s">
        <v>475</v>
      </c>
      <c r="K153" s="36" t="e" cm="1">
        <f t="array" ref="K153">BUSCARV</f>
        <v>#NAME?</v>
      </c>
      <c r="L153" s="1">
        <v>88</v>
      </c>
      <c r="N153" s="1" t="s">
        <v>601</v>
      </c>
      <c r="P153" s="11" t="s">
        <v>475</v>
      </c>
      <c r="Q153" s="1" t="e" cm="1" vm="1">
        <f t="array" aca="1" ref="Q153" ca="1">VLOOKUP(ENTRADAS141720[CÓDIGO PRODUCTO],INVENTARIO121518[],2,FALSE)</f>
        <v>#VALUE!</v>
      </c>
      <c r="R153" s="1">
        <v>105</v>
      </c>
    </row>
    <row r="154" spans="1:18" x14ac:dyDescent="0.25">
      <c r="A154" s="11" t="s">
        <v>476</v>
      </c>
      <c r="B154" t="s">
        <v>352</v>
      </c>
      <c r="C154" s="3">
        <f>INVENTARIO1215[[#This Row],[STOCK]]</f>
        <v>99</v>
      </c>
      <c r="D154" s="17">
        <f>SUMIF(ENTRADAS141720[[#This Row],[CÓDIGO PRODUCTO]],INVENTARIO121518[[#This Row],[CÓDIGO PRODUCTO]],ENTRADAS141720[[#This Row],[CANTIDAD]])</f>
        <v>97</v>
      </c>
      <c r="E154" s="17">
        <f>SUMIF(SALIDAS131619[[#This Row],[CÓDIGO PRODUCTO]],INVENTARIO121518[[#This Row],[CÓDIGO PRODUCTO]],SALIDAS131619[[#This Row],[CANTIDAD]])</f>
        <v>91</v>
      </c>
      <c r="F154" s="18">
        <f>INVENTARIO121518[[#This Row],[EXISTENCIAS INICIALES]]+INVENTARIO121518[[#This Row],[ENTRADAS]]-INVENTARIO121518[[#This Row],[SALIDAS]]</f>
        <v>105</v>
      </c>
      <c r="H154" s="1" t="s">
        <v>601</v>
      </c>
      <c r="J154" s="11" t="s">
        <v>476</v>
      </c>
      <c r="K154" s="36" t="e" cm="1">
        <f t="array" ref="K154">BUSCARV</f>
        <v>#NAME?</v>
      </c>
      <c r="L154" s="1">
        <v>91</v>
      </c>
      <c r="N154" s="1" t="s">
        <v>602</v>
      </c>
      <c r="P154" s="11" t="s">
        <v>476</v>
      </c>
      <c r="Q154" s="1" t="e" cm="1" vm="1">
        <f t="array" aca="1" ref="Q154" ca="1">VLOOKUP(ENTRADAS141720[CÓDIGO PRODUCTO],INVENTARIO121518[],2,FALSE)</f>
        <v>#VALUE!</v>
      </c>
      <c r="R154" s="1">
        <v>97</v>
      </c>
    </row>
    <row r="155" spans="1:18" x14ac:dyDescent="0.25">
      <c r="A155" s="11" t="s">
        <v>477</v>
      </c>
      <c r="B155" t="s">
        <v>353</v>
      </c>
      <c r="C155" s="3">
        <f>INVENTARIO1215[[#This Row],[STOCK]]</f>
        <v>79</v>
      </c>
      <c r="D155" s="17">
        <f>SUMIF(ENTRADAS141720[[#This Row],[CÓDIGO PRODUCTO]],INVENTARIO121518[[#This Row],[CÓDIGO PRODUCTO]],ENTRADAS141720[[#This Row],[CANTIDAD]])</f>
        <v>98</v>
      </c>
      <c r="E155" s="17">
        <f>SUMIF(SALIDAS131619[[#This Row],[CÓDIGO PRODUCTO]],INVENTARIO121518[[#This Row],[CÓDIGO PRODUCTO]],SALIDAS131619[[#This Row],[CANTIDAD]])</f>
        <v>93</v>
      </c>
      <c r="F155" s="18">
        <f>INVENTARIO121518[[#This Row],[EXISTENCIAS INICIALES]]+INVENTARIO121518[[#This Row],[ENTRADAS]]-INVENTARIO121518[[#This Row],[SALIDAS]]</f>
        <v>84</v>
      </c>
      <c r="H155" s="1" t="s">
        <v>602</v>
      </c>
      <c r="J155" s="11" t="s">
        <v>477</v>
      </c>
      <c r="K155" s="36" t="e" cm="1">
        <f t="array" ref="K155">BUSCARV</f>
        <v>#NAME?</v>
      </c>
      <c r="L155" s="1">
        <v>93</v>
      </c>
      <c r="N155" s="1" t="s">
        <v>603</v>
      </c>
      <c r="P155" s="11" t="s">
        <v>477</v>
      </c>
      <c r="Q155" s="1" t="e" cm="1" vm="1">
        <f t="array" aca="1" ref="Q155" ca="1">VLOOKUP(ENTRADAS141720[CÓDIGO PRODUCTO],INVENTARIO121518[],2,FALSE)</f>
        <v>#VALUE!</v>
      </c>
      <c r="R155" s="1">
        <v>98</v>
      </c>
    </row>
    <row r="156" spans="1:18" x14ac:dyDescent="0.25">
      <c r="A156" s="11" t="s">
        <v>478</v>
      </c>
      <c r="B156" t="s">
        <v>354</v>
      </c>
      <c r="C156" s="3">
        <f>INVENTARIO1215[[#This Row],[STOCK]]</f>
        <v>89</v>
      </c>
      <c r="D156" s="17">
        <f>SUMIF(ENTRADAS141720[[#This Row],[CÓDIGO PRODUCTO]],INVENTARIO121518[[#This Row],[CÓDIGO PRODUCTO]],ENTRADAS141720[[#This Row],[CANTIDAD]])</f>
        <v>104</v>
      </c>
      <c r="E156" s="17">
        <f>SUMIF(SALIDAS131619[[#This Row],[CÓDIGO PRODUCTO]],INVENTARIO121518[[#This Row],[CÓDIGO PRODUCTO]],SALIDAS131619[[#This Row],[CANTIDAD]])</f>
        <v>86</v>
      </c>
      <c r="F156" s="18">
        <f>INVENTARIO121518[[#This Row],[EXISTENCIAS INICIALES]]+INVENTARIO121518[[#This Row],[ENTRADAS]]-INVENTARIO121518[[#This Row],[SALIDAS]]</f>
        <v>107</v>
      </c>
      <c r="H156" s="1" t="s">
        <v>603</v>
      </c>
      <c r="J156" s="11" t="s">
        <v>478</v>
      </c>
      <c r="K156" s="36" t="e" cm="1">
        <f t="array" ref="K156">BUSCARV</f>
        <v>#NAME?</v>
      </c>
      <c r="L156" s="1">
        <v>86</v>
      </c>
      <c r="N156" s="1" t="s">
        <v>604</v>
      </c>
      <c r="P156" s="11" t="s">
        <v>478</v>
      </c>
      <c r="Q156" s="1" t="e" cm="1" vm="1">
        <f t="array" aca="1" ref="Q156" ca="1">VLOOKUP(ENTRADAS141720[CÓDIGO PRODUCTO],INVENTARIO121518[],2,FALSE)</f>
        <v>#VALUE!</v>
      </c>
      <c r="R156" s="1">
        <v>104</v>
      </c>
    </row>
    <row r="157" spans="1:18" x14ac:dyDescent="0.25">
      <c r="A157" s="11" t="s">
        <v>479</v>
      </c>
      <c r="B157" t="s">
        <v>355</v>
      </c>
      <c r="C157" s="3">
        <f>INVENTARIO1215[[#This Row],[STOCK]]</f>
        <v>102</v>
      </c>
      <c r="D157" s="17">
        <f>SUMIF(ENTRADAS141720[[#This Row],[CÓDIGO PRODUCTO]],INVENTARIO121518[[#This Row],[CÓDIGO PRODUCTO]],ENTRADAS141720[[#This Row],[CANTIDAD]])</f>
        <v>102</v>
      </c>
      <c r="E157" s="17">
        <f>SUMIF(SALIDAS131619[[#This Row],[CÓDIGO PRODUCTO]],INVENTARIO121518[[#This Row],[CÓDIGO PRODUCTO]],SALIDAS131619[[#This Row],[CANTIDAD]])</f>
        <v>93</v>
      </c>
      <c r="F157" s="18">
        <f>INVENTARIO121518[[#This Row],[EXISTENCIAS INICIALES]]+INVENTARIO121518[[#This Row],[ENTRADAS]]-INVENTARIO121518[[#This Row],[SALIDAS]]</f>
        <v>111</v>
      </c>
      <c r="H157" s="1" t="s">
        <v>604</v>
      </c>
      <c r="J157" s="11" t="s">
        <v>479</v>
      </c>
      <c r="K157" s="36" t="e" cm="1">
        <f t="array" ref="K157">BUSCARV</f>
        <v>#NAME?</v>
      </c>
      <c r="L157" s="1">
        <v>93</v>
      </c>
      <c r="N157" s="1" t="s">
        <v>605</v>
      </c>
      <c r="P157" s="11" t="s">
        <v>479</v>
      </c>
      <c r="Q157" s="1" t="e" cm="1" vm="1">
        <f t="array" aca="1" ref="Q157" ca="1">VLOOKUP(ENTRADAS141720[CÓDIGO PRODUCTO],INVENTARIO121518[],2,FALSE)</f>
        <v>#VALUE!</v>
      </c>
      <c r="R157" s="1">
        <v>102</v>
      </c>
    </row>
    <row r="158" spans="1:18" x14ac:dyDescent="0.25">
      <c r="A158" s="11" t="s">
        <v>480</v>
      </c>
      <c r="B158" t="s">
        <v>356</v>
      </c>
      <c r="C158" s="3">
        <f>INVENTARIO1215[[#This Row],[STOCK]]</f>
        <v>84</v>
      </c>
      <c r="D158" s="17">
        <f>SUMIF(ENTRADAS141720[[#This Row],[CÓDIGO PRODUCTO]],INVENTARIO121518[[#This Row],[CÓDIGO PRODUCTO]],ENTRADAS141720[[#This Row],[CANTIDAD]])</f>
        <v>111</v>
      </c>
      <c r="E158" s="17">
        <f>SUMIF(SALIDAS131619[[#This Row],[CÓDIGO PRODUCTO]],INVENTARIO121518[[#This Row],[CÓDIGO PRODUCTO]],SALIDAS131619[[#This Row],[CANTIDAD]])</f>
        <v>89</v>
      </c>
      <c r="F158" s="18">
        <f>INVENTARIO121518[[#This Row],[EXISTENCIAS INICIALES]]+INVENTARIO121518[[#This Row],[ENTRADAS]]-INVENTARIO121518[[#This Row],[SALIDAS]]</f>
        <v>106</v>
      </c>
      <c r="H158" s="1" t="s">
        <v>605</v>
      </c>
      <c r="J158" s="11" t="s">
        <v>480</v>
      </c>
      <c r="K158" s="36" t="e" cm="1">
        <f t="array" ref="K158">BUSCARV</f>
        <v>#NAME?</v>
      </c>
      <c r="L158" s="1">
        <v>89</v>
      </c>
      <c r="N158" s="1" t="s">
        <v>606</v>
      </c>
      <c r="P158" s="11" t="s">
        <v>480</v>
      </c>
      <c r="Q158" s="1" t="e" cm="1" vm="1">
        <f t="array" aca="1" ref="Q158" ca="1">VLOOKUP(ENTRADAS141720[CÓDIGO PRODUCTO],INVENTARIO121518[],2,FALSE)</f>
        <v>#VALUE!</v>
      </c>
      <c r="R158" s="1">
        <v>111</v>
      </c>
    </row>
    <row r="159" spans="1:18" x14ac:dyDescent="0.25">
      <c r="A159" s="11" t="s">
        <v>481</v>
      </c>
      <c r="B159" t="s">
        <v>357</v>
      </c>
      <c r="C159" s="3">
        <f>INVENTARIO1215[[#This Row],[STOCK]]</f>
        <v>106</v>
      </c>
      <c r="D159" s="17">
        <f>SUMIF(ENTRADAS141720[[#This Row],[CÓDIGO PRODUCTO]],INVENTARIO121518[[#This Row],[CÓDIGO PRODUCTO]],ENTRADAS141720[[#This Row],[CANTIDAD]])</f>
        <v>107</v>
      </c>
      <c r="E159" s="17">
        <f>SUMIF(SALIDAS131619[[#This Row],[CÓDIGO PRODUCTO]],INVENTARIO121518[[#This Row],[CÓDIGO PRODUCTO]],SALIDAS131619[[#This Row],[CANTIDAD]])</f>
        <v>94</v>
      </c>
      <c r="F159" s="18">
        <f>INVENTARIO121518[[#This Row],[EXISTENCIAS INICIALES]]+INVENTARIO121518[[#This Row],[ENTRADAS]]-INVENTARIO121518[[#This Row],[SALIDAS]]</f>
        <v>119</v>
      </c>
      <c r="H159" s="1" t="s">
        <v>606</v>
      </c>
      <c r="J159" s="11" t="s">
        <v>481</v>
      </c>
      <c r="K159" s="36" t="e" cm="1">
        <f t="array" ref="K159">BUSCARV</f>
        <v>#NAME?</v>
      </c>
      <c r="L159" s="1">
        <v>94</v>
      </c>
      <c r="N159" s="1" t="s">
        <v>607</v>
      </c>
      <c r="P159" s="11" t="s">
        <v>481</v>
      </c>
      <c r="Q159" s="1" t="e" cm="1" vm="1">
        <f t="array" aca="1" ref="Q159" ca="1">VLOOKUP(ENTRADAS141720[CÓDIGO PRODUCTO],INVENTARIO121518[],2,FALSE)</f>
        <v>#VALUE!</v>
      </c>
      <c r="R159" s="1">
        <v>107</v>
      </c>
    </row>
    <row r="160" spans="1:18" x14ac:dyDescent="0.25">
      <c r="A160" s="11" t="s">
        <v>482</v>
      </c>
      <c r="B160" t="s">
        <v>57</v>
      </c>
      <c r="C160" s="3">
        <f>INVENTARIO1215[[#This Row],[STOCK]]</f>
        <v>94</v>
      </c>
      <c r="D160" s="17">
        <f>SUMIF(ENTRADAS141720[[#This Row],[CÓDIGO PRODUCTO]],INVENTARIO121518[[#This Row],[CÓDIGO PRODUCTO]],ENTRADAS141720[[#This Row],[CANTIDAD]])</f>
        <v>95</v>
      </c>
      <c r="E160" s="17">
        <f>SUMIF(SALIDAS131619[[#This Row],[CÓDIGO PRODUCTO]],INVENTARIO121518[[#This Row],[CÓDIGO PRODUCTO]],SALIDAS131619[[#This Row],[CANTIDAD]])</f>
        <v>95</v>
      </c>
      <c r="F160" s="18">
        <f>INVENTARIO121518[[#This Row],[EXISTENCIAS INICIALES]]+INVENTARIO121518[[#This Row],[ENTRADAS]]-INVENTARIO121518[[#This Row],[SALIDAS]]</f>
        <v>94</v>
      </c>
      <c r="H160" s="1" t="s">
        <v>607</v>
      </c>
      <c r="J160" s="11" t="s">
        <v>482</v>
      </c>
      <c r="K160" s="36" t="e" cm="1">
        <f t="array" ref="K160">BUSCARV</f>
        <v>#NAME?</v>
      </c>
      <c r="L160" s="1">
        <v>95</v>
      </c>
      <c r="N160" s="1" t="s">
        <v>608</v>
      </c>
      <c r="P160" s="11" t="s">
        <v>482</v>
      </c>
      <c r="Q160" s="1" t="e" cm="1" vm="1">
        <f t="array" aca="1" ref="Q160" ca="1">VLOOKUP(ENTRADAS141720[CÓDIGO PRODUCTO],INVENTARIO121518[],2,FALSE)</f>
        <v>#VALUE!</v>
      </c>
      <c r="R160" s="1">
        <v>95</v>
      </c>
    </row>
    <row r="161" spans="1:18" x14ac:dyDescent="0.25">
      <c r="A161" s="11" t="s">
        <v>483</v>
      </c>
      <c r="B161" t="s">
        <v>358</v>
      </c>
      <c r="C161" s="3">
        <f>INVENTARIO1215[[#This Row],[STOCK]]</f>
        <v>73</v>
      </c>
      <c r="D161" s="17">
        <f>SUMIF(ENTRADAS141720[[#This Row],[CÓDIGO PRODUCTO]],INVENTARIO121518[[#This Row],[CÓDIGO PRODUCTO]],ENTRADAS141720[[#This Row],[CANTIDAD]])</f>
        <v>90</v>
      </c>
      <c r="E161" s="17">
        <f>SUMIF(SALIDAS131619[[#This Row],[CÓDIGO PRODUCTO]],INVENTARIO121518[[#This Row],[CÓDIGO PRODUCTO]],SALIDAS131619[[#This Row],[CANTIDAD]])</f>
        <v>94</v>
      </c>
      <c r="F161" s="18">
        <f>INVENTARIO121518[[#This Row],[EXISTENCIAS INICIALES]]+INVENTARIO121518[[#This Row],[ENTRADAS]]-INVENTARIO121518[[#This Row],[SALIDAS]]</f>
        <v>69</v>
      </c>
      <c r="H161" s="1" t="s">
        <v>608</v>
      </c>
      <c r="J161" s="11" t="s">
        <v>483</v>
      </c>
      <c r="K161" s="36" t="e" cm="1">
        <f t="array" ref="K161">BUSCARV</f>
        <v>#NAME?</v>
      </c>
      <c r="L161" s="1">
        <v>94</v>
      </c>
      <c r="N161" s="1" t="s">
        <v>609</v>
      </c>
      <c r="P161" s="11" t="s">
        <v>483</v>
      </c>
      <c r="Q161" s="1" t="e" cm="1" vm="1">
        <f t="array" aca="1" ref="Q161" ca="1">VLOOKUP(ENTRADAS141720[CÓDIGO PRODUCTO],INVENTARIO121518[],2,FALSE)</f>
        <v>#VALUE!</v>
      </c>
      <c r="R161" s="1">
        <v>90</v>
      </c>
    </row>
    <row r="162" spans="1:18" x14ac:dyDescent="0.25">
      <c r="A162" s="11" t="s">
        <v>484</v>
      </c>
      <c r="B162" t="s">
        <v>359</v>
      </c>
      <c r="C162" s="3">
        <f>INVENTARIO1215[[#This Row],[STOCK]]</f>
        <v>80</v>
      </c>
      <c r="D162" s="17">
        <f>SUMIF(ENTRADAS141720[[#This Row],[CÓDIGO PRODUCTO]],INVENTARIO121518[[#This Row],[CÓDIGO PRODUCTO]],ENTRADAS141720[[#This Row],[CANTIDAD]])</f>
        <v>95</v>
      </c>
      <c r="E162" s="17">
        <f>SUMIF(SALIDAS131619[[#This Row],[CÓDIGO PRODUCTO]],INVENTARIO121518[[#This Row],[CÓDIGO PRODUCTO]],SALIDAS131619[[#This Row],[CANTIDAD]])</f>
        <v>90</v>
      </c>
      <c r="F162" s="18">
        <f>INVENTARIO121518[[#This Row],[EXISTENCIAS INICIALES]]+INVENTARIO121518[[#This Row],[ENTRADAS]]-INVENTARIO121518[[#This Row],[SALIDAS]]</f>
        <v>85</v>
      </c>
      <c r="H162" s="1" t="s">
        <v>609</v>
      </c>
      <c r="J162" s="11" t="s">
        <v>484</v>
      </c>
      <c r="K162" s="36" t="e" cm="1">
        <f t="array" ref="K162">BUSCARV</f>
        <v>#NAME?</v>
      </c>
      <c r="L162" s="1">
        <v>90</v>
      </c>
      <c r="N162" s="1" t="s">
        <v>610</v>
      </c>
      <c r="P162" s="11" t="s">
        <v>484</v>
      </c>
      <c r="Q162" s="1" t="e" cm="1" vm="1">
        <f t="array" aca="1" ref="Q162" ca="1">VLOOKUP(ENTRADAS141720[CÓDIGO PRODUCTO],INVENTARIO121518[],2,FALSE)</f>
        <v>#VALUE!</v>
      </c>
      <c r="R162" s="1">
        <v>95</v>
      </c>
    </row>
    <row r="163" spans="1:18" x14ac:dyDescent="0.25">
      <c r="A163" s="11" t="s">
        <v>485</v>
      </c>
      <c r="B163" t="s">
        <v>360</v>
      </c>
      <c r="C163" s="3">
        <f>INVENTARIO1215[[#This Row],[STOCK]]</f>
        <v>98</v>
      </c>
      <c r="D163" s="17">
        <f>SUMIF(ENTRADAS141720[[#This Row],[CÓDIGO PRODUCTO]],INVENTARIO121518[[#This Row],[CÓDIGO PRODUCTO]],ENTRADAS141720[[#This Row],[CANTIDAD]])</f>
        <v>92</v>
      </c>
      <c r="E163" s="17">
        <f>SUMIF(SALIDAS131619[[#This Row],[CÓDIGO PRODUCTO]],INVENTARIO121518[[#This Row],[CÓDIGO PRODUCTO]],SALIDAS131619[[#This Row],[CANTIDAD]])</f>
        <v>91</v>
      </c>
      <c r="F163" s="18">
        <f>INVENTARIO121518[[#This Row],[EXISTENCIAS INICIALES]]+INVENTARIO121518[[#This Row],[ENTRADAS]]-INVENTARIO121518[[#This Row],[SALIDAS]]</f>
        <v>99</v>
      </c>
      <c r="H163" s="1" t="s">
        <v>610</v>
      </c>
      <c r="J163" s="11" t="s">
        <v>485</v>
      </c>
      <c r="K163" s="36" t="e" cm="1">
        <f t="array" ref="K163">BUSCARV</f>
        <v>#NAME?</v>
      </c>
      <c r="L163" s="1">
        <v>91</v>
      </c>
      <c r="N163" s="1" t="s">
        <v>611</v>
      </c>
      <c r="P163" s="11" t="s">
        <v>485</v>
      </c>
      <c r="Q163" s="1" t="e" cm="1" vm="1">
        <f t="array" aca="1" ref="Q163" ca="1">VLOOKUP(ENTRADAS141720[CÓDIGO PRODUCTO],INVENTARIO121518[],2,FALSE)</f>
        <v>#VALUE!</v>
      </c>
      <c r="R163" s="1">
        <v>92</v>
      </c>
    </row>
    <row r="164" spans="1:18" x14ac:dyDescent="0.25">
      <c r="A164" s="11" t="s">
        <v>486</v>
      </c>
      <c r="B164" t="s">
        <v>361</v>
      </c>
      <c r="C164" s="3">
        <f>INVENTARIO1215[[#This Row],[STOCK]]</f>
        <v>105</v>
      </c>
      <c r="D164" s="17">
        <f>SUMIF(ENTRADAS141720[[#This Row],[CÓDIGO PRODUCTO]],INVENTARIO121518[[#This Row],[CÓDIGO PRODUCTO]],ENTRADAS141720[[#This Row],[CANTIDAD]])</f>
        <v>98</v>
      </c>
      <c r="E164" s="17">
        <f>SUMIF(SALIDAS131619[[#This Row],[CÓDIGO PRODUCTO]],INVENTARIO121518[[#This Row],[CÓDIGO PRODUCTO]],SALIDAS131619[[#This Row],[CANTIDAD]])</f>
        <v>87</v>
      </c>
      <c r="F164" s="18">
        <f>INVENTARIO121518[[#This Row],[EXISTENCIAS INICIALES]]+INVENTARIO121518[[#This Row],[ENTRADAS]]-INVENTARIO121518[[#This Row],[SALIDAS]]</f>
        <v>116</v>
      </c>
      <c r="H164" s="1" t="s">
        <v>611</v>
      </c>
      <c r="J164" s="11" t="s">
        <v>486</v>
      </c>
      <c r="K164" s="36" t="e" cm="1">
        <f t="array" ref="K164">BUSCARV</f>
        <v>#NAME?</v>
      </c>
      <c r="L164" s="1">
        <v>87</v>
      </c>
      <c r="N164" s="1" t="s">
        <v>612</v>
      </c>
      <c r="P164" s="11" t="s">
        <v>486</v>
      </c>
      <c r="Q164" s="1" t="e" cm="1" vm="1">
        <f t="array" aca="1" ref="Q164" ca="1">VLOOKUP(ENTRADAS141720[CÓDIGO PRODUCTO],INVENTARIO121518[],2,FALSE)</f>
        <v>#VALUE!</v>
      </c>
      <c r="R164" s="1">
        <v>98</v>
      </c>
    </row>
    <row r="165" spans="1:18" x14ac:dyDescent="0.25">
      <c r="A165" s="11" t="s">
        <v>487</v>
      </c>
      <c r="B165" t="s">
        <v>362</v>
      </c>
      <c r="C165" s="3">
        <f>INVENTARIO1215[[#This Row],[STOCK]]</f>
        <v>63</v>
      </c>
      <c r="D165" s="17">
        <f>SUMIF(ENTRADAS141720[[#This Row],[CÓDIGO PRODUCTO]],INVENTARIO121518[[#This Row],[CÓDIGO PRODUCTO]],ENTRADAS141720[[#This Row],[CANTIDAD]])</f>
        <v>100</v>
      </c>
      <c r="E165" s="17">
        <f>SUMIF(SALIDAS131619[[#This Row],[CÓDIGO PRODUCTO]],INVENTARIO121518[[#This Row],[CÓDIGO PRODUCTO]],SALIDAS131619[[#This Row],[CANTIDAD]])</f>
        <v>95</v>
      </c>
      <c r="F165" s="18">
        <f>INVENTARIO121518[[#This Row],[EXISTENCIAS INICIALES]]+INVENTARIO121518[[#This Row],[ENTRADAS]]-INVENTARIO121518[[#This Row],[SALIDAS]]</f>
        <v>68</v>
      </c>
      <c r="H165" s="1" t="s">
        <v>612</v>
      </c>
      <c r="J165" s="11" t="s">
        <v>487</v>
      </c>
      <c r="K165" s="36" t="e" cm="1">
        <f t="array" ref="K165">BUSCARV</f>
        <v>#NAME?</v>
      </c>
      <c r="L165" s="1">
        <v>95</v>
      </c>
      <c r="N165" s="1" t="s">
        <v>613</v>
      </c>
      <c r="P165" s="11" t="s">
        <v>487</v>
      </c>
      <c r="Q165" s="1" t="e" cm="1" vm="1">
        <f t="array" aca="1" ref="Q165" ca="1">VLOOKUP(ENTRADAS141720[CÓDIGO PRODUCTO],INVENTARIO121518[],2,FALSE)</f>
        <v>#VALUE!</v>
      </c>
      <c r="R165" s="1">
        <v>100</v>
      </c>
    </row>
    <row r="166" spans="1:18" x14ac:dyDescent="0.25">
      <c r="A166" s="11" t="s">
        <v>488</v>
      </c>
      <c r="B166" t="s">
        <v>363</v>
      </c>
      <c r="C166" s="3">
        <f>INVENTARIO1215[[#This Row],[STOCK]]</f>
        <v>97</v>
      </c>
      <c r="D166" s="17">
        <f>SUMIF(ENTRADAS141720[[#This Row],[CÓDIGO PRODUCTO]],INVENTARIO121518[[#This Row],[CÓDIGO PRODUCTO]],ENTRADAS141720[[#This Row],[CANTIDAD]])</f>
        <v>110</v>
      </c>
      <c r="E166" s="17">
        <f>SUMIF(SALIDAS131619[[#This Row],[CÓDIGO PRODUCTO]],INVENTARIO121518[[#This Row],[CÓDIGO PRODUCTO]],SALIDAS131619[[#This Row],[CANTIDAD]])</f>
        <v>91</v>
      </c>
      <c r="F166" s="18">
        <f>INVENTARIO121518[[#This Row],[EXISTENCIAS INICIALES]]+INVENTARIO121518[[#This Row],[ENTRADAS]]-INVENTARIO121518[[#This Row],[SALIDAS]]</f>
        <v>116</v>
      </c>
      <c r="H166" s="1" t="s">
        <v>613</v>
      </c>
      <c r="J166" s="11" t="s">
        <v>488</v>
      </c>
      <c r="K166" s="36" t="e" cm="1">
        <f t="array" ref="K166">BUSCARV</f>
        <v>#NAME?</v>
      </c>
      <c r="L166" s="1">
        <v>91</v>
      </c>
      <c r="N166" s="1" t="s">
        <v>614</v>
      </c>
      <c r="P166" s="11" t="s">
        <v>488</v>
      </c>
      <c r="Q166" s="1" t="e" cm="1" vm="1">
        <f t="array" aca="1" ref="Q166" ca="1">VLOOKUP(ENTRADAS141720[CÓDIGO PRODUCTO],INVENTARIO121518[],2,FALSE)</f>
        <v>#VALUE!</v>
      </c>
      <c r="R166" s="1">
        <v>110</v>
      </c>
    </row>
    <row r="167" spans="1:18" x14ac:dyDescent="0.25">
      <c r="A167" s="11" t="s">
        <v>489</v>
      </c>
      <c r="B167" t="s">
        <v>364</v>
      </c>
      <c r="C167" s="3">
        <f>INVENTARIO1215[[#This Row],[STOCK]]</f>
        <v>69</v>
      </c>
      <c r="D167" s="17">
        <f>SUMIF(ENTRADAS141720[[#This Row],[CÓDIGO PRODUCTO]],INVENTARIO121518[[#This Row],[CÓDIGO PRODUCTO]],ENTRADAS141720[[#This Row],[CANTIDAD]])</f>
        <v>106</v>
      </c>
      <c r="E167" s="17">
        <f>SUMIF(SALIDAS131619[[#This Row],[CÓDIGO PRODUCTO]],INVENTARIO121518[[#This Row],[CÓDIGO PRODUCTO]],SALIDAS131619[[#This Row],[CANTIDAD]])</f>
        <v>93</v>
      </c>
      <c r="F167" s="18">
        <f>INVENTARIO121518[[#This Row],[EXISTENCIAS INICIALES]]+INVENTARIO121518[[#This Row],[ENTRADAS]]-INVENTARIO121518[[#This Row],[SALIDAS]]</f>
        <v>82</v>
      </c>
      <c r="H167" s="1" t="s">
        <v>614</v>
      </c>
      <c r="J167" s="11" t="s">
        <v>489</v>
      </c>
      <c r="K167" s="36" t="e" cm="1">
        <f t="array" ref="K167">BUSCARV</f>
        <v>#NAME?</v>
      </c>
      <c r="L167" s="1">
        <v>93</v>
      </c>
      <c r="N167" s="1" t="s">
        <v>615</v>
      </c>
      <c r="P167" s="11" t="s">
        <v>489</v>
      </c>
      <c r="Q167" s="1" t="e" cm="1" vm="1">
        <f t="array" aca="1" ref="Q167" ca="1">VLOOKUP(ENTRADAS141720[CÓDIGO PRODUCTO],INVENTARIO121518[],2,FALSE)</f>
        <v>#VALUE!</v>
      </c>
      <c r="R167" s="1">
        <v>106</v>
      </c>
    </row>
    <row r="168" spans="1:18" x14ac:dyDescent="0.25">
      <c r="A168" s="11" t="s">
        <v>490</v>
      </c>
      <c r="B168" t="s">
        <v>365</v>
      </c>
      <c r="C168" s="3">
        <f>INVENTARIO1215[[#This Row],[STOCK]]</f>
        <v>72</v>
      </c>
      <c r="D168" s="17">
        <f>SUMIF(ENTRADAS141720[[#This Row],[CÓDIGO PRODUCTO]],INVENTARIO121518[[#This Row],[CÓDIGO PRODUCTO]],ENTRADAS141720[[#This Row],[CANTIDAD]])</f>
        <v>99</v>
      </c>
      <c r="E168" s="17">
        <f>SUMIF(SALIDAS131619[[#This Row],[CÓDIGO PRODUCTO]],INVENTARIO121518[[#This Row],[CÓDIGO PRODUCTO]],SALIDAS131619[[#This Row],[CANTIDAD]])</f>
        <v>87</v>
      </c>
      <c r="F168" s="18">
        <f>INVENTARIO121518[[#This Row],[EXISTENCIAS INICIALES]]+INVENTARIO121518[[#This Row],[ENTRADAS]]-INVENTARIO121518[[#This Row],[SALIDAS]]</f>
        <v>84</v>
      </c>
      <c r="H168" s="1" t="s">
        <v>615</v>
      </c>
      <c r="J168" s="11" t="s">
        <v>490</v>
      </c>
      <c r="K168" s="36" t="e" cm="1">
        <f t="array" ref="K168">BUSCARV</f>
        <v>#NAME?</v>
      </c>
      <c r="L168" s="1">
        <v>87</v>
      </c>
      <c r="N168" s="1" t="s">
        <v>616</v>
      </c>
      <c r="P168" s="11" t="s">
        <v>490</v>
      </c>
      <c r="Q168" s="1" t="e" cm="1" vm="1">
        <f t="array" aca="1" ref="Q168" ca="1">VLOOKUP(ENTRADAS141720[CÓDIGO PRODUCTO],INVENTARIO121518[],2,FALSE)</f>
        <v>#VALUE!</v>
      </c>
      <c r="R168" s="1">
        <v>99</v>
      </c>
    </row>
    <row r="169" spans="1:18" x14ac:dyDescent="0.25">
      <c r="A169" s="11" t="s">
        <v>491</v>
      </c>
      <c r="B169" t="s">
        <v>366</v>
      </c>
      <c r="C169" s="3">
        <f>INVENTARIO1215[[#This Row],[STOCK]]</f>
        <v>61</v>
      </c>
      <c r="D169" s="17">
        <f>SUMIF(ENTRADAS141720[[#This Row],[CÓDIGO PRODUCTO]],INVENTARIO121518[[#This Row],[CÓDIGO PRODUCTO]],ENTRADAS141720[[#This Row],[CANTIDAD]])</f>
        <v>102</v>
      </c>
      <c r="E169" s="17">
        <f>SUMIF(SALIDAS131619[[#This Row],[CÓDIGO PRODUCTO]],INVENTARIO121518[[#This Row],[CÓDIGO PRODUCTO]],SALIDAS131619[[#This Row],[CANTIDAD]])</f>
        <v>91</v>
      </c>
      <c r="F169" s="18">
        <f>INVENTARIO121518[[#This Row],[EXISTENCIAS INICIALES]]+INVENTARIO121518[[#This Row],[ENTRADAS]]-INVENTARIO121518[[#This Row],[SALIDAS]]</f>
        <v>72</v>
      </c>
      <c r="H169" s="1" t="s">
        <v>616</v>
      </c>
      <c r="J169" s="11" t="s">
        <v>491</v>
      </c>
      <c r="K169" s="36" t="e" cm="1">
        <f t="array" ref="K169">BUSCARV</f>
        <v>#NAME?</v>
      </c>
      <c r="L169" s="1">
        <v>91</v>
      </c>
      <c r="N169" s="1" t="s">
        <v>617</v>
      </c>
      <c r="P169" s="11" t="s">
        <v>491</v>
      </c>
      <c r="Q169" s="1" t="e" cm="1" vm="1">
        <f t="array" aca="1" ref="Q169" ca="1">VLOOKUP(ENTRADAS141720[CÓDIGO PRODUCTO],INVENTARIO121518[],2,FALSE)</f>
        <v>#VALUE!</v>
      </c>
      <c r="R169" s="1">
        <v>102</v>
      </c>
    </row>
    <row r="170" spans="1:18" x14ac:dyDescent="0.25">
      <c r="A170" s="11" t="s">
        <v>492</v>
      </c>
      <c r="B170" t="s">
        <v>367</v>
      </c>
      <c r="C170" s="3">
        <f>INVENTARIO1215[[#This Row],[STOCK]]</f>
        <v>50</v>
      </c>
      <c r="D170" s="17">
        <f>SUMIF(ENTRADAS141720[[#This Row],[CÓDIGO PRODUCTO]],INVENTARIO121518[[#This Row],[CÓDIGO PRODUCTO]],ENTRADAS141720[[#This Row],[CANTIDAD]])</f>
        <v>96</v>
      </c>
      <c r="E170" s="17">
        <f>SUMIF(SALIDAS131619[[#This Row],[CÓDIGO PRODUCTO]],INVENTARIO121518[[#This Row],[CÓDIGO PRODUCTO]],SALIDAS131619[[#This Row],[CANTIDAD]])</f>
        <v>88</v>
      </c>
      <c r="F170" s="18">
        <f>INVENTARIO121518[[#This Row],[EXISTENCIAS INICIALES]]+INVENTARIO121518[[#This Row],[ENTRADAS]]-INVENTARIO121518[[#This Row],[SALIDAS]]</f>
        <v>58</v>
      </c>
      <c r="H170" s="1" t="s">
        <v>617</v>
      </c>
      <c r="J170" s="11" t="s">
        <v>492</v>
      </c>
      <c r="K170" s="36" t="e" cm="1">
        <f t="array" ref="K170">BUSCARV</f>
        <v>#NAME?</v>
      </c>
      <c r="L170" s="1">
        <v>88</v>
      </c>
      <c r="N170" s="1" t="s">
        <v>618</v>
      </c>
      <c r="P170" s="11" t="s">
        <v>492</v>
      </c>
      <c r="Q170" s="1" t="e" cm="1" vm="1">
        <f t="array" aca="1" ref="Q170" ca="1">VLOOKUP(ENTRADAS141720[CÓDIGO PRODUCTO],INVENTARIO121518[],2,FALSE)</f>
        <v>#VALUE!</v>
      </c>
      <c r="R170" s="1">
        <v>96</v>
      </c>
    </row>
    <row r="171" spans="1:18" x14ac:dyDescent="0.25">
      <c r="A171" s="11" t="s">
        <v>493</v>
      </c>
      <c r="B171" t="s">
        <v>368</v>
      </c>
      <c r="C171" s="3">
        <f>INVENTARIO1215[[#This Row],[STOCK]]</f>
        <v>83</v>
      </c>
      <c r="D171" s="17">
        <f>SUMIF(ENTRADAS141720[[#This Row],[CÓDIGO PRODUCTO]],INVENTARIO121518[[#This Row],[CÓDIGO PRODUCTO]],ENTRADAS141720[[#This Row],[CANTIDAD]])</f>
        <v>103</v>
      </c>
      <c r="E171" s="17">
        <f>SUMIF(SALIDAS131619[[#This Row],[CÓDIGO PRODUCTO]],INVENTARIO121518[[#This Row],[CÓDIGO PRODUCTO]],SALIDAS131619[[#This Row],[CANTIDAD]])</f>
        <v>94</v>
      </c>
      <c r="F171" s="18">
        <f>INVENTARIO121518[[#This Row],[EXISTENCIAS INICIALES]]+INVENTARIO121518[[#This Row],[ENTRADAS]]-INVENTARIO121518[[#This Row],[SALIDAS]]</f>
        <v>92</v>
      </c>
      <c r="H171" s="1" t="s">
        <v>618</v>
      </c>
      <c r="J171" s="11" t="s">
        <v>493</v>
      </c>
      <c r="K171" s="36" t="e" cm="1">
        <f t="array" ref="K171">BUSCARV</f>
        <v>#NAME?</v>
      </c>
      <c r="L171" s="1">
        <v>94</v>
      </c>
      <c r="N171" s="1" t="s">
        <v>619</v>
      </c>
      <c r="P171" s="11" t="s">
        <v>493</v>
      </c>
      <c r="Q171" s="1" t="e" cm="1" vm="1">
        <f t="array" aca="1" ref="Q171" ca="1">VLOOKUP(ENTRADAS141720[CÓDIGO PRODUCTO],INVENTARIO121518[],2,FALSE)</f>
        <v>#VALUE!</v>
      </c>
      <c r="R171" s="1">
        <v>103</v>
      </c>
    </row>
    <row r="172" spans="1:18" x14ac:dyDescent="0.25">
      <c r="A172" s="11" t="s">
        <v>494</v>
      </c>
      <c r="B172" t="s">
        <v>369</v>
      </c>
      <c r="C172" s="3">
        <f>INVENTARIO1215[[#This Row],[STOCK]]</f>
        <v>87</v>
      </c>
      <c r="D172" s="17">
        <f>SUMIF(ENTRADAS141720[[#This Row],[CÓDIGO PRODUCTO]],INVENTARIO121518[[#This Row],[CÓDIGO PRODUCTO]],ENTRADAS141720[[#This Row],[CANTIDAD]])</f>
        <v>104</v>
      </c>
      <c r="E172" s="17">
        <f>SUMIF(SALIDAS131619[[#This Row],[CÓDIGO PRODUCTO]],INVENTARIO121518[[#This Row],[CÓDIGO PRODUCTO]],SALIDAS131619[[#This Row],[CANTIDAD]])</f>
        <v>91</v>
      </c>
      <c r="F172" s="18">
        <f>INVENTARIO121518[[#This Row],[EXISTENCIAS INICIALES]]+INVENTARIO121518[[#This Row],[ENTRADAS]]-INVENTARIO121518[[#This Row],[SALIDAS]]</f>
        <v>100</v>
      </c>
      <c r="H172" s="1" t="s">
        <v>619</v>
      </c>
      <c r="J172" s="11" t="s">
        <v>494</v>
      </c>
      <c r="K172" s="36" t="e" cm="1">
        <f t="array" ref="K172">BUSCARV</f>
        <v>#NAME?</v>
      </c>
      <c r="L172" s="1">
        <v>91</v>
      </c>
      <c r="N172" s="1" t="s">
        <v>620</v>
      </c>
      <c r="P172" s="11" t="s">
        <v>494</v>
      </c>
      <c r="Q172" s="1" t="e" cm="1" vm="1">
        <f t="array" aca="1" ref="Q172" ca="1">VLOOKUP(ENTRADAS141720[CÓDIGO PRODUCTO],INVENTARIO121518[],2,FALSE)</f>
        <v>#VALUE!</v>
      </c>
      <c r="R172" s="1">
        <v>104</v>
      </c>
    </row>
    <row r="173" spans="1:18" x14ac:dyDescent="0.25">
      <c r="A173" s="11" t="s">
        <v>495</v>
      </c>
      <c r="B173" t="s">
        <v>370</v>
      </c>
      <c r="C173" s="3">
        <f>INVENTARIO1215[[#This Row],[STOCK]]</f>
        <v>114</v>
      </c>
      <c r="D173" s="17">
        <f>SUMIF(ENTRADAS141720[[#This Row],[CÓDIGO PRODUCTO]],INVENTARIO121518[[#This Row],[CÓDIGO PRODUCTO]],ENTRADAS141720[[#This Row],[CANTIDAD]])</f>
        <v>103</v>
      </c>
      <c r="E173" s="17">
        <f>SUMIF(SALIDAS131619[[#This Row],[CÓDIGO PRODUCTO]],INVENTARIO121518[[#This Row],[CÓDIGO PRODUCTO]],SALIDAS131619[[#This Row],[CANTIDAD]])</f>
        <v>95</v>
      </c>
      <c r="F173" s="18">
        <f>INVENTARIO121518[[#This Row],[EXISTENCIAS INICIALES]]+INVENTARIO121518[[#This Row],[ENTRADAS]]-INVENTARIO121518[[#This Row],[SALIDAS]]</f>
        <v>122</v>
      </c>
      <c r="H173" s="1" t="s">
        <v>620</v>
      </c>
      <c r="J173" s="11" t="s">
        <v>495</v>
      </c>
      <c r="K173" s="36" t="e" cm="1">
        <f t="array" ref="K173">BUSCARV</f>
        <v>#NAME?</v>
      </c>
      <c r="L173" s="1">
        <v>95</v>
      </c>
      <c r="N173" s="1" t="s">
        <v>621</v>
      </c>
      <c r="P173" s="11" t="s">
        <v>495</v>
      </c>
      <c r="Q173" s="1" t="e" cm="1" vm="1">
        <f t="array" aca="1" ref="Q173" ca="1">VLOOKUP(ENTRADAS141720[CÓDIGO PRODUCTO],INVENTARIO121518[],2,FALSE)</f>
        <v>#VALUE!</v>
      </c>
      <c r="R173" s="1">
        <v>103</v>
      </c>
    </row>
    <row r="174" spans="1:18" x14ac:dyDescent="0.25">
      <c r="A174" s="11" t="s">
        <v>496</v>
      </c>
      <c r="B174" t="s">
        <v>371</v>
      </c>
      <c r="C174" s="3">
        <f>INVENTARIO1215[[#This Row],[STOCK]]</f>
        <v>55</v>
      </c>
      <c r="D174" s="17">
        <f>SUMIF(ENTRADAS141720[[#This Row],[CÓDIGO PRODUCTO]],INVENTARIO121518[[#This Row],[CÓDIGO PRODUCTO]],ENTRADAS141720[[#This Row],[CANTIDAD]])</f>
        <v>92</v>
      </c>
      <c r="E174" s="17">
        <f>SUMIF(SALIDAS131619[[#This Row],[CÓDIGO PRODUCTO]],INVENTARIO121518[[#This Row],[CÓDIGO PRODUCTO]],SALIDAS131619[[#This Row],[CANTIDAD]])</f>
        <v>89</v>
      </c>
      <c r="F174" s="18">
        <f>INVENTARIO121518[[#This Row],[EXISTENCIAS INICIALES]]+INVENTARIO121518[[#This Row],[ENTRADAS]]-INVENTARIO121518[[#This Row],[SALIDAS]]</f>
        <v>58</v>
      </c>
      <c r="H174" s="1" t="s">
        <v>621</v>
      </c>
      <c r="J174" s="11" t="s">
        <v>496</v>
      </c>
      <c r="K174" s="36" t="e" cm="1">
        <f t="array" ref="K174">BUSCARV</f>
        <v>#NAME?</v>
      </c>
      <c r="L174" s="1">
        <v>89</v>
      </c>
      <c r="N174" s="1" t="s">
        <v>622</v>
      </c>
      <c r="P174" s="11" t="s">
        <v>496</v>
      </c>
      <c r="Q174" s="1" t="e" cm="1" vm="1">
        <f t="array" aca="1" ref="Q174" ca="1">VLOOKUP(ENTRADAS141720[CÓDIGO PRODUCTO],INVENTARIO121518[],2,FALSE)</f>
        <v>#VALUE!</v>
      </c>
      <c r="R174" s="1">
        <v>92</v>
      </c>
    </row>
    <row r="175" spans="1:18" x14ac:dyDescent="0.25">
      <c r="A175" s="11" t="s">
        <v>497</v>
      </c>
      <c r="B175" t="s">
        <v>372</v>
      </c>
      <c r="C175" s="3">
        <f>INVENTARIO1215[[#This Row],[STOCK]]</f>
        <v>84</v>
      </c>
      <c r="D175" s="17">
        <f>SUMIF(ENTRADAS141720[[#This Row],[CÓDIGO PRODUCTO]],INVENTARIO121518[[#This Row],[CÓDIGO PRODUCTO]],ENTRADAS141720[[#This Row],[CANTIDAD]])</f>
        <v>111</v>
      </c>
      <c r="E175" s="17">
        <f>SUMIF(SALIDAS131619[[#This Row],[CÓDIGO PRODUCTO]],INVENTARIO121518[[#This Row],[CÓDIGO PRODUCTO]],SALIDAS131619[[#This Row],[CANTIDAD]])</f>
        <v>92</v>
      </c>
      <c r="F175" s="18">
        <f>INVENTARIO121518[[#This Row],[EXISTENCIAS INICIALES]]+INVENTARIO121518[[#This Row],[ENTRADAS]]-INVENTARIO121518[[#This Row],[SALIDAS]]</f>
        <v>103</v>
      </c>
      <c r="H175" s="1" t="s">
        <v>622</v>
      </c>
      <c r="J175" s="11" t="s">
        <v>497</v>
      </c>
      <c r="K175" s="36" t="e" cm="1">
        <f t="array" ref="K175">BUSCARV</f>
        <v>#NAME?</v>
      </c>
      <c r="L175" s="1">
        <v>92</v>
      </c>
      <c r="N175" s="1" t="s">
        <v>623</v>
      </c>
      <c r="P175" s="11" t="s">
        <v>497</v>
      </c>
      <c r="Q175" s="1" t="e" cm="1" vm="1">
        <f t="array" aca="1" ref="Q175" ca="1">VLOOKUP(ENTRADAS141720[CÓDIGO PRODUCTO],INVENTARIO121518[],2,FALSE)</f>
        <v>#VALUE!</v>
      </c>
      <c r="R175" s="1">
        <v>111</v>
      </c>
    </row>
    <row r="176" spans="1:18" x14ac:dyDescent="0.25">
      <c r="A176" s="11" t="s">
        <v>498</v>
      </c>
      <c r="B176" t="s">
        <v>373</v>
      </c>
      <c r="C176" s="3">
        <f>INVENTARIO1215[[#This Row],[STOCK]]</f>
        <v>110</v>
      </c>
      <c r="D176" s="17">
        <f>SUMIF(ENTRADAS141720[[#This Row],[CÓDIGO PRODUCTO]],INVENTARIO121518[[#This Row],[CÓDIGO PRODUCTO]],ENTRADAS141720[[#This Row],[CANTIDAD]])</f>
        <v>99</v>
      </c>
      <c r="E176" s="17">
        <f>SUMIF(SALIDAS131619[[#This Row],[CÓDIGO PRODUCTO]],INVENTARIO121518[[#This Row],[CÓDIGO PRODUCTO]],SALIDAS131619[[#This Row],[CANTIDAD]])</f>
        <v>92</v>
      </c>
      <c r="F176" s="18">
        <f>INVENTARIO121518[[#This Row],[EXISTENCIAS INICIALES]]+INVENTARIO121518[[#This Row],[ENTRADAS]]-INVENTARIO121518[[#This Row],[SALIDAS]]</f>
        <v>117</v>
      </c>
      <c r="H176" s="1" t="s">
        <v>623</v>
      </c>
      <c r="J176" s="11" t="s">
        <v>498</v>
      </c>
      <c r="K176" s="36" t="e" cm="1">
        <f t="array" ref="K176">BUSCARV</f>
        <v>#NAME?</v>
      </c>
      <c r="L176" s="1">
        <v>92</v>
      </c>
      <c r="N176" s="1" t="s">
        <v>624</v>
      </c>
      <c r="P176" s="11" t="s">
        <v>498</v>
      </c>
      <c r="Q176" s="1" t="e" cm="1" vm="1">
        <f t="array" aca="1" ref="Q176" ca="1">VLOOKUP(ENTRADAS141720[CÓDIGO PRODUCTO],INVENTARIO121518[],2,FALSE)</f>
        <v>#VALUE!</v>
      </c>
      <c r="R176" s="1">
        <v>99</v>
      </c>
    </row>
    <row r="177" spans="1:18" x14ac:dyDescent="0.25">
      <c r="A177" s="11" t="s">
        <v>499</v>
      </c>
      <c r="B177" t="s">
        <v>374</v>
      </c>
      <c r="C177" s="3">
        <f>INVENTARIO1215[[#This Row],[STOCK]]</f>
        <v>42</v>
      </c>
      <c r="D177" s="17">
        <f>SUMIF(ENTRADAS141720[[#This Row],[CÓDIGO PRODUCTO]],INVENTARIO121518[[#This Row],[CÓDIGO PRODUCTO]],ENTRADAS141720[[#This Row],[CANTIDAD]])</f>
        <v>95</v>
      </c>
      <c r="E177" s="17">
        <f>SUMIF(SALIDAS131619[[#This Row],[CÓDIGO PRODUCTO]],INVENTARIO121518[[#This Row],[CÓDIGO PRODUCTO]],SALIDAS131619[[#This Row],[CANTIDAD]])</f>
        <v>91</v>
      </c>
      <c r="F177" s="18">
        <f>INVENTARIO121518[[#This Row],[EXISTENCIAS INICIALES]]+INVENTARIO121518[[#This Row],[ENTRADAS]]-INVENTARIO121518[[#This Row],[SALIDAS]]</f>
        <v>46</v>
      </c>
      <c r="H177" s="1" t="s">
        <v>624</v>
      </c>
      <c r="J177" s="11" t="s">
        <v>499</v>
      </c>
      <c r="K177" s="36" t="e" cm="1">
        <f t="array" ref="K177">BUSCARV</f>
        <v>#NAME?</v>
      </c>
      <c r="L177" s="1">
        <v>91</v>
      </c>
      <c r="N177" s="1" t="s">
        <v>625</v>
      </c>
      <c r="P177" s="11" t="s">
        <v>499</v>
      </c>
      <c r="Q177" s="1" t="e" cm="1" vm="1">
        <f t="array" aca="1" ref="Q177" ca="1">VLOOKUP(ENTRADAS141720[CÓDIGO PRODUCTO],INVENTARIO121518[],2,FALSE)</f>
        <v>#VALUE!</v>
      </c>
      <c r="R177" s="1">
        <v>95</v>
      </c>
    </row>
    <row r="178" spans="1:18" x14ac:dyDescent="0.25">
      <c r="A178" s="11" t="s">
        <v>500</v>
      </c>
      <c r="B178" t="s">
        <v>375</v>
      </c>
      <c r="C178" s="3">
        <f>INVENTARIO1215[[#This Row],[STOCK]]</f>
        <v>80</v>
      </c>
      <c r="D178" s="17">
        <f>SUMIF(ENTRADAS141720[[#This Row],[CÓDIGO PRODUCTO]],INVENTARIO121518[[#This Row],[CÓDIGO PRODUCTO]],ENTRADAS141720[[#This Row],[CANTIDAD]])</f>
        <v>112</v>
      </c>
      <c r="E178" s="17">
        <f>SUMIF(SALIDAS131619[[#This Row],[CÓDIGO PRODUCTO]],INVENTARIO121518[[#This Row],[CÓDIGO PRODUCTO]],SALIDAS131619[[#This Row],[CANTIDAD]])</f>
        <v>91</v>
      </c>
      <c r="F178" s="18">
        <f>INVENTARIO121518[[#This Row],[EXISTENCIAS INICIALES]]+INVENTARIO121518[[#This Row],[ENTRADAS]]-INVENTARIO121518[[#This Row],[SALIDAS]]</f>
        <v>101</v>
      </c>
      <c r="H178" s="1" t="s">
        <v>625</v>
      </c>
      <c r="J178" s="11" t="s">
        <v>500</v>
      </c>
      <c r="K178" s="36" t="e" cm="1">
        <f t="array" ref="K178">BUSCARV</f>
        <v>#NAME?</v>
      </c>
      <c r="L178" s="1">
        <v>91</v>
      </c>
      <c r="N178" s="1" t="s">
        <v>626</v>
      </c>
      <c r="P178" s="11" t="s">
        <v>500</v>
      </c>
      <c r="Q178" s="1" t="e" cm="1" vm="1">
        <f t="array" aca="1" ref="Q178" ca="1">VLOOKUP(ENTRADAS141720[CÓDIGO PRODUCTO],INVENTARIO121518[],2,FALSE)</f>
        <v>#VALUE!</v>
      </c>
      <c r="R178" s="1">
        <v>112</v>
      </c>
    </row>
    <row r="179" spans="1:18" x14ac:dyDescent="0.25">
      <c r="A179" s="11" t="s">
        <v>501</v>
      </c>
      <c r="B179" t="s">
        <v>376</v>
      </c>
      <c r="C179" s="3">
        <f>INVENTARIO1215[[#This Row],[STOCK]]</f>
        <v>30</v>
      </c>
      <c r="D179" s="17">
        <f>SUMIF(ENTRADAS141720[[#This Row],[CÓDIGO PRODUCTO]],INVENTARIO121518[[#This Row],[CÓDIGO PRODUCTO]],ENTRADAS141720[[#This Row],[CANTIDAD]])</f>
        <v>95</v>
      </c>
      <c r="E179" s="17">
        <f>SUMIF(SALIDAS131619[[#This Row],[CÓDIGO PRODUCTO]],INVENTARIO121518[[#This Row],[CÓDIGO PRODUCTO]],SALIDAS131619[[#This Row],[CANTIDAD]])</f>
        <v>95</v>
      </c>
      <c r="F179" s="18">
        <f>INVENTARIO121518[[#This Row],[EXISTENCIAS INICIALES]]+INVENTARIO121518[[#This Row],[ENTRADAS]]-INVENTARIO121518[[#This Row],[SALIDAS]]</f>
        <v>30</v>
      </c>
      <c r="H179" s="1" t="s">
        <v>626</v>
      </c>
      <c r="J179" s="11" t="s">
        <v>501</v>
      </c>
      <c r="K179" s="36" t="e" cm="1">
        <f t="array" ref="K179">BUSCARV</f>
        <v>#NAME?</v>
      </c>
      <c r="L179" s="1">
        <v>95</v>
      </c>
      <c r="N179" s="1" t="s">
        <v>627</v>
      </c>
      <c r="P179" s="11" t="s">
        <v>501</v>
      </c>
      <c r="Q179" s="1" t="e" cm="1" vm="1">
        <f t="array" aca="1" ref="Q179" ca="1">VLOOKUP(ENTRADAS141720[CÓDIGO PRODUCTO],INVENTARIO121518[],2,FALSE)</f>
        <v>#VALUE!</v>
      </c>
      <c r="R179" s="1">
        <v>95</v>
      </c>
    </row>
    <row r="180" spans="1:18" x14ac:dyDescent="0.25">
      <c r="A180" s="11" t="s">
        <v>502</v>
      </c>
      <c r="B180" t="s">
        <v>377</v>
      </c>
      <c r="C180" s="3">
        <f>INVENTARIO1215[[#This Row],[STOCK]]</f>
        <v>53</v>
      </c>
      <c r="D180" s="17">
        <f>SUMIF(ENTRADAS141720[[#This Row],[CÓDIGO PRODUCTO]],INVENTARIO121518[[#This Row],[CÓDIGO PRODUCTO]],ENTRADAS141720[[#This Row],[CANTIDAD]])</f>
        <v>91</v>
      </c>
      <c r="E180" s="17">
        <f>SUMIF(SALIDAS131619[[#This Row],[CÓDIGO PRODUCTO]],INVENTARIO121518[[#This Row],[CÓDIGO PRODUCTO]],SALIDAS131619[[#This Row],[CANTIDAD]])</f>
        <v>92</v>
      </c>
      <c r="F180" s="18">
        <f>INVENTARIO121518[[#This Row],[EXISTENCIAS INICIALES]]+INVENTARIO121518[[#This Row],[ENTRADAS]]-INVENTARIO121518[[#This Row],[SALIDAS]]</f>
        <v>52</v>
      </c>
      <c r="H180" s="1" t="s">
        <v>627</v>
      </c>
      <c r="J180" s="11" t="s">
        <v>502</v>
      </c>
      <c r="K180" s="36" t="e" cm="1">
        <f t="array" ref="K180">BUSCARV</f>
        <v>#NAME?</v>
      </c>
      <c r="L180" s="1">
        <v>92</v>
      </c>
      <c r="N180" s="1" t="s">
        <v>628</v>
      </c>
      <c r="P180" s="11" t="s">
        <v>502</v>
      </c>
      <c r="Q180" s="1" t="e" cm="1" vm="1">
        <f t="array" aca="1" ref="Q180" ca="1">VLOOKUP(ENTRADAS141720[CÓDIGO PRODUCTO],INVENTARIO121518[],2,FALSE)</f>
        <v>#VALUE!</v>
      </c>
      <c r="R180" s="1">
        <v>91</v>
      </c>
    </row>
    <row r="181" spans="1:18" x14ac:dyDescent="0.25">
      <c r="A181" s="11" t="s">
        <v>503</v>
      </c>
      <c r="B181" t="s">
        <v>378</v>
      </c>
      <c r="C181" s="3">
        <f>INVENTARIO1215[[#This Row],[STOCK]]</f>
        <v>102</v>
      </c>
      <c r="D181" s="17">
        <f>SUMIF(ENTRADAS141720[[#This Row],[CÓDIGO PRODUCTO]],INVENTARIO121518[[#This Row],[CÓDIGO PRODUCTO]],ENTRADAS141720[[#This Row],[CANTIDAD]])</f>
        <v>111</v>
      </c>
      <c r="E181" s="17">
        <f>SUMIF(SALIDAS131619[[#This Row],[CÓDIGO PRODUCTO]],INVENTARIO121518[[#This Row],[CÓDIGO PRODUCTO]],SALIDAS131619[[#This Row],[CANTIDAD]])</f>
        <v>86</v>
      </c>
      <c r="F181" s="18">
        <f>INVENTARIO121518[[#This Row],[EXISTENCIAS INICIALES]]+INVENTARIO121518[[#This Row],[ENTRADAS]]-INVENTARIO121518[[#This Row],[SALIDAS]]</f>
        <v>127</v>
      </c>
      <c r="H181" s="1" t="s">
        <v>628</v>
      </c>
      <c r="J181" s="11" t="s">
        <v>503</v>
      </c>
      <c r="K181" s="36" t="e" cm="1">
        <f t="array" ref="K181">BUSCARV</f>
        <v>#NAME?</v>
      </c>
      <c r="L181" s="1">
        <v>86</v>
      </c>
      <c r="N181" s="1" t="s">
        <v>629</v>
      </c>
      <c r="P181" s="11" t="s">
        <v>503</v>
      </c>
      <c r="Q181" s="1" t="e" cm="1" vm="1">
        <f t="array" aca="1" ref="Q181" ca="1">VLOOKUP(ENTRADAS141720[CÓDIGO PRODUCTO],INVENTARIO121518[],2,FALSE)</f>
        <v>#VALUE!</v>
      </c>
      <c r="R181" s="1">
        <v>111</v>
      </c>
    </row>
    <row r="182" spans="1:18" x14ac:dyDescent="0.25">
      <c r="A182" s="11" t="s">
        <v>504</v>
      </c>
      <c r="B182" t="s">
        <v>379</v>
      </c>
      <c r="C182" s="3">
        <f>INVENTARIO1215[[#This Row],[STOCK]]</f>
        <v>92</v>
      </c>
      <c r="D182" s="17">
        <f>SUMIF(ENTRADAS141720[[#This Row],[CÓDIGO PRODUCTO]],INVENTARIO121518[[#This Row],[CÓDIGO PRODUCTO]],ENTRADAS141720[[#This Row],[CANTIDAD]])</f>
        <v>111</v>
      </c>
      <c r="E182" s="17">
        <f>SUMIF(SALIDAS131619[[#This Row],[CÓDIGO PRODUCTO]],INVENTARIO121518[[#This Row],[CÓDIGO PRODUCTO]],SALIDAS131619[[#This Row],[CANTIDAD]])</f>
        <v>93</v>
      </c>
      <c r="F182" s="18">
        <f>INVENTARIO121518[[#This Row],[EXISTENCIAS INICIALES]]+INVENTARIO121518[[#This Row],[ENTRADAS]]-INVENTARIO121518[[#This Row],[SALIDAS]]</f>
        <v>110</v>
      </c>
      <c r="H182" s="1" t="s">
        <v>629</v>
      </c>
      <c r="J182" s="11" t="s">
        <v>504</v>
      </c>
      <c r="K182" s="36" t="e" cm="1">
        <f t="array" ref="K182">BUSCARV</f>
        <v>#NAME?</v>
      </c>
      <c r="L182" s="1">
        <v>93</v>
      </c>
      <c r="N182" s="1" t="s">
        <v>630</v>
      </c>
      <c r="P182" s="11" t="s">
        <v>504</v>
      </c>
      <c r="Q182" s="1" t="e" cm="1" vm="1">
        <f t="array" aca="1" ref="Q182" ca="1">VLOOKUP(ENTRADAS141720[CÓDIGO PRODUCTO],INVENTARIO121518[],2,FALSE)</f>
        <v>#VALUE!</v>
      </c>
      <c r="R182" s="1">
        <v>111</v>
      </c>
    </row>
    <row r="183" spans="1:18" x14ac:dyDescent="0.25">
      <c r="A183" s="11" t="s">
        <v>505</v>
      </c>
      <c r="B183" t="s">
        <v>380</v>
      </c>
      <c r="C183" s="3">
        <f>INVENTARIO1215[[#This Row],[STOCK]]</f>
        <v>33</v>
      </c>
      <c r="D183" s="17">
        <f>SUMIF(ENTRADAS141720[[#This Row],[CÓDIGO PRODUCTO]],INVENTARIO121518[[#This Row],[CÓDIGO PRODUCTO]],ENTRADAS141720[[#This Row],[CANTIDAD]])</f>
        <v>91</v>
      </c>
      <c r="E183" s="17">
        <f>SUMIF(SALIDAS131619[[#This Row],[CÓDIGO PRODUCTO]],INVENTARIO121518[[#This Row],[CÓDIGO PRODUCTO]],SALIDAS131619[[#This Row],[CANTIDAD]])</f>
        <v>87</v>
      </c>
      <c r="F183" s="18">
        <f>INVENTARIO121518[[#This Row],[EXISTENCIAS INICIALES]]+INVENTARIO121518[[#This Row],[ENTRADAS]]-INVENTARIO121518[[#This Row],[SALIDAS]]</f>
        <v>37</v>
      </c>
      <c r="H183" s="1" t="s">
        <v>630</v>
      </c>
      <c r="J183" s="11" t="s">
        <v>505</v>
      </c>
      <c r="K183" s="36" t="e" cm="1">
        <f t="array" ref="K183">BUSCARV</f>
        <v>#NAME?</v>
      </c>
      <c r="L183" s="1">
        <v>87</v>
      </c>
      <c r="N183" s="1" t="s">
        <v>631</v>
      </c>
      <c r="P183" s="11" t="s">
        <v>505</v>
      </c>
      <c r="Q183" s="1" t="e" cm="1" vm="1">
        <f t="array" aca="1" ref="Q183" ca="1">VLOOKUP(ENTRADAS141720[CÓDIGO PRODUCTO],INVENTARIO121518[],2,FALSE)</f>
        <v>#VALUE!</v>
      </c>
      <c r="R183" s="1">
        <v>91</v>
      </c>
    </row>
    <row r="184" spans="1:18" x14ac:dyDescent="0.25">
      <c r="A184" s="11" t="s">
        <v>506</v>
      </c>
      <c r="B184" t="s">
        <v>381</v>
      </c>
      <c r="C184" s="3">
        <f>INVENTARIO1215[[#This Row],[STOCK]]</f>
        <v>51</v>
      </c>
      <c r="D184" s="17">
        <f>SUMIF(ENTRADAS141720[[#This Row],[CÓDIGO PRODUCTO]],INVENTARIO121518[[#This Row],[CÓDIGO PRODUCTO]],ENTRADAS141720[[#This Row],[CANTIDAD]])</f>
        <v>91</v>
      </c>
      <c r="E184" s="17">
        <f>SUMIF(SALIDAS131619[[#This Row],[CÓDIGO PRODUCTO]],INVENTARIO121518[[#This Row],[CÓDIGO PRODUCTO]],SALIDAS131619[[#This Row],[CANTIDAD]])</f>
        <v>95</v>
      </c>
      <c r="F184" s="18">
        <f>INVENTARIO121518[[#This Row],[EXISTENCIAS INICIALES]]+INVENTARIO121518[[#This Row],[ENTRADAS]]-INVENTARIO121518[[#This Row],[SALIDAS]]</f>
        <v>47</v>
      </c>
      <c r="H184" s="1" t="s">
        <v>631</v>
      </c>
      <c r="J184" s="11" t="s">
        <v>506</v>
      </c>
      <c r="K184" s="36" t="e" cm="1">
        <f t="array" ref="K184">BUSCARV</f>
        <v>#NAME?</v>
      </c>
      <c r="L184" s="1">
        <v>95</v>
      </c>
      <c r="N184" s="1" t="s">
        <v>632</v>
      </c>
      <c r="P184" s="11" t="s">
        <v>506</v>
      </c>
      <c r="Q184" s="1" t="e" cm="1" vm="1">
        <f t="array" aca="1" ref="Q184" ca="1">VLOOKUP(ENTRADAS141720[CÓDIGO PRODUCTO],INVENTARIO121518[],2,FALSE)</f>
        <v>#VALUE!</v>
      </c>
      <c r="R184" s="1">
        <v>91</v>
      </c>
    </row>
    <row r="185" spans="1:18" x14ac:dyDescent="0.25">
      <c r="A185" s="11" t="s">
        <v>507</v>
      </c>
      <c r="B185" t="s">
        <v>382</v>
      </c>
      <c r="C185" s="3">
        <f>INVENTARIO1215[[#This Row],[STOCK]]</f>
        <v>50</v>
      </c>
      <c r="D185" s="17">
        <f>SUMIF(ENTRADAS141720[[#This Row],[CÓDIGO PRODUCTO]],INVENTARIO121518[[#This Row],[CÓDIGO PRODUCTO]],ENTRADAS141720[[#This Row],[CANTIDAD]])</f>
        <v>98</v>
      </c>
      <c r="E185" s="17">
        <f>SUMIF(SALIDAS131619[[#This Row],[CÓDIGO PRODUCTO]],INVENTARIO121518[[#This Row],[CÓDIGO PRODUCTO]],SALIDAS131619[[#This Row],[CANTIDAD]])</f>
        <v>95</v>
      </c>
      <c r="F185" s="18">
        <f>INVENTARIO121518[[#This Row],[EXISTENCIAS INICIALES]]+INVENTARIO121518[[#This Row],[ENTRADAS]]-INVENTARIO121518[[#This Row],[SALIDAS]]</f>
        <v>53</v>
      </c>
      <c r="H185" s="1" t="s">
        <v>632</v>
      </c>
      <c r="J185" s="11" t="s">
        <v>507</v>
      </c>
      <c r="K185" s="36" t="e" cm="1">
        <f t="array" ref="K185">BUSCARV</f>
        <v>#NAME?</v>
      </c>
      <c r="L185" s="1">
        <v>95</v>
      </c>
      <c r="N185" s="1" t="s">
        <v>633</v>
      </c>
      <c r="P185" s="11" t="s">
        <v>507</v>
      </c>
      <c r="Q185" s="1" t="e" cm="1" vm="1">
        <f t="array" aca="1" ref="Q185" ca="1">VLOOKUP(ENTRADAS141720[CÓDIGO PRODUCTO],INVENTARIO121518[],2,FALSE)</f>
        <v>#VALUE!</v>
      </c>
      <c r="R185" s="1">
        <v>98</v>
      </c>
    </row>
    <row r="186" spans="1:18" x14ac:dyDescent="0.25">
      <c r="A186" s="11" t="s">
        <v>508</v>
      </c>
      <c r="B186" t="s">
        <v>383</v>
      </c>
      <c r="C186" s="3">
        <f>INVENTARIO1215[[#This Row],[STOCK]]</f>
        <v>59</v>
      </c>
      <c r="D186" s="17">
        <f>SUMIF(ENTRADAS141720[[#This Row],[CÓDIGO PRODUCTO]],INVENTARIO121518[[#This Row],[CÓDIGO PRODUCTO]],ENTRADAS141720[[#This Row],[CANTIDAD]])</f>
        <v>106</v>
      </c>
      <c r="E186" s="17">
        <f>SUMIF(SALIDAS131619[[#This Row],[CÓDIGO PRODUCTO]],INVENTARIO121518[[#This Row],[CÓDIGO PRODUCTO]],SALIDAS131619[[#This Row],[CANTIDAD]])</f>
        <v>91</v>
      </c>
      <c r="F186" s="18">
        <f>INVENTARIO121518[[#This Row],[EXISTENCIAS INICIALES]]+INVENTARIO121518[[#This Row],[ENTRADAS]]-INVENTARIO121518[[#This Row],[SALIDAS]]</f>
        <v>74</v>
      </c>
      <c r="H186" s="1" t="s">
        <v>633</v>
      </c>
      <c r="J186" s="11" t="s">
        <v>508</v>
      </c>
      <c r="K186" s="36" t="e" cm="1">
        <f t="array" ref="K186">BUSCARV</f>
        <v>#NAME?</v>
      </c>
      <c r="L186" s="1">
        <v>91</v>
      </c>
      <c r="N186" s="1" t="s">
        <v>634</v>
      </c>
      <c r="P186" s="11" t="s">
        <v>508</v>
      </c>
      <c r="Q186" s="1" t="e" cm="1" vm="1">
        <f t="array" aca="1" ref="Q186" ca="1">VLOOKUP(ENTRADAS141720[CÓDIGO PRODUCTO],INVENTARIO121518[],2,FALSE)</f>
        <v>#VALUE!</v>
      </c>
      <c r="R186" s="1">
        <v>106</v>
      </c>
    </row>
    <row r="187" spans="1:18" x14ac:dyDescent="0.25">
      <c r="A187" s="11" t="s">
        <v>509</v>
      </c>
      <c r="B187" t="s">
        <v>384</v>
      </c>
      <c r="C187" s="3">
        <f>INVENTARIO1215[[#This Row],[STOCK]]</f>
        <v>7</v>
      </c>
      <c r="D187" s="17">
        <f>SUMIF(ENTRADAS141720[[#This Row],[CÓDIGO PRODUCTO]],INVENTARIO121518[[#This Row],[CÓDIGO PRODUCTO]],ENTRADAS141720[[#This Row],[CANTIDAD]])</f>
        <v>91</v>
      </c>
      <c r="E187" s="17">
        <f>SUMIF(SALIDAS131619[[#This Row],[CÓDIGO PRODUCTO]],INVENTARIO121518[[#This Row],[CÓDIGO PRODUCTO]],SALIDAS131619[[#This Row],[CANTIDAD]])</f>
        <v>93</v>
      </c>
      <c r="F187" s="18">
        <f>INVENTARIO121518[[#This Row],[EXISTENCIAS INICIALES]]+INVENTARIO121518[[#This Row],[ENTRADAS]]-INVENTARIO121518[[#This Row],[SALIDAS]]</f>
        <v>5</v>
      </c>
      <c r="H187" s="1" t="s">
        <v>634</v>
      </c>
      <c r="J187" s="11" t="s">
        <v>509</v>
      </c>
      <c r="K187" s="36" t="e" cm="1">
        <f t="array" ref="K187">BUSCARV</f>
        <v>#NAME?</v>
      </c>
      <c r="L187" s="1">
        <v>93</v>
      </c>
      <c r="N187" s="1" t="s">
        <v>635</v>
      </c>
      <c r="P187" s="11" t="s">
        <v>509</v>
      </c>
      <c r="Q187" s="1" t="e" cm="1" vm="1">
        <f t="array" aca="1" ref="Q187" ca="1">VLOOKUP(ENTRADAS141720[CÓDIGO PRODUCTO],INVENTARIO121518[],2,FALSE)</f>
        <v>#VALUE!</v>
      </c>
      <c r="R187" s="1">
        <v>91</v>
      </c>
    </row>
    <row r="188" spans="1:18" x14ac:dyDescent="0.25">
      <c r="A188" s="11" t="s">
        <v>510</v>
      </c>
      <c r="B188" t="s">
        <v>385</v>
      </c>
      <c r="C188" s="3">
        <f>INVENTARIO1215[[#This Row],[STOCK]]</f>
        <v>64</v>
      </c>
      <c r="D188" s="17">
        <f>SUMIF(ENTRADAS141720[[#This Row],[CÓDIGO PRODUCTO]],INVENTARIO121518[[#This Row],[CÓDIGO PRODUCTO]],ENTRADAS141720[[#This Row],[CANTIDAD]])</f>
        <v>111</v>
      </c>
      <c r="E188" s="17">
        <f>SUMIF(SALIDAS131619[[#This Row],[CÓDIGO PRODUCTO]],INVENTARIO121518[[#This Row],[CÓDIGO PRODUCTO]],SALIDAS131619[[#This Row],[CANTIDAD]])</f>
        <v>95</v>
      </c>
      <c r="F188" s="18">
        <f>INVENTARIO121518[[#This Row],[EXISTENCIAS INICIALES]]+INVENTARIO121518[[#This Row],[ENTRADAS]]-INVENTARIO121518[[#This Row],[SALIDAS]]</f>
        <v>80</v>
      </c>
      <c r="H188" s="1" t="s">
        <v>635</v>
      </c>
      <c r="J188" s="11" t="s">
        <v>510</v>
      </c>
      <c r="K188" s="36" t="e" cm="1">
        <f t="array" ref="K188">BUSCARV</f>
        <v>#NAME?</v>
      </c>
      <c r="L188" s="1">
        <v>95</v>
      </c>
      <c r="N188" s="1" t="s">
        <v>636</v>
      </c>
      <c r="P188" s="11" t="s">
        <v>510</v>
      </c>
      <c r="Q188" s="1" t="e" cm="1" vm="1">
        <f t="array" aca="1" ref="Q188" ca="1">VLOOKUP(ENTRADAS141720[CÓDIGO PRODUCTO],INVENTARIO121518[],2,FALSE)</f>
        <v>#VALUE!</v>
      </c>
      <c r="R188" s="1">
        <v>111</v>
      </c>
    </row>
    <row r="189" spans="1:18" x14ac:dyDescent="0.25">
      <c r="A189" s="11" t="s">
        <v>511</v>
      </c>
      <c r="B189" t="s">
        <v>386</v>
      </c>
      <c r="C189" s="3">
        <f>INVENTARIO1215[[#This Row],[STOCK]]</f>
        <v>40</v>
      </c>
      <c r="D189" s="17">
        <f>SUMIF(ENTRADAS141720[[#This Row],[CÓDIGO PRODUCTO]],INVENTARIO121518[[#This Row],[CÓDIGO PRODUCTO]],ENTRADAS141720[[#This Row],[CANTIDAD]])</f>
        <v>91</v>
      </c>
      <c r="E189" s="17">
        <f>SUMIF(SALIDAS131619[[#This Row],[CÓDIGO PRODUCTO]],INVENTARIO121518[[#This Row],[CÓDIGO PRODUCTO]],SALIDAS131619[[#This Row],[CANTIDAD]])</f>
        <v>90</v>
      </c>
      <c r="F189" s="18">
        <f>INVENTARIO121518[[#This Row],[EXISTENCIAS INICIALES]]+INVENTARIO121518[[#This Row],[ENTRADAS]]-INVENTARIO121518[[#This Row],[SALIDAS]]</f>
        <v>41</v>
      </c>
      <c r="H189" s="1" t="s">
        <v>636</v>
      </c>
      <c r="J189" s="11" t="s">
        <v>511</v>
      </c>
      <c r="K189" s="36" t="e" cm="1">
        <f t="array" ref="K189">BUSCARV</f>
        <v>#NAME?</v>
      </c>
      <c r="L189" s="1">
        <v>90</v>
      </c>
      <c r="N189" s="1" t="s">
        <v>637</v>
      </c>
      <c r="P189" s="11" t="s">
        <v>511</v>
      </c>
      <c r="Q189" s="1" t="e" cm="1" vm="1">
        <f t="array" aca="1" ref="Q189" ca="1">VLOOKUP(ENTRADAS141720[CÓDIGO PRODUCTO],INVENTARIO121518[],2,FALSE)</f>
        <v>#VALUE!</v>
      </c>
      <c r="R189" s="1">
        <v>91</v>
      </c>
    </row>
    <row r="190" spans="1:18" x14ac:dyDescent="0.25">
      <c r="A190" s="11" t="s">
        <v>512</v>
      </c>
      <c r="B190" t="s">
        <v>387</v>
      </c>
      <c r="C190" s="3">
        <f>INVENTARIO1215[[#This Row],[STOCK]]</f>
        <v>64</v>
      </c>
      <c r="D190" s="17">
        <f>SUMIF(ENTRADAS141720[[#This Row],[CÓDIGO PRODUCTO]],INVENTARIO121518[[#This Row],[CÓDIGO PRODUCTO]],ENTRADAS141720[[#This Row],[CANTIDAD]])</f>
        <v>90</v>
      </c>
      <c r="E190" s="17">
        <f>SUMIF(SALIDAS131619[[#This Row],[CÓDIGO PRODUCTO]],INVENTARIO121518[[#This Row],[CÓDIGO PRODUCTO]],SALIDAS131619[[#This Row],[CANTIDAD]])</f>
        <v>89</v>
      </c>
      <c r="F190" s="18">
        <f>INVENTARIO121518[[#This Row],[EXISTENCIAS INICIALES]]+INVENTARIO121518[[#This Row],[ENTRADAS]]-INVENTARIO121518[[#This Row],[SALIDAS]]</f>
        <v>65</v>
      </c>
      <c r="H190" s="1" t="s">
        <v>637</v>
      </c>
      <c r="J190" s="11" t="s">
        <v>512</v>
      </c>
      <c r="K190" s="36" t="e" cm="1">
        <f t="array" ref="K190">BUSCARV</f>
        <v>#NAME?</v>
      </c>
      <c r="L190" s="1">
        <v>89</v>
      </c>
      <c r="N190" s="1" t="s">
        <v>638</v>
      </c>
      <c r="P190" s="11" t="s">
        <v>512</v>
      </c>
      <c r="Q190" s="1" t="e" cm="1" vm="1">
        <f t="array" aca="1" ref="Q190" ca="1">VLOOKUP(ENTRADAS141720[CÓDIGO PRODUCTO],INVENTARIO121518[],2,FALSE)</f>
        <v>#VALUE!</v>
      </c>
      <c r="R190" s="1">
        <v>90</v>
      </c>
    </row>
    <row r="191" spans="1:18" x14ac:dyDescent="0.25">
      <c r="A191" s="11" t="s">
        <v>513</v>
      </c>
      <c r="B191" t="s">
        <v>388</v>
      </c>
      <c r="C191" s="3">
        <f>INVENTARIO1215[[#This Row],[STOCK]]</f>
        <v>82</v>
      </c>
      <c r="D191" s="17">
        <f>SUMIF(ENTRADAS141720[[#This Row],[CÓDIGO PRODUCTO]],INVENTARIO121518[[#This Row],[CÓDIGO PRODUCTO]],ENTRADAS141720[[#This Row],[CANTIDAD]])</f>
        <v>109</v>
      </c>
      <c r="E191" s="17">
        <f>SUMIF(SALIDAS131619[[#This Row],[CÓDIGO PRODUCTO]],INVENTARIO121518[[#This Row],[CÓDIGO PRODUCTO]],SALIDAS131619[[#This Row],[CANTIDAD]])</f>
        <v>89</v>
      </c>
      <c r="F191" s="18">
        <f>INVENTARIO121518[[#This Row],[EXISTENCIAS INICIALES]]+INVENTARIO121518[[#This Row],[ENTRADAS]]-INVENTARIO121518[[#This Row],[SALIDAS]]</f>
        <v>102</v>
      </c>
      <c r="H191" s="1" t="s">
        <v>638</v>
      </c>
      <c r="J191" s="11" t="s">
        <v>513</v>
      </c>
      <c r="K191" s="36" t="e" cm="1">
        <f t="array" ref="K191">BUSCARV</f>
        <v>#NAME?</v>
      </c>
      <c r="L191" s="1">
        <v>89</v>
      </c>
      <c r="N191" s="1" t="s">
        <v>639</v>
      </c>
      <c r="P191" s="11" t="s">
        <v>513</v>
      </c>
      <c r="Q191" s="1" t="e" cm="1" vm="1">
        <f t="array" aca="1" ref="Q191" ca="1">VLOOKUP(ENTRADAS141720[CÓDIGO PRODUCTO],INVENTARIO121518[],2,FALSE)</f>
        <v>#VALUE!</v>
      </c>
      <c r="R191" s="1">
        <v>109</v>
      </c>
    </row>
    <row r="192" spans="1:18" x14ac:dyDescent="0.25">
      <c r="A192" s="11" t="s">
        <v>514</v>
      </c>
      <c r="B192" t="s">
        <v>389</v>
      </c>
      <c r="C192" s="3">
        <f>INVENTARIO1215[[#This Row],[STOCK]]</f>
        <v>84</v>
      </c>
      <c r="D192" s="17">
        <f>SUMIF(ENTRADAS141720[[#This Row],[CÓDIGO PRODUCTO]],INVENTARIO121518[[#This Row],[CÓDIGO PRODUCTO]],ENTRADAS141720[[#This Row],[CANTIDAD]])</f>
        <v>102</v>
      </c>
      <c r="E192" s="17">
        <f>SUMIF(SALIDAS131619[[#This Row],[CÓDIGO PRODUCTO]],INVENTARIO121518[[#This Row],[CÓDIGO PRODUCTO]],SALIDAS131619[[#This Row],[CANTIDAD]])</f>
        <v>95</v>
      </c>
      <c r="F192" s="18">
        <f>INVENTARIO121518[[#This Row],[EXISTENCIAS INICIALES]]+INVENTARIO121518[[#This Row],[ENTRADAS]]-INVENTARIO121518[[#This Row],[SALIDAS]]</f>
        <v>91</v>
      </c>
      <c r="H192" s="1" t="s">
        <v>639</v>
      </c>
      <c r="J192" s="11" t="s">
        <v>514</v>
      </c>
      <c r="K192" s="36" t="e" cm="1">
        <f t="array" ref="K192">BUSCARV</f>
        <v>#NAME?</v>
      </c>
      <c r="L192" s="1">
        <v>95</v>
      </c>
      <c r="N192" s="1" t="s">
        <v>640</v>
      </c>
      <c r="P192" s="11" t="s">
        <v>514</v>
      </c>
      <c r="Q192" s="1" t="e" cm="1" vm="1">
        <f t="array" aca="1" ref="Q192" ca="1">VLOOKUP(ENTRADAS141720[CÓDIGO PRODUCTO],INVENTARIO121518[],2,FALSE)</f>
        <v>#VALUE!</v>
      </c>
      <c r="R192" s="1">
        <v>102</v>
      </c>
    </row>
    <row r="193" spans="1:18" x14ac:dyDescent="0.25">
      <c r="A193" s="11" t="s">
        <v>515</v>
      </c>
      <c r="B193" t="s">
        <v>390</v>
      </c>
      <c r="C193" s="3">
        <f>INVENTARIO1215[[#This Row],[STOCK]]</f>
        <v>91</v>
      </c>
      <c r="D193" s="17">
        <f>SUMIF(ENTRADAS141720[[#This Row],[CÓDIGO PRODUCTO]],INVENTARIO121518[[#This Row],[CÓDIGO PRODUCTO]],ENTRADAS141720[[#This Row],[CANTIDAD]])</f>
        <v>102</v>
      </c>
      <c r="E193" s="17">
        <f>SUMIF(SALIDAS131619[[#This Row],[CÓDIGO PRODUCTO]],INVENTARIO121518[[#This Row],[CÓDIGO PRODUCTO]],SALIDAS131619[[#This Row],[CANTIDAD]])</f>
        <v>89</v>
      </c>
      <c r="F193" s="18">
        <f>INVENTARIO121518[[#This Row],[EXISTENCIAS INICIALES]]+INVENTARIO121518[[#This Row],[ENTRADAS]]-INVENTARIO121518[[#This Row],[SALIDAS]]</f>
        <v>104</v>
      </c>
      <c r="H193" s="1" t="s">
        <v>640</v>
      </c>
      <c r="J193" s="11" t="s">
        <v>515</v>
      </c>
      <c r="K193" s="36" t="e" cm="1">
        <f t="array" ref="K193">BUSCARV</f>
        <v>#NAME?</v>
      </c>
      <c r="L193" s="1">
        <v>89</v>
      </c>
      <c r="N193" s="1" t="s">
        <v>641</v>
      </c>
      <c r="P193" s="11" t="s">
        <v>515</v>
      </c>
      <c r="Q193" s="1" t="e" cm="1" vm="1">
        <f t="array" aca="1" ref="Q193" ca="1">VLOOKUP(ENTRADAS141720[CÓDIGO PRODUCTO],INVENTARIO121518[],2,FALSE)</f>
        <v>#VALUE!</v>
      </c>
      <c r="R193" s="1">
        <v>102</v>
      </c>
    </row>
    <row r="194" spans="1:18" x14ac:dyDescent="0.25">
      <c r="A194" s="11" t="s">
        <v>516</v>
      </c>
      <c r="B194" t="s">
        <v>391</v>
      </c>
      <c r="C194" s="3">
        <f>INVENTARIO1215[[#This Row],[STOCK]]</f>
        <v>80</v>
      </c>
      <c r="D194" s="17">
        <f>SUMIF(ENTRADAS141720[[#This Row],[CÓDIGO PRODUCTO]],INVENTARIO121518[[#This Row],[CÓDIGO PRODUCTO]],ENTRADAS141720[[#This Row],[CANTIDAD]])</f>
        <v>102</v>
      </c>
      <c r="E194" s="17">
        <f>SUMIF(SALIDAS131619[[#This Row],[CÓDIGO PRODUCTO]],INVENTARIO121518[[#This Row],[CÓDIGO PRODUCTO]],SALIDAS131619[[#This Row],[CANTIDAD]])</f>
        <v>92</v>
      </c>
      <c r="F194" s="18">
        <f>INVENTARIO121518[[#This Row],[EXISTENCIAS INICIALES]]+INVENTARIO121518[[#This Row],[ENTRADAS]]-INVENTARIO121518[[#This Row],[SALIDAS]]</f>
        <v>90</v>
      </c>
      <c r="H194" s="1" t="s">
        <v>641</v>
      </c>
      <c r="J194" s="11" t="s">
        <v>516</v>
      </c>
      <c r="K194" s="36" t="e" cm="1">
        <f t="array" ref="K194">BUSCARV</f>
        <v>#NAME?</v>
      </c>
      <c r="L194" s="1">
        <v>92</v>
      </c>
      <c r="N194" s="1" t="s">
        <v>642</v>
      </c>
      <c r="P194" s="11" t="s">
        <v>516</v>
      </c>
      <c r="Q194" s="1" t="e" cm="1" vm="1">
        <f t="array" aca="1" ref="Q194" ca="1">VLOOKUP(ENTRADAS141720[CÓDIGO PRODUCTO],INVENTARIO121518[],2,FALSE)</f>
        <v>#VALUE!</v>
      </c>
      <c r="R194" s="1">
        <v>102</v>
      </c>
    </row>
    <row r="195" spans="1:18" x14ac:dyDescent="0.25">
      <c r="A195" s="11" t="s">
        <v>517</v>
      </c>
      <c r="B195" t="s">
        <v>272</v>
      </c>
      <c r="C195" s="3">
        <f>INVENTARIO1215[[#This Row],[STOCK]]</f>
        <v>51</v>
      </c>
      <c r="D195" s="17">
        <f>SUMIF(ENTRADAS141720[[#This Row],[CÓDIGO PRODUCTO]],INVENTARIO121518[[#This Row],[CÓDIGO PRODUCTO]],ENTRADAS141720[[#This Row],[CANTIDAD]])</f>
        <v>111</v>
      </c>
      <c r="E195" s="17">
        <f>SUMIF(SALIDAS131619[[#This Row],[CÓDIGO PRODUCTO]],INVENTARIO121518[[#This Row],[CÓDIGO PRODUCTO]],SALIDAS131619[[#This Row],[CANTIDAD]])</f>
        <v>91</v>
      </c>
      <c r="F195" s="18">
        <f>INVENTARIO121518[[#This Row],[EXISTENCIAS INICIALES]]+INVENTARIO121518[[#This Row],[ENTRADAS]]-INVENTARIO121518[[#This Row],[SALIDAS]]</f>
        <v>71</v>
      </c>
      <c r="H195" s="1" t="s">
        <v>642</v>
      </c>
      <c r="J195" s="11" t="s">
        <v>517</v>
      </c>
      <c r="K195" s="36" t="e" cm="1">
        <f t="array" ref="K195">BUSCARV</f>
        <v>#NAME?</v>
      </c>
      <c r="L195" s="1">
        <v>91</v>
      </c>
      <c r="N195" s="1" t="s">
        <v>643</v>
      </c>
      <c r="P195" s="11" t="s">
        <v>517</v>
      </c>
      <c r="Q195" s="1" t="e" cm="1" vm="1">
        <f t="array" aca="1" ref="Q195" ca="1">VLOOKUP(ENTRADAS141720[CÓDIGO PRODUCTO],INVENTARIO121518[],2,FALSE)</f>
        <v>#VALUE!</v>
      </c>
      <c r="R195" s="1">
        <v>111</v>
      </c>
    </row>
    <row r="196" spans="1:18" x14ac:dyDescent="0.25">
      <c r="A196" s="5"/>
      <c r="B196" s="4"/>
      <c r="C196" s="3"/>
      <c r="D196" s="17"/>
      <c r="E196" s="17"/>
      <c r="F196" s="18"/>
      <c r="J196" s="11"/>
      <c r="K196" s="36" t="e" cm="1">
        <f t="array" ref="K196">BUSCARV</f>
        <v>#NAME?</v>
      </c>
    </row>
    <row r="197" spans="1:18" x14ac:dyDescent="0.25">
      <c r="A197" s="5"/>
      <c r="B197" s="4"/>
      <c r="C197" s="3"/>
      <c r="D197" s="17"/>
      <c r="E197" s="17"/>
      <c r="F197" s="18"/>
      <c r="J197" s="35"/>
      <c r="K197" s="36" t="e" cm="1">
        <f t="array" ref="K197">BUSCARV</f>
        <v>#NAME?</v>
      </c>
    </row>
    <row r="198" spans="1:18" x14ac:dyDescent="0.25">
      <c r="A198" s="5"/>
      <c r="B198" s="4"/>
      <c r="C198" s="3"/>
      <c r="D198" s="17"/>
      <c r="E198" s="17"/>
      <c r="F198" s="18"/>
      <c r="J198" s="35"/>
      <c r="K198" s="36" t="e" cm="1">
        <f t="array" ref="K198">BUSCARV</f>
        <v>#NAME?</v>
      </c>
    </row>
    <row r="199" spans="1:18" x14ac:dyDescent="0.25">
      <c r="A199" s="5"/>
      <c r="B199" s="4"/>
      <c r="C199" s="3"/>
      <c r="D199" s="17"/>
      <c r="E199" s="17"/>
      <c r="F199" s="18"/>
      <c r="J199" s="35"/>
      <c r="K199" s="36" t="e" cm="1">
        <f t="array" ref="K199">BUSCARV</f>
        <v>#NAME?</v>
      </c>
    </row>
    <row r="200" spans="1:18" x14ac:dyDescent="0.25">
      <c r="A200" s="11"/>
      <c r="B200" s="12"/>
      <c r="C200" s="13"/>
      <c r="D200" s="19"/>
      <c r="E200" s="19"/>
      <c r="F200" s="20"/>
      <c r="J200" s="35"/>
      <c r="K200" s="36" t="e" cm="1">
        <f t="array" ref="K200">BUSCARV</f>
        <v>#NAME?</v>
      </c>
    </row>
    <row r="201" spans="1:18" x14ac:dyDescent="0.25">
      <c r="J201" s="35"/>
      <c r="K201" s="36" t="e" cm="1">
        <f t="array" ref="K201">BUSCARV</f>
        <v>#NAME?</v>
      </c>
    </row>
    <row r="202" spans="1:18" x14ac:dyDescent="0.25">
      <c r="J202" s="35"/>
      <c r="K202" s="36" t="e" cm="1">
        <f t="array" ref="K202">BUSCARV</f>
        <v>#NAME?</v>
      </c>
    </row>
    <row r="203" spans="1:18" x14ac:dyDescent="0.25">
      <c r="J203" s="35"/>
      <c r="K203" s="36" t="e" cm="1">
        <f t="array" ref="K203">BUSCARV</f>
        <v>#NAME?</v>
      </c>
    </row>
    <row r="204" spans="1:18" x14ac:dyDescent="0.25">
      <c r="J204" s="35"/>
      <c r="K204" s="36" t="e" cm="1">
        <f t="array" ref="K204">BUSCARV</f>
        <v>#NAME?</v>
      </c>
    </row>
    <row r="205" spans="1:18" x14ac:dyDescent="0.25">
      <c r="J205" s="35"/>
      <c r="K205" s="36" t="e" cm="1">
        <f t="array" ref="K205">BUSCARV</f>
        <v>#NAME?</v>
      </c>
    </row>
    <row r="206" spans="1:18" x14ac:dyDescent="0.25">
      <c r="J206" s="35"/>
      <c r="K206" s="36" t="e" cm="1">
        <f t="array" ref="K206">BUSCARV</f>
        <v>#NAME?</v>
      </c>
    </row>
    <row r="207" spans="1:18" x14ac:dyDescent="0.25">
      <c r="J207" s="35"/>
      <c r="K207" s="36" t="e" cm="1">
        <f t="array" ref="K207">BUSCARV</f>
        <v>#NAME?</v>
      </c>
    </row>
    <row r="208" spans="1:18" x14ac:dyDescent="0.25">
      <c r="J208" s="35"/>
      <c r="K208" s="36" t="e" cm="1">
        <f t="array" ref="K208">BUSCARV</f>
        <v>#NAME?</v>
      </c>
    </row>
    <row r="209" spans="10:11" x14ac:dyDescent="0.25">
      <c r="J209" s="35"/>
      <c r="K209" s="36" t="e" cm="1">
        <f t="array" ref="K209">BUSCARV</f>
        <v>#NAME?</v>
      </c>
    </row>
    <row r="210" spans="10:11" x14ac:dyDescent="0.25">
      <c r="J210" s="35"/>
      <c r="K210" s="36" t="e" cm="1">
        <f t="array" ref="K210">BUSCARV</f>
        <v>#NAME?</v>
      </c>
    </row>
    <row r="211" spans="10:11" x14ac:dyDescent="0.25">
      <c r="J211" s="35"/>
      <c r="K211" s="36" t="e" cm="1">
        <f t="array" ref="K211">BUSCARV</f>
        <v>#NAME?</v>
      </c>
    </row>
    <row r="212" spans="10:11" x14ac:dyDescent="0.25">
      <c r="J212" s="35"/>
      <c r="K212" s="36" t="e" cm="1">
        <f t="array" ref="K212">BUSCARV</f>
        <v>#NAME?</v>
      </c>
    </row>
    <row r="213" spans="10:11" x14ac:dyDescent="0.25">
      <c r="J213" s="35"/>
      <c r="K213" s="36" t="e" cm="1">
        <f t="array" ref="K213">BUSCARV</f>
        <v>#NAME?</v>
      </c>
    </row>
    <row r="214" spans="10:11" x14ac:dyDescent="0.25">
      <c r="J214" s="35"/>
      <c r="K214" s="36" t="e" cm="1">
        <f t="array" ref="K214">BUSCARV</f>
        <v>#NAME?</v>
      </c>
    </row>
    <row r="215" spans="10:11" x14ac:dyDescent="0.25">
      <c r="J215" s="35"/>
      <c r="K215" s="36" t="e" cm="1">
        <f t="array" ref="K215">BUSCARV</f>
        <v>#NAME?</v>
      </c>
    </row>
    <row r="216" spans="10:11" x14ac:dyDescent="0.25">
      <c r="J216" s="35"/>
      <c r="K216" s="36" t="e" cm="1">
        <f t="array" ref="K216">BUSCARV</f>
        <v>#NAME?</v>
      </c>
    </row>
    <row r="217" spans="10:11" x14ac:dyDescent="0.25">
      <c r="J217" s="35"/>
      <c r="K217" s="36" t="e" cm="1">
        <f t="array" ref="K217">BUSCARV</f>
        <v>#NAME?</v>
      </c>
    </row>
    <row r="218" spans="10:11" x14ac:dyDescent="0.25">
      <c r="J218" s="35"/>
      <c r="K218" s="36" t="e" cm="1">
        <f t="array" ref="K218">BUSCARV</f>
        <v>#NAME?</v>
      </c>
    </row>
    <row r="219" spans="10:11" x14ac:dyDescent="0.25">
      <c r="J219" s="35"/>
      <c r="K219" s="36" t="e" cm="1">
        <f t="array" ref="K219">BUSCARV</f>
        <v>#NAME?</v>
      </c>
    </row>
    <row r="220" spans="10:11" x14ac:dyDescent="0.25">
      <c r="J220" s="35"/>
      <c r="K220" s="36" t="e" cm="1">
        <f t="array" ref="K220">BUSCARV</f>
        <v>#NAME?</v>
      </c>
    </row>
    <row r="221" spans="10:11" x14ac:dyDescent="0.25">
      <c r="J221" s="35"/>
      <c r="K221" s="36" t="e" cm="1">
        <f t="array" ref="K221">BUSCARV</f>
        <v>#NAME?</v>
      </c>
    </row>
    <row r="222" spans="10:11" x14ac:dyDescent="0.25">
      <c r="J222" s="35"/>
      <c r="K222" s="36" t="e" cm="1">
        <f t="array" ref="K222">BUSCARV</f>
        <v>#NAME?</v>
      </c>
    </row>
    <row r="223" spans="10:11" x14ac:dyDescent="0.25">
      <c r="J223" s="35"/>
      <c r="K223" s="36" t="e" cm="1">
        <f t="array" ref="K223">BUSCARV</f>
        <v>#NAME?</v>
      </c>
    </row>
    <row r="224" spans="10:11" x14ac:dyDescent="0.25">
      <c r="J224" s="35"/>
      <c r="K224" s="36" t="e" cm="1">
        <f t="array" ref="K224">BUSCARV</f>
        <v>#NAME?</v>
      </c>
    </row>
    <row r="225" spans="10:11" x14ac:dyDescent="0.25">
      <c r="J225" s="35"/>
      <c r="K225" s="36" t="e" cm="1">
        <f t="array" ref="K225">BUSCARV</f>
        <v>#NAME?</v>
      </c>
    </row>
    <row r="226" spans="10:11" x14ac:dyDescent="0.25">
      <c r="J226" s="35"/>
      <c r="K226" s="36" t="e" cm="1">
        <f t="array" ref="K226">BUSCARV</f>
        <v>#NAME?</v>
      </c>
    </row>
    <row r="227" spans="10:11" x14ac:dyDescent="0.25">
      <c r="J227" s="35"/>
      <c r="K227" s="36" t="e" cm="1">
        <f t="array" ref="K227">BUSCARV</f>
        <v>#NAME?</v>
      </c>
    </row>
    <row r="228" spans="10:11" x14ac:dyDescent="0.25">
      <c r="J228" s="35"/>
      <c r="K228" s="36" t="e" cm="1">
        <f t="array" ref="K228">BUSCARV</f>
        <v>#NAME?</v>
      </c>
    </row>
    <row r="229" spans="10:11" x14ac:dyDescent="0.25">
      <c r="J229" s="35"/>
      <c r="K229" s="36" t="e" cm="1">
        <f t="array" ref="K229">BUSCARV</f>
        <v>#NAME?</v>
      </c>
    </row>
    <row r="230" spans="10:11" x14ac:dyDescent="0.25">
      <c r="J230" s="35"/>
      <c r="K230" s="36" t="e" cm="1">
        <f t="array" ref="K230">BUSCARV</f>
        <v>#NAME?</v>
      </c>
    </row>
    <row r="231" spans="10:11" x14ac:dyDescent="0.25">
      <c r="J231" s="35"/>
      <c r="K231" s="36" t="e" cm="1">
        <f t="array" ref="K231">BUSCARV</f>
        <v>#NAME?</v>
      </c>
    </row>
    <row r="232" spans="10:11" x14ac:dyDescent="0.25">
      <c r="J232" s="35"/>
      <c r="K232" s="36" t="e" cm="1">
        <f t="array" ref="K232">BUSCARV</f>
        <v>#NAME?</v>
      </c>
    </row>
    <row r="233" spans="10:11" x14ac:dyDescent="0.25">
      <c r="J233" s="35"/>
      <c r="K233" s="36" t="e" cm="1">
        <f t="array" ref="K233">BUSCARV</f>
        <v>#NAME?</v>
      </c>
    </row>
    <row r="234" spans="10:11" x14ac:dyDescent="0.25">
      <c r="J234" s="35"/>
      <c r="K234" s="36" t="e" cm="1">
        <f t="array" ref="K234">BUSCARV</f>
        <v>#NAME?</v>
      </c>
    </row>
    <row r="235" spans="10:11" x14ac:dyDescent="0.25">
      <c r="J235" s="35"/>
      <c r="K235" s="36" t="e" cm="1">
        <f t="array" ref="K235">BUSCARV</f>
        <v>#NAME?</v>
      </c>
    </row>
    <row r="236" spans="10:11" x14ac:dyDescent="0.25">
      <c r="J236" s="35"/>
      <c r="K236" s="36" t="e" cm="1">
        <f t="array" ref="K236">BUSCARV</f>
        <v>#NAME?</v>
      </c>
    </row>
    <row r="237" spans="10:11" x14ac:dyDescent="0.25">
      <c r="J237" s="35"/>
      <c r="K237" s="36" t="e" cm="1">
        <f t="array" ref="K237">BUSCARV</f>
        <v>#NAME?</v>
      </c>
    </row>
    <row r="238" spans="10:11" x14ac:dyDescent="0.25">
      <c r="J238" s="35"/>
      <c r="K238" s="36" t="e" cm="1">
        <f t="array" ref="K238">BUSCARV</f>
        <v>#NAME?</v>
      </c>
    </row>
    <row r="239" spans="10:11" x14ac:dyDescent="0.25">
      <c r="J239" s="35"/>
      <c r="K239" s="36" t="e" cm="1">
        <f t="array" ref="K239">BUSCARV</f>
        <v>#NAME?</v>
      </c>
    </row>
    <row r="240" spans="10:11" x14ac:dyDescent="0.25">
      <c r="J240" s="35"/>
      <c r="K240" s="36" t="e" cm="1">
        <f t="array" ref="K240">BUSCARV</f>
        <v>#NAME?</v>
      </c>
    </row>
    <row r="241" spans="10:11" x14ac:dyDescent="0.25">
      <c r="J241" s="35"/>
      <c r="K241" s="36" t="e" cm="1">
        <f t="array" ref="K241">BUSCARV</f>
        <v>#NAME?</v>
      </c>
    </row>
    <row r="242" spans="10:11" x14ac:dyDescent="0.25">
      <c r="J242" s="35"/>
      <c r="K242" s="36" t="e" cm="1">
        <f t="array" ref="K242">BUSCARV</f>
        <v>#NAME?</v>
      </c>
    </row>
    <row r="243" spans="10:11" x14ac:dyDescent="0.25">
      <c r="J243" s="35"/>
      <c r="K243" s="36" t="e" cm="1">
        <f t="array" ref="K243">BUSCARV</f>
        <v>#NAME?</v>
      </c>
    </row>
    <row r="244" spans="10:11" x14ac:dyDescent="0.25">
      <c r="J244" s="35"/>
      <c r="K244" s="36" t="e" cm="1">
        <f t="array" ref="K244">BUSCARV</f>
        <v>#NAME?</v>
      </c>
    </row>
    <row r="245" spans="10:11" x14ac:dyDescent="0.25">
      <c r="J245" s="35"/>
      <c r="K245" s="36" t="e" cm="1">
        <f t="array" ref="K245">BUSCARV</f>
        <v>#NAME?</v>
      </c>
    </row>
    <row r="246" spans="10:11" x14ac:dyDescent="0.25">
      <c r="J246" s="35"/>
      <c r="K246" s="36" t="e" cm="1">
        <f t="array" ref="K246">BUSCARV</f>
        <v>#NAME?</v>
      </c>
    </row>
    <row r="247" spans="10:11" x14ac:dyDescent="0.25">
      <c r="J247" s="35"/>
      <c r="K247" s="36" t="e" cm="1">
        <f t="array" ref="K247">BUSCARV</f>
        <v>#NAME?</v>
      </c>
    </row>
    <row r="248" spans="10:11" x14ac:dyDescent="0.25">
      <c r="J248" s="35"/>
      <c r="K248" s="36" t="e" cm="1">
        <f t="array" ref="K248">BUSCARV</f>
        <v>#NAME?</v>
      </c>
    </row>
  </sheetData>
  <mergeCells count="4">
    <mergeCell ref="A1:S1"/>
    <mergeCell ref="A2:F2"/>
    <mergeCell ref="H2:L2"/>
    <mergeCell ref="N2:R2"/>
  </mergeCells>
  <pageMargins left="0.7" right="0.7" top="0.75" bottom="0.75" header="0.3" footer="0.3"/>
  <tableParts count="3">
    <tablePart r:id="rId1"/>
    <tablePart r:id="rId2"/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7AFE60-8B0E-4B99-9E10-2495132C5090}">
  <dimension ref="A1:S248"/>
  <sheetViews>
    <sheetView topLeftCell="A166" zoomScale="70" zoomScaleNormal="70" workbookViewId="0">
      <selection activeCell="D5" sqref="D5:D195"/>
    </sheetView>
  </sheetViews>
  <sheetFormatPr baseColWidth="10" defaultRowHeight="15" x14ac:dyDescent="0.25"/>
  <cols>
    <col min="1" max="1" width="21.28515625" style="1" customWidth="1"/>
    <col min="2" max="2" width="24" style="1" customWidth="1"/>
    <col min="3" max="3" width="19.140625" style="1" customWidth="1"/>
    <col min="4" max="4" width="13" style="1" customWidth="1"/>
    <col min="5" max="5" width="11.42578125" style="1"/>
    <col min="6" max="6" width="12.42578125" style="1" customWidth="1"/>
    <col min="7" max="7" width="2.85546875" style="2" customWidth="1"/>
    <col min="8" max="8" width="14.42578125" style="1" customWidth="1"/>
    <col min="9" max="9" width="12.5703125" style="1" customWidth="1"/>
    <col min="10" max="10" width="18" style="1" customWidth="1"/>
    <col min="11" max="11" width="0.42578125" style="1" customWidth="1"/>
    <col min="12" max="12" width="12.7109375" style="1" customWidth="1"/>
    <col min="13" max="13" width="3.140625" style="2" customWidth="1"/>
    <col min="14" max="14" width="14.42578125" style="1" customWidth="1"/>
    <col min="15" max="15" width="12.5703125" style="1" customWidth="1"/>
    <col min="16" max="16" width="21.28515625" style="1" customWidth="1"/>
    <col min="17" max="17" width="0.140625" style="1" customWidth="1"/>
    <col min="18" max="18" width="12.7109375" style="1" customWidth="1"/>
    <col min="19" max="19" width="3" style="2" customWidth="1"/>
    <col min="20" max="16384" width="11.42578125" style="1"/>
  </cols>
  <sheetData>
    <row r="1" spans="1:19" ht="53.25" customHeight="1" x14ac:dyDescent="0.25">
      <c r="A1" s="40"/>
      <c r="B1" s="41"/>
      <c r="C1" s="41"/>
      <c r="D1" s="41"/>
      <c r="E1" s="41"/>
      <c r="F1" s="41"/>
      <c r="G1" s="41"/>
      <c r="H1" s="41"/>
      <c r="I1" s="41"/>
      <c r="J1" s="41"/>
      <c r="K1" s="41"/>
      <c r="L1" s="41"/>
      <c r="M1" s="41"/>
      <c r="N1" s="41"/>
      <c r="O1" s="41"/>
      <c r="P1" s="41"/>
      <c r="Q1" s="41"/>
      <c r="R1" s="41"/>
      <c r="S1" s="41"/>
    </row>
    <row r="2" spans="1:19" ht="36.75" customHeight="1" x14ac:dyDescent="0.25">
      <c r="A2" s="37" t="s">
        <v>9</v>
      </c>
      <c r="B2" s="37"/>
      <c r="C2" s="37"/>
      <c r="D2" s="37"/>
      <c r="E2" s="37"/>
      <c r="F2" s="37"/>
      <c r="H2" s="38" t="s">
        <v>6</v>
      </c>
      <c r="I2" s="38"/>
      <c r="J2" s="38"/>
      <c r="K2" s="38"/>
      <c r="L2" s="38"/>
      <c r="N2" s="39" t="s">
        <v>5</v>
      </c>
      <c r="O2" s="39"/>
      <c r="P2" s="39"/>
      <c r="Q2" s="39"/>
      <c r="R2" s="39"/>
    </row>
    <row r="3" spans="1:19" ht="3" customHeight="1" x14ac:dyDescent="0.25"/>
    <row r="4" spans="1:19" ht="36.75" customHeight="1" x14ac:dyDescent="0.25">
      <c r="A4" s="7" t="s">
        <v>2</v>
      </c>
      <c r="B4" s="8" t="s">
        <v>3</v>
      </c>
      <c r="C4" s="9" t="s">
        <v>8</v>
      </c>
      <c r="D4" s="8" t="s">
        <v>5</v>
      </c>
      <c r="E4" s="8" t="s">
        <v>6</v>
      </c>
      <c r="F4" s="10" t="s">
        <v>7</v>
      </c>
      <c r="H4" s="8" t="s">
        <v>0</v>
      </c>
      <c r="I4" s="8" t="s">
        <v>1</v>
      </c>
      <c r="J4" s="9" t="s">
        <v>2</v>
      </c>
      <c r="K4" s="8" t="s">
        <v>3</v>
      </c>
      <c r="L4" s="8" t="s">
        <v>4</v>
      </c>
      <c r="N4" s="8" t="s">
        <v>0</v>
      </c>
      <c r="O4" s="8" t="s">
        <v>1</v>
      </c>
      <c r="P4" s="9" t="s">
        <v>2</v>
      </c>
      <c r="Q4" s="8" t="s">
        <v>3</v>
      </c>
      <c r="R4" s="8" t="s">
        <v>4</v>
      </c>
    </row>
    <row r="5" spans="1:19" x14ac:dyDescent="0.25">
      <c r="A5" s="5" t="s">
        <v>18</v>
      </c>
      <c r="B5" s="4" t="s">
        <v>28</v>
      </c>
      <c r="C5" s="3">
        <f>INVENTARIO121518[[#This Row],[STOCK]]</f>
        <v>81</v>
      </c>
      <c r="D5" s="3">
        <f>SUMIF(ENTRADAS14172023[[#This Row],[CÓDIGO PRODUCTO]],INVENTARIO12151821[[#This Row],[CÓDIGO PRODUCTO]],ENTRADAS14172023[[#This Row],[CANTIDAD]])</f>
        <v>50</v>
      </c>
      <c r="E5" s="3">
        <f>SUMIF(SALIDAS13161922[[#This Row],[CÓDIGO PRODUCTO]],INVENTARIO12151821[[#This Row],[CÓDIGO PRODUCTO]],SALIDAS13161922[[#This Row],[CANTIDAD]])</f>
        <v>70</v>
      </c>
      <c r="F5" s="6">
        <f>INVENTARIO12151821[[#This Row],[EXISTENCIAS INICIALES]]+INVENTARIO12151821[[#This Row],[ENTRADAS]]-INVENTARIO12151821[[#This Row],[SALIDAS]]</f>
        <v>61</v>
      </c>
      <c r="H5" s="1" t="s">
        <v>26</v>
      </c>
      <c r="I5" s="15">
        <v>44652</v>
      </c>
      <c r="J5" s="5" t="s">
        <v>18</v>
      </c>
      <c r="L5" s="1">
        <v>70</v>
      </c>
      <c r="N5" s="1" t="s">
        <v>27</v>
      </c>
      <c r="O5" s="16">
        <v>44649</v>
      </c>
      <c r="P5" s="5" t="s">
        <v>18</v>
      </c>
      <c r="Q5" s="1" t="e" cm="1" vm="1">
        <f t="array" aca="1" ref="Q5" ca="1">VLOOKUP(ENTRADAS14172023[CÓDIGO PRODUCTO],INVENTARIO12151821[],2,FALSE)</f>
        <v>#VALUE!</v>
      </c>
      <c r="R5" s="1">
        <v>50</v>
      </c>
    </row>
    <row r="6" spans="1:19" x14ac:dyDescent="0.25">
      <c r="A6" s="5" t="s">
        <v>19</v>
      </c>
      <c r="B6" s="4" t="s">
        <v>29</v>
      </c>
      <c r="C6" s="3">
        <f>INVENTARIO121518[[#This Row],[STOCK]]</f>
        <v>52</v>
      </c>
      <c r="D6" s="3">
        <f>SUMIF(ENTRADAS14172023[[#This Row],[CÓDIGO PRODUCTO]],INVENTARIO12151821[[#This Row],[CÓDIGO PRODUCTO]],ENTRADAS14172023[[#This Row],[CANTIDAD]])</f>
        <v>68</v>
      </c>
      <c r="E6" s="3">
        <f>SUMIF(SALIDAS13161922[[#This Row],[CÓDIGO PRODUCTO]],INVENTARIO12151821[[#This Row],[CÓDIGO PRODUCTO]],SALIDAS13161922[[#This Row],[CANTIDAD]])</f>
        <v>71</v>
      </c>
      <c r="F6" s="6">
        <f>INVENTARIO12151821[[#This Row],[EXISTENCIAS INICIALES]]+INVENTARIO12151821[[#This Row],[ENTRADAS]]-INVENTARIO12151821[[#This Row],[SALIDAS]]</f>
        <v>49</v>
      </c>
      <c r="H6" s="1" t="s">
        <v>27</v>
      </c>
      <c r="I6" s="15">
        <v>44653</v>
      </c>
      <c r="J6" s="5" t="s">
        <v>19</v>
      </c>
      <c r="K6" s="1" t="e" cm="1" vm="2">
        <f t="array" aca="1" ref="K6" ca="1">VLOOKUP(SALIDAS13161922[CÓDIGO PRODUCTO],INVENTARIO12151821[],2,FALSE)</f>
        <v>#VALUE!</v>
      </c>
      <c r="L6" s="1">
        <v>71</v>
      </c>
      <c r="N6" s="1" t="s">
        <v>141</v>
      </c>
      <c r="O6" s="16">
        <v>44650</v>
      </c>
      <c r="P6" s="5" t="s">
        <v>19</v>
      </c>
      <c r="Q6" s="1" t="e" cm="1" vm="1">
        <f t="array" aca="1" ref="Q6" ca="1">VLOOKUP(ENTRADAS14172023[CÓDIGO PRODUCTO],INVENTARIO12151821[],2,FALSE)</f>
        <v>#VALUE!</v>
      </c>
      <c r="R6" s="1">
        <v>68</v>
      </c>
    </row>
    <row r="7" spans="1:19" x14ac:dyDescent="0.25">
      <c r="A7" s="5" t="s">
        <v>20</v>
      </c>
      <c r="B7" s="4" t="s">
        <v>30</v>
      </c>
      <c r="C7" s="3">
        <f>INVENTARIO121518[[#This Row],[STOCK]]</f>
        <v>87</v>
      </c>
      <c r="D7" s="3">
        <f>SUMIF(ENTRADAS14172023[[#This Row],[CÓDIGO PRODUCTO]],INVENTARIO12151821[[#This Row],[CÓDIGO PRODUCTO]],ENTRADAS14172023[[#This Row],[CANTIDAD]])</f>
        <v>62</v>
      </c>
      <c r="E7" s="3">
        <f>SUMIF(SALIDAS13161922[[#This Row],[CÓDIGO PRODUCTO]],INVENTARIO12151821[[#This Row],[CÓDIGO PRODUCTO]],SALIDAS13161922[[#This Row],[CANTIDAD]])</f>
        <v>77</v>
      </c>
      <c r="F7" s="6">
        <f>INVENTARIO12151821[[#This Row],[EXISTENCIAS INICIALES]]+INVENTARIO12151821[[#This Row],[ENTRADAS]]-INVENTARIO12151821[[#This Row],[SALIDAS]]</f>
        <v>72</v>
      </c>
      <c r="H7" s="1" t="s">
        <v>141</v>
      </c>
      <c r="I7" s="15">
        <v>44654</v>
      </c>
      <c r="J7" s="5" t="s">
        <v>20</v>
      </c>
      <c r="K7" s="1" t="e" cm="1">
        <f t="array" ref="K7">BUSCARV</f>
        <v>#NAME?</v>
      </c>
      <c r="L7" s="1">
        <v>77</v>
      </c>
      <c r="N7" s="1" t="s">
        <v>142</v>
      </c>
      <c r="O7" s="16">
        <v>44651</v>
      </c>
      <c r="P7" s="5" t="s">
        <v>20</v>
      </c>
      <c r="Q7" s="1" t="e" cm="1" vm="1">
        <f t="array" aca="1" ref="Q7" ca="1">VLOOKUP(ENTRADAS14172023[CÓDIGO PRODUCTO],INVENTARIO12151821[],2,FALSE)</f>
        <v>#VALUE!</v>
      </c>
      <c r="R7" s="1">
        <v>62</v>
      </c>
    </row>
    <row r="8" spans="1:19" x14ac:dyDescent="0.25">
      <c r="A8" s="5" t="s">
        <v>21</v>
      </c>
      <c r="B8" s="4" t="s">
        <v>31</v>
      </c>
      <c r="C8" s="3">
        <f>INVENTARIO121518[[#This Row],[STOCK]]</f>
        <v>75</v>
      </c>
      <c r="D8" s="3">
        <f>SUMIF(ENTRADAS14172023[[#This Row],[CÓDIGO PRODUCTO]],INVENTARIO12151821[[#This Row],[CÓDIGO PRODUCTO]],ENTRADAS14172023[[#This Row],[CANTIDAD]])</f>
        <v>62</v>
      </c>
      <c r="E8" s="3">
        <f>SUMIF(SALIDAS13161922[[#This Row],[CÓDIGO PRODUCTO]],INVENTARIO12151821[[#This Row],[CÓDIGO PRODUCTO]],SALIDAS13161922[[#This Row],[CANTIDAD]])</f>
        <v>80</v>
      </c>
      <c r="F8" s="6">
        <f>INVENTARIO12151821[[#This Row],[EXISTENCIAS INICIALES]]+INVENTARIO12151821[[#This Row],[ENTRADAS]]-INVENTARIO12151821[[#This Row],[SALIDAS]]</f>
        <v>57</v>
      </c>
      <c r="H8" s="1" t="s">
        <v>142</v>
      </c>
      <c r="I8" s="15">
        <v>44655</v>
      </c>
      <c r="J8" s="5" t="s">
        <v>21</v>
      </c>
      <c r="K8" s="1" t="e" cm="1">
        <f t="array" ref="K8">BUSCARV</f>
        <v>#NAME?</v>
      </c>
      <c r="L8" s="1">
        <v>80</v>
      </c>
      <c r="N8" s="1" t="s">
        <v>143</v>
      </c>
      <c r="O8" s="16">
        <v>44652</v>
      </c>
      <c r="P8" s="5" t="s">
        <v>21</v>
      </c>
      <c r="Q8" s="1" t="e" cm="1" vm="1">
        <f t="array" aca="1" ref="Q8" ca="1">VLOOKUP(ENTRADAS14172023[CÓDIGO PRODUCTO],INVENTARIO12151821[],2,FALSE)</f>
        <v>#VALUE!</v>
      </c>
      <c r="R8" s="1">
        <v>62</v>
      </c>
    </row>
    <row r="9" spans="1:19" x14ac:dyDescent="0.25">
      <c r="A9" s="5" t="s">
        <v>14</v>
      </c>
      <c r="B9" s="4" t="s">
        <v>32</v>
      </c>
      <c r="C9" s="3">
        <f>INVENTARIO121518[[#This Row],[STOCK]]</f>
        <v>82</v>
      </c>
      <c r="D9" s="3">
        <f>SUMIF(ENTRADAS14172023[[#This Row],[CÓDIGO PRODUCTO]],INVENTARIO12151821[[#This Row],[CÓDIGO PRODUCTO]],ENTRADAS14172023[[#This Row],[CANTIDAD]])</f>
        <v>66</v>
      </c>
      <c r="E9" s="3">
        <f>SUMIF(SALIDAS13161922[[#This Row],[CÓDIGO PRODUCTO]],INVENTARIO12151821[[#This Row],[CÓDIGO PRODUCTO]],SALIDAS13161922[[#This Row],[CANTIDAD]])</f>
        <v>80</v>
      </c>
      <c r="F9" s="6">
        <f>INVENTARIO12151821[[#This Row],[EXISTENCIAS INICIALES]]+INVENTARIO12151821[[#This Row],[ENTRADAS]]-INVENTARIO12151821[[#This Row],[SALIDAS]]</f>
        <v>68</v>
      </c>
      <c r="H9" s="1" t="s">
        <v>143</v>
      </c>
      <c r="I9" s="15">
        <v>44656</v>
      </c>
      <c r="J9" s="5" t="s">
        <v>14</v>
      </c>
      <c r="K9" s="1" t="e" cm="1">
        <f t="array" ref="K9">BUSCARV</f>
        <v>#NAME?</v>
      </c>
      <c r="L9" s="1">
        <v>80</v>
      </c>
      <c r="N9" s="1" t="s">
        <v>144</v>
      </c>
      <c r="O9" s="16">
        <v>44653</v>
      </c>
      <c r="P9" s="5" t="s">
        <v>14</v>
      </c>
      <c r="Q9" s="1" t="e" cm="1" vm="1">
        <f t="array" aca="1" ref="Q9" ca="1">VLOOKUP(ENTRADAS14172023[CÓDIGO PRODUCTO],INVENTARIO12151821[],2,FALSE)</f>
        <v>#VALUE!</v>
      </c>
      <c r="R9" s="1">
        <v>66</v>
      </c>
    </row>
    <row r="10" spans="1:19" x14ac:dyDescent="0.25">
      <c r="A10" s="5" t="s">
        <v>15</v>
      </c>
      <c r="B10" s="4" t="s">
        <v>33</v>
      </c>
      <c r="C10" s="3">
        <f>INVENTARIO121518[[#This Row],[STOCK]]</f>
        <v>63</v>
      </c>
      <c r="D10" s="3">
        <f>SUMIF(ENTRADAS14172023[[#This Row],[CÓDIGO PRODUCTO]],INVENTARIO12151821[[#This Row],[CÓDIGO PRODUCTO]],ENTRADAS14172023[[#This Row],[CANTIDAD]])</f>
        <v>64</v>
      </c>
      <c r="E10" s="3">
        <f>SUMIF(SALIDAS13161922[[#This Row],[CÓDIGO PRODUCTO]],INVENTARIO12151821[[#This Row],[CÓDIGO PRODUCTO]],SALIDAS13161922[[#This Row],[CANTIDAD]])</f>
        <v>80</v>
      </c>
      <c r="F10" s="6">
        <f>INVENTARIO12151821[[#This Row],[EXISTENCIAS INICIALES]]+INVENTARIO12151821[[#This Row],[ENTRADAS]]-INVENTARIO12151821[[#This Row],[SALIDAS]]</f>
        <v>47</v>
      </c>
      <c r="H10" s="1" t="s">
        <v>144</v>
      </c>
      <c r="I10" s="15">
        <v>44657</v>
      </c>
      <c r="J10" s="5" t="s">
        <v>15</v>
      </c>
      <c r="K10" s="1" t="e" cm="1">
        <f t="array" ref="K10">BUSCARV</f>
        <v>#NAME?</v>
      </c>
      <c r="L10" s="1">
        <v>80</v>
      </c>
      <c r="N10" s="1" t="s">
        <v>145</v>
      </c>
      <c r="O10" s="16">
        <v>44654</v>
      </c>
      <c r="P10" s="5" t="s">
        <v>15</v>
      </c>
      <c r="Q10" s="1" t="e" cm="1" vm="1">
        <f t="array" aca="1" ref="Q10" ca="1">VLOOKUP(ENTRADAS14172023[CÓDIGO PRODUCTO],INVENTARIO12151821[],2,FALSE)</f>
        <v>#VALUE!</v>
      </c>
      <c r="R10" s="1">
        <v>64</v>
      </c>
    </row>
    <row r="11" spans="1:19" x14ac:dyDescent="0.25">
      <c r="A11" s="5" t="s">
        <v>16</v>
      </c>
      <c r="B11" s="4" t="s">
        <v>34</v>
      </c>
      <c r="C11" s="3">
        <f>INVENTARIO121518[[#This Row],[STOCK]]</f>
        <v>62</v>
      </c>
      <c r="D11" s="3">
        <f>SUMIF(ENTRADAS14172023[[#This Row],[CÓDIGO PRODUCTO]],INVENTARIO12151821[[#This Row],[CÓDIGO PRODUCTO]],ENTRADAS14172023[[#This Row],[CANTIDAD]])</f>
        <v>63</v>
      </c>
      <c r="E11" s="3">
        <f>SUMIF(SALIDAS13161922[[#This Row],[CÓDIGO PRODUCTO]],INVENTARIO12151821[[#This Row],[CÓDIGO PRODUCTO]],SALIDAS13161922[[#This Row],[CANTIDAD]])</f>
        <v>71</v>
      </c>
      <c r="F11" s="6">
        <f>INVENTARIO12151821[[#This Row],[EXISTENCIAS INICIALES]]+INVENTARIO12151821[[#This Row],[ENTRADAS]]-INVENTARIO12151821[[#This Row],[SALIDAS]]</f>
        <v>54</v>
      </c>
      <c r="H11" s="1" t="s">
        <v>145</v>
      </c>
      <c r="I11" s="15">
        <v>44658</v>
      </c>
      <c r="J11" s="5" t="s">
        <v>16</v>
      </c>
      <c r="K11" s="1" t="e" cm="1">
        <f t="array" ref="K11">BUSCARV</f>
        <v>#NAME?</v>
      </c>
      <c r="L11" s="1">
        <v>71</v>
      </c>
      <c r="N11" s="1" t="s">
        <v>146</v>
      </c>
      <c r="O11" s="16">
        <v>44655</v>
      </c>
      <c r="P11" s="5" t="s">
        <v>16</v>
      </c>
      <c r="Q11" s="1" t="e" cm="1" vm="1">
        <f t="array" aca="1" ref="Q11" ca="1">VLOOKUP(ENTRADAS14172023[CÓDIGO PRODUCTO],INVENTARIO12151821[],2,FALSE)</f>
        <v>#VALUE!</v>
      </c>
      <c r="R11" s="1">
        <v>63</v>
      </c>
    </row>
    <row r="12" spans="1:19" x14ac:dyDescent="0.25">
      <c r="A12" s="5" t="s">
        <v>17</v>
      </c>
      <c r="B12" s="4" t="s">
        <v>35</v>
      </c>
      <c r="C12" s="3">
        <f>INVENTARIO121518[[#This Row],[STOCK]]</f>
        <v>82</v>
      </c>
      <c r="D12" s="3">
        <f>SUMIF(ENTRADAS14172023[[#This Row],[CÓDIGO PRODUCTO]],INVENTARIO12151821[[#This Row],[CÓDIGO PRODUCTO]],ENTRADAS14172023[[#This Row],[CANTIDAD]])</f>
        <v>67</v>
      </c>
      <c r="E12" s="3">
        <f>SUMIF(SALIDAS13161922[[#This Row],[CÓDIGO PRODUCTO]],INVENTARIO12151821[[#This Row],[CÓDIGO PRODUCTO]],SALIDAS13161922[[#This Row],[CANTIDAD]])</f>
        <v>80</v>
      </c>
      <c r="F12" s="6">
        <f>INVENTARIO12151821[[#This Row],[EXISTENCIAS INICIALES]]+INVENTARIO12151821[[#This Row],[ENTRADAS]]-INVENTARIO12151821[[#This Row],[SALIDAS]]</f>
        <v>69</v>
      </c>
      <c r="H12" s="1" t="s">
        <v>146</v>
      </c>
      <c r="I12" s="15">
        <v>44659</v>
      </c>
      <c r="J12" s="5" t="s">
        <v>17</v>
      </c>
      <c r="K12" s="1" t="e" cm="1">
        <f t="array" ref="K12">BUSCARV</f>
        <v>#NAME?</v>
      </c>
      <c r="L12" s="1">
        <v>80</v>
      </c>
      <c r="N12" s="1" t="s">
        <v>147</v>
      </c>
      <c r="O12" s="16">
        <v>44656</v>
      </c>
      <c r="P12" s="5" t="s">
        <v>17</v>
      </c>
      <c r="Q12" s="1" t="e" cm="1" vm="1">
        <f t="array" aca="1" ref="Q12" ca="1">VLOOKUP(ENTRADAS14172023[CÓDIGO PRODUCTO],INVENTARIO12151821[],2,FALSE)</f>
        <v>#VALUE!</v>
      </c>
      <c r="R12" s="1">
        <v>67</v>
      </c>
    </row>
    <row r="13" spans="1:19" x14ac:dyDescent="0.25">
      <c r="A13" s="5" t="s">
        <v>10</v>
      </c>
      <c r="B13" s="4" t="s">
        <v>36</v>
      </c>
      <c r="C13" s="3">
        <f>INVENTARIO121518[[#This Row],[STOCK]]</f>
        <v>60</v>
      </c>
      <c r="D13" s="3">
        <f>SUMIF(ENTRADAS14172023[[#This Row],[CÓDIGO PRODUCTO]],INVENTARIO12151821[[#This Row],[CÓDIGO PRODUCTO]],ENTRADAS14172023[[#This Row],[CANTIDAD]])</f>
        <v>67</v>
      </c>
      <c r="E13" s="3">
        <f>SUMIF(SALIDAS13161922[[#This Row],[CÓDIGO PRODUCTO]],INVENTARIO12151821[[#This Row],[CÓDIGO PRODUCTO]],SALIDAS13161922[[#This Row],[CANTIDAD]])</f>
        <v>76</v>
      </c>
      <c r="F13" s="6">
        <f>INVENTARIO12151821[[#This Row],[EXISTENCIAS INICIALES]]+INVENTARIO12151821[[#This Row],[ENTRADAS]]-INVENTARIO12151821[[#This Row],[SALIDAS]]</f>
        <v>51</v>
      </c>
      <c r="H13" s="1" t="s">
        <v>147</v>
      </c>
      <c r="I13" s="15">
        <v>44660</v>
      </c>
      <c r="J13" s="5" t="s">
        <v>10</v>
      </c>
      <c r="K13" s="1" t="e" cm="1">
        <f t="array" ref="K13">BUSCARV</f>
        <v>#NAME?</v>
      </c>
      <c r="L13" s="1">
        <v>76</v>
      </c>
      <c r="N13" s="1" t="s">
        <v>148</v>
      </c>
      <c r="O13" s="16">
        <v>44657</v>
      </c>
      <c r="P13" s="5" t="s">
        <v>10</v>
      </c>
      <c r="Q13" s="1" t="e" cm="1" vm="1">
        <f t="array" aca="1" ref="Q13" ca="1">VLOOKUP(ENTRADAS14172023[CÓDIGO PRODUCTO],INVENTARIO12151821[],2,FALSE)</f>
        <v>#VALUE!</v>
      </c>
      <c r="R13" s="1">
        <v>67</v>
      </c>
    </row>
    <row r="14" spans="1:19" x14ac:dyDescent="0.25">
      <c r="A14" s="5" t="s">
        <v>11</v>
      </c>
      <c r="B14" s="4" t="s">
        <v>36</v>
      </c>
      <c r="C14" s="3">
        <f>INVENTARIO121518[[#This Row],[STOCK]]</f>
        <v>78</v>
      </c>
      <c r="D14" s="3">
        <f>SUMIF(ENTRADAS14172023[[#This Row],[CÓDIGO PRODUCTO]],INVENTARIO12151821[[#This Row],[CÓDIGO PRODUCTO]],ENTRADAS14172023[[#This Row],[CANTIDAD]])</f>
        <v>79</v>
      </c>
      <c r="E14" s="3">
        <f>SUMIF(SALIDAS13161922[[#This Row],[CÓDIGO PRODUCTO]],INVENTARIO12151821[[#This Row],[CÓDIGO PRODUCTO]],SALIDAS13161922[[#This Row],[CANTIDAD]])</f>
        <v>79</v>
      </c>
      <c r="F14" s="6">
        <f>INVENTARIO12151821[[#This Row],[EXISTENCIAS INICIALES]]+INVENTARIO12151821[[#This Row],[ENTRADAS]]-INVENTARIO12151821[[#This Row],[SALIDAS]]</f>
        <v>78</v>
      </c>
      <c r="H14" s="1" t="s">
        <v>148</v>
      </c>
      <c r="I14" s="15">
        <v>44661</v>
      </c>
      <c r="J14" s="5" t="s">
        <v>11</v>
      </c>
      <c r="K14" s="1" t="e" cm="1">
        <f t="array" ref="K14">BUSCARV</f>
        <v>#NAME?</v>
      </c>
      <c r="L14" s="1">
        <v>79</v>
      </c>
      <c r="N14" s="1" t="s">
        <v>149</v>
      </c>
      <c r="O14" s="16">
        <v>44658</v>
      </c>
      <c r="P14" s="5" t="s">
        <v>11</v>
      </c>
      <c r="Q14" s="1" t="e" cm="1" vm="1">
        <f t="array" aca="1" ref="Q14" ca="1">VLOOKUP(ENTRADAS14172023[CÓDIGO PRODUCTO],INVENTARIO12151821[],2,FALSE)</f>
        <v>#VALUE!</v>
      </c>
      <c r="R14" s="1">
        <v>79</v>
      </c>
    </row>
    <row r="15" spans="1:19" x14ac:dyDescent="0.25">
      <c r="A15" s="5" t="s">
        <v>12</v>
      </c>
      <c r="B15" s="4" t="s">
        <v>37</v>
      </c>
      <c r="C15" s="3">
        <f>INVENTARIO121518[[#This Row],[STOCK]]</f>
        <v>64</v>
      </c>
      <c r="D15" s="3">
        <f>SUMIF(ENTRADAS14172023[[#This Row],[CÓDIGO PRODUCTO]],INVENTARIO12151821[[#This Row],[CÓDIGO PRODUCTO]],ENTRADAS14172023[[#This Row],[CANTIDAD]])</f>
        <v>79</v>
      </c>
      <c r="E15" s="3">
        <f>SUMIF(SALIDAS13161922[[#This Row],[CÓDIGO PRODUCTO]],INVENTARIO12151821[[#This Row],[CÓDIGO PRODUCTO]],SALIDAS13161922[[#This Row],[CANTIDAD]])</f>
        <v>77</v>
      </c>
      <c r="F15" s="6">
        <f>INVENTARIO12151821[[#This Row],[EXISTENCIAS INICIALES]]+INVENTARIO12151821[[#This Row],[ENTRADAS]]-INVENTARIO12151821[[#This Row],[SALIDAS]]</f>
        <v>66</v>
      </c>
      <c r="H15" s="1" t="s">
        <v>149</v>
      </c>
      <c r="I15" s="15">
        <v>44662</v>
      </c>
      <c r="J15" s="5" t="s">
        <v>12</v>
      </c>
      <c r="K15" s="1" t="e" cm="1">
        <f t="array" ref="K15">BUSCARV</f>
        <v>#NAME?</v>
      </c>
      <c r="L15" s="1">
        <v>77</v>
      </c>
      <c r="N15" s="1" t="s">
        <v>150</v>
      </c>
      <c r="O15" s="16">
        <v>44659</v>
      </c>
      <c r="P15" s="5" t="s">
        <v>12</v>
      </c>
      <c r="Q15" s="1" t="e" cm="1" vm="1">
        <f t="array" aca="1" ref="Q15" ca="1">VLOOKUP(ENTRADAS14172023[CÓDIGO PRODUCTO],INVENTARIO12151821[],2,FALSE)</f>
        <v>#VALUE!</v>
      </c>
      <c r="R15" s="1">
        <v>79</v>
      </c>
    </row>
    <row r="16" spans="1:19" x14ac:dyDescent="0.25">
      <c r="A16" s="5" t="s">
        <v>13</v>
      </c>
      <c r="B16" s="4" t="s">
        <v>38</v>
      </c>
      <c r="C16" s="3">
        <f>INVENTARIO121518[[#This Row],[STOCK]]</f>
        <v>51</v>
      </c>
      <c r="D16" s="3">
        <f>SUMIF(ENTRADAS14172023[[#This Row],[CÓDIGO PRODUCTO]],INVENTARIO12151821[[#This Row],[CÓDIGO PRODUCTO]],ENTRADAS14172023[[#This Row],[CANTIDAD]])</f>
        <v>74</v>
      </c>
      <c r="E16" s="3">
        <f>SUMIF(SALIDAS13161922[[#This Row],[CÓDIGO PRODUCTO]],INVENTARIO12151821[[#This Row],[CÓDIGO PRODUCTO]],SALIDAS13161922[[#This Row],[CANTIDAD]])</f>
        <v>80</v>
      </c>
      <c r="F16" s="6">
        <f>INVENTARIO12151821[[#This Row],[EXISTENCIAS INICIALES]]+INVENTARIO12151821[[#This Row],[ENTRADAS]]-INVENTARIO12151821[[#This Row],[SALIDAS]]</f>
        <v>45</v>
      </c>
      <c r="H16" s="1" t="s">
        <v>150</v>
      </c>
      <c r="I16" s="15">
        <v>44663</v>
      </c>
      <c r="J16" s="5" t="s">
        <v>13</v>
      </c>
      <c r="K16" s="1" t="e" cm="1">
        <f t="array" ref="K16">BUSCARV</f>
        <v>#NAME?</v>
      </c>
      <c r="L16" s="1">
        <v>80</v>
      </c>
      <c r="N16" s="1" t="s">
        <v>151</v>
      </c>
      <c r="O16" s="16">
        <v>44660</v>
      </c>
      <c r="P16" s="5" t="s">
        <v>13</v>
      </c>
      <c r="Q16" s="1" t="e" cm="1" vm="1">
        <f t="array" aca="1" ref="Q16" ca="1">VLOOKUP(ENTRADAS14172023[CÓDIGO PRODUCTO],INVENTARIO12151821[],2,FALSE)</f>
        <v>#VALUE!</v>
      </c>
      <c r="R16" s="1">
        <v>74</v>
      </c>
    </row>
    <row r="17" spans="1:18" x14ac:dyDescent="0.25">
      <c r="A17" s="5" t="s">
        <v>22</v>
      </c>
      <c r="B17" s="4" t="s">
        <v>39</v>
      </c>
      <c r="C17" s="3">
        <f>INVENTARIO121518[[#This Row],[STOCK]]</f>
        <v>78</v>
      </c>
      <c r="D17" s="3">
        <f>SUMIF(ENTRADAS14172023[[#This Row],[CÓDIGO PRODUCTO]],INVENTARIO12151821[[#This Row],[CÓDIGO PRODUCTO]],ENTRADAS14172023[[#This Row],[CANTIDAD]])</f>
        <v>64</v>
      </c>
      <c r="E17" s="3">
        <f>SUMIF(SALIDAS13161922[[#This Row],[CÓDIGO PRODUCTO]],INVENTARIO12151821[[#This Row],[CÓDIGO PRODUCTO]],SALIDAS13161922[[#This Row],[CANTIDAD]])</f>
        <v>72</v>
      </c>
      <c r="F17" s="6">
        <f>INVENTARIO12151821[[#This Row],[EXISTENCIAS INICIALES]]+INVENTARIO12151821[[#This Row],[ENTRADAS]]-INVENTARIO12151821[[#This Row],[SALIDAS]]</f>
        <v>70</v>
      </c>
      <c r="H17" s="1" t="s">
        <v>151</v>
      </c>
      <c r="I17" s="15">
        <v>44664</v>
      </c>
      <c r="J17" s="5" t="s">
        <v>22</v>
      </c>
      <c r="K17" s="1" t="e" cm="1">
        <f t="array" ref="K17">BUSCARV</f>
        <v>#NAME?</v>
      </c>
      <c r="L17" s="1">
        <v>72</v>
      </c>
      <c r="N17" s="1" t="s">
        <v>152</v>
      </c>
      <c r="O17" s="16">
        <v>44661</v>
      </c>
      <c r="P17" s="5" t="s">
        <v>22</v>
      </c>
      <c r="Q17" s="1" t="e" cm="1" vm="1">
        <f t="array" aca="1" ref="Q17" ca="1">VLOOKUP(ENTRADAS14172023[CÓDIGO PRODUCTO],INVENTARIO12151821[],2,FALSE)</f>
        <v>#VALUE!</v>
      </c>
      <c r="R17" s="1">
        <v>64</v>
      </c>
    </row>
    <row r="18" spans="1:18" x14ac:dyDescent="0.25">
      <c r="A18" s="5" t="s">
        <v>23</v>
      </c>
      <c r="B18" s="4" t="s">
        <v>40</v>
      </c>
      <c r="C18" s="3">
        <f>INVENTARIO121518[[#This Row],[STOCK]]</f>
        <v>98</v>
      </c>
      <c r="D18" s="3">
        <f>SUMIF(ENTRADAS14172023[[#This Row],[CÓDIGO PRODUCTO]],INVENTARIO12151821[[#This Row],[CÓDIGO PRODUCTO]],ENTRADAS14172023[[#This Row],[CANTIDAD]])</f>
        <v>75</v>
      </c>
      <c r="E18" s="3">
        <f>SUMIF(SALIDAS13161922[[#This Row],[CÓDIGO PRODUCTO]],INVENTARIO12151821[[#This Row],[CÓDIGO PRODUCTO]],SALIDAS13161922[[#This Row],[CANTIDAD]])</f>
        <v>74</v>
      </c>
      <c r="F18" s="6">
        <f>INVENTARIO12151821[[#This Row],[EXISTENCIAS INICIALES]]+INVENTARIO12151821[[#This Row],[ENTRADAS]]-INVENTARIO12151821[[#This Row],[SALIDAS]]</f>
        <v>99</v>
      </c>
      <c r="H18" s="1" t="s">
        <v>152</v>
      </c>
      <c r="I18" s="15">
        <v>44665</v>
      </c>
      <c r="J18" s="5" t="s">
        <v>23</v>
      </c>
      <c r="K18" s="1" t="e" cm="1">
        <f t="array" ref="K18">BUSCARV</f>
        <v>#NAME?</v>
      </c>
      <c r="L18" s="1">
        <v>74</v>
      </c>
      <c r="N18" s="1" t="s">
        <v>153</v>
      </c>
      <c r="O18" s="16">
        <v>44662</v>
      </c>
      <c r="P18" s="5" t="s">
        <v>23</v>
      </c>
      <c r="Q18" s="1" t="e" cm="1" vm="1">
        <f t="array" aca="1" ref="Q18" ca="1">VLOOKUP(ENTRADAS14172023[CÓDIGO PRODUCTO],INVENTARIO12151821[],2,FALSE)</f>
        <v>#VALUE!</v>
      </c>
      <c r="R18" s="1">
        <v>75</v>
      </c>
    </row>
    <row r="19" spans="1:18" x14ac:dyDescent="0.25">
      <c r="A19" s="5" t="s">
        <v>24</v>
      </c>
      <c r="B19" s="4" t="s">
        <v>41</v>
      </c>
      <c r="C19" s="3">
        <f>INVENTARIO121518[[#This Row],[STOCK]]</f>
        <v>87</v>
      </c>
      <c r="D19" s="3">
        <f>SUMIF(ENTRADAS14172023[[#This Row],[CÓDIGO PRODUCTO]],INVENTARIO12151821[[#This Row],[CÓDIGO PRODUCTO]],ENTRADAS14172023[[#This Row],[CANTIDAD]])</f>
        <v>71</v>
      </c>
      <c r="E19" s="3">
        <f>SUMIF(SALIDAS13161922[[#This Row],[CÓDIGO PRODUCTO]],INVENTARIO12151821[[#This Row],[CÓDIGO PRODUCTO]],SALIDAS13161922[[#This Row],[CANTIDAD]])</f>
        <v>75</v>
      </c>
      <c r="F19" s="6">
        <f>INVENTARIO12151821[[#This Row],[EXISTENCIAS INICIALES]]+INVENTARIO12151821[[#This Row],[ENTRADAS]]-INVENTARIO12151821[[#This Row],[SALIDAS]]</f>
        <v>83</v>
      </c>
      <c r="H19" s="1" t="s">
        <v>153</v>
      </c>
      <c r="I19" s="15">
        <v>44666</v>
      </c>
      <c r="J19" s="5" t="s">
        <v>24</v>
      </c>
      <c r="K19" s="1" t="e" cm="1">
        <f t="array" ref="K19">BUSCARV</f>
        <v>#NAME?</v>
      </c>
      <c r="L19" s="1">
        <v>75</v>
      </c>
      <c r="N19" s="1" t="s">
        <v>154</v>
      </c>
      <c r="O19" s="16">
        <v>44663</v>
      </c>
      <c r="P19" s="5" t="s">
        <v>24</v>
      </c>
      <c r="Q19" s="1" t="e" cm="1" vm="1">
        <f t="array" aca="1" ref="Q19" ca="1">VLOOKUP(ENTRADAS14172023[CÓDIGO PRODUCTO],INVENTARIO12151821[],2,FALSE)</f>
        <v>#VALUE!</v>
      </c>
      <c r="R19" s="1">
        <v>71</v>
      </c>
    </row>
    <row r="20" spans="1:18" x14ac:dyDescent="0.25">
      <c r="A20" s="11" t="s">
        <v>25</v>
      </c>
      <c r="B20" s="12" t="s">
        <v>42</v>
      </c>
      <c r="C20" s="3">
        <f>INVENTARIO121518[[#This Row],[STOCK]]</f>
        <v>100</v>
      </c>
      <c r="D20" s="3">
        <f>SUMIF(ENTRADAS14172023[[#This Row],[CÓDIGO PRODUCTO]],INVENTARIO12151821[[#This Row],[CÓDIGO PRODUCTO]],ENTRADAS14172023[[#This Row],[CANTIDAD]])</f>
        <v>62</v>
      </c>
      <c r="E20" s="13">
        <f>SUMIF(SALIDAS13161922[[#This Row],[CÓDIGO PRODUCTO]],INVENTARIO12151821[[#This Row],[CÓDIGO PRODUCTO]],SALIDAS13161922[[#This Row],[CANTIDAD]])</f>
        <v>71</v>
      </c>
      <c r="F20" s="14">
        <f>INVENTARIO12151821[[#This Row],[EXISTENCIAS INICIALES]]+INVENTARIO12151821[[#This Row],[ENTRADAS]]-INVENTARIO12151821[[#This Row],[SALIDAS]]</f>
        <v>91</v>
      </c>
      <c r="H20" s="1" t="s">
        <v>154</v>
      </c>
      <c r="I20" s="15">
        <v>44667</v>
      </c>
      <c r="J20" s="11" t="s">
        <v>25</v>
      </c>
      <c r="K20" s="1" t="e" cm="1">
        <f t="array" ref="K20">BUSCARV</f>
        <v>#NAME?</v>
      </c>
      <c r="L20" s="1">
        <v>71</v>
      </c>
      <c r="N20" s="1" t="s">
        <v>155</v>
      </c>
      <c r="O20" s="16">
        <v>44664</v>
      </c>
      <c r="P20" s="11" t="s">
        <v>25</v>
      </c>
      <c r="Q20" s="1" t="e" cm="1" vm="1">
        <f t="array" aca="1" ref="Q20" ca="1">VLOOKUP(ENTRADAS14172023[CÓDIGO PRODUCTO],INVENTARIO12151821[],2,FALSE)</f>
        <v>#VALUE!</v>
      </c>
      <c r="R20" s="1">
        <v>62</v>
      </c>
    </row>
    <row r="21" spans="1:18" x14ac:dyDescent="0.25">
      <c r="A21" s="11" t="s">
        <v>43</v>
      </c>
      <c r="B21" s="4" t="s">
        <v>53</v>
      </c>
      <c r="C21" s="3">
        <f>INVENTARIO121518[[#This Row],[STOCK]]</f>
        <v>64</v>
      </c>
      <c r="D21" s="17">
        <f>SUMIF(ENTRADAS14172023[[#This Row],[CÓDIGO PRODUCTO]],INVENTARIO12151821[[#This Row],[CÓDIGO PRODUCTO]],ENTRADAS14172023[[#This Row],[CANTIDAD]])</f>
        <v>65</v>
      </c>
      <c r="E21" s="17">
        <f>SUMIF(SALIDAS13161922[[#This Row],[CÓDIGO PRODUCTO]],INVENTARIO12151821[[#This Row],[CÓDIGO PRODUCTO]],SALIDAS13161922[[#This Row],[CANTIDAD]])</f>
        <v>74</v>
      </c>
      <c r="F21" s="18">
        <f>INVENTARIO12151821[[#This Row],[EXISTENCIAS INICIALES]]+INVENTARIO12151821[[#This Row],[ENTRADAS]]-INVENTARIO12151821[[#This Row],[SALIDAS]]</f>
        <v>55</v>
      </c>
      <c r="H21" s="1" t="s">
        <v>155</v>
      </c>
      <c r="I21" s="15">
        <v>44668</v>
      </c>
      <c r="J21" s="11" t="s">
        <v>43</v>
      </c>
      <c r="K21" s="1" t="e" cm="1">
        <f t="array" ref="K21">BUSCARV</f>
        <v>#NAME?</v>
      </c>
      <c r="L21" s="1">
        <v>74</v>
      </c>
      <c r="N21" s="1" t="s">
        <v>156</v>
      </c>
      <c r="O21" s="16">
        <v>44665</v>
      </c>
      <c r="P21" s="11" t="s">
        <v>43</v>
      </c>
      <c r="Q21" s="1" t="e" cm="1" vm="1">
        <f t="array" aca="1" ref="Q21" ca="1">VLOOKUP(ENTRADAS14172023[CÓDIGO PRODUCTO],INVENTARIO12151821[],2,FALSE)</f>
        <v>#VALUE!</v>
      </c>
      <c r="R21" s="1">
        <v>65</v>
      </c>
    </row>
    <row r="22" spans="1:18" x14ac:dyDescent="0.25">
      <c r="A22" s="11" t="s">
        <v>44</v>
      </c>
      <c r="B22" s="4" t="s">
        <v>54</v>
      </c>
      <c r="C22" s="3">
        <f>INVENTARIO121518[[#This Row],[STOCK]]</f>
        <v>94</v>
      </c>
      <c r="D22" s="17">
        <f>SUMIF(ENTRADAS14172023[[#This Row],[CÓDIGO PRODUCTO]],INVENTARIO12151821[[#This Row],[CÓDIGO PRODUCTO]],ENTRADAS14172023[[#This Row],[CANTIDAD]])</f>
        <v>76</v>
      </c>
      <c r="E22" s="17">
        <f>SUMIF(SALIDAS13161922[[#This Row],[CÓDIGO PRODUCTO]],INVENTARIO12151821[[#This Row],[CÓDIGO PRODUCTO]],SALIDAS13161922[[#This Row],[CANTIDAD]])</f>
        <v>73</v>
      </c>
      <c r="F22" s="18">
        <f>INVENTARIO12151821[[#This Row],[EXISTENCIAS INICIALES]]+INVENTARIO12151821[[#This Row],[ENTRADAS]]-INVENTARIO12151821[[#This Row],[SALIDAS]]</f>
        <v>97</v>
      </c>
      <c r="H22" s="1" t="s">
        <v>156</v>
      </c>
      <c r="I22" s="15">
        <v>44669</v>
      </c>
      <c r="J22" s="11" t="s">
        <v>44</v>
      </c>
      <c r="K22" s="1" t="e" cm="1">
        <f t="array" ref="K22">BUSCARV</f>
        <v>#NAME?</v>
      </c>
      <c r="L22" s="1">
        <v>73</v>
      </c>
      <c r="N22" s="1" t="s">
        <v>157</v>
      </c>
      <c r="O22" s="16">
        <v>44666</v>
      </c>
      <c r="P22" s="11" t="s">
        <v>44</v>
      </c>
      <c r="Q22" s="1" t="e" cm="1" vm="1">
        <f t="array" aca="1" ref="Q22" ca="1">VLOOKUP(ENTRADAS14172023[CÓDIGO PRODUCTO],INVENTARIO12151821[],2,FALSE)</f>
        <v>#VALUE!</v>
      </c>
      <c r="R22" s="1">
        <v>76</v>
      </c>
    </row>
    <row r="23" spans="1:18" x14ac:dyDescent="0.25">
      <c r="A23" s="11" t="s">
        <v>45</v>
      </c>
      <c r="B23" s="4" t="s">
        <v>55</v>
      </c>
      <c r="C23" s="3">
        <f>INVENTARIO121518[[#This Row],[STOCK]]</f>
        <v>68</v>
      </c>
      <c r="D23" s="17">
        <f>SUMIF(ENTRADAS14172023[[#This Row],[CÓDIGO PRODUCTO]],INVENTARIO12151821[[#This Row],[CÓDIGO PRODUCTO]],ENTRADAS14172023[[#This Row],[CANTIDAD]])</f>
        <v>65</v>
      </c>
      <c r="E23" s="17">
        <f>SUMIF(SALIDAS13161922[[#This Row],[CÓDIGO PRODUCTO]],INVENTARIO12151821[[#This Row],[CÓDIGO PRODUCTO]],SALIDAS13161922[[#This Row],[CANTIDAD]])</f>
        <v>70</v>
      </c>
      <c r="F23" s="18">
        <f>INVENTARIO12151821[[#This Row],[EXISTENCIAS INICIALES]]+INVENTARIO12151821[[#This Row],[ENTRADAS]]-INVENTARIO12151821[[#This Row],[SALIDAS]]</f>
        <v>63</v>
      </c>
      <c r="H23" s="1" t="s">
        <v>157</v>
      </c>
      <c r="I23" s="15">
        <v>44670</v>
      </c>
      <c r="J23" s="11" t="s">
        <v>45</v>
      </c>
      <c r="K23" s="1" t="e" cm="1">
        <f t="array" ref="K23">BUSCARV</f>
        <v>#NAME?</v>
      </c>
      <c r="L23" s="1">
        <v>70</v>
      </c>
      <c r="N23" s="1" t="s">
        <v>158</v>
      </c>
      <c r="O23" s="16">
        <v>44667</v>
      </c>
      <c r="P23" s="11" t="s">
        <v>45</v>
      </c>
      <c r="Q23" s="1" t="e" cm="1" vm="1">
        <f t="array" aca="1" ref="Q23" ca="1">VLOOKUP(ENTRADAS14172023[CÓDIGO PRODUCTO],INVENTARIO12151821[],2,FALSE)</f>
        <v>#VALUE!</v>
      </c>
      <c r="R23" s="1">
        <v>65</v>
      </c>
    </row>
    <row r="24" spans="1:18" x14ac:dyDescent="0.25">
      <c r="A24" s="11" t="s">
        <v>46</v>
      </c>
      <c r="B24" s="4" t="s">
        <v>56</v>
      </c>
      <c r="C24" s="3">
        <f>INVENTARIO121518[[#This Row],[STOCK]]</f>
        <v>85</v>
      </c>
      <c r="D24" s="17">
        <f>SUMIF(ENTRADAS14172023[[#This Row],[CÓDIGO PRODUCTO]],INVENTARIO12151821[[#This Row],[CÓDIGO PRODUCTO]],ENTRADAS14172023[[#This Row],[CANTIDAD]])</f>
        <v>68</v>
      </c>
      <c r="E24" s="17">
        <f>SUMIF(SALIDAS13161922[[#This Row],[CÓDIGO PRODUCTO]],INVENTARIO12151821[[#This Row],[CÓDIGO PRODUCTO]],SALIDAS13161922[[#This Row],[CANTIDAD]])</f>
        <v>70</v>
      </c>
      <c r="F24" s="18">
        <f>INVENTARIO12151821[[#This Row],[EXISTENCIAS INICIALES]]+INVENTARIO12151821[[#This Row],[ENTRADAS]]-INVENTARIO12151821[[#This Row],[SALIDAS]]</f>
        <v>83</v>
      </c>
      <c r="H24" s="1" t="s">
        <v>158</v>
      </c>
      <c r="I24" s="15">
        <v>44671</v>
      </c>
      <c r="J24" s="11" t="s">
        <v>46</v>
      </c>
      <c r="K24" s="1" t="e" cm="1">
        <f t="array" ref="K24">BUSCARV</f>
        <v>#NAME?</v>
      </c>
      <c r="L24" s="1">
        <v>70</v>
      </c>
      <c r="N24" s="1" t="s">
        <v>159</v>
      </c>
      <c r="O24" s="16">
        <v>44668</v>
      </c>
      <c r="P24" s="11" t="s">
        <v>46</v>
      </c>
      <c r="Q24" s="1" t="e" cm="1" vm="1">
        <f t="array" aca="1" ref="Q24" ca="1">VLOOKUP(ENTRADAS14172023[CÓDIGO PRODUCTO],INVENTARIO12151821[],2,FALSE)</f>
        <v>#VALUE!</v>
      </c>
      <c r="R24" s="1">
        <v>68</v>
      </c>
    </row>
    <row r="25" spans="1:18" x14ac:dyDescent="0.25">
      <c r="A25" s="11" t="s">
        <v>47</v>
      </c>
      <c r="B25" s="4" t="s">
        <v>57</v>
      </c>
      <c r="C25" s="3">
        <f>INVENTARIO121518[[#This Row],[STOCK]]</f>
        <v>85</v>
      </c>
      <c r="D25" s="17">
        <f>SUMIF(ENTRADAS14172023[[#This Row],[CÓDIGO PRODUCTO]],INVENTARIO12151821[[#This Row],[CÓDIGO PRODUCTO]],ENTRADAS14172023[[#This Row],[CANTIDAD]])</f>
        <v>72</v>
      </c>
      <c r="E25" s="17">
        <f>SUMIF(SALIDAS13161922[[#This Row],[CÓDIGO PRODUCTO]],INVENTARIO12151821[[#This Row],[CÓDIGO PRODUCTO]],SALIDAS13161922[[#This Row],[CANTIDAD]])</f>
        <v>77</v>
      </c>
      <c r="F25" s="18">
        <f>INVENTARIO12151821[[#This Row],[EXISTENCIAS INICIALES]]+INVENTARIO12151821[[#This Row],[ENTRADAS]]-INVENTARIO12151821[[#This Row],[SALIDAS]]</f>
        <v>80</v>
      </c>
      <c r="H25" s="1" t="s">
        <v>159</v>
      </c>
      <c r="I25" s="15">
        <v>44672</v>
      </c>
      <c r="J25" s="11" t="s">
        <v>47</v>
      </c>
      <c r="K25" s="1" t="e" cm="1">
        <f t="array" ref="K25">BUSCARV</f>
        <v>#NAME?</v>
      </c>
      <c r="L25" s="1">
        <v>77</v>
      </c>
      <c r="N25" s="1" t="s">
        <v>160</v>
      </c>
      <c r="O25" s="16">
        <v>44669</v>
      </c>
      <c r="P25" s="11" t="s">
        <v>47</v>
      </c>
      <c r="Q25" s="1" t="e" cm="1" vm="1">
        <f t="array" aca="1" ref="Q25" ca="1">VLOOKUP(ENTRADAS14172023[CÓDIGO PRODUCTO],INVENTARIO12151821[],2,FALSE)</f>
        <v>#VALUE!</v>
      </c>
      <c r="R25" s="1">
        <v>72</v>
      </c>
    </row>
    <row r="26" spans="1:18" x14ac:dyDescent="0.25">
      <c r="A26" s="11" t="s">
        <v>48</v>
      </c>
      <c r="B26" s="4" t="s">
        <v>58</v>
      </c>
      <c r="C26" s="3">
        <f>INVENTARIO121518[[#This Row],[STOCK]]</f>
        <v>59</v>
      </c>
      <c r="D26" s="17">
        <f>SUMIF(ENTRADAS14172023[[#This Row],[CÓDIGO PRODUCTO]],INVENTARIO12151821[[#This Row],[CÓDIGO PRODUCTO]],ENTRADAS14172023[[#This Row],[CANTIDAD]])</f>
        <v>76</v>
      </c>
      <c r="E26" s="17">
        <f>SUMIF(SALIDAS13161922[[#This Row],[CÓDIGO PRODUCTO]],INVENTARIO12151821[[#This Row],[CÓDIGO PRODUCTO]],SALIDAS13161922[[#This Row],[CANTIDAD]])</f>
        <v>76</v>
      </c>
      <c r="F26" s="18">
        <f>INVENTARIO12151821[[#This Row],[EXISTENCIAS INICIALES]]+INVENTARIO12151821[[#This Row],[ENTRADAS]]-INVENTARIO12151821[[#This Row],[SALIDAS]]</f>
        <v>59</v>
      </c>
      <c r="H26" s="1" t="s">
        <v>160</v>
      </c>
      <c r="I26" s="15">
        <v>44673</v>
      </c>
      <c r="J26" s="11" t="s">
        <v>48</v>
      </c>
      <c r="K26" s="1" t="e" cm="1">
        <f t="array" ref="K26">BUSCARV</f>
        <v>#NAME?</v>
      </c>
      <c r="L26" s="1">
        <v>76</v>
      </c>
      <c r="N26" s="1" t="s">
        <v>161</v>
      </c>
      <c r="O26" s="16">
        <v>44670</v>
      </c>
      <c r="P26" s="11" t="s">
        <v>48</v>
      </c>
      <c r="Q26" s="1" t="e" cm="1" vm="1">
        <f t="array" aca="1" ref="Q26" ca="1">VLOOKUP(ENTRADAS14172023[CÓDIGO PRODUCTO],INVENTARIO12151821[],2,FALSE)</f>
        <v>#VALUE!</v>
      </c>
      <c r="R26" s="1">
        <v>76</v>
      </c>
    </row>
    <row r="27" spans="1:18" x14ac:dyDescent="0.25">
      <c r="A27" s="11" t="s">
        <v>49</v>
      </c>
      <c r="B27" s="4" t="s">
        <v>59</v>
      </c>
      <c r="C27" s="3">
        <f>INVENTARIO121518[[#This Row],[STOCK]]</f>
        <v>91</v>
      </c>
      <c r="D27" s="17">
        <f>SUMIF(ENTRADAS14172023[[#This Row],[CÓDIGO PRODUCTO]],INVENTARIO12151821[[#This Row],[CÓDIGO PRODUCTO]],ENTRADAS14172023[[#This Row],[CANTIDAD]])</f>
        <v>79</v>
      </c>
      <c r="E27" s="17">
        <f>SUMIF(SALIDAS13161922[[#This Row],[CÓDIGO PRODUCTO]],INVENTARIO12151821[[#This Row],[CÓDIGO PRODUCTO]],SALIDAS13161922[[#This Row],[CANTIDAD]])</f>
        <v>72</v>
      </c>
      <c r="F27" s="18">
        <f>INVENTARIO12151821[[#This Row],[EXISTENCIAS INICIALES]]+INVENTARIO12151821[[#This Row],[ENTRADAS]]-INVENTARIO12151821[[#This Row],[SALIDAS]]</f>
        <v>98</v>
      </c>
      <c r="H27" s="1" t="s">
        <v>161</v>
      </c>
      <c r="I27" s="15">
        <v>44674</v>
      </c>
      <c r="J27" s="11" t="s">
        <v>49</v>
      </c>
      <c r="K27" s="1" t="e" cm="1">
        <f t="array" ref="K27">BUSCARV</f>
        <v>#NAME?</v>
      </c>
      <c r="L27" s="1">
        <v>72</v>
      </c>
      <c r="N27" s="1" t="s">
        <v>162</v>
      </c>
      <c r="O27" s="16">
        <v>44671</v>
      </c>
      <c r="P27" s="11" t="s">
        <v>49</v>
      </c>
      <c r="Q27" s="1" t="e" cm="1" vm="1">
        <f t="array" aca="1" ref="Q27" ca="1">VLOOKUP(ENTRADAS14172023[CÓDIGO PRODUCTO],INVENTARIO12151821[],2,FALSE)</f>
        <v>#VALUE!</v>
      </c>
      <c r="R27" s="1">
        <v>79</v>
      </c>
    </row>
    <row r="28" spans="1:18" x14ac:dyDescent="0.25">
      <c r="A28" s="11" t="s">
        <v>50</v>
      </c>
      <c r="B28" s="4" t="s">
        <v>60</v>
      </c>
      <c r="C28" s="3">
        <f>INVENTARIO121518[[#This Row],[STOCK]]</f>
        <v>92</v>
      </c>
      <c r="D28" s="17">
        <f>SUMIF(ENTRADAS14172023[[#This Row],[CÓDIGO PRODUCTO]],INVENTARIO12151821[[#This Row],[CÓDIGO PRODUCTO]],ENTRADAS14172023[[#This Row],[CANTIDAD]])</f>
        <v>78</v>
      </c>
      <c r="E28" s="17">
        <f>SUMIF(SALIDAS13161922[[#This Row],[CÓDIGO PRODUCTO]],INVENTARIO12151821[[#This Row],[CÓDIGO PRODUCTO]],SALIDAS13161922[[#This Row],[CANTIDAD]])</f>
        <v>76</v>
      </c>
      <c r="F28" s="18">
        <f>INVENTARIO12151821[[#This Row],[EXISTENCIAS INICIALES]]+INVENTARIO12151821[[#This Row],[ENTRADAS]]-INVENTARIO12151821[[#This Row],[SALIDAS]]</f>
        <v>94</v>
      </c>
      <c r="H28" s="1" t="s">
        <v>162</v>
      </c>
      <c r="I28" s="15">
        <v>44675</v>
      </c>
      <c r="J28" s="11" t="s">
        <v>50</v>
      </c>
      <c r="K28" s="1" t="e" cm="1">
        <f t="array" ref="K28">BUSCARV</f>
        <v>#NAME?</v>
      </c>
      <c r="L28" s="1">
        <v>76</v>
      </c>
      <c r="N28" s="1" t="s">
        <v>163</v>
      </c>
      <c r="O28" s="16">
        <v>44672</v>
      </c>
      <c r="P28" s="11" t="s">
        <v>50</v>
      </c>
      <c r="Q28" s="1" t="e" cm="1" vm="1">
        <f t="array" aca="1" ref="Q28" ca="1">VLOOKUP(ENTRADAS14172023[CÓDIGO PRODUCTO],INVENTARIO12151821[],2,FALSE)</f>
        <v>#VALUE!</v>
      </c>
      <c r="R28" s="1">
        <v>78</v>
      </c>
    </row>
    <row r="29" spans="1:18" x14ac:dyDescent="0.25">
      <c r="A29" s="11" t="s">
        <v>51</v>
      </c>
      <c r="B29" s="4" t="s">
        <v>61</v>
      </c>
      <c r="C29" s="3">
        <f>INVENTARIO121518[[#This Row],[STOCK]]</f>
        <v>92</v>
      </c>
      <c r="D29" s="17">
        <f>SUMIF(ENTRADAS14172023[[#This Row],[CÓDIGO PRODUCTO]],INVENTARIO12151821[[#This Row],[CÓDIGO PRODUCTO]],ENTRADAS14172023[[#This Row],[CANTIDAD]])</f>
        <v>63</v>
      </c>
      <c r="E29" s="17">
        <f>SUMIF(SALIDAS13161922[[#This Row],[CÓDIGO PRODUCTO]],INVENTARIO12151821[[#This Row],[CÓDIGO PRODUCTO]],SALIDAS13161922[[#This Row],[CANTIDAD]])</f>
        <v>75</v>
      </c>
      <c r="F29" s="18">
        <f>INVENTARIO12151821[[#This Row],[EXISTENCIAS INICIALES]]+INVENTARIO12151821[[#This Row],[ENTRADAS]]-INVENTARIO12151821[[#This Row],[SALIDAS]]</f>
        <v>80</v>
      </c>
      <c r="H29" s="1" t="s">
        <v>163</v>
      </c>
      <c r="I29" s="15">
        <v>44676</v>
      </c>
      <c r="J29" s="11" t="s">
        <v>51</v>
      </c>
      <c r="K29" s="1" t="e" cm="1">
        <f t="array" ref="K29">BUSCARV</f>
        <v>#NAME?</v>
      </c>
      <c r="L29" s="1">
        <v>75</v>
      </c>
      <c r="N29" s="1" t="s">
        <v>164</v>
      </c>
      <c r="O29" s="16">
        <v>44673</v>
      </c>
      <c r="P29" s="11" t="s">
        <v>51</v>
      </c>
      <c r="Q29" s="1" t="e" cm="1" vm="1">
        <f t="array" aca="1" ref="Q29" ca="1">VLOOKUP(ENTRADAS14172023[CÓDIGO PRODUCTO],INVENTARIO12151821[],2,FALSE)</f>
        <v>#VALUE!</v>
      </c>
      <c r="R29" s="1">
        <v>63</v>
      </c>
    </row>
    <row r="30" spans="1:18" x14ac:dyDescent="0.25">
      <c r="A30" s="11" t="s">
        <v>52</v>
      </c>
      <c r="B30" s="4" t="s">
        <v>62</v>
      </c>
      <c r="C30" s="3">
        <f>INVENTARIO121518[[#This Row],[STOCK]]</f>
        <v>48</v>
      </c>
      <c r="D30" s="17">
        <f>SUMIF(ENTRADAS14172023[[#This Row],[CÓDIGO PRODUCTO]],INVENTARIO12151821[[#This Row],[CÓDIGO PRODUCTO]],ENTRADAS14172023[[#This Row],[CANTIDAD]])</f>
        <v>69</v>
      </c>
      <c r="E30" s="17">
        <f>SUMIF(SALIDAS13161922[[#This Row],[CÓDIGO PRODUCTO]],INVENTARIO12151821[[#This Row],[CÓDIGO PRODUCTO]],SALIDAS13161922[[#This Row],[CANTIDAD]])</f>
        <v>74</v>
      </c>
      <c r="F30" s="18">
        <f>INVENTARIO12151821[[#This Row],[EXISTENCIAS INICIALES]]+INVENTARIO12151821[[#This Row],[ENTRADAS]]-INVENTARIO12151821[[#This Row],[SALIDAS]]</f>
        <v>43</v>
      </c>
      <c r="H30" s="1" t="s">
        <v>164</v>
      </c>
      <c r="I30" s="15">
        <v>44677</v>
      </c>
      <c r="J30" s="11" t="s">
        <v>52</v>
      </c>
      <c r="K30" s="1" t="e" cm="1">
        <f t="array" ref="K30">BUSCARV</f>
        <v>#NAME?</v>
      </c>
      <c r="L30" s="1">
        <v>74</v>
      </c>
      <c r="N30" s="1" t="s">
        <v>165</v>
      </c>
      <c r="O30" s="16">
        <v>44674</v>
      </c>
      <c r="P30" s="11" t="s">
        <v>52</v>
      </c>
      <c r="Q30" s="1" t="e" cm="1" vm="1">
        <f t="array" aca="1" ref="Q30" ca="1">VLOOKUP(ENTRADAS14172023[CÓDIGO PRODUCTO],INVENTARIO12151821[],2,FALSE)</f>
        <v>#VALUE!</v>
      </c>
      <c r="R30" s="1">
        <v>69</v>
      </c>
    </row>
    <row r="31" spans="1:18" x14ac:dyDescent="0.25">
      <c r="A31" s="11" t="s">
        <v>63</v>
      </c>
      <c r="B31" s="4" t="s">
        <v>74</v>
      </c>
      <c r="C31" s="3">
        <f>INVENTARIO121518[[#This Row],[STOCK]]</f>
        <v>63</v>
      </c>
      <c r="D31" s="17">
        <f>SUMIF(ENTRADAS14172023[[#This Row],[CÓDIGO PRODUCTO]],INVENTARIO12151821[[#This Row],[CÓDIGO PRODUCTO]],ENTRADAS14172023[[#This Row],[CANTIDAD]])</f>
        <v>75</v>
      </c>
      <c r="E31" s="17">
        <f>SUMIF(SALIDAS13161922[[#This Row],[CÓDIGO PRODUCTO]],INVENTARIO12151821[[#This Row],[CÓDIGO PRODUCTO]],SALIDAS13161922[[#This Row],[CANTIDAD]])</f>
        <v>77</v>
      </c>
      <c r="F31" s="18">
        <f>INVENTARIO12151821[[#This Row],[EXISTENCIAS INICIALES]]+INVENTARIO12151821[[#This Row],[ENTRADAS]]-INVENTARIO12151821[[#This Row],[SALIDAS]]</f>
        <v>61</v>
      </c>
      <c r="H31" s="1" t="s">
        <v>165</v>
      </c>
      <c r="I31" s="15">
        <v>44678</v>
      </c>
      <c r="J31" s="11" t="s">
        <v>63</v>
      </c>
      <c r="K31" s="1" t="e" cm="1">
        <f t="array" ref="K31">BUSCARV</f>
        <v>#NAME?</v>
      </c>
      <c r="L31" s="1">
        <v>77</v>
      </c>
      <c r="N31" s="1" t="s">
        <v>166</v>
      </c>
      <c r="O31" s="16">
        <v>44675</v>
      </c>
      <c r="P31" s="11" t="s">
        <v>63</v>
      </c>
      <c r="Q31" s="1" t="e" cm="1" vm="1">
        <f t="array" aca="1" ref="Q31" ca="1">VLOOKUP(ENTRADAS14172023[CÓDIGO PRODUCTO],INVENTARIO12151821[],2,FALSE)</f>
        <v>#VALUE!</v>
      </c>
      <c r="R31" s="1">
        <v>75</v>
      </c>
    </row>
    <row r="32" spans="1:18" x14ac:dyDescent="0.25">
      <c r="A32" s="11" t="s">
        <v>64</v>
      </c>
      <c r="B32" s="4" t="s">
        <v>75</v>
      </c>
      <c r="C32" s="3">
        <f>INVENTARIO121518[[#This Row],[STOCK]]</f>
        <v>69</v>
      </c>
      <c r="D32" s="17">
        <f>SUMIF(ENTRADAS14172023[[#This Row],[CÓDIGO PRODUCTO]],INVENTARIO12151821[[#This Row],[CÓDIGO PRODUCTO]],ENTRADAS14172023[[#This Row],[CANTIDAD]])</f>
        <v>71</v>
      </c>
      <c r="E32" s="17">
        <f>SUMIF(SALIDAS13161922[[#This Row],[CÓDIGO PRODUCTO]],INVENTARIO12151821[[#This Row],[CÓDIGO PRODUCTO]],SALIDAS13161922[[#This Row],[CANTIDAD]])</f>
        <v>75</v>
      </c>
      <c r="F32" s="18">
        <f>INVENTARIO12151821[[#This Row],[EXISTENCIAS INICIALES]]+INVENTARIO12151821[[#This Row],[ENTRADAS]]-INVENTARIO12151821[[#This Row],[SALIDAS]]</f>
        <v>65</v>
      </c>
      <c r="H32" s="1" t="s">
        <v>166</v>
      </c>
      <c r="I32" s="15">
        <v>44679</v>
      </c>
      <c r="J32" s="11" t="s">
        <v>64</v>
      </c>
      <c r="K32" s="1" t="e" cm="1">
        <f t="array" ref="K32">BUSCARV</f>
        <v>#NAME?</v>
      </c>
      <c r="L32" s="1">
        <v>75</v>
      </c>
      <c r="N32" s="1" t="s">
        <v>167</v>
      </c>
      <c r="O32" s="16">
        <v>44676</v>
      </c>
      <c r="P32" s="11" t="s">
        <v>64</v>
      </c>
      <c r="Q32" s="1" t="e" cm="1" vm="1">
        <f t="array" aca="1" ref="Q32" ca="1">VLOOKUP(ENTRADAS14172023[CÓDIGO PRODUCTO],INVENTARIO12151821[],2,FALSE)</f>
        <v>#VALUE!</v>
      </c>
      <c r="R32" s="1">
        <v>71</v>
      </c>
    </row>
    <row r="33" spans="1:18" x14ac:dyDescent="0.25">
      <c r="A33" s="11" t="s">
        <v>65</v>
      </c>
      <c r="B33" s="4" t="s">
        <v>76</v>
      </c>
      <c r="C33" s="3">
        <f>INVENTARIO121518[[#This Row],[STOCK]]</f>
        <v>109</v>
      </c>
      <c r="D33" s="17">
        <f>SUMIF(ENTRADAS14172023[[#This Row],[CÓDIGO PRODUCTO]],INVENTARIO12151821[[#This Row],[CÓDIGO PRODUCTO]],ENTRADAS14172023[[#This Row],[CANTIDAD]])</f>
        <v>71</v>
      </c>
      <c r="E33" s="17">
        <f>SUMIF(SALIDAS13161922[[#This Row],[CÓDIGO PRODUCTO]],INVENTARIO12151821[[#This Row],[CÓDIGO PRODUCTO]],SALIDAS13161922[[#This Row],[CANTIDAD]])</f>
        <v>79</v>
      </c>
      <c r="F33" s="18">
        <f>INVENTARIO12151821[[#This Row],[EXISTENCIAS INICIALES]]+INVENTARIO12151821[[#This Row],[ENTRADAS]]-INVENTARIO12151821[[#This Row],[SALIDAS]]</f>
        <v>101</v>
      </c>
      <c r="H33" s="1" t="s">
        <v>167</v>
      </c>
      <c r="I33" s="15">
        <v>44680</v>
      </c>
      <c r="J33" s="11" t="s">
        <v>65</v>
      </c>
      <c r="K33" s="1" t="e" cm="1">
        <f t="array" ref="K33">BUSCARV</f>
        <v>#NAME?</v>
      </c>
      <c r="L33" s="1">
        <v>79</v>
      </c>
      <c r="N33" s="1" t="s">
        <v>168</v>
      </c>
      <c r="O33" s="16">
        <v>44677</v>
      </c>
      <c r="P33" s="11" t="s">
        <v>65</v>
      </c>
      <c r="Q33" s="1" t="e" cm="1" vm="1">
        <f t="array" aca="1" ref="Q33" ca="1">VLOOKUP(ENTRADAS14172023[CÓDIGO PRODUCTO],INVENTARIO12151821[],2,FALSE)</f>
        <v>#VALUE!</v>
      </c>
      <c r="R33" s="1">
        <v>71</v>
      </c>
    </row>
    <row r="34" spans="1:18" x14ac:dyDescent="0.25">
      <c r="A34" s="11" t="s">
        <v>66</v>
      </c>
      <c r="B34" s="4" t="s">
        <v>77</v>
      </c>
      <c r="C34" s="3">
        <f>INVENTARIO121518[[#This Row],[STOCK]]</f>
        <v>82</v>
      </c>
      <c r="D34" s="17">
        <f>SUMIF(ENTRADAS14172023[[#This Row],[CÓDIGO PRODUCTO]],INVENTARIO12151821[[#This Row],[CÓDIGO PRODUCTO]],ENTRADAS14172023[[#This Row],[CANTIDAD]])</f>
        <v>68</v>
      </c>
      <c r="E34" s="17">
        <f>SUMIF(SALIDAS13161922[[#This Row],[CÓDIGO PRODUCTO]],INVENTARIO12151821[[#This Row],[CÓDIGO PRODUCTO]],SALIDAS13161922[[#This Row],[CANTIDAD]])</f>
        <v>75</v>
      </c>
      <c r="F34" s="18">
        <f>INVENTARIO12151821[[#This Row],[EXISTENCIAS INICIALES]]+INVENTARIO12151821[[#This Row],[ENTRADAS]]-INVENTARIO12151821[[#This Row],[SALIDAS]]</f>
        <v>75</v>
      </c>
      <c r="H34" s="1" t="s">
        <v>168</v>
      </c>
      <c r="I34" s="15">
        <v>44681</v>
      </c>
      <c r="J34" s="11" t="s">
        <v>66</v>
      </c>
      <c r="K34" s="1" t="e" cm="1">
        <f t="array" ref="K34">BUSCARV</f>
        <v>#NAME?</v>
      </c>
      <c r="L34" s="1">
        <v>75</v>
      </c>
      <c r="N34" s="1" t="s">
        <v>169</v>
      </c>
      <c r="O34" s="16">
        <v>44678</v>
      </c>
      <c r="P34" s="11" t="s">
        <v>66</v>
      </c>
      <c r="Q34" s="1" t="e" cm="1" vm="1">
        <f t="array" aca="1" ref="Q34" ca="1">VLOOKUP(ENTRADAS14172023[CÓDIGO PRODUCTO],INVENTARIO12151821[],2,FALSE)</f>
        <v>#VALUE!</v>
      </c>
      <c r="R34" s="1">
        <v>68</v>
      </c>
    </row>
    <row r="35" spans="1:18" x14ac:dyDescent="0.25">
      <c r="A35" s="11" t="s">
        <v>67</v>
      </c>
      <c r="B35" s="4" t="s">
        <v>78</v>
      </c>
      <c r="C35" s="3">
        <f>INVENTARIO121518[[#This Row],[STOCK]]</f>
        <v>57</v>
      </c>
      <c r="D35" s="17">
        <f>SUMIF(ENTRADAS14172023[[#This Row],[CÓDIGO PRODUCTO]],INVENTARIO12151821[[#This Row],[CÓDIGO PRODUCTO]],ENTRADAS14172023[[#This Row],[CANTIDAD]])</f>
        <v>67</v>
      </c>
      <c r="E35" s="17">
        <f>SUMIF(SALIDAS13161922[[#This Row],[CÓDIGO PRODUCTO]],INVENTARIO12151821[[#This Row],[CÓDIGO PRODUCTO]],SALIDAS13161922[[#This Row],[CANTIDAD]])</f>
        <v>79</v>
      </c>
      <c r="F35" s="18">
        <f>INVENTARIO12151821[[#This Row],[EXISTENCIAS INICIALES]]+INVENTARIO12151821[[#This Row],[ENTRADAS]]-INVENTARIO12151821[[#This Row],[SALIDAS]]</f>
        <v>45</v>
      </c>
      <c r="H35" s="1" t="s">
        <v>169</v>
      </c>
      <c r="I35" s="15">
        <v>44682</v>
      </c>
      <c r="J35" s="11" t="s">
        <v>67</v>
      </c>
      <c r="K35" s="1" t="e" cm="1">
        <f t="array" ref="K35">BUSCARV</f>
        <v>#NAME?</v>
      </c>
      <c r="L35" s="1">
        <v>79</v>
      </c>
      <c r="N35" s="1" t="s">
        <v>170</v>
      </c>
      <c r="O35" s="16">
        <v>44679</v>
      </c>
      <c r="P35" s="11" t="s">
        <v>67</v>
      </c>
      <c r="Q35" s="1" t="e" cm="1" vm="1">
        <f t="array" aca="1" ref="Q35" ca="1">VLOOKUP(ENTRADAS14172023[CÓDIGO PRODUCTO],INVENTARIO12151821[],2,FALSE)</f>
        <v>#VALUE!</v>
      </c>
      <c r="R35" s="1">
        <v>67</v>
      </c>
    </row>
    <row r="36" spans="1:18" x14ac:dyDescent="0.25">
      <c r="A36" s="11" t="s">
        <v>68</v>
      </c>
      <c r="B36" s="4" t="s">
        <v>79</v>
      </c>
      <c r="C36" s="3">
        <f>INVENTARIO121518[[#This Row],[STOCK]]</f>
        <v>98</v>
      </c>
      <c r="D36" s="17">
        <f>SUMIF(ENTRADAS14172023[[#This Row],[CÓDIGO PRODUCTO]],INVENTARIO12151821[[#This Row],[CÓDIGO PRODUCTO]],ENTRADAS14172023[[#This Row],[CANTIDAD]])</f>
        <v>63</v>
      </c>
      <c r="E36" s="17">
        <f>SUMIF(SALIDAS13161922[[#This Row],[CÓDIGO PRODUCTO]],INVENTARIO12151821[[#This Row],[CÓDIGO PRODUCTO]],SALIDAS13161922[[#This Row],[CANTIDAD]])</f>
        <v>79</v>
      </c>
      <c r="F36" s="18">
        <f>INVENTARIO12151821[[#This Row],[EXISTENCIAS INICIALES]]+INVENTARIO12151821[[#This Row],[ENTRADAS]]-INVENTARIO12151821[[#This Row],[SALIDAS]]</f>
        <v>82</v>
      </c>
      <c r="H36" s="1" t="s">
        <v>170</v>
      </c>
      <c r="I36" s="15">
        <v>44683</v>
      </c>
      <c r="J36" s="11" t="s">
        <v>68</v>
      </c>
      <c r="K36" s="1" t="e" cm="1">
        <f t="array" ref="K36">BUSCARV</f>
        <v>#NAME?</v>
      </c>
      <c r="L36" s="1">
        <v>79</v>
      </c>
      <c r="N36" s="1" t="s">
        <v>171</v>
      </c>
      <c r="O36" s="16">
        <v>44680</v>
      </c>
      <c r="P36" s="11" t="s">
        <v>68</v>
      </c>
      <c r="Q36" s="1" t="e" cm="1" vm="1">
        <f t="array" aca="1" ref="Q36" ca="1">VLOOKUP(ENTRADAS14172023[CÓDIGO PRODUCTO],INVENTARIO12151821[],2,FALSE)</f>
        <v>#VALUE!</v>
      </c>
      <c r="R36" s="1">
        <v>63</v>
      </c>
    </row>
    <row r="37" spans="1:18" x14ac:dyDescent="0.25">
      <c r="A37" s="11" t="s">
        <v>69</v>
      </c>
      <c r="B37" s="4" t="s">
        <v>80</v>
      </c>
      <c r="C37" s="3">
        <f>INVENTARIO121518[[#This Row],[STOCK]]</f>
        <v>80</v>
      </c>
      <c r="D37" s="17">
        <f>SUMIF(ENTRADAS14172023[[#This Row],[CÓDIGO PRODUCTO]],INVENTARIO12151821[[#This Row],[CÓDIGO PRODUCTO]],ENTRADAS14172023[[#This Row],[CANTIDAD]])</f>
        <v>71</v>
      </c>
      <c r="E37" s="17">
        <f>SUMIF(SALIDAS13161922[[#This Row],[CÓDIGO PRODUCTO]],INVENTARIO12151821[[#This Row],[CÓDIGO PRODUCTO]],SALIDAS13161922[[#This Row],[CANTIDAD]])</f>
        <v>75</v>
      </c>
      <c r="F37" s="18">
        <f>INVENTARIO12151821[[#This Row],[EXISTENCIAS INICIALES]]+INVENTARIO12151821[[#This Row],[ENTRADAS]]-INVENTARIO12151821[[#This Row],[SALIDAS]]</f>
        <v>76</v>
      </c>
      <c r="H37" s="1" t="s">
        <v>171</v>
      </c>
      <c r="I37" s="15">
        <v>44684</v>
      </c>
      <c r="J37" s="11" t="s">
        <v>69</v>
      </c>
      <c r="K37" s="1" t="e" cm="1">
        <f t="array" ref="K37">BUSCARV</f>
        <v>#NAME?</v>
      </c>
      <c r="L37" s="1">
        <v>75</v>
      </c>
      <c r="N37" s="1" t="s">
        <v>172</v>
      </c>
      <c r="O37" s="16">
        <v>44681</v>
      </c>
      <c r="P37" s="11" t="s">
        <v>69</v>
      </c>
      <c r="Q37" s="1" t="e" cm="1" vm="1">
        <f t="array" aca="1" ref="Q37" ca="1">VLOOKUP(ENTRADAS14172023[CÓDIGO PRODUCTO],INVENTARIO12151821[],2,FALSE)</f>
        <v>#VALUE!</v>
      </c>
      <c r="R37" s="1">
        <v>71</v>
      </c>
    </row>
    <row r="38" spans="1:18" x14ac:dyDescent="0.25">
      <c r="A38" s="11" t="s">
        <v>70</v>
      </c>
      <c r="B38" s="4" t="s">
        <v>81</v>
      </c>
      <c r="C38" s="3">
        <f>INVENTARIO121518[[#This Row],[STOCK]]</f>
        <v>87</v>
      </c>
      <c r="D38" s="17">
        <f>SUMIF(ENTRADAS14172023[[#This Row],[CÓDIGO PRODUCTO]],INVENTARIO12151821[[#This Row],[CÓDIGO PRODUCTO]],ENTRADAS14172023[[#This Row],[CANTIDAD]])</f>
        <v>76</v>
      </c>
      <c r="E38" s="17">
        <f>SUMIF(SALIDAS13161922[[#This Row],[CÓDIGO PRODUCTO]],INVENTARIO12151821[[#This Row],[CÓDIGO PRODUCTO]],SALIDAS13161922[[#This Row],[CANTIDAD]])</f>
        <v>76</v>
      </c>
      <c r="F38" s="18">
        <f>INVENTARIO12151821[[#This Row],[EXISTENCIAS INICIALES]]+INVENTARIO12151821[[#This Row],[ENTRADAS]]-INVENTARIO12151821[[#This Row],[SALIDAS]]</f>
        <v>87</v>
      </c>
      <c r="H38" s="1" t="s">
        <v>172</v>
      </c>
      <c r="I38" s="15">
        <v>44685</v>
      </c>
      <c r="J38" s="11" t="s">
        <v>70</v>
      </c>
      <c r="K38" s="1" t="e" cm="1">
        <f t="array" ref="K38">BUSCARV</f>
        <v>#NAME?</v>
      </c>
      <c r="L38" s="1">
        <v>76</v>
      </c>
      <c r="N38" s="1" t="s">
        <v>173</v>
      </c>
      <c r="O38" s="16">
        <v>44682</v>
      </c>
      <c r="P38" s="11" t="s">
        <v>70</v>
      </c>
      <c r="Q38" s="1" t="e" cm="1" vm="1">
        <f t="array" aca="1" ref="Q38" ca="1">VLOOKUP(ENTRADAS14172023[CÓDIGO PRODUCTO],INVENTARIO12151821[],2,FALSE)</f>
        <v>#VALUE!</v>
      </c>
      <c r="R38" s="1">
        <v>76</v>
      </c>
    </row>
    <row r="39" spans="1:18" x14ac:dyDescent="0.25">
      <c r="A39" s="11" t="s">
        <v>71</v>
      </c>
      <c r="B39" s="4" t="s">
        <v>82</v>
      </c>
      <c r="C39" s="3">
        <f>INVENTARIO121518[[#This Row],[STOCK]]</f>
        <v>56</v>
      </c>
      <c r="D39" s="17">
        <f>SUMIF(ENTRADAS14172023[[#This Row],[CÓDIGO PRODUCTO]],INVENTARIO12151821[[#This Row],[CÓDIGO PRODUCTO]],ENTRADAS14172023[[#This Row],[CANTIDAD]])</f>
        <v>62</v>
      </c>
      <c r="E39" s="17">
        <f>SUMIF(SALIDAS13161922[[#This Row],[CÓDIGO PRODUCTO]],INVENTARIO12151821[[#This Row],[CÓDIGO PRODUCTO]],SALIDAS13161922[[#This Row],[CANTIDAD]])</f>
        <v>76</v>
      </c>
      <c r="F39" s="18">
        <f>INVENTARIO12151821[[#This Row],[EXISTENCIAS INICIALES]]+INVENTARIO12151821[[#This Row],[ENTRADAS]]-INVENTARIO12151821[[#This Row],[SALIDAS]]</f>
        <v>42</v>
      </c>
      <c r="H39" s="1" t="s">
        <v>173</v>
      </c>
      <c r="I39" s="15">
        <v>44686</v>
      </c>
      <c r="J39" s="11" t="s">
        <v>71</v>
      </c>
      <c r="K39" s="1" t="e" cm="1">
        <f t="array" ref="K39">BUSCARV</f>
        <v>#NAME?</v>
      </c>
      <c r="L39" s="1">
        <v>76</v>
      </c>
      <c r="N39" s="1" t="s">
        <v>174</v>
      </c>
      <c r="O39" s="16">
        <v>44683</v>
      </c>
      <c r="P39" s="11" t="s">
        <v>71</v>
      </c>
      <c r="Q39" s="1" t="e" cm="1" vm="1">
        <f t="array" aca="1" ref="Q39" ca="1">VLOOKUP(ENTRADAS14172023[CÓDIGO PRODUCTO],INVENTARIO12151821[],2,FALSE)</f>
        <v>#VALUE!</v>
      </c>
      <c r="R39" s="1">
        <v>62</v>
      </c>
    </row>
    <row r="40" spans="1:18" x14ac:dyDescent="0.25">
      <c r="A40" s="11" t="s">
        <v>72</v>
      </c>
      <c r="B40" s="4" t="s">
        <v>83</v>
      </c>
      <c r="C40" s="3">
        <f>INVENTARIO121518[[#This Row],[STOCK]]</f>
        <v>103</v>
      </c>
      <c r="D40" s="17">
        <f>SUMIF(ENTRADAS14172023[[#This Row],[CÓDIGO PRODUCTO]],INVENTARIO12151821[[#This Row],[CÓDIGO PRODUCTO]],ENTRADAS14172023[[#This Row],[CANTIDAD]])</f>
        <v>75</v>
      </c>
      <c r="E40" s="17">
        <f>SUMIF(SALIDAS13161922[[#This Row],[CÓDIGO PRODUCTO]],INVENTARIO12151821[[#This Row],[CÓDIGO PRODUCTO]],SALIDAS13161922[[#This Row],[CANTIDAD]])</f>
        <v>79</v>
      </c>
      <c r="F40" s="18">
        <f>INVENTARIO12151821[[#This Row],[EXISTENCIAS INICIALES]]+INVENTARIO12151821[[#This Row],[ENTRADAS]]-INVENTARIO12151821[[#This Row],[SALIDAS]]</f>
        <v>99</v>
      </c>
      <c r="H40" s="1" t="s">
        <v>174</v>
      </c>
      <c r="I40" s="15">
        <v>44687</v>
      </c>
      <c r="J40" s="11" t="s">
        <v>72</v>
      </c>
      <c r="K40" s="1" t="e" cm="1">
        <f t="array" ref="K40">BUSCARV</f>
        <v>#NAME?</v>
      </c>
      <c r="L40" s="1">
        <v>79</v>
      </c>
      <c r="N40" s="1" t="s">
        <v>175</v>
      </c>
      <c r="O40" s="16">
        <v>44684</v>
      </c>
      <c r="P40" s="11" t="s">
        <v>72</v>
      </c>
      <c r="Q40" s="1" t="e" cm="1" vm="1">
        <f t="array" aca="1" ref="Q40" ca="1">VLOOKUP(ENTRADAS14172023[CÓDIGO PRODUCTO],INVENTARIO12151821[],2,FALSE)</f>
        <v>#VALUE!</v>
      </c>
      <c r="R40" s="1">
        <v>75</v>
      </c>
    </row>
    <row r="41" spans="1:18" x14ac:dyDescent="0.25">
      <c r="A41" s="11" t="s">
        <v>73</v>
      </c>
      <c r="B41" s="4" t="s">
        <v>84</v>
      </c>
      <c r="C41" s="3">
        <f>INVENTARIO121518[[#This Row],[STOCK]]</f>
        <v>39</v>
      </c>
      <c r="D41" s="17">
        <f>SUMIF(ENTRADAS14172023[[#This Row],[CÓDIGO PRODUCTO]],INVENTARIO12151821[[#This Row],[CÓDIGO PRODUCTO]],ENTRADAS14172023[[#This Row],[CANTIDAD]])</f>
        <v>63</v>
      </c>
      <c r="E41" s="17">
        <f>SUMIF(SALIDAS13161922[[#This Row],[CÓDIGO PRODUCTO]],INVENTARIO12151821[[#This Row],[CÓDIGO PRODUCTO]],SALIDAS13161922[[#This Row],[CANTIDAD]])</f>
        <v>75</v>
      </c>
      <c r="F41" s="18">
        <f>INVENTARIO12151821[[#This Row],[EXISTENCIAS INICIALES]]+INVENTARIO12151821[[#This Row],[ENTRADAS]]-INVENTARIO12151821[[#This Row],[SALIDAS]]</f>
        <v>27</v>
      </c>
      <c r="H41" s="1" t="s">
        <v>175</v>
      </c>
      <c r="I41" s="15">
        <v>44688</v>
      </c>
      <c r="J41" s="11" t="s">
        <v>73</v>
      </c>
      <c r="K41" s="1" t="e" cm="1">
        <f t="array" ref="K41">BUSCARV</f>
        <v>#NAME?</v>
      </c>
      <c r="L41" s="1">
        <v>75</v>
      </c>
      <c r="N41" s="1" t="s">
        <v>176</v>
      </c>
      <c r="O41" s="16">
        <v>44685</v>
      </c>
      <c r="P41" s="11" t="s">
        <v>73</v>
      </c>
      <c r="Q41" s="1" t="e" cm="1" vm="1">
        <f t="array" aca="1" ref="Q41" ca="1">VLOOKUP(ENTRADAS14172023[CÓDIGO PRODUCTO],INVENTARIO12151821[],2,FALSE)</f>
        <v>#VALUE!</v>
      </c>
      <c r="R41" s="1">
        <v>63</v>
      </c>
    </row>
    <row r="42" spans="1:18" x14ac:dyDescent="0.25">
      <c r="A42" s="11" t="s">
        <v>85</v>
      </c>
      <c r="B42" s="4" t="s">
        <v>99</v>
      </c>
      <c r="C42" s="3">
        <f>INVENTARIO121518[[#This Row],[STOCK]]</f>
        <v>39</v>
      </c>
      <c r="D42" s="17">
        <f>SUMIF(ENTRADAS14172023[[#This Row],[CÓDIGO PRODUCTO]],INVENTARIO12151821[[#This Row],[CÓDIGO PRODUCTO]],ENTRADAS14172023[[#This Row],[CANTIDAD]])</f>
        <v>74</v>
      </c>
      <c r="E42" s="17">
        <f>SUMIF(SALIDAS13161922[[#This Row],[CÓDIGO PRODUCTO]],INVENTARIO12151821[[#This Row],[CÓDIGO PRODUCTO]],SALIDAS13161922[[#This Row],[CANTIDAD]])</f>
        <v>79</v>
      </c>
      <c r="F42" s="18">
        <f>INVENTARIO12151821[[#This Row],[EXISTENCIAS INICIALES]]+INVENTARIO12151821[[#This Row],[ENTRADAS]]-INVENTARIO12151821[[#This Row],[SALIDAS]]</f>
        <v>34</v>
      </c>
      <c r="H42" s="1" t="s">
        <v>176</v>
      </c>
      <c r="I42" s="15">
        <v>44689</v>
      </c>
      <c r="J42" s="11" t="s">
        <v>85</v>
      </c>
      <c r="K42" s="1" t="e" cm="1">
        <f t="array" ref="K42">BUSCARV</f>
        <v>#NAME?</v>
      </c>
      <c r="L42" s="1">
        <v>79</v>
      </c>
      <c r="N42" s="1" t="s">
        <v>177</v>
      </c>
      <c r="O42" s="16">
        <v>44686</v>
      </c>
      <c r="P42" s="11" t="s">
        <v>85</v>
      </c>
      <c r="Q42" s="1" t="e" cm="1" vm="1">
        <f t="array" aca="1" ref="Q42" ca="1">VLOOKUP(ENTRADAS14172023[CÓDIGO PRODUCTO],INVENTARIO12151821[],2,FALSE)</f>
        <v>#VALUE!</v>
      </c>
      <c r="R42" s="1">
        <v>74</v>
      </c>
    </row>
    <row r="43" spans="1:18" x14ac:dyDescent="0.25">
      <c r="A43" s="11" t="s">
        <v>86</v>
      </c>
      <c r="B43" s="4" t="s">
        <v>100</v>
      </c>
      <c r="C43" s="3">
        <f>INVENTARIO121518[[#This Row],[STOCK]]</f>
        <v>57</v>
      </c>
      <c r="D43" s="17">
        <f>SUMIF(ENTRADAS14172023[[#This Row],[CÓDIGO PRODUCTO]],INVENTARIO12151821[[#This Row],[CÓDIGO PRODUCTO]],ENTRADAS14172023[[#This Row],[CANTIDAD]])</f>
        <v>76</v>
      </c>
      <c r="E43" s="17">
        <f>SUMIF(SALIDAS13161922[[#This Row],[CÓDIGO PRODUCTO]],INVENTARIO12151821[[#This Row],[CÓDIGO PRODUCTO]],SALIDAS13161922[[#This Row],[CANTIDAD]])</f>
        <v>70</v>
      </c>
      <c r="F43" s="18">
        <f>INVENTARIO12151821[[#This Row],[EXISTENCIAS INICIALES]]+INVENTARIO12151821[[#This Row],[ENTRADAS]]-INVENTARIO12151821[[#This Row],[SALIDAS]]</f>
        <v>63</v>
      </c>
      <c r="H43" s="1" t="s">
        <v>177</v>
      </c>
      <c r="I43" s="15">
        <v>44690</v>
      </c>
      <c r="J43" s="11" t="s">
        <v>86</v>
      </c>
      <c r="K43" s="1" t="e" cm="1">
        <f t="array" ref="K43">BUSCARV</f>
        <v>#NAME?</v>
      </c>
      <c r="L43" s="1">
        <v>70</v>
      </c>
      <c r="N43" s="1" t="s">
        <v>178</v>
      </c>
      <c r="O43" s="16">
        <v>44687</v>
      </c>
      <c r="P43" s="11" t="s">
        <v>86</v>
      </c>
      <c r="Q43" s="1" t="e" cm="1" vm="1">
        <f t="array" aca="1" ref="Q43" ca="1">VLOOKUP(ENTRADAS14172023[CÓDIGO PRODUCTO],INVENTARIO12151821[],2,FALSE)</f>
        <v>#VALUE!</v>
      </c>
      <c r="R43" s="1">
        <v>76</v>
      </c>
    </row>
    <row r="44" spans="1:18" x14ac:dyDescent="0.25">
      <c r="A44" s="11" t="s">
        <v>87</v>
      </c>
      <c r="B44" s="4" t="s">
        <v>101</v>
      </c>
      <c r="C44" s="3">
        <f>INVENTARIO121518[[#This Row],[STOCK]]</f>
        <v>106</v>
      </c>
      <c r="D44" s="17">
        <f>SUMIF(ENTRADAS14172023[[#This Row],[CÓDIGO PRODUCTO]],INVENTARIO12151821[[#This Row],[CÓDIGO PRODUCTO]],ENTRADAS14172023[[#This Row],[CANTIDAD]])</f>
        <v>61</v>
      </c>
      <c r="E44" s="17">
        <f>SUMIF(SALIDAS13161922[[#This Row],[CÓDIGO PRODUCTO]],INVENTARIO12151821[[#This Row],[CÓDIGO PRODUCTO]],SALIDAS13161922[[#This Row],[CANTIDAD]])</f>
        <v>74</v>
      </c>
      <c r="F44" s="18">
        <f>INVENTARIO12151821[[#This Row],[EXISTENCIAS INICIALES]]+INVENTARIO12151821[[#This Row],[ENTRADAS]]-INVENTARIO12151821[[#This Row],[SALIDAS]]</f>
        <v>93</v>
      </c>
      <c r="H44" s="1" t="s">
        <v>178</v>
      </c>
      <c r="I44" s="15">
        <v>44691</v>
      </c>
      <c r="J44" s="11" t="s">
        <v>87</v>
      </c>
      <c r="K44" s="1" t="e" cm="1">
        <f t="array" ref="K44">BUSCARV</f>
        <v>#NAME?</v>
      </c>
      <c r="L44" s="1">
        <v>74</v>
      </c>
      <c r="N44" s="1" t="s">
        <v>179</v>
      </c>
      <c r="O44" s="16">
        <v>44688</v>
      </c>
      <c r="P44" s="11" t="s">
        <v>87</v>
      </c>
      <c r="Q44" s="1" t="e" cm="1" vm="1">
        <f t="array" aca="1" ref="Q44" ca="1">VLOOKUP(ENTRADAS14172023[CÓDIGO PRODUCTO],INVENTARIO12151821[],2,FALSE)</f>
        <v>#VALUE!</v>
      </c>
      <c r="R44" s="1">
        <v>61</v>
      </c>
    </row>
    <row r="45" spans="1:18" x14ac:dyDescent="0.25">
      <c r="A45" s="11" t="s">
        <v>88</v>
      </c>
      <c r="B45" s="4" t="s">
        <v>102</v>
      </c>
      <c r="C45" s="3">
        <f>INVENTARIO121518[[#This Row],[STOCK]]</f>
        <v>92</v>
      </c>
      <c r="D45" s="17">
        <f>SUMIF(ENTRADAS14172023[[#This Row],[CÓDIGO PRODUCTO]],INVENTARIO12151821[[#This Row],[CÓDIGO PRODUCTO]],ENTRADAS14172023[[#This Row],[CANTIDAD]])</f>
        <v>78</v>
      </c>
      <c r="E45" s="17">
        <f>SUMIF(SALIDAS13161922[[#This Row],[CÓDIGO PRODUCTO]],INVENTARIO12151821[[#This Row],[CÓDIGO PRODUCTO]],SALIDAS13161922[[#This Row],[CANTIDAD]])</f>
        <v>71</v>
      </c>
      <c r="F45" s="18">
        <f>INVENTARIO12151821[[#This Row],[EXISTENCIAS INICIALES]]+INVENTARIO12151821[[#This Row],[ENTRADAS]]-INVENTARIO12151821[[#This Row],[SALIDAS]]</f>
        <v>99</v>
      </c>
      <c r="H45" s="1" t="s">
        <v>179</v>
      </c>
      <c r="I45" s="15">
        <v>44692</v>
      </c>
      <c r="J45" s="11" t="s">
        <v>88</v>
      </c>
      <c r="K45" s="1" t="e" cm="1">
        <f t="array" ref="K45">BUSCARV</f>
        <v>#NAME?</v>
      </c>
      <c r="L45" s="1">
        <v>71</v>
      </c>
      <c r="N45" s="1" t="s">
        <v>180</v>
      </c>
      <c r="O45" s="16">
        <v>44689</v>
      </c>
      <c r="P45" s="11" t="s">
        <v>88</v>
      </c>
      <c r="Q45" s="1" t="e" cm="1" vm="1">
        <f t="array" aca="1" ref="Q45" ca="1">VLOOKUP(ENTRADAS14172023[CÓDIGO PRODUCTO],INVENTARIO12151821[],2,FALSE)</f>
        <v>#VALUE!</v>
      </c>
      <c r="R45" s="1">
        <v>78</v>
      </c>
    </row>
    <row r="46" spans="1:18" x14ac:dyDescent="0.25">
      <c r="A46" s="11" t="s">
        <v>89</v>
      </c>
      <c r="B46" s="4" t="s">
        <v>103</v>
      </c>
      <c r="C46" s="3">
        <f>INVENTARIO121518[[#This Row],[STOCK]]</f>
        <v>79</v>
      </c>
      <c r="D46" s="17">
        <f>SUMIF(ENTRADAS14172023[[#This Row],[CÓDIGO PRODUCTO]],INVENTARIO12151821[[#This Row],[CÓDIGO PRODUCTO]],ENTRADAS14172023[[#This Row],[CANTIDAD]])</f>
        <v>72</v>
      </c>
      <c r="E46" s="17">
        <f>SUMIF(SALIDAS13161922[[#This Row],[CÓDIGO PRODUCTO]],INVENTARIO12151821[[#This Row],[CÓDIGO PRODUCTO]],SALIDAS13161922[[#This Row],[CANTIDAD]])</f>
        <v>77</v>
      </c>
      <c r="F46" s="18">
        <f>INVENTARIO12151821[[#This Row],[EXISTENCIAS INICIALES]]+INVENTARIO12151821[[#This Row],[ENTRADAS]]-INVENTARIO12151821[[#This Row],[SALIDAS]]</f>
        <v>74</v>
      </c>
      <c r="H46" s="1" t="s">
        <v>180</v>
      </c>
      <c r="I46" s="15">
        <v>44693</v>
      </c>
      <c r="J46" s="11" t="s">
        <v>89</v>
      </c>
      <c r="K46" s="1" t="e" cm="1">
        <f t="array" ref="K46">BUSCARV</f>
        <v>#NAME?</v>
      </c>
      <c r="L46" s="1">
        <v>77</v>
      </c>
      <c r="N46" s="1" t="s">
        <v>181</v>
      </c>
      <c r="O46" s="16">
        <v>44690</v>
      </c>
      <c r="P46" s="11" t="s">
        <v>89</v>
      </c>
      <c r="Q46" s="1" t="e" cm="1" vm="1">
        <f t="array" aca="1" ref="Q46" ca="1">VLOOKUP(ENTRADAS14172023[CÓDIGO PRODUCTO],INVENTARIO12151821[],2,FALSE)</f>
        <v>#VALUE!</v>
      </c>
      <c r="R46" s="1">
        <v>72</v>
      </c>
    </row>
    <row r="47" spans="1:18" x14ac:dyDescent="0.25">
      <c r="A47" s="11" t="s">
        <v>90</v>
      </c>
      <c r="B47" s="4" t="s">
        <v>104</v>
      </c>
      <c r="C47" s="3">
        <f>INVENTARIO121518[[#This Row],[STOCK]]</f>
        <v>46</v>
      </c>
      <c r="D47" s="17">
        <f>SUMIF(ENTRADAS14172023[[#This Row],[CÓDIGO PRODUCTO]],INVENTARIO12151821[[#This Row],[CÓDIGO PRODUCTO]],ENTRADAS14172023[[#This Row],[CANTIDAD]])</f>
        <v>75</v>
      </c>
      <c r="E47" s="17">
        <f>SUMIF(SALIDAS13161922[[#This Row],[CÓDIGO PRODUCTO]],INVENTARIO12151821[[#This Row],[CÓDIGO PRODUCTO]],SALIDAS13161922[[#This Row],[CANTIDAD]])</f>
        <v>74</v>
      </c>
      <c r="F47" s="18">
        <f>INVENTARIO12151821[[#This Row],[EXISTENCIAS INICIALES]]+INVENTARIO12151821[[#This Row],[ENTRADAS]]-INVENTARIO12151821[[#This Row],[SALIDAS]]</f>
        <v>47</v>
      </c>
      <c r="H47" s="1" t="s">
        <v>181</v>
      </c>
      <c r="I47" s="15">
        <v>44694</v>
      </c>
      <c r="J47" s="11" t="s">
        <v>90</v>
      </c>
      <c r="K47" s="1" t="e" cm="1">
        <f t="array" ref="K47">BUSCARV</f>
        <v>#NAME?</v>
      </c>
      <c r="L47" s="1">
        <v>74</v>
      </c>
      <c r="N47" s="1" t="s">
        <v>182</v>
      </c>
      <c r="O47" s="16">
        <v>44691</v>
      </c>
      <c r="P47" s="11" t="s">
        <v>90</v>
      </c>
      <c r="Q47" s="1" t="e" cm="1" vm="1">
        <f t="array" aca="1" ref="Q47" ca="1">VLOOKUP(ENTRADAS14172023[CÓDIGO PRODUCTO],INVENTARIO12151821[],2,FALSE)</f>
        <v>#VALUE!</v>
      </c>
      <c r="R47" s="1">
        <v>75</v>
      </c>
    </row>
    <row r="48" spans="1:18" x14ac:dyDescent="0.25">
      <c r="A48" s="11" t="s">
        <v>91</v>
      </c>
      <c r="B48" s="4" t="s">
        <v>105</v>
      </c>
      <c r="C48" s="3">
        <f>INVENTARIO121518[[#This Row],[STOCK]]</f>
        <v>61</v>
      </c>
      <c r="D48" s="17">
        <f>SUMIF(ENTRADAS14172023[[#This Row],[CÓDIGO PRODUCTO]],INVENTARIO12151821[[#This Row],[CÓDIGO PRODUCTO]],ENTRADAS14172023[[#This Row],[CANTIDAD]])</f>
        <v>72</v>
      </c>
      <c r="E48" s="17">
        <f>SUMIF(SALIDAS13161922[[#This Row],[CÓDIGO PRODUCTO]],INVENTARIO12151821[[#This Row],[CÓDIGO PRODUCTO]],SALIDAS13161922[[#This Row],[CANTIDAD]])</f>
        <v>79</v>
      </c>
      <c r="F48" s="18">
        <f>INVENTARIO12151821[[#This Row],[EXISTENCIAS INICIALES]]+INVENTARIO12151821[[#This Row],[ENTRADAS]]-INVENTARIO12151821[[#This Row],[SALIDAS]]</f>
        <v>54</v>
      </c>
      <c r="H48" s="1" t="s">
        <v>182</v>
      </c>
      <c r="I48" s="15">
        <v>44695</v>
      </c>
      <c r="J48" s="11" t="s">
        <v>91</v>
      </c>
      <c r="K48" s="1" t="e" cm="1">
        <f t="array" ref="K48">BUSCARV</f>
        <v>#NAME?</v>
      </c>
      <c r="L48" s="1">
        <v>79</v>
      </c>
      <c r="N48" s="1" t="s">
        <v>183</v>
      </c>
      <c r="O48" s="16">
        <v>44692</v>
      </c>
      <c r="P48" s="11" t="s">
        <v>91</v>
      </c>
      <c r="Q48" s="1" t="e" cm="1" vm="1">
        <f t="array" aca="1" ref="Q48" ca="1">VLOOKUP(ENTRADAS14172023[CÓDIGO PRODUCTO],INVENTARIO12151821[],2,FALSE)</f>
        <v>#VALUE!</v>
      </c>
      <c r="R48" s="1">
        <v>72</v>
      </c>
    </row>
    <row r="49" spans="1:18" x14ac:dyDescent="0.25">
      <c r="A49" s="11" t="s">
        <v>92</v>
      </c>
      <c r="B49" s="4" t="s">
        <v>106</v>
      </c>
      <c r="C49" s="3">
        <f>INVENTARIO121518[[#This Row],[STOCK]]</f>
        <v>64</v>
      </c>
      <c r="D49" s="17">
        <f>SUMIF(ENTRADAS14172023[[#This Row],[CÓDIGO PRODUCTO]],INVENTARIO12151821[[#This Row],[CÓDIGO PRODUCTO]],ENTRADAS14172023[[#This Row],[CANTIDAD]])</f>
        <v>75</v>
      </c>
      <c r="E49" s="17">
        <f>SUMIF(SALIDAS13161922[[#This Row],[CÓDIGO PRODUCTO]],INVENTARIO12151821[[#This Row],[CÓDIGO PRODUCTO]],SALIDAS13161922[[#This Row],[CANTIDAD]])</f>
        <v>75</v>
      </c>
      <c r="F49" s="18">
        <f>INVENTARIO12151821[[#This Row],[EXISTENCIAS INICIALES]]+INVENTARIO12151821[[#This Row],[ENTRADAS]]-INVENTARIO12151821[[#This Row],[SALIDAS]]</f>
        <v>64</v>
      </c>
      <c r="H49" s="1" t="s">
        <v>183</v>
      </c>
      <c r="I49" s="15">
        <v>44696</v>
      </c>
      <c r="J49" s="11" t="s">
        <v>92</v>
      </c>
      <c r="K49" s="1" t="e" cm="1">
        <f t="array" ref="K49">BUSCARV</f>
        <v>#NAME?</v>
      </c>
      <c r="L49" s="1">
        <v>75</v>
      </c>
      <c r="N49" s="1" t="s">
        <v>184</v>
      </c>
      <c r="O49" s="16">
        <v>44693</v>
      </c>
      <c r="P49" s="11" t="s">
        <v>92</v>
      </c>
      <c r="Q49" s="1" t="e" cm="1" vm="1">
        <f t="array" aca="1" ref="Q49" ca="1">VLOOKUP(ENTRADAS14172023[CÓDIGO PRODUCTO],INVENTARIO12151821[],2,FALSE)</f>
        <v>#VALUE!</v>
      </c>
      <c r="R49" s="1">
        <v>75</v>
      </c>
    </row>
    <row r="50" spans="1:18" x14ac:dyDescent="0.25">
      <c r="A50" s="11" t="s">
        <v>93</v>
      </c>
      <c r="B50" s="4" t="s">
        <v>107</v>
      </c>
      <c r="C50" s="3">
        <f>INVENTARIO121518[[#This Row],[STOCK]]</f>
        <v>75</v>
      </c>
      <c r="D50" s="17">
        <f>SUMIF(ENTRADAS14172023[[#This Row],[CÓDIGO PRODUCTO]],INVENTARIO12151821[[#This Row],[CÓDIGO PRODUCTO]],ENTRADAS14172023[[#This Row],[CANTIDAD]])</f>
        <v>75</v>
      </c>
      <c r="E50" s="17">
        <f>SUMIF(SALIDAS13161922[[#This Row],[CÓDIGO PRODUCTO]],INVENTARIO12151821[[#This Row],[CÓDIGO PRODUCTO]],SALIDAS13161922[[#This Row],[CANTIDAD]])</f>
        <v>75</v>
      </c>
      <c r="F50" s="18">
        <f>INVENTARIO12151821[[#This Row],[EXISTENCIAS INICIALES]]+INVENTARIO12151821[[#This Row],[ENTRADAS]]-INVENTARIO12151821[[#This Row],[SALIDAS]]</f>
        <v>75</v>
      </c>
      <c r="H50" s="1" t="s">
        <v>184</v>
      </c>
      <c r="I50" s="15">
        <v>44697</v>
      </c>
      <c r="J50" s="11" t="s">
        <v>93</v>
      </c>
      <c r="K50" s="1" t="e" cm="1">
        <f t="array" ref="K50">BUSCARV</f>
        <v>#NAME?</v>
      </c>
      <c r="L50" s="1">
        <v>75</v>
      </c>
      <c r="N50" s="1" t="s">
        <v>185</v>
      </c>
      <c r="O50" s="16">
        <v>44694</v>
      </c>
      <c r="P50" s="11" t="s">
        <v>93</v>
      </c>
      <c r="Q50" s="1" t="e" cm="1" vm="1">
        <f t="array" aca="1" ref="Q50" ca="1">VLOOKUP(ENTRADAS14172023[CÓDIGO PRODUCTO],INVENTARIO12151821[],2,FALSE)</f>
        <v>#VALUE!</v>
      </c>
      <c r="R50" s="1">
        <v>75</v>
      </c>
    </row>
    <row r="51" spans="1:18" x14ac:dyDescent="0.25">
      <c r="A51" s="11" t="s">
        <v>94</v>
      </c>
      <c r="B51" s="4" t="s">
        <v>108</v>
      </c>
      <c r="C51" s="3">
        <f>INVENTARIO121518[[#This Row],[STOCK]]</f>
        <v>42</v>
      </c>
      <c r="D51" s="17">
        <f>SUMIF(ENTRADAS14172023[[#This Row],[CÓDIGO PRODUCTO]],INVENTARIO12151821[[#This Row],[CÓDIGO PRODUCTO]],ENTRADAS14172023[[#This Row],[CANTIDAD]])</f>
        <v>63</v>
      </c>
      <c r="E51" s="17">
        <f>SUMIF(SALIDAS13161922[[#This Row],[CÓDIGO PRODUCTO]],INVENTARIO12151821[[#This Row],[CÓDIGO PRODUCTO]],SALIDAS13161922[[#This Row],[CANTIDAD]])</f>
        <v>77</v>
      </c>
      <c r="F51" s="18">
        <f>INVENTARIO12151821[[#This Row],[EXISTENCIAS INICIALES]]+INVENTARIO12151821[[#This Row],[ENTRADAS]]-INVENTARIO12151821[[#This Row],[SALIDAS]]</f>
        <v>28</v>
      </c>
      <c r="H51" s="1" t="s">
        <v>185</v>
      </c>
      <c r="I51" s="15">
        <v>44698</v>
      </c>
      <c r="J51" s="11" t="s">
        <v>94</v>
      </c>
      <c r="K51" s="1" t="e" cm="1">
        <f t="array" ref="K51">BUSCARV</f>
        <v>#NAME?</v>
      </c>
      <c r="L51" s="1">
        <v>77</v>
      </c>
      <c r="N51" s="1" t="s">
        <v>186</v>
      </c>
      <c r="O51" s="16">
        <v>44695</v>
      </c>
      <c r="P51" s="11" t="s">
        <v>94</v>
      </c>
      <c r="Q51" s="1" t="e" cm="1" vm="1">
        <f t="array" aca="1" ref="Q51" ca="1">VLOOKUP(ENTRADAS14172023[CÓDIGO PRODUCTO],INVENTARIO12151821[],2,FALSE)</f>
        <v>#VALUE!</v>
      </c>
      <c r="R51" s="1">
        <v>63</v>
      </c>
    </row>
    <row r="52" spans="1:18" x14ac:dyDescent="0.25">
      <c r="A52" s="11" t="s">
        <v>95</v>
      </c>
      <c r="B52" s="4" t="s">
        <v>109</v>
      </c>
      <c r="C52" s="3">
        <f>INVENTARIO121518[[#This Row],[STOCK]]</f>
        <v>102</v>
      </c>
      <c r="D52" s="17">
        <f>SUMIF(ENTRADAS14172023[[#This Row],[CÓDIGO PRODUCTO]],INVENTARIO12151821[[#This Row],[CÓDIGO PRODUCTO]],ENTRADAS14172023[[#This Row],[CANTIDAD]])</f>
        <v>76</v>
      </c>
      <c r="E52" s="17">
        <f>SUMIF(SALIDAS13161922[[#This Row],[CÓDIGO PRODUCTO]],INVENTARIO12151821[[#This Row],[CÓDIGO PRODUCTO]],SALIDAS13161922[[#This Row],[CANTIDAD]])</f>
        <v>70</v>
      </c>
      <c r="F52" s="18">
        <f>INVENTARIO12151821[[#This Row],[EXISTENCIAS INICIALES]]+INVENTARIO12151821[[#This Row],[ENTRADAS]]-INVENTARIO12151821[[#This Row],[SALIDAS]]</f>
        <v>108</v>
      </c>
      <c r="H52" s="1" t="s">
        <v>186</v>
      </c>
      <c r="I52" s="15">
        <v>44699</v>
      </c>
      <c r="J52" s="11" t="s">
        <v>95</v>
      </c>
      <c r="K52" s="1" t="e" cm="1">
        <f t="array" ref="K52">BUSCARV</f>
        <v>#NAME?</v>
      </c>
      <c r="L52" s="1">
        <v>70</v>
      </c>
      <c r="N52" s="1" t="s">
        <v>187</v>
      </c>
      <c r="O52" s="16">
        <v>44696</v>
      </c>
      <c r="P52" s="11" t="s">
        <v>95</v>
      </c>
      <c r="Q52" s="1" t="e" cm="1" vm="1">
        <f t="array" aca="1" ref="Q52" ca="1">VLOOKUP(ENTRADAS14172023[CÓDIGO PRODUCTO],INVENTARIO12151821[],2,FALSE)</f>
        <v>#VALUE!</v>
      </c>
      <c r="R52" s="1">
        <v>76</v>
      </c>
    </row>
    <row r="53" spans="1:18" x14ac:dyDescent="0.25">
      <c r="A53" s="11" t="s">
        <v>96</v>
      </c>
      <c r="B53" s="4" t="s">
        <v>110</v>
      </c>
      <c r="C53" s="3">
        <f>INVENTARIO121518[[#This Row],[STOCK]]</f>
        <v>48</v>
      </c>
      <c r="D53" s="17">
        <f>SUMIF(ENTRADAS14172023[[#This Row],[CÓDIGO PRODUCTO]],INVENTARIO12151821[[#This Row],[CÓDIGO PRODUCTO]],ENTRADAS14172023[[#This Row],[CANTIDAD]])</f>
        <v>65</v>
      </c>
      <c r="E53" s="17">
        <f>SUMIF(SALIDAS13161922[[#This Row],[CÓDIGO PRODUCTO]],INVENTARIO12151821[[#This Row],[CÓDIGO PRODUCTO]],SALIDAS13161922[[#This Row],[CANTIDAD]])</f>
        <v>77</v>
      </c>
      <c r="F53" s="18">
        <f>INVENTARIO12151821[[#This Row],[EXISTENCIAS INICIALES]]+INVENTARIO12151821[[#This Row],[ENTRADAS]]-INVENTARIO12151821[[#This Row],[SALIDAS]]</f>
        <v>36</v>
      </c>
      <c r="H53" s="1" t="s">
        <v>187</v>
      </c>
      <c r="I53" s="15">
        <v>44700</v>
      </c>
      <c r="J53" s="11" t="s">
        <v>96</v>
      </c>
      <c r="K53" s="1" t="e" cm="1">
        <f t="array" ref="K53">BUSCARV</f>
        <v>#NAME?</v>
      </c>
      <c r="L53" s="1">
        <v>77</v>
      </c>
      <c r="N53" s="1" t="s">
        <v>188</v>
      </c>
      <c r="O53" s="16">
        <v>44697</v>
      </c>
      <c r="P53" s="11" t="s">
        <v>96</v>
      </c>
      <c r="Q53" s="1" t="e" cm="1" vm="1">
        <f t="array" aca="1" ref="Q53" ca="1">VLOOKUP(ENTRADAS14172023[CÓDIGO PRODUCTO],INVENTARIO12151821[],2,FALSE)</f>
        <v>#VALUE!</v>
      </c>
      <c r="R53" s="1">
        <v>65</v>
      </c>
    </row>
    <row r="54" spans="1:18" x14ac:dyDescent="0.25">
      <c r="A54" s="11" t="s">
        <v>97</v>
      </c>
      <c r="B54" s="4" t="s">
        <v>111</v>
      </c>
      <c r="C54" s="3">
        <f>INVENTARIO121518[[#This Row],[STOCK]]</f>
        <v>117</v>
      </c>
      <c r="D54" s="17">
        <f>SUMIF(ENTRADAS14172023[[#This Row],[CÓDIGO PRODUCTO]],INVENTARIO12151821[[#This Row],[CÓDIGO PRODUCTO]],ENTRADAS14172023[[#This Row],[CANTIDAD]])</f>
        <v>76</v>
      </c>
      <c r="E54" s="17">
        <f>SUMIF(SALIDAS13161922[[#This Row],[CÓDIGO PRODUCTO]],INVENTARIO12151821[[#This Row],[CÓDIGO PRODUCTO]],SALIDAS13161922[[#This Row],[CANTIDAD]])</f>
        <v>71</v>
      </c>
      <c r="F54" s="18">
        <f>INVENTARIO12151821[[#This Row],[EXISTENCIAS INICIALES]]+INVENTARIO12151821[[#This Row],[ENTRADAS]]-INVENTARIO12151821[[#This Row],[SALIDAS]]</f>
        <v>122</v>
      </c>
      <c r="H54" s="1" t="s">
        <v>188</v>
      </c>
      <c r="I54" s="15">
        <v>44701</v>
      </c>
      <c r="J54" s="11" t="s">
        <v>97</v>
      </c>
      <c r="K54" s="1" t="e" cm="1">
        <f t="array" ref="K54">BUSCARV</f>
        <v>#NAME?</v>
      </c>
      <c r="L54" s="1">
        <v>71</v>
      </c>
      <c r="N54" s="1" t="s">
        <v>189</v>
      </c>
      <c r="O54" s="16">
        <v>44698</v>
      </c>
      <c r="P54" s="11" t="s">
        <v>97</v>
      </c>
      <c r="Q54" s="1" t="e" cm="1" vm="1">
        <f t="array" aca="1" ref="Q54" ca="1">VLOOKUP(ENTRADAS14172023[CÓDIGO PRODUCTO],INVENTARIO12151821[],2,FALSE)</f>
        <v>#VALUE!</v>
      </c>
      <c r="R54" s="1">
        <v>76</v>
      </c>
    </row>
    <row r="55" spans="1:18" x14ac:dyDescent="0.25">
      <c r="A55" s="11" t="s">
        <v>98</v>
      </c>
      <c r="B55" s="4" t="s">
        <v>112</v>
      </c>
      <c r="C55" s="3">
        <f>INVENTARIO121518[[#This Row],[STOCK]]</f>
        <v>68</v>
      </c>
      <c r="D55" s="17">
        <f>SUMIF(ENTRADAS14172023[[#This Row],[CÓDIGO PRODUCTO]],INVENTARIO12151821[[#This Row],[CÓDIGO PRODUCTO]],ENTRADAS14172023[[#This Row],[CANTIDAD]])</f>
        <v>66</v>
      </c>
      <c r="E55" s="17">
        <f>SUMIF(SALIDAS13161922[[#This Row],[CÓDIGO PRODUCTO]],INVENTARIO12151821[[#This Row],[CÓDIGO PRODUCTO]],SALIDAS13161922[[#This Row],[CANTIDAD]])</f>
        <v>76</v>
      </c>
      <c r="F55" s="18">
        <f>INVENTARIO12151821[[#This Row],[EXISTENCIAS INICIALES]]+INVENTARIO12151821[[#This Row],[ENTRADAS]]-INVENTARIO12151821[[#This Row],[SALIDAS]]</f>
        <v>58</v>
      </c>
      <c r="H55" s="1" t="s">
        <v>189</v>
      </c>
      <c r="I55" s="15">
        <v>44702</v>
      </c>
      <c r="J55" s="11" t="s">
        <v>98</v>
      </c>
      <c r="K55" s="1" t="e" cm="1">
        <f t="array" ref="K55">BUSCARV</f>
        <v>#NAME?</v>
      </c>
      <c r="L55" s="1">
        <v>76</v>
      </c>
      <c r="N55" s="1" t="s">
        <v>190</v>
      </c>
      <c r="O55" s="16">
        <v>44699</v>
      </c>
      <c r="P55" s="11" t="s">
        <v>98</v>
      </c>
      <c r="Q55" s="1" t="e" cm="1" vm="1">
        <f t="array" aca="1" ref="Q55" ca="1">VLOOKUP(ENTRADAS14172023[CÓDIGO PRODUCTO],INVENTARIO12151821[],2,FALSE)</f>
        <v>#VALUE!</v>
      </c>
      <c r="R55" s="1">
        <v>66</v>
      </c>
    </row>
    <row r="56" spans="1:18" x14ac:dyDescent="0.25">
      <c r="A56" s="11" t="s">
        <v>113</v>
      </c>
      <c r="B56" s="4" t="s">
        <v>125</v>
      </c>
      <c r="C56" s="3">
        <f>INVENTARIO121518[[#This Row],[STOCK]]</f>
        <v>45</v>
      </c>
      <c r="D56" s="17">
        <f>SUMIF(ENTRADAS14172023[[#This Row],[CÓDIGO PRODUCTO]],INVENTARIO12151821[[#This Row],[CÓDIGO PRODUCTO]],ENTRADAS14172023[[#This Row],[CANTIDAD]])</f>
        <v>62</v>
      </c>
      <c r="E56" s="17">
        <f>SUMIF(SALIDAS13161922[[#This Row],[CÓDIGO PRODUCTO]],INVENTARIO12151821[[#This Row],[CÓDIGO PRODUCTO]],SALIDAS13161922[[#This Row],[CANTIDAD]])</f>
        <v>72</v>
      </c>
      <c r="F56" s="18">
        <f>INVENTARIO12151821[[#This Row],[EXISTENCIAS INICIALES]]+INVENTARIO12151821[[#This Row],[ENTRADAS]]-INVENTARIO12151821[[#This Row],[SALIDAS]]</f>
        <v>35</v>
      </c>
      <c r="H56" s="1" t="s">
        <v>190</v>
      </c>
      <c r="I56" s="15">
        <v>44703</v>
      </c>
      <c r="J56" s="11" t="s">
        <v>113</v>
      </c>
      <c r="K56" s="1" t="e" cm="1">
        <f t="array" ref="K56">BUSCARV</f>
        <v>#NAME?</v>
      </c>
      <c r="L56" s="1">
        <v>72</v>
      </c>
      <c r="N56" s="1" t="s">
        <v>191</v>
      </c>
      <c r="O56" s="16">
        <v>44700</v>
      </c>
      <c r="P56" s="11" t="s">
        <v>113</v>
      </c>
      <c r="Q56" s="1" t="e" cm="1" vm="1">
        <f t="array" aca="1" ref="Q56" ca="1">VLOOKUP(ENTRADAS14172023[CÓDIGO PRODUCTO],INVENTARIO12151821[],2,FALSE)</f>
        <v>#VALUE!</v>
      </c>
      <c r="R56" s="1">
        <v>62</v>
      </c>
    </row>
    <row r="57" spans="1:18" x14ac:dyDescent="0.25">
      <c r="A57" s="11" t="s">
        <v>114</v>
      </c>
      <c r="B57" s="4" t="s">
        <v>126</v>
      </c>
      <c r="C57" s="3">
        <f>INVENTARIO121518[[#This Row],[STOCK]]</f>
        <v>80</v>
      </c>
      <c r="D57" s="17">
        <f>SUMIF(ENTRADAS14172023[[#This Row],[CÓDIGO PRODUCTO]],INVENTARIO12151821[[#This Row],[CÓDIGO PRODUCTO]],ENTRADAS14172023[[#This Row],[CANTIDAD]])</f>
        <v>67</v>
      </c>
      <c r="E57" s="17">
        <f>SUMIF(SALIDAS13161922[[#This Row],[CÓDIGO PRODUCTO]],INVENTARIO12151821[[#This Row],[CÓDIGO PRODUCTO]],SALIDAS13161922[[#This Row],[CANTIDAD]])</f>
        <v>80</v>
      </c>
      <c r="F57" s="18">
        <f>INVENTARIO12151821[[#This Row],[EXISTENCIAS INICIALES]]+INVENTARIO12151821[[#This Row],[ENTRADAS]]-INVENTARIO12151821[[#This Row],[SALIDAS]]</f>
        <v>67</v>
      </c>
      <c r="H57" s="1" t="s">
        <v>191</v>
      </c>
      <c r="I57" s="15">
        <v>44704</v>
      </c>
      <c r="J57" s="11" t="s">
        <v>114</v>
      </c>
      <c r="K57" s="1" t="e" cm="1">
        <f t="array" ref="K57">BUSCARV</f>
        <v>#NAME?</v>
      </c>
      <c r="L57" s="1">
        <v>80</v>
      </c>
      <c r="N57" s="1" t="s">
        <v>192</v>
      </c>
      <c r="O57" s="16">
        <v>44701</v>
      </c>
      <c r="P57" s="11" t="s">
        <v>114</v>
      </c>
      <c r="Q57" s="1" t="e" cm="1" vm="1">
        <f t="array" aca="1" ref="Q57" ca="1">VLOOKUP(ENTRADAS14172023[CÓDIGO PRODUCTO],INVENTARIO12151821[],2,FALSE)</f>
        <v>#VALUE!</v>
      </c>
      <c r="R57" s="1">
        <v>67</v>
      </c>
    </row>
    <row r="58" spans="1:18" x14ac:dyDescent="0.25">
      <c r="A58" s="11" t="s">
        <v>115</v>
      </c>
      <c r="B58" s="4" t="s">
        <v>127</v>
      </c>
      <c r="C58" s="3">
        <f>INVENTARIO121518[[#This Row],[STOCK]]</f>
        <v>46</v>
      </c>
      <c r="D58" s="17">
        <f>SUMIF(ENTRADAS14172023[[#This Row],[CÓDIGO PRODUCTO]],INVENTARIO12151821[[#This Row],[CÓDIGO PRODUCTO]],ENTRADAS14172023[[#This Row],[CANTIDAD]])</f>
        <v>63</v>
      </c>
      <c r="E58" s="17">
        <f>SUMIF(SALIDAS13161922[[#This Row],[CÓDIGO PRODUCTO]],INVENTARIO12151821[[#This Row],[CÓDIGO PRODUCTO]],SALIDAS13161922[[#This Row],[CANTIDAD]])</f>
        <v>80</v>
      </c>
      <c r="F58" s="18">
        <f>INVENTARIO12151821[[#This Row],[EXISTENCIAS INICIALES]]+INVENTARIO12151821[[#This Row],[ENTRADAS]]-INVENTARIO12151821[[#This Row],[SALIDAS]]</f>
        <v>29</v>
      </c>
      <c r="H58" s="1" t="s">
        <v>192</v>
      </c>
      <c r="I58" s="15">
        <v>44705</v>
      </c>
      <c r="J58" s="11" t="s">
        <v>115</v>
      </c>
      <c r="K58" s="1" t="e" cm="1">
        <f t="array" ref="K58">BUSCARV</f>
        <v>#NAME?</v>
      </c>
      <c r="L58" s="1">
        <v>80</v>
      </c>
      <c r="N58" s="1" t="s">
        <v>193</v>
      </c>
      <c r="O58" s="16">
        <v>44702</v>
      </c>
      <c r="P58" s="11" t="s">
        <v>115</v>
      </c>
      <c r="Q58" s="1" t="e" cm="1" vm="1">
        <f t="array" aca="1" ref="Q58" ca="1">VLOOKUP(ENTRADAS14172023[CÓDIGO PRODUCTO],INVENTARIO12151821[],2,FALSE)</f>
        <v>#VALUE!</v>
      </c>
      <c r="R58" s="1">
        <v>63</v>
      </c>
    </row>
    <row r="59" spans="1:18" x14ac:dyDescent="0.25">
      <c r="A59" s="11" t="s">
        <v>116</v>
      </c>
      <c r="B59" s="4" t="s">
        <v>128</v>
      </c>
      <c r="C59" s="3">
        <f>INVENTARIO121518[[#This Row],[STOCK]]</f>
        <v>20</v>
      </c>
      <c r="D59" s="17">
        <f>SUMIF(ENTRADAS14172023[[#This Row],[CÓDIGO PRODUCTO]],INVENTARIO12151821[[#This Row],[CÓDIGO PRODUCTO]],ENTRADAS14172023[[#This Row],[CANTIDAD]])</f>
        <v>64</v>
      </c>
      <c r="E59" s="17">
        <f>SUMIF(SALIDAS13161922[[#This Row],[CÓDIGO PRODUCTO]],INVENTARIO12151821[[#This Row],[CÓDIGO PRODUCTO]],SALIDAS13161922[[#This Row],[CANTIDAD]])</f>
        <v>73</v>
      </c>
      <c r="F59" s="18">
        <f>INVENTARIO12151821[[#This Row],[EXISTENCIAS INICIALES]]+INVENTARIO12151821[[#This Row],[ENTRADAS]]-INVENTARIO12151821[[#This Row],[SALIDAS]]</f>
        <v>11</v>
      </c>
      <c r="H59" s="1" t="s">
        <v>193</v>
      </c>
      <c r="I59" s="15">
        <v>44706</v>
      </c>
      <c r="J59" s="11" t="s">
        <v>116</v>
      </c>
      <c r="K59" s="1" t="e" cm="1">
        <f t="array" ref="K59">BUSCARV</f>
        <v>#NAME?</v>
      </c>
      <c r="L59" s="1">
        <v>73</v>
      </c>
      <c r="N59" s="1" t="s">
        <v>194</v>
      </c>
      <c r="O59" s="16">
        <v>44703</v>
      </c>
      <c r="P59" s="11" t="s">
        <v>116</v>
      </c>
      <c r="Q59" s="1" t="e" cm="1" vm="1">
        <f t="array" aca="1" ref="Q59" ca="1">VLOOKUP(ENTRADAS14172023[CÓDIGO PRODUCTO],INVENTARIO12151821[],2,FALSE)</f>
        <v>#VALUE!</v>
      </c>
      <c r="R59" s="1">
        <v>64</v>
      </c>
    </row>
    <row r="60" spans="1:18" x14ac:dyDescent="0.25">
      <c r="A60" s="11" t="s">
        <v>117</v>
      </c>
      <c r="B60" s="4" t="s">
        <v>129</v>
      </c>
      <c r="C60" s="3">
        <f>INVENTARIO121518[[#This Row],[STOCK]]</f>
        <v>77</v>
      </c>
      <c r="D60" s="17">
        <f>SUMIF(ENTRADAS14172023[[#This Row],[CÓDIGO PRODUCTO]],INVENTARIO12151821[[#This Row],[CÓDIGO PRODUCTO]],ENTRADAS14172023[[#This Row],[CANTIDAD]])</f>
        <v>63</v>
      </c>
      <c r="E60" s="17">
        <f>SUMIF(SALIDAS13161922[[#This Row],[CÓDIGO PRODUCTO]],INVENTARIO12151821[[#This Row],[CÓDIGO PRODUCTO]],SALIDAS13161922[[#This Row],[CANTIDAD]])</f>
        <v>78</v>
      </c>
      <c r="F60" s="18">
        <f>INVENTARIO12151821[[#This Row],[EXISTENCIAS INICIALES]]+INVENTARIO12151821[[#This Row],[ENTRADAS]]-INVENTARIO12151821[[#This Row],[SALIDAS]]</f>
        <v>62</v>
      </c>
      <c r="H60" s="1" t="s">
        <v>194</v>
      </c>
      <c r="I60" s="15">
        <v>44707</v>
      </c>
      <c r="J60" s="11" t="s">
        <v>117</v>
      </c>
      <c r="K60" s="1" t="e" cm="1">
        <f t="array" ref="K60">BUSCARV</f>
        <v>#NAME?</v>
      </c>
      <c r="L60" s="1">
        <v>78</v>
      </c>
      <c r="N60" s="1" t="s">
        <v>195</v>
      </c>
      <c r="O60" s="16">
        <v>44704</v>
      </c>
      <c r="P60" s="11" t="s">
        <v>117</v>
      </c>
      <c r="Q60" s="1" t="e" cm="1" vm="1">
        <f t="array" aca="1" ref="Q60" ca="1">VLOOKUP(ENTRADAS14172023[CÓDIGO PRODUCTO],INVENTARIO12151821[],2,FALSE)</f>
        <v>#VALUE!</v>
      </c>
      <c r="R60" s="1">
        <v>63</v>
      </c>
    </row>
    <row r="61" spans="1:18" x14ac:dyDescent="0.25">
      <c r="A61" s="11" t="s">
        <v>118</v>
      </c>
      <c r="B61" s="4" t="s">
        <v>130</v>
      </c>
      <c r="C61" s="3">
        <f>INVENTARIO121518[[#This Row],[STOCK]]</f>
        <v>42</v>
      </c>
      <c r="D61" s="17">
        <f>SUMIF(ENTRADAS14172023[[#This Row],[CÓDIGO PRODUCTO]],INVENTARIO12151821[[#This Row],[CÓDIGO PRODUCTO]],ENTRADAS14172023[[#This Row],[CANTIDAD]])</f>
        <v>75</v>
      </c>
      <c r="E61" s="17">
        <f>SUMIF(SALIDAS13161922[[#This Row],[CÓDIGO PRODUCTO]],INVENTARIO12151821[[#This Row],[CÓDIGO PRODUCTO]],SALIDAS13161922[[#This Row],[CANTIDAD]])</f>
        <v>77</v>
      </c>
      <c r="F61" s="18">
        <f>INVENTARIO12151821[[#This Row],[EXISTENCIAS INICIALES]]+INVENTARIO12151821[[#This Row],[ENTRADAS]]-INVENTARIO12151821[[#This Row],[SALIDAS]]</f>
        <v>40</v>
      </c>
      <c r="H61" s="1" t="s">
        <v>195</v>
      </c>
      <c r="I61" s="15">
        <v>44708</v>
      </c>
      <c r="J61" s="11" t="s">
        <v>118</v>
      </c>
      <c r="K61" s="1" t="e" cm="1">
        <f t="array" ref="K61">BUSCARV</f>
        <v>#NAME?</v>
      </c>
      <c r="L61" s="1">
        <v>77</v>
      </c>
      <c r="N61" s="1" t="s">
        <v>196</v>
      </c>
      <c r="O61" s="16">
        <v>44705</v>
      </c>
      <c r="P61" s="11" t="s">
        <v>118</v>
      </c>
      <c r="Q61" s="1" t="e" cm="1" vm="1">
        <f t="array" aca="1" ref="Q61" ca="1">VLOOKUP(ENTRADAS14172023[CÓDIGO PRODUCTO],INVENTARIO12151821[],2,FALSE)</f>
        <v>#VALUE!</v>
      </c>
      <c r="R61" s="1">
        <v>75</v>
      </c>
    </row>
    <row r="62" spans="1:18" x14ac:dyDescent="0.25">
      <c r="A62" s="11" t="s">
        <v>119</v>
      </c>
      <c r="B62" s="4" t="s">
        <v>131</v>
      </c>
      <c r="C62" s="3">
        <f>INVENTARIO121518[[#This Row],[STOCK]]</f>
        <v>13</v>
      </c>
      <c r="D62" s="17">
        <f>SUMIF(ENTRADAS14172023[[#This Row],[CÓDIGO PRODUCTO]],INVENTARIO12151821[[#This Row],[CÓDIGO PRODUCTO]],ENTRADAS14172023[[#This Row],[CANTIDAD]])</f>
        <v>76</v>
      </c>
      <c r="E62" s="17">
        <f>SUMIF(SALIDAS13161922[[#This Row],[CÓDIGO PRODUCTO]],INVENTARIO12151821[[#This Row],[CÓDIGO PRODUCTO]],SALIDAS13161922[[#This Row],[CANTIDAD]])</f>
        <v>73</v>
      </c>
      <c r="F62" s="18">
        <f>INVENTARIO12151821[[#This Row],[EXISTENCIAS INICIALES]]+INVENTARIO12151821[[#This Row],[ENTRADAS]]-INVENTARIO12151821[[#This Row],[SALIDAS]]</f>
        <v>16</v>
      </c>
      <c r="H62" s="1" t="s">
        <v>196</v>
      </c>
      <c r="I62" s="15">
        <v>44709</v>
      </c>
      <c r="J62" s="11" t="s">
        <v>119</v>
      </c>
      <c r="K62" s="1" t="e" cm="1">
        <f t="array" ref="K62">BUSCARV</f>
        <v>#NAME?</v>
      </c>
      <c r="L62" s="1">
        <v>73</v>
      </c>
      <c r="N62" s="1" t="s">
        <v>197</v>
      </c>
      <c r="O62" s="16">
        <v>44706</v>
      </c>
      <c r="P62" s="11" t="s">
        <v>119</v>
      </c>
      <c r="Q62" s="1" t="e" cm="1" vm="1">
        <f t="array" aca="1" ref="Q62" ca="1">VLOOKUP(ENTRADAS14172023[CÓDIGO PRODUCTO],INVENTARIO12151821[],2,FALSE)</f>
        <v>#VALUE!</v>
      </c>
      <c r="R62" s="1">
        <v>76</v>
      </c>
    </row>
    <row r="63" spans="1:18" x14ac:dyDescent="0.25">
      <c r="A63" s="11" t="s">
        <v>120</v>
      </c>
      <c r="B63" s="4" t="s">
        <v>132</v>
      </c>
      <c r="C63" s="3">
        <f>INVENTARIO121518[[#This Row],[STOCK]]</f>
        <v>59</v>
      </c>
      <c r="D63" s="17">
        <f>SUMIF(ENTRADAS14172023[[#This Row],[CÓDIGO PRODUCTO]],INVENTARIO12151821[[#This Row],[CÓDIGO PRODUCTO]],ENTRADAS14172023[[#This Row],[CANTIDAD]])</f>
        <v>76</v>
      </c>
      <c r="E63" s="17">
        <f>SUMIF(SALIDAS13161922[[#This Row],[CÓDIGO PRODUCTO]],INVENTARIO12151821[[#This Row],[CÓDIGO PRODUCTO]],SALIDAS13161922[[#This Row],[CANTIDAD]])</f>
        <v>77</v>
      </c>
      <c r="F63" s="18">
        <f>INVENTARIO12151821[[#This Row],[EXISTENCIAS INICIALES]]+INVENTARIO12151821[[#This Row],[ENTRADAS]]-INVENTARIO12151821[[#This Row],[SALIDAS]]</f>
        <v>58</v>
      </c>
      <c r="H63" s="1" t="s">
        <v>197</v>
      </c>
      <c r="I63" s="15">
        <v>44710</v>
      </c>
      <c r="J63" s="11" t="s">
        <v>120</v>
      </c>
      <c r="K63" s="1" t="e" cm="1">
        <f t="array" ref="K63">BUSCARV</f>
        <v>#NAME?</v>
      </c>
      <c r="L63" s="1">
        <v>77</v>
      </c>
      <c r="N63" s="1" t="s">
        <v>198</v>
      </c>
      <c r="O63" s="16">
        <v>44707</v>
      </c>
      <c r="P63" s="11" t="s">
        <v>120</v>
      </c>
      <c r="Q63" s="1" t="e" cm="1" vm="1">
        <f t="array" aca="1" ref="Q63" ca="1">VLOOKUP(ENTRADAS14172023[CÓDIGO PRODUCTO],INVENTARIO12151821[],2,FALSE)</f>
        <v>#VALUE!</v>
      </c>
      <c r="R63" s="1">
        <v>76</v>
      </c>
    </row>
    <row r="64" spans="1:18" x14ac:dyDescent="0.25">
      <c r="A64" s="11" t="s">
        <v>121</v>
      </c>
      <c r="B64" s="4" t="s">
        <v>133</v>
      </c>
      <c r="C64" s="3">
        <f>INVENTARIO121518[[#This Row],[STOCK]]</f>
        <v>30</v>
      </c>
      <c r="D64" s="17">
        <f>SUMIF(ENTRADAS14172023[[#This Row],[CÓDIGO PRODUCTO]],INVENTARIO12151821[[#This Row],[CÓDIGO PRODUCTO]],ENTRADAS14172023[[#This Row],[CANTIDAD]])</f>
        <v>61</v>
      </c>
      <c r="E64" s="17">
        <f>SUMIF(SALIDAS13161922[[#This Row],[CÓDIGO PRODUCTO]],INVENTARIO12151821[[#This Row],[CÓDIGO PRODUCTO]],SALIDAS13161922[[#This Row],[CANTIDAD]])</f>
        <v>73</v>
      </c>
      <c r="F64" s="18">
        <f>INVENTARIO12151821[[#This Row],[EXISTENCIAS INICIALES]]+INVENTARIO12151821[[#This Row],[ENTRADAS]]-INVENTARIO12151821[[#This Row],[SALIDAS]]</f>
        <v>18</v>
      </c>
      <c r="H64" s="1" t="s">
        <v>198</v>
      </c>
      <c r="I64" s="15">
        <v>44711</v>
      </c>
      <c r="J64" s="11" t="s">
        <v>121</v>
      </c>
      <c r="K64" s="1" t="e" cm="1">
        <f t="array" ref="K64">BUSCARV</f>
        <v>#NAME?</v>
      </c>
      <c r="L64" s="1">
        <v>73</v>
      </c>
      <c r="N64" s="1" t="s">
        <v>199</v>
      </c>
      <c r="O64" s="16">
        <v>44708</v>
      </c>
      <c r="P64" s="11" t="s">
        <v>121</v>
      </c>
      <c r="Q64" s="1" t="e" cm="1" vm="1">
        <f t="array" aca="1" ref="Q64" ca="1">VLOOKUP(ENTRADAS14172023[CÓDIGO PRODUCTO],INVENTARIO12151821[],2,FALSE)</f>
        <v>#VALUE!</v>
      </c>
      <c r="R64" s="1">
        <v>61</v>
      </c>
    </row>
    <row r="65" spans="1:18" x14ac:dyDescent="0.25">
      <c r="A65" s="11" t="s">
        <v>122</v>
      </c>
      <c r="B65" s="4" t="s">
        <v>134</v>
      </c>
      <c r="C65" s="3">
        <f>INVENTARIO121518[[#This Row],[STOCK]]</f>
        <v>49</v>
      </c>
      <c r="D65" s="17">
        <f>SUMIF(ENTRADAS14172023[[#This Row],[CÓDIGO PRODUCTO]],INVENTARIO12151821[[#This Row],[CÓDIGO PRODUCTO]],ENTRADAS14172023[[#This Row],[CANTIDAD]])</f>
        <v>78</v>
      </c>
      <c r="E65" s="17">
        <f>SUMIF(SALIDAS13161922[[#This Row],[CÓDIGO PRODUCTO]],INVENTARIO12151821[[#This Row],[CÓDIGO PRODUCTO]],SALIDAS13161922[[#This Row],[CANTIDAD]])</f>
        <v>72</v>
      </c>
      <c r="F65" s="18">
        <f>INVENTARIO12151821[[#This Row],[EXISTENCIAS INICIALES]]+INVENTARIO12151821[[#This Row],[ENTRADAS]]-INVENTARIO12151821[[#This Row],[SALIDAS]]</f>
        <v>55</v>
      </c>
      <c r="H65" s="1" t="s">
        <v>199</v>
      </c>
      <c r="I65" s="15">
        <v>44712</v>
      </c>
      <c r="J65" s="11" t="s">
        <v>122</v>
      </c>
      <c r="K65" s="1" t="e" cm="1">
        <f t="array" ref="K65">BUSCARV</f>
        <v>#NAME?</v>
      </c>
      <c r="L65" s="1">
        <v>72</v>
      </c>
      <c r="N65" s="1" t="s">
        <v>200</v>
      </c>
      <c r="O65" s="16">
        <v>44709</v>
      </c>
      <c r="P65" s="11" t="s">
        <v>122</v>
      </c>
      <c r="Q65" s="1" t="e" cm="1" vm="1">
        <f t="array" aca="1" ref="Q65" ca="1">VLOOKUP(ENTRADAS14172023[CÓDIGO PRODUCTO],INVENTARIO12151821[],2,FALSE)</f>
        <v>#VALUE!</v>
      </c>
      <c r="R65" s="1">
        <v>78</v>
      </c>
    </row>
    <row r="66" spans="1:18" x14ac:dyDescent="0.25">
      <c r="A66" s="11" t="s">
        <v>123</v>
      </c>
      <c r="B66" s="4" t="s">
        <v>135</v>
      </c>
      <c r="C66" s="3">
        <f>INVENTARIO121518[[#This Row],[STOCK]]</f>
        <v>88</v>
      </c>
      <c r="D66" s="17">
        <f>SUMIF(ENTRADAS14172023[[#This Row],[CÓDIGO PRODUCTO]],INVENTARIO12151821[[#This Row],[CÓDIGO PRODUCTO]],ENTRADAS14172023[[#This Row],[CANTIDAD]])</f>
        <v>70</v>
      </c>
      <c r="E66" s="17">
        <f>SUMIF(SALIDAS13161922[[#This Row],[CÓDIGO PRODUCTO]],INVENTARIO12151821[[#This Row],[CÓDIGO PRODUCTO]],SALIDAS13161922[[#This Row],[CANTIDAD]])</f>
        <v>74</v>
      </c>
      <c r="F66" s="18">
        <f>INVENTARIO12151821[[#This Row],[EXISTENCIAS INICIALES]]+INVENTARIO12151821[[#This Row],[ENTRADAS]]-INVENTARIO12151821[[#This Row],[SALIDAS]]</f>
        <v>84</v>
      </c>
      <c r="H66" s="1" t="s">
        <v>200</v>
      </c>
      <c r="I66" s="15">
        <v>44713</v>
      </c>
      <c r="J66" s="11" t="s">
        <v>123</v>
      </c>
      <c r="K66" s="1" t="e" cm="1">
        <f t="array" ref="K66">BUSCARV</f>
        <v>#NAME?</v>
      </c>
      <c r="L66" s="1">
        <v>74</v>
      </c>
      <c r="N66" s="1" t="s">
        <v>201</v>
      </c>
      <c r="O66" s="16">
        <v>44710</v>
      </c>
      <c r="P66" s="11" t="s">
        <v>123</v>
      </c>
      <c r="Q66" s="1" t="e" cm="1" vm="1">
        <f t="array" aca="1" ref="Q66" ca="1">VLOOKUP(ENTRADAS14172023[CÓDIGO PRODUCTO],INVENTARIO12151821[],2,FALSE)</f>
        <v>#VALUE!</v>
      </c>
      <c r="R66" s="1">
        <v>70</v>
      </c>
    </row>
    <row r="67" spans="1:18" x14ac:dyDescent="0.25">
      <c r="A67" s="11" t="s">
        <v>124</v>
      </c>
      <c r="B67" s="4" t="s">
        <v>136</v>
      </c>
      <c r="C67" s="3">
        <f>INVENTARIO121518[[#This Row],[STOCK]]</f>
        <v>82</v>
      </c>
      <c r="D67" s="17">
        <f>SUMIF(ENTRADAS14172023[[#This Row],[CÓDIGO PRODUCTO]],INVENTARIO12151821[[#This Row],[CÓDIGO PRODUCTO]],ENTRADAS14172023[[#This Row],[CANTIDAD]])</f>
        <v>64</v>
      </c>
      <c r="E67" s="17">
        <f>SUMIF(SALIDAS13161922[[#This Row],[CÓDIGO PRODUCTO]],INVENTARIO12151821[[#This Row],[CÓDIGO PRODUCTO]],SALIDAS13161922[[#This Row],[CANTIDAD]])</f>
        <v>72</v>
      </c>
      <c r="F67" s="18">
        <f>INVENTARIO12151821[[#This Row],[EXISTENCIAS INICIALES]]+INVENTARIO12151821[[#This Row],[ENTRADAS]]-INVENTARIO12151821[[#This Row],[SALIDAS]]</f>
        <v>74</v>
      </c>
      <c r="H67" s="1" t="s">
        <v>201</v>
      </c>
      <c r="I67" s="15">
        <v>44714</v>
      </c>
      <c r="J67" s="11" t="s">
        <v>124</v>
      </c>
      <c r="K67" s="1" t="e" cm="1">
        <f t="array" ref="K67">BUSCARV</f>
        <v>#NAME?</v>
      </c>
      <c r="L67" s="1">
        <v>72</v>
      </c>
      <c r="N67" s="1" t="s">
        <v>202</v>
      </c>
      <c r="O67" s="16">
        <v>44711</v>
      </c>
      <c r="P67" s="11" t="s">
        <v>124</v>
      </c>
      <c r="Q67" s="1" t="e" cm="1" vm="1">
        <f t="array" aca="1" ref="Q67" ca="1">VLOOKUP(ENTRADAS14172023[CÓDIGO PRODUCTO],INVENTARIO12151821[],2,FALSE)</f>
        <v>#VALUE!</v>
      </c>
      <c r="R67" s="1">
        <v>64</v>
      </c>
    </row>
    <row r="68" spans="1:18" x14ac:dyDescent="0.25">
      <c r="A68" s="11" t="s">
        <v>137</v>
      </c>
      <c r="B68" s="4" t="s">
        <v>139</v>
      </c>
      <c r="C68" s="3">
        <f>INVENTARIO121518[[#This Row],[STOCK]]</f>
        <v>41</v>
      </c>
      <c r="D68" s="17">
        <f>SUMIF(ENTRADAS14172023[[#This Row],[CÓDIGO PRODUCTO]],INVENTARIO12151821[[#This Row],[CÓDIGO PRODUCTO]],ENTRADAS14172023[[#This Row],[CANTIDAD]])</f>
        <v>68</v>
      </c>
      <c r="E68" s="17">
        <f>SUMIF(SALIDAS13161922[[#This Row],[CÓDIGO PRODUCTO]],INVENTARIO12151821[[#This Row],[CÓDIGO PRODUCTO]],SALIDAS13161922[[#This Row],[CANTIDAD]])</f>
        <v>80</v>
      </c>
      <c r="F68" s="18">
        <f>INVENTARIO12151821[[#This Row],[EXISTENCIAS INICIALES]]+INVENTARIO12151821[[#This Row],[ENTRADAS]]-INVENTARIO12151821[[#This Row],[SALIDAS]]</f>
        <v>29</v>
      </c>
      <c r="H68" s="1" t="s">
        <v>202</v>
      </c>
      <c r="I68" s="15">
        <v>44715</v>
      </c>
      <c r="J68" s="11" t="s">
        <v>137</v>
      </c>
      <c r="K68" s="1" t="e" cm="1">
        <f t="array" ref="K68">BUSCARV</f>
        <v>#NAME?</v>
      </c>
      <c r="L68" s="1">
        <v>80</v>
      </c>
      <c r="N68" s="1" t="s">
        <v>203</v>
      </c>
      <c r="O68" s="16">
        <v>44712</v>
      </c>
      <c r="P68" s="11" t="s">
        <v>137</v>
      </c>
      <c r="Q68" s="1" t="e" cm="1" vm="1">
        <f t="array" aca="1" ref="Q68" ca="1">VLOOKUP(ENTRADAS14172023[CÓDIGO PRODUCTO],INVENTARIO12151821[],2,FALSE)</f>
        <v>#VALUE!</v>
      </c>
      <c r="R68" s="1">
        <v>68</v>
      </c>
    </row>
    <row r="69" spans="1:18" x14ac:dyDescent="0.25">
      <c r="A69" s="11" t="s">
        <v>138</v>
      </c>
      <c r="B69" s="4" t="s">
        <v>140</v>
      </c>
      <c r="C69" s="3">
        <f>INVENTARIO121518[[#This Row],[STOCK]]</f>
        <v>106</v>
      </c>
      <c r="D69" s="17">
        <f>SUMIF(ENTRADAS14172023[[#This Row],[CÓDIGO PRODUCTO]],INVENTARIO12151821[[#This Row],[CÓDIGO PRODUCTO]],ENTRADAS14172023[[#This Row],[CANTIDAD]])</f>
        <v>77</v>
      </c>
      <c r="E69" s="17">
        <f>SUMIF(SALIDAS13161922[[#This Row],[CÓDIGO PRODUCTO]],INVENTARIO12151821[[#This Row],[CÓDIGO PRODUCTO]],SALIDAS13161922[[#This Row],[CANTIDAD]])</f>
        <v>77</v>
      </c>
      <c r="F69" s="18">
        <f>INVENTARIO12151821[[#This Row],[EXISTENCIAS INICIALES]]+INVENTARIO12151821[[#This Row],[ENTRADAS]]-INVENTARIO12151821[[#This Row],[SALIDAS]]</f>
        <v>106</v>
      </c>
      <c r="H69" s="1" t="s">
        <v>203</v>
      </c>
      <c r="I69" s="15">
        <v>44716</v>
      </c>
      <c r="J69" s="11" t="s">
        <v>138</v>
      </c>
      <c r="K69" s="1" t="e" cm="1">
        <f t="array" ref="K69">BUSCARV</f>
        <v>#NAME?</v>
      </c>
      <c r="L69" s="1">
        <v>77</v>
      </c>
      <c r="N69" s="1" t="s">
        <v>204</v>
      </c>
      <c r="O69" s="16">
        <v>44713</v>
      </c>
      <c r="P69" s="11" t="s">
        <v>138</v>
      </c>
      <c r="Q69" s="1" t="e" cm="1" vm="1">
        <f t="array" aca="1" ref="Q69" ca="1">VLOOKUP(ENTRADAS14172023[CÓDIGO PRODUCTO],INVENTARIO12151821[],2,FALSE)</f>
        <v>#VALUE!</v>
      </c>
      <c r="R69" s="1">
        <v>77</v>
      </c>
    </row>
    <row r="70" spans="1:18" x14ac:dyDescent="0.25">
      <c r="A70" s="11" t="s">
        <v>392</v>
      </c>
      <c r="B70" t="s">
        <v>273</v>
      </c>
      <c r="C70" s="3">
        <f>INVENTARIO121518[[#This Row],[STOCK]]</f>
        <v>94</v>
      </c>
      <c r="D70" s="17">
        <f>SUMIF(ENTRADAS14172023[[#This Row],[CÓDIGO PRODUCTO]],INVENTARIO12151821[[#This Row],[CÓDIGO PRODUCTO]],ENTRADAS14172023[[#This Row],[CANTIDAD]])</f>
        <v>74</v>
      </c>
      <c r="E70" s="17">
        <f>SUMIF(SALIDAS13161922[[#This Row],[CÓDIGO PRODUCTO]],INVENTARIO12151821[[#This Row],[CÓDIGO PRODUCTO]],SALIDAS13161922[[#This Row],[CANTIDAD]])</f>
        <v>93</v>
      </c>
      <c r="F70" s="18">
        <f>INVENTARIO12151821[[#This Row],[EXISTENCIAS INICIALES]]+INVENTARIO12151821[[#This Row],[ENTRADAS]]-INVENTARIO12151821[[#This Row],[SALIDAS]]</f>
        <v>75</v>
      </c>
      <c r="H70" s="1" t="s">
        <v>204</v>
      </c>
      <c r="J70" s="11" t="s">
        <v>392</v>
      </c>
      <c r="K70" s="36" t="e" cm="1">
        <f t="array" ref="K70">BUSCARV</f>
        <v>#NAME?</v>
      </c>
      <c r="L70" s="1">
        <v>93</v>
      </c>
      <c r="N70" s="1" t="s">
        <v>518</v>
      </c>
      <c r="P70" s="11" t="s">
        <v>392</v>
      </c>
      <c r="Q70" s="1" t="e" cm="1" vm="1">
        <f t="array" aca="1" ref="Q70" ca="1">VLOOKUP(ENTRADAS14172023[CÓDIGO PRODUCTO],INVENTARIO12151821[],2,FALSE)</f>
        <v>#VALUE!</v>
      </c>
      <c r="R70" s="1">
        <v>74</v>
      </c>
    </row>
    <row r="71" spans="1:18" x14ac:dyDescent="0.25">
      <c r="A71" s="11" t="s">
        <v>393</v>
      </c>
      <c r="B71" t="s">
        <v>40</v>
      </c>
      <c r="C71" s="3">
        <f>INVENTARIO121518[[#This Row],[STOCK]]</f>
        <v>88</v>
      </c>
      <c r="D71" s="17">
        <f>SUMIF(ENTRADAS14172023[[#This Row],[CÓDIGO PRODUCTO]],INVENTARIO12151821[[#This Row],[CÓDIGO PRODUCTO]],ENTRADAS14172023[[#This Row],[CANTIDAD]])</f>
        <v>73</v>
      </c>
      <c r="E71" s="17">
        <f>SUMIF(SALIDAS13161922[[#This Row],[CÓDIGO PRODUCTO]],INVENTARIO12151821[[#This Row],[CÓDIGO PRODUCTO]],SALIDAS13161922[[#This Row],[CANTIDAD]])</f>
        <v>93</v>
      </c>
      <c r="F71" s="18">
        <f>INVENTARIO12151821[[#This Row],[EXISTENCIAS INICIALES]]+INVENTARIO12151821[[#This Row],[ENTRADAS]]-INVENTARIO12151821[[#This Row],[SALIDAS]]</f>
        <v>68</v>
      </c>
      <c r="H71" s="1" t="s">
        <v>518</v>
      </c>
      <c r="J71" s="11" t="s">
        <v>393</v>
      </c>
      <c r="K71" s="36" t="e" cm="1">
        <f t="array" ref="K71">BUSCARV</f>
        <v>#NAME?</v>
      </c>
      <c r="L71" s="1">
        <v>93</v>
      </c>
      <c r="N71" s="1" t="s">
        <v>519</v>
      </c>
      <c r="P71" s="11" t="s">
        <v>393</v>
      </c>
      <c r="Q71" s="1" t="e" cm="1" vm="1">
        <f t="array" aca="1" ref="Q71" ca="1">VLOOKUP(ENTRADAS14172023[CÓDIGO PRODUCTO],INVENTARIO12151821[],2,FALSE)</f>
        <v>#VALUE!</v>
      </c>
      <c r="R71" s="1">
        <v>73</v>
      </c>
    </row>
    <row r="72" spans="1:18" x14ac:dyDescent="0.25">
      <c r="A72" s="11" t="s">
        <v>394</v>
      </c>
      <c r="B72" t="s">
        <v>274</v>
      </c>
      <c r="C72" s="3">
        <f>INVENTARIO121518[[#This Row],[STOCK]]</f>
        <v>112</v>
      </c>
      <c r="D72" s="19">
        <f>SUMIF(ENTRADAS14172023[[#This Row],[CÓDIGO PRODUCTO]],INVENTARIO12151821[[#This Row],[CÓDIGO PRODUCTO]],ENTRADAS14172023[[#This Row],[CANTIDAD]])</f>
        <v>65</v>
      </c>
      <c r="E72" s="19">
        <f>SUMIF(SALIDAS13161922[[#This Row],[CÓDIGO PRODUCTO]],INVENTARIO12151821[[#This Row],[CÓDIGO PRODUCTO]],SALIDAS13161922[[#This Row],[CANTIDAD]])</f>
        <v>89</v>
      </c>
      <c r="F72" s="20">
        <f>INVENTARIO12151821[[#This Row],[EXISTENCIAS INICIALES]]+INVENTARIO12151821[[#This Row],[ENTRADAS]]-INVENTARIO12151821[[#This Row],[SALIDAS]]</f>
        <v>88</v>
      </c>
      <c r="H72" s="1" t="s">
        <v>519</v>
      </c>
      <c r="J72" s="11" t="s">
        <v>394</v>
      </c>
      <c r="K72" s="36" t="e" cm="1">
        <f t="array" ref="K72">BUSCARV</f>
        <v>#NAME?</v>
      </c>
      <c r="L72" s="1">
        <v>89</v>
      </c>
      <c r="N72" s="1" t="s">
        <v>520</v>
      </c>
      <c r="P72" s="11" t="s">
        <v>394</v>
      </c>
      <c r="Q72" s="1" t="e" cm="1" vm="1">
        <f t="array" aca="1" ref="Q72" ca="1">VLOOKUP(ENTRADAS14172023[CÓDIGO PRODUCTO],INVENTARIO12151821[],2,FALSE)</f>
        <v>#VALUE!</v>
      </c>
      <c r="R72" s="1">
        <v>65</v>
      </c>
    </row>
    <row r="73" spans="1:18" x14ac:dyDescent="0.25">
      <c r="A73" s="11" t="s">
        <v>395</v>
      </c>
      <c r="B73" t="s">
        <v>275</v>
      </c>
      <c r="C73" s="3">
        <f>INVENTARIO121518[[#This Row],[STOCK]]</f>
        <v>89</v>
      </c>
      <c r="D73" s="17">
        <f>SUMIF(ENTRADAS14172023[[#This Row],[CÓDIGO PRODUCTO]],INVENTARIO12151821[[#This Row],[CÓDIGO PRODUCTO]],ENTRADAS14172023[[#This Row],[CANTIDAD]])</f>
        <v>71</v>
      </c>
      <c r="E73" s="17">
        <f>SUMIF(SALIDAS13161922[[#This Row],[CÓDIGO PRODUCTO]],INVENTARIO12151821[[#This Row],[CÓDIGO PRODUCTO]],SALIDAS13161922[[#This Row],[CANTIDAD]])</f>
        <v>87</v>
      </c>
      <c r="F73" s="18">
        <f>INVENTARIO12151821[[#This Row],[EXISTENCIAS INICIALES]]+INVENTARIO12151821[[#This Row],[ENTRADAS]]-INVENTARIO12151821[[#This Row],[SALIDAS]]</f>
        <v>73</v>
      </c>
      <c r="H73" s="1" t="s">
        <v>520</v>
      </c>
      <c r="J73" s="11" t="s">
        <v>395</v>
      </c>
      <c r="K73" s="36" t="e" cm="1">
        <f t="array" ref="K73">BUSCARV</f>
        <v>#NAME?</v>
      </c>
      <c r="L73" s="1">
        <v>87</v>
      </c>
      <c r="N73" s="1" t="s">
        <v>521</v>
      </c>
      <c r="P73" s="11" t="s">
        <v>395</v>
      </c>
      <c r="Q73" s="1" t="e" cm="1" vm="1">
        <f t="array" aca="1" ref="Q73" ca="1">VLOOKUP(ENTRADAS14172023[CÓDIGO PRODUCTO],INVENTARIO12151821[],2,FALSE)</f>
        <v>#VALUE!</v>
      </c>
      <c r="R73" s="1">
        <v>71</v>
      </c>
    </row>
    <row r="74" spans="1:18" x14ac:dyDescent="0.25">
      <c r="A74" s="11" t="s">
        <v>396</v>
      </c>
      <c r="B74" t="s">
        <v>276</v>
      </c>
      <c r="C74" s="3">
        <f>INVENTARIO121518[[#This Row],[STOCK]]</f>
        <v>134</v>
      </c>
      <c r="D74" s="17">
        <f>SUMIF(ENTRADAS14172023[[#This Row],[CÓDIGO PRODUCTO]],INVENTARIO12151821[[#This Row],[CÓDIGO PRODUCTO]],ENTRADAS14172023[[#This Row],[CANTIDAD]])</f>
        <v>68</v>
      </c>
      <c r="E74" s="17">
        <f>SUMIF(SALIDAS13161922[[#This Row],[CÓDIGO PRODUCTO]],INVENTARIO12151821[[#This Row],[CÓDIGO PRODUCTO]],SALIDAS13161922[[#This Row],[CANTIDAD]])</f>
        <v>86</v>
      </c>
      <c r="F74" s="18">
        <f>INVENTARIO12151821[[#This Row],[EXISTENCIAS INICIALES]]+INVENTARIO12151821[[#This Row],[ENTRADAS]]-INVENTARIO12151821[[#This Row],[SALIDAS]]</f>
        <v>116</v>
      </c>
      <c r="H74" s="1" t="s">
        <v>521</v>
      </c>
      <c r="J74" s="11" t="s">
        <v>396</v>
      </c>
      <c r="K74" s="36" t="e" cm="1">
        <f t="array" ref="K74">BUSCARV</f>
        <v>#NAME?</v>
      </c>
      <c r="L74" s="1">
        <v>86</v>
      </c>
      <c r="N74" s="1" t="s">
        <v>522</v>
      </c>
      <c r="P74" s="11" t="s">
        <v>396</v>
      </c>
      <c r="Q74" s="1" t="e" cm="1" vm="1">
        <f t="array" aca="1" ref="Q74" ca="1">VLOOKUP(ENTRADAS14172023[CÓDIGO PRODUCTO],INVENTARIO12151821[],2,FALSE)</f>
        <v>#VALUE!</v>
      </c>
      <c r="R74" s="1">
        <v>68</v>
      </c>
    </row>
    <row r="75" spans="1:18" x14ac:dyDescent="0.25">
      <c r="A75" s="11" t="s">
        <v>397</v>
      </c>
      <c r="B75" t="s">
        <v>41</v>
      </c>
      <c r="C75" s="3">
        <f>INVENTARIO121518[[#This Row],[STOCK]]</f>
        <v>89</v>
      </c>
      <c r="D75" s="17">
        <f>SUMIF(ENTRADAS14172023[[#This Row],[CÓDIGO PRODUCTO]],INVENTARIO12151821[[#This Row],[CÓDIGO PRODUCTO]],ENTRADAS14172023[[#This Row],[CANTIDAD]])</f>
        <v>73</v>
      </c>
      <c r="E75" s="17">
        <f>SUMIF(SALIDAS13161922[[#This Row],[CÓDIGO PRODUCTO]],INVENTARIO12151821[[#This Row],[CÓDIGO PRODUCTO]],SALIDAS13161922[[#This Row],[CANTIDAD]])</f>
        <v>90</v>
      </c>
      <c r="F75" s="18">
        <f>INVENTARIO12151821[[#This Row],[EXISTENCIAS INICIALES]]+INVENTARIO12151821[[#This Row],[ENTRADAS]]-INVENTARIO12151821[[#This Row],[SALIDAS]]</f>
        <v>72</v>
      </c>
      <c r="H75" s="1" t="s">
        <v>522</v>
      </c>
      <c r="J75" s="11" t="s">
        <v>397</v>
      </c>
      <c r="K75" s="36" t="e" cm="1">
        <f t="array" ref="K75">BUSCARV</f>
        <v>#NAME?</v>
      </c>
      <c r="L75" s="1">
        <v>90</v>
      </c>
      <c r="N75" s="1" t="s">
        <v>523</v>
      </c>
      <c r="P75" s="11" t="s">
        <v>397</v>
      </c>
      <c r="Q75" s="1" t="e" cm="1" vm="1">
        <f t="array" aca="1" ref="Q75" ca="1">VLOOKUP(ENTRADAS14172023[CÓDIGO PRODUCTO],INVENTARIO12151821[],2,FALSE)</f>
        <v>#VALUE!</v>
      </c>
      <c r="R75" s="1">
        <v>73</v>
      </c>
    </row>
    <row r="76" spans="1:18" x14ac:dyDescent="0.25">
      <c r="A76" s="11" t="s">
        <v>398</v>
      </c>
      <c r="B76" t="s">
        <v>277</v>
      </c>
      <c r="C76" s="3">
        <f>INVENTARIO121518[[#This Row],[STOCK]]</f>
        <v>76</v>
      </c>
      <c r="D76" s="17">
        <f>SUMIF(ENTRADAS14172023[[#This Row],[CÓDIGO PRODUCTO]],INVENTARIO12151821[[#This Row],[CÓDIGO PRODUCTO]],ENTRADAS14172023[[#This Row],[CANTIDAD]])</f>
        <v>71</v>
      </c>
      <c r="E76" s="17">
        <f>SUMIF(SALIDAS13161922[[#This Row],[CÓDIGO PRODUCTO]],INVENTARIO12151821[[#This Row],[CÓDIGO PRODUCTO]],SALIDAS13161922[[#This Row],[CANTIDAD]])</f>
        <v>93</v>
      </c>
      <c r="F76" s="18">
        <f>INVENTARIO12151821[[#This Row],[EXISTENCIAS INICIALES]]+INVENTARIO12151821[[#This Row],[ENTRADAS]]-INVENTARIO12151821[[#This Row],[SALIDAS]]</f>
        <v>54</v>
      </c>
      <c r="H76" s="1" t="s">
        <v>523</v>
      </c>
      <c r="J76" s="11" t="s">
        <v>398</v>
      </c>
      <c r="K76" s="36" t="e" cm="1">
        <f t="array" ref="K76">BUSCARV</f>
        <v>#NAME?</v>
      </c>
      <c r="L76" s="1">
        <v>93</v>
      </c>
      <c r="N76" s="1" t="s">
        <v>524</v>
      </c>
      <c r="P76" s="11" t="s">
        <v>398</v>
      </c>
      <c r="Q76" s="1" t="e" cm="1" vm="1">
        <f t="array" aca="1" ref="Q76" ca="1">VLOOKUP(ENTRADAS14172023[CÓDIGO PRODUCTO],INVENTARIO12151821[],2,FALSE)</f>
        <v>#VALUE!</v>
      </c>
      <c r="R76" s="1">
        <v>71</v>
      </c>
    </row>
    <row r="77" spans="1:18" x14ac:dyDescent="0.25">
      <c r="A77" s="11" t="s">
        <v>399</v>
      </c>
      <c r="B77" t="s">
        <v>278</v>
      </c>
      <c r="C77" s="3">
        <f>INVENTARIO121518[[#This Row],[STOCK]]</f>
        <v>86</v>
      </c>
      <c r="D77" s="17">
        <f>SUMIF(ENTRADAS14172023[[#This Row],[CÓDIGO PRODUCTO]],INVENTARIO12151821[[#This Row],[CÓDIGO PRODUCTO]],ENTRADAS14172023[[#This Row],[CANTIDAD]])</f>
        <v>71</v>
      </c>
      <c r="E77" s="17">
        <f>SUMIF(SALIDAS13161922[[#This Row],[CÓDIGO PRODUCTO]],INVENTARIO12151821[[#This Row],[CÓDIGO PRODUCTO]],SALIDAS13161922[[#This Row],[CANTIDAD]])</f>
        <v>94</v>
      </c>
      <c r="F77" s="18">
        <f>INVENTARIO12151821[[#This Row],[EXISTENCIAS INICIALES]]+INVENTARIO12151821[[#This Row],[ENTRADAS]]-INVENTARIO12151821[[#This Row],[SALIDAS]]</f>
        <v>63</v>
      </c>
      <c r="H77" s="1" t="s">
        <v>524</v>
      </c>
      <c r="J77" s="11" t="s">
        <v>399</v>
      </c>
      <c r="K77" s="36" t="e" cm="1">
        <f t="array" ref="K77">BUSCARV</f>
        <v>#NAME?</v>
      </c>
      <c r="L77" s="1">
        <v>94</v>
      </c>
      <c r="N77" s="1" t="s">
        <v>525</v>
      </c>
      <c r="P77" s="11" t="s">
        <v>399</v>
      </c>
      <c r="Q77" s="1" t="e" cm="1" vm="1">
        <f t="array" aca="1" ref="Q77" ca="1">VLOOKUP(ENTRADAS14172023[CÓDIGO PRODUCTO],INVENTARIO12151821[],2,FALSE)</f>
        <v>#VALUE!</v>
      </c>
      <c r="R77" s="1">
        <v>71</v>
      </c>
    </row>
    <row r="78" spans="1:18" x14ac:dyDescent="0.25">
      <c r="A78" s="11" t="s">
        <v>400</v>
      </c>
      <c r="B78" t="s">
        <v>279</v>
      </c>
      <c r="C78" s="3">
        <f>INVENTARIO121518[[#This Row],[STOCK]]</f>
        <v>118</v>
      </c>
      <c r="D78" s="17">
        <f>SUMIF(ENTRADAS14172023[[#This Row],[CÓDIGO PRODUCTO]],INVENTARIO12151821[[#This Row],[CÓDIGO PRODUCTO]],ENTRADAS14172023[[#This Row],[CANTIDAD]])</f>
        <v>76</v>
      </c>
      <c r="E78" s="17">
        <f>SUMIF(SALIDAS13161922[[#This Row],[CÓDIGO PRODUCTO]],INVENTARIO12151821[[#This Row],[CÓDIGO PRODUCTO]],SALIDAS13161922[[#This Row],[CANTIDAD]])</f>
        <v>85</v>
      </c>
      <c r="F78" s="18">
        <f>INVENTARIO12151821[[#This Row],[EXISTENCIAS INICIALES]]+INVENTARIO12151821[[#This Row],[ENTRADAS]]-INVENTARIO12151821[[#This Row],[SALIDAS]]</f>
        <v>109</v>
      </c>
      <c r="H78" s="1" t="s">
        <v>525</v>
      </c>
      <c r="J78" s="11" t="s">
        <v>400</v>
      </c>
      <c r="K78" s="36" t="e" cm="1">
        <f t="array" ref="K78">BUSCARV</f>
        <v>#NAME?</v>
      </c>
      <c r="L78" s="1">
        <v>85</v>
      </c>
      <c r="N78" s="1" t="s">
        <v>526</v>
      </c>
      <c r="P78" s="11" t="s">
        <v>400</v>
      </c>
      <c r="Q78" s="1" t="e" cm="1" vm="1">
        <f t="array" aca="1" ref="Q78" ca="1">VLOOKUP(ENTRADAS14172023[CÓDIGO PRODUCTO],INVENTARIO12151821[],2,FALSE)</f>
        <v>#VALUE!</v>
      </c>
      <c r="R78" s="1">
        <v>76</v>
      </c>
    </row>
    <row r="79" spans="1:18" x14ac:dyDescent="0.25">
      <c r="A79" s="11" t="s">
        <v>401</v>
      </c>
      <c r="B79" t="s">
        <v>280</v>
      </c>
      <c r="C79" s="3">
        <f>INVENTARIO121518[[#This Row],[STOCK]]</f>
        <v>84</v>
      </c>
      <c r="D79" s="17">
        <f>SUMIF(ENTRADAS14172023[[#This Row],[CÓDIGO PRODUCTO]],INVENTARIO12151821[[#This Row],[CÓDIGO PRODUCTO]],ENTRADAS14172023[[#This Row],[CANTIDAD]])</f>
        <v>70</v>
      </c>
      <c r="E79" s="17">
        <f>SUMIF(SALIDAS13161922[[#This Row],[CÓDIGO PRODUCTO]],INVENTARIO12151821[[#This Row],[CÓDIGO PRODUCTO]],SALIDAS13161922[[#This Row],[CANTIDAD]])</f>
        <v>88</v>
      </c>
      <c r="F79" s="18">
        <f>INVENTARIO12151821[[#This Row],[EXISTENCIAS INICIALES]]+INVENTARIO12151821[[#This Row],[ENTRADAS]]-INVENTARIO12151821[[#This Row],[SALIDAS]]</f>
        <v>66</v>
      </c>
      <c r="H79" s="1" t="s">
        <v>526</v>
      </c>
      <c r="J79" s="11" t="s">
        <v>401</v>
      </c>
      <c r="K79" s="36" t="e" cm="1">
        <f t="array" ref="K79">BUSCARV</f>
        <v>#NAME?</v>
      </c>
      <c r="L79" s="1">
        <v>88</v>
      </c>
      <c r="N79" s="1" t="s">
        <v>527</v>
      </c>
      <c r="P79" s="11" t="s">
        <v>401</v>
      </c>
      <c r="Q79" s="1" t="e" cm="1" vm="1">
        <f t="array" aca="1" ref="Q79" ca="1">VLOOKUP(ENTRADAS14172023[CÓDIGO PRODUCTO],INVENTARIO12151821[],2,FALSE)</f>
        <v>#VALUE!</v>
      </c>
      <c r="R79" s="1">
        <v>70</v>
      </c>
    </row>
    <row r="80" spans="1:18" x14ac:dyDescent="0.25">
      <c r="A80" s="11" t="s">
        <v>402</v>
      </c>
      <c r="B80" t="s">
        <v>281</v>
      </c>
      <c r="C80" s="3">
        <f>INVENTARIO121518[[#This Row],[STOCK]]</f>
        <v>86</v>
      </c>
      <c r="D80" s="17">
        <f>SUMIF(ENTRADAS14172023[[#This Row],[CÓDIGO PRODUCTO]],INVENTARIO12151821[[#This Row],[CÓDIGO PRODUCTO]],ENTRADAS14172023[[#This Row],[CANTIDAD]])</f>
        <v>72</v>
      </c>
      <c r="E80" s="17">
        <f>SUMIF(SALIDAS13161922[[#This Row],[CÓDIGO PRODUCTO]],INVENTARIO12151821[[#This Row],[CÓDIGO PRODUCTO]],SALIDAS13161922[[#This Row],[CANTIDAD]])</f>
        <v>96</v>
      </c>
      <c r="F80" s="18">
        <f>INVENTARIO12151821[[#This Row],[EXISTENCIAS INICIALES]]+INVENTARIO12151821[[#This Row],[ENTRADAS]]-INVENTARIO12151821[[#This Row],[SALIDAS]]</f>
        <v>62</v>
      </c>
      <c r="H80" s="1" t="s">
        <v>527</v>
      </c>
      <c r="J80" s="11" t="s">
        <v>402</v>
      </c>
      <c r="K80" s="36" t="e" cm="1">
        <f t="array" ref="K80">BUSCARV</f>
        <v>#NAME?</v>
      </c>
      <c r="L80" s="1">
        <v>96</v>
      </c>
      <c r="N80" s="1" t="s">
        <v>528</v>
      </c>
      <c r="P80" s="11" t="s">
        <v>402</v>
      </c>
      <c r="Q80" s="1" t="e" cm="1" vm="1">
        <f t="array" aca="1" ref="Q80" ca="1">VLOOKUP(ENTRADAS14172023[CÓDIGO PRODUCTO],INVENTARIO12151821[],2,FALSE)</f>
        <v>#VALUE!</v>
      </c>
      <c r="R80" s="1">
        <v>72</v>
      </c>
    </row>
    <row r="81" spans="1:18" x14ac:dyDescent="0.25">
      <c r="A81" s="11" t="s">
        <v>403</v>
      </c>
      <c r="B81" t="s">
        <v>282</v>
      </c>
      <c r="C81" s="3">
        <f>INVENTARIO121518[[#This Row],[STOCK]]</f>
        <v>94</v>
      </c>
      <c r="D81" s="17">
        <f>SUMIF(ENTRADAS14172023[[#This Row],[CÓDIGO PRODUCTO]],INVENTARIO12151821[[#This Row],[CÓDIGO PRODUCTO]],ENTRADAS14172023[[#This Row],[CANTIDAD]])</f>
        <v>67</v>
      </c>
      <c r="E81" s="17">
        <f>SUMIF(SALIDAS13161922[[#This Row],[CÓDIGO PRODUCTO]],INVENTARIO12151821[[#This Row],[CÓDIGO PRODUCTO]],SALIDAS13161922[[#This Row],[CANTIDAD]])</f>
        <v>90</v>
      </c>
      <c r="F81" s="18">
        <f>INVENTARIO12151821[[#This Row],[EXISTENCIAS INICIALES]]+INVENTARIO12151821[[#This Row],[ENTRADAS]]-INVENTARIO12151821[[#This Row],[SALIDAS]]</f>
        <v>71</v>
      </c>
      <c r="H81" s="1" t="s">
        <v>528</v>
      </c>
      <c r="J81" s="11" t="s">
        <v>403</v>
      </c>
      <c r="K81" s="36" t="e" cm="1">
        <f t="array" ref="K81">BUSCARV</f>
        <v>#NAME?</v>
      </c>
      <c r="L81" s="1">
        <v>90</v>
      </c>
      <c r="N81" s="1" t="s">
        <v>529</v>
      </c>
      <c r="P81" s="11" t="s">
        <v>403</v>
      </c>
      <c r="Q81" s="1" t="e" cm="1" vm="1">
        <f t="array" aca="1" ref="Q81" ca="1">VLOOKUP(ENTRADAS14172023[CÓDIGO PRODUCTO],INVENTARIO12151821[],2,FALSE)</f>
        <v>#VALUE!</v>
      </c>
      <c r="R81" s="1">
        <v>67</v>
      </c>
    </row>
    <row r="82" spans="1:18" x14ac:dyDescent="0.25">
      <c r="A82" s="11" t="s">
        <v>404</v>
      </c>
      <c r="B82" t="s">
        <v>283</v>
      </c>
      <c r="C82" s="3">
        <f>INVENTARIO121518[[#This Row],[STOCK]]</f>
        <v>83</v>
      </c>
      <c r="D82" s="17">
        <f>SUMIF(ENTRADAS14172023[[#This Row],[CÓDIGO PRODUCTO]],INVENTARIO12151821[[#This Row],[CÓDIGO PRODUCTO]],ENTRADAS14172023[[#This Row],[CANTIDAD]])</f>
        <v>76</v>
      </c>
      <c r="E82" s="17">
        <f>SUMIF(SALIDAS13161922[[#This Row],[CÓDIGO PRODUCTO]],INVENTARIO12151821[[#This Row],[CÓDIGO PRODUCTO]],SALIDAS13161922[[#This Row],[CANTIDAD]])</f>
        <v>95</v>
      </c>
      <c r="F82" s="18">
        <f>INVENTARIO12151821[[#This Row],[EXISTENCIAS INICIALES]]+INVENTARIO12151821[[#This Row],[ENTRADAS]]-INVENTARIO12151821[[#This Row],[SALIDAS]]</f>
        <v>64</v>
      </c>
      <c r="H82" s="1" t="s">
        <v>529</v>
      </c>
      <c r="J82" s="11" t="s">
        <v>404</v>
      </c>
      <c r="K82" s="36" t="e" cm="1">
        <f t="array" ref="K82">BUSCARV</f>
        <v>#NAME?</v>
      </c>
      <c r="L82" s="1">
        <v>95</v>
      </c>
      <c r="N82" s="1" t="s">
        <v>530</v>
      </c>
      <c r="P82" s="11" t="s">
        <v>404</v>
      </c>
      <c r="Q82" s="1" t="e" cm="1" vm="1">
        <f t="array" aca="1" ref="Q82" ca="1">VLOOKUP(ENTRADAS14172023[CÓDIGO PRODUCTO],INVENTARIO12151821[],2,FALSE)</f>
        <v>#VALUE!</v>
      </c>
      <c r="R82" s="1">
        <v>76</v>
      </c>
    </row>
    <row r="83" spans="1:18" x14ac:dyDescent="0.25">
      <c r="A83" s="11" t="s">
        <v>405</v>
      </c>
      <c r="B83" t="s">
        <v>284</v>
      </c>
      <c r="C83" s="3">
        <f>INVENTARIO121518[[#This Row],[STOCK]]</f>
        <v>144</v>
      </c>
      <c r="D83" s="17">
        <f>SUMIF(ENTRADAS14172023[[#This Row],[CÓDIGO PRODUCTO]],INVENTARIO12151821[[#This Row],[CÓDIGO PRODUCTO]],ENTRADAS14172023[[#This Row],[CANTIDAD]])</f>
        <v>70</v>
      </c>
      <c r="E83" s="17">
        <f>SUMIF(SALIDAS13161922[[#This Row],[CÓDIGO PRODUCTO]],INVENTARIO12151821[[#This Row],[CÓDIGO PRODUCTO]],SALIDAS13161922[[#This Row],[CANTIDAD]])</f>
        <v>94</v>
      </c>
      <c r="F83" s="18">
        <f>INVENTARIO12151821[[#This Row],[EXISTENCIAS INICIALES]]+INVENTARIO12151821[[#This Row],[ENTRADAS]]-INVENTARIO12151821[[#This Row],[SALIDAS]]</f>
        <v>120</v>
      </c>
      <c r="H83" s="1" t="s">
        <v>530</v>
      </c>
      <c r="J83" s="11" t="s">
        <v>405</v>
      </c>
      <c r="K83" s="36" t="e" cm="1">
        <f t="array" ref="K83">BUSCARV</f>
        <v>#NAME?</v>
      </c>
      <c r="L83" s="1">
        <v>94</v>
      </c>
      <c r="N83" s="1" t="s">
        <v>531</v>
      </c>
      <c r="P83" s="11" t="s">
        <v>405</v>
      </c>
      <c r="Q83" s="1" t="e" cm="1" vm="1">
        <f t="array" aca="1" ref="Q83" ca="1">VLOOKUP(ENTRADAS14172023[CÓDIGO PRODUCTO],INVENTARIO12151821[],2,FALSE)</f>
        <v>#VALUE!</v>
      </c>
      <c r="R83" s="1">
        <v>70</v>
      </c>
    </row>
    <row r="84" spans="1:18" x14ac:dyDescent="0.25">
      <c r="A84" s="11" t="s">
        <v>406</v>
      </c>
      <c r="B84" t="s">
        <v>285</v>
      </c>
      <c r="C84" s="3">
        <f>INVENTARIO121518[[#This Row],[STOCK]]</f>
        <v>142</v>
      </c>
      <c r="D84" s="17">
        <f>SUMIF(ENTRADAS14172023[[#This Row],[CÓDIGO PRODUCTO]],INVENTARIO12151821[[#This Row],[CÓDIGO PRODUCTO]],ENTRADAS14172023[[#This Row],[CANTIDAD]])</f>
        <v>67</v>
      </c>
      <c r="E84" s="17">
        <f>SUMIF(SALIDAS13161922[[#This Row],[CÓDIGO PRODUCTO]],INVENTARIO12151821[[#This Row],[CÓDIGO PRODUCTO]],SALIDAS13161922[[#This Row],[CANTIDAD]])</f>
        <v>86</v>
      </c>
      <c r="F84" s="18">
        <f>INVENTARIO12151821[[#This Row],[EXISTENCIAS INICIALES]]+INVENTARIO12151821[[#This Row],[ENTRADAS]]-INVENTARIO12151821[[#This Row],[SALIDAS]]</f>
        <v>123</v>
      </c>
      <c r="H84" s="1" t="s">
        <v>531</v>
      </c>
      <c r="J84" s="11" t="s">
        <v>406</v>
      </c>
      <c r="K84" s="36" t="e" cm="1">
        <f t="array" ref="K84">BUSCARV</f>
        <v>#NAME?</v>
      </c>
      <c r="L84" s="1">
        <v>86</v>
      </c>
      <c r="N84" s="1" t="s">
        <v>532</v>
      </c>
      <c r="P84" s="11" t="s">
        <v>406</v>
      </c>
      <c r="Q84" s="1" t="e" cm="1" vm="1">
        <f t="array" aca="1" ref="Q84" ca="1">VLOOKUP(ENTRADAS14172023[CÓDIGO PRODUCTO],INVENTARIO12151821[],2,FALSE)</f>
        <v>#VALUE!</v>
      </c>
      <c r="R84" s="1">
        <v>67</v>
      </c>
    </row>
    <row r="85" spans="1:18" x14ac:dyDescent="0.25">
      <c r="A85" s="11" t="s">
        <v>407</v>
      </c>
      <c r="B85" t="s">
        <v>286</v>
      </c>
      <c r="C85" s="3">
        <f>INVENTARIO121518[[#This Row],[STOCK]]</f>
        <v>86</v>
      </c>
      <c r="D85" s="17">
        <f>SUMIF(ENTRADAS14172023[[#This Row],[CÓDIGO PRODUCTO]],INVENTARIO12151821[[#This Row],[CÓDIGO PRODUCTO]],ENTRADAS14172023[[#This Row],[CANTIDAD]])</f>
        <v>74</v>
      </c>
      <c r="E85" s="17">
        <f>SUMIF(SALIDAS13161922[[#This Row],[CÓDIGO PRODUCTO]],INVENTARIO12151821[[#This Row],[CÓDIGO PRODUCTO]],SALIDAS13161922[[#This Row],[CANTIDAD]])</f>
        <v>94</v>
      </c>
      <c r="F85" s="18">
        <f>INVENTARIO12151821[[#This Row],[EXISTENCIAS INICIALES]]+INVENTARIO12151821[[#This Row],[ENTRADAS]]-INVENTARIO12151821[[#This Row],[SALIDAS]]</f>
        <v>66</v>
      </c>
      <c r="H85" s="1" t="s">
        <v>532</v>
      </c>
      <c r="J85" s="11" t="s">
        <v>407</v>
      </c>
      <c r="K85" s="36" t="e" cm="1">
        <f t="array" ref="K85">BUSCARV</f>
        <v>#NAME?</v>
      </c>
      <c r="L85" s="1">
        <v>94</v>
      </c>
      <c r="N85" s="1" t="s">
        <v>533</v>
      </c>
      <c r="P85" s="11" t="s">
        <v>407</v>
      </c>
      <c r="Q85" s="1" t="e" cm="1" vm="1">
        <f t="array" aca="1" ref="Q85" ca="1">VLOOKUP(ENTRADAS14172023[CÓDIGO PRODUCTO],INVENTARIO12151821[],2,FALSE)</f>
        <v>#VALUE!</v>
      </c>
      <c r="R85" s="1">
        <v>74</v>
      </c>
    </row>
    <row r="86" spans="1:18" x14ac:dyDescent="0.25">
      <c r="A86" s="11" t="s">
        <v>408</v>
      </c>
      <c r="B86" t="s">
        <v>287</v>
      </c>
      <c r="C86" s="3">
        <f>INVENTARIO121518[[#This Row],[STOCK]]</f>
        <v>117</v>
      </c>
      <c r="D86" s="17">
        <f>SUMIF(ENTRADAS14172023[[#This Row],[CÓDIGO PRODUCTO]],INVENTARIO12151821[[#This Row],[CÓDIGO PRODUCTO]],ENTRADAS14172023[[#This Row],[CANTIDAD]])</f>
        <v>67</v>
      </c>
      <c r="E86" s="17">
        <f>SUMIF(SALIDAS13161922[[#This Row],[CÓDIGO PRODUCTO]],INVENTARIO12151821[[#This Row],[CÓDIGO PRODUCTO]],SALIDAS13161922[[#This Row],[CANTIDAD]])</f>
        <v>90</v>
      </c>
      <c r="F86" s="18">
        <f>INVENTARIO12151821[[#This Row],[EXISTENCIAS INICIALES]]+INVENTARIO12151821[[#This Row],[ENTRADAS]]-INVENTARIO12151821[[#This Row],[SALIDAS]]</f>
        <v>94</v>
      </c>
      <c r="H86" s="1" t="s">
        <v>533</v>
      </c>
      <c r="J86" s="11" t="s">
        <v>408</v>
      </c>
      <c r="K86" s="36" t="e" cm="1">
        <f t="array" ref="K86">BUSCARV</f>
        <v>#NAME?</v>
      </c>
      <c r="L86" s="1">
        <v>90</v>
      </c>
      <c r="N86" s="1" t="s">
        <v>534</v>
      </c>
      <c r="P86" s="11" t="s">
        <v>408</v>
      </c>
      <c r="Q86" s="1" t="e" cm="1" vm="1">
        <f t="array" aca="1" ref="Q86" ca="1">VLOOKUP(ENTRADAS14172023[CÓDIGO PRODUCTO],INVENTARIO12151821[],2,FALSE)</f>
        <v>#VALUE!</v>
      </c>
      <c r="R86" s="1">
        <v>67</v>
      </c>
    </row>
    <row r="87" spans="1:18" x14ac:dyDescent="0.25">
      <c r="A87" s="11" t="s">
        <v>409</v>
      </c>
      <c r="B87" t="s">
        <v>288</v>
      </c>
      <c r="C87" s="3">
        <f>INVENTARIO121518[[#This Row],[STOCK]]</f>
        <v>127</v>
      </c>
      <c r="D87" s="17">
        <f>SUMIF(ENTRADAS14172023[[#This Row],[CÓDIGO PRODUCTO]],INVENTARIO12151821[[#This Row],[CÓDIGO PRODUCTO]],ENTRADAS14172023[[#This Row],[CANTIDAD]])</f>
        <v>65</v>
      </c>
      <c r="E87" s="17">
        <f>SUMIF(SALIDAS13161922[[#This Row],[CÓDIGO PRODUCTO]],INVENTARIO12151821[[#This Row],[CÓDIGO PRODUCTO]],SALIDAS13161922[[#This Row],[CANTIDAD]])</f>
        <v>95</v>
      </c>
      <c r="F87" s="18">
        <f>INVENTARIO12151821[[#This Row],[EXISTENCIAS INICIALES]]+INVENTARIO12151821[[#This Row],[ENTRADAS]]-INVENTARIO12151821[[#This Row],[SALIDAS]]</f>
        <v>97</v>
      </c>
      <c r="H87" s="1" t="s">
        <v>534</v>
      </c>
      <c r="J87" s="11" t="s">
        <v>409</v>
      </c>
      <c r="K87" s="36" t="e" cm="1">
        <f t="array" ref="K87">BUSCARV</f>
        <v>#NAME?</v>
      </c>
      <c r="L87" s="1">
        <v>95</v>
      </c>
      <c r="N87" s="1" t="s">
        <v>535</v>
      </c>
      <c r="P87" s="11" t="s">
        <v>409</v>
      </c>
      <c r="Q87" s="1" t="e" cm="1" vm="1">
        <f t="array" aca="1" ref="Q87" ca="1">VLOOKUP(ENTRADAS14172023[CÓDIGO PRODUCTO],INVENTARIO12151821[],2,FALSE)</f>
        <v>#VALUE!</v>
      </c>
      <c r="R87" s="1">
        <v>65</v>
      </c>
    </row>
    <row r="88" spans="1:18" x14ac:dyDescent="0.25">
      <c r="A88" s="11" t="s">
        <v>410</v>
      </c>
      <c r="B88" t="s">
        <v>289</v>
      </c>
      <c r="C88" s="3">
        <f>INVENTARIO121518[[#This Row],[STOCK]]</f>
        <v>96</v>
      </c>
      <c r="D88" s="17">
        <f>SUMIF(ENTRADAS14172023[[#This Row],[CÓDIGO PRODUCTO]],INVENTARIO12151821[[#This Row],[CÓDIGO PRODUCTO]],ENTRADAS14172023[[#This Row],[CANTIDAD]])</f>
        <v>66</v>
      </c>
      <c r="E88" s="17">
        <f>SUMIF(SALIDAS13161922[[#This Row],[CÓDIGO PRODUCTO]],INVENTARIO12151821[[#This Row],[CÓDIGO PRODUCTO]],SALIDAS13161922[[#This Row],[CANTIDAD]])</f>
        <v>92</v>
      </c>
      <c r="F88" s="18">
        <f>INVENTARIO12151821[[#This Row],[EXISTENCIAS INICIALES]]+INVENTARIO12151821[[#This Row],[ENTRADAS]]-INVENTARIO12151821[[#This Row],[SALIDAS]]</f>
        <v>70</v>
      </c>
      <c r="H88" s="1" t="s">
        <v>535</v>
      </c>
      <c r="J88" s="11" t="s">
        <v>410</v>
      </c>
      <c r="K88" s="36" t="e" cm="1">
        <f t="array" ref="K88">BUSCARV</f>
        <v>#NAME?</v>
      </c>
      <c r="L88" s="1">
        <v>92</v>
      </c>
      <c r="N88" s="1" t="s">
        <v>536</v>
      </c>
      <c r="P88" s="11" t="s">
        <v>410</v>
      </c>
      <c r="Q88" s="1" t="e" cm="1" vm="1">
        <f t="array" aca="1" ref="Q88" ca="1">VLOOKUP(ENTRADAS14172023[CÓDIGO PRODUCTO],INVENTARIO12151821[],2,FALSE)</f>
        <v>#VALUE!</v>
      </c>
      <c r="R88" s="1">
        <v>66</v>
      </c>
    </row>
    <row r="89" spans="1:18" x14ac:dyDescent="0.25">
      <c r="A89" s="11" t="s">
        <v>411</v>
      </c>
      <c r="B89" t="s">
        <v>290</v>
      </c>
      <c r="C89" s="3">
        <f>INVENTARIO121518[[#This Row],[STOCK]]</f>
        <v>87</v>
      </c>
      <c r="D89" s="17">
        <f>SUMIF(ENTRADAS14172023[[#This Row],[CÓDIGO PRODUCTO]],INVENTARIO12151821[[#This Row],[CÓDIGO PRODUCTO]],ENTRADAS14172023[[#This Row],[CANTIDAD]])</f>
        <v>72</v>
      </c>
      <c r="E89" s="17">
        <f>SUMIF(SALIDAS13161922[[#This Row],[CÓDIGO PRODUCTO]],INVENTARIO12151821[[#This Row],[CÓDIGO PRODUCTO]],SALIDAS13161922[[#This Row],[CANTIDAD]])</f>
        <v>90</v>
      </c>
      <c r="F89" s="18">
        <f>INVENTARIO12151821[[#This Row],[EXISTENCIAS INICIALES]]+INVENTARIO12151821[[#This Row],[ENTRADAS]]-INVENTARIO12151821[[#This Row],[SALIDAS]]</f>
        <v>69</v>
      </c>
      <c r="H89" s="1" t="s">
        <v>536</v>
      </c>
      <c r="J89" s="11" t="s">
        <v>411</v>
      </c>
      <c r="K89" s="36" t="e" cm="1">
        <f t="array" ref="K89">BUSCARV</f>
        <v>#NAME?</v>
      </c>
      <c r="L89" s="1">
        <v>90</v>
      </c>
      <c r="N89" s="1" t="s">
        <v>537</v>
      </c>
      <c r="P89" s="11" t="s">
        <v>411</v>
      </c>
      <c r="Q89" s="1" t="e" cm="1" vm="1">
        <f t="array" aca="1" ref="Q89" ca="1">VLOOKUP(ENTRADAS14172023[CÓDIGO PRODUCTO],INVENTARIO12151821[],2,FALSE)</f>
        <v>#VALUE!</v>
      </c>
      <c r="R89" s="1">
        <v>72</v>
      </c>
    </row>
    <row r="90" spans="1:18" x14ac:dyDescent="0.25">
      <c r="A90" s="11" t="s">
        <v>412</v>
      </c>
      <c r="B90" t="s">
        <v>291</v>
      </c>
      <c r="C90" s="3">
        <f>INVENTARIO121518[[#This Row],[STOCK]]</f>
        <v>115</v>
      </c>
      <c r="D90" s="17">
        <f>SUMIF(ENTRADAS14172023[[#This Row],[CÓDIGO PRODUCTO]],INVENTARIO12151821[[#This Row],[CÓDIGO PRODUCTO]],ENTRADAS14172023[[#This Row],[CANTIDAD]])</f>
        <v>72</v>
      </c>
      <c r="E90" s="17">
        <f>SUMIF(SALIDAS13161922[[#This Row],[CÓDIGO PRODUCTO]],INVENTARIO12151821[[#This Row],[CÓDIGO PRODUCTO]],SALIDAS13161922[[#This Row],[CANTIDAD]])</f>
        <v>95</v>
      </c>
      <c r="F90" s="18">
        <f>INVENTARIO12151821[[#This Row],[EXISTENCIAS INICIALES]]+INVENTARIO12151821[[#This Row],[ENTRADAS]]-INVENTARIO12151821[[#This Row],[SALIDAS]]</f>
        <v>92</v>
      </c>
      <c r="H90" s="1" t="s">
        <v>537</v>
      </c>
      <c r="J90" s="11" t="s">
        <v>412</v>
      </c>
      <c r="K90" s="36" t="e" cm="1">
        <f t="array" ref="K90">BUSCARV</f>
        <v>#NAME?</v>
      </c>
      <c r="L90" s="1">
        <v>95</v>
      </c>
      <c r="N90" s="1" t="s">
        <v>538</v>
      </c>
      <c r="P90" s="11" t="s">
        <v>412</v>
      </c>
      <c r="Q90" s="1" t="e" cm="1" vm="1">
        <f t="array" aca="1" ref="Q90" ca="1">VLOOKUP(ENTRADAS14172023[CÓDIGO PRODUCTO],INVENTARIO12151821[],2,FALSE)</f>
        <v>#VALUE!</v>
      </c>
      <c r="R90" s="1">
        <v>72</v>
      </c>
    </row>
    <row r="91" spans="1:18" x14ac:dyDescent="0.25">
      <c r="A91" s="11" t="s">
        <v>413</v>
      </c>
      <c r="B91" t="s">
        <v>292</v>
      </c>
      <c r="C91" s="3">
        <f>INVENTARIO121518[[#This Row],[STOCK]]</f>
        <v>117</v>
      </c>
      <c r="D91" s="17">
        <f>SUMIF(ENTRADAS14172023[[#This Row],[CÓDIGO PRODUCTO]],INVENTARIO12151821[[#This Row],[CÓDIGO PRODUCTO]],ENTRADAS14172023[[#This Row],[CANTIDAD]])</f>
        <v>69</v>
      </c>
      <c r="E91" s="17">
        <f>SUMIF(SALIDAS13161922[[#This Row],[CÓDIGO PRODUCTO]],INVENTARIO12151821[[#This Row],[CÓDIGO PRODUCTO]],SALIDAS13161922[[#This Row],[CANTIDAD]])</f>
        <v>94</v>
      </c>
      <c r="F91" s="18">
        <f>INVENTARIO12151821[[#This Row],[EXISTENCIAS INICIALES]]+INVENTARIO12151821[[#This Row],[ENTRADAS]]-INVENTARIO12151821[[#This Row],[SALIDAS]]</f>
        <v>92</v>
      </c>
      <c r="H91" s="1" t="s">
        <v>538</v>
      </c>
      <c r="J91" s="11" t="s">
        <v>413</v>
      </c>
      <c r="K91" s="36" t="e" cm="1">
        <f t="array" ref="K91">BUSCARV</f>
        <v>#NAME?</v>
      </c>
      <c r="L91" s="1">
        <v>94</v>
      </c>
      <c r="N91" s="1" t="s">
        <v>539</v>
      </c>
      <c r="P91" s="11" t="s">
        <v>413</v>
      </c>
      <c r="Q91" s="1" t="e" cm="1" vm="1">
        <f t="array" aca="1" ref="Q91" ca="1">VLOOKUP(ENTRADAS14172023[CÓDIGO PRODUCTO],INVENTARIO12151821[],2,FALSE)</f>
        <v>#VALUE!</v>
      </c>
      <c r="R91" s="1">
        <v>69</v>
      </c>
    </row>
    <row r="92" spans="1:18" x14ac:dyDescent="0.25">
      <c r="A92" s="11" t="s">
        <v>414</v>
      </c>
      <c r="B92" t="s">
        <v>293</v>
      </c>
      <c r="C92" s="3">
        <f>INVENTARIO121518[[#This Row],[STOCK]]</f>
        <v>73</v>
      </c>
      <c r="D92" s="17">
        <f>SUMIF(ENTRADAS14172023[[#This Row],[CÓDIGO PRODUCTO]],INVENTARIO12151821[[#This Row],[CÓDIGO PRODUCTO]],ENTRADAS14172023[[#This Row],[CANTIDAD]])</f>
        <v>76</v>
      </c>
      <c r="E92" s="17">
        <f>SUMIF(SALIDAS13161922[[#This Row],[CÓDIGO PRODUCTO]],INVENTARIO12151821[[#This Row],[CÓDIGO PRODUCTO]],SALIDAS13161922[[#This Row],[CANTIDAD]])</f>
        <v>95</v>
      </c>
      <c r="F92" s="18">
        <f>INVENTARIO12151821[[#This Row],[EXISTENCIAS INICIALES]]+INVENTARIO12151821[[#This Row],[ENTRADAS]]-INVENTARIO12151821[[#This Row],[SALIDAS]]</f>
        <v>54</v>
      </c>
      <c r="H92" s="1" t="s">
        <v>539</v>
      </c>
      <c r="J92" s="11" t="s">
        <v>414</v>
      </c>
      <c r="K92" s="36" t="e" cm="1">
        <f t="array" ref="K92">BUSCARV</f>
        <v>#NAME?</v>
      </c>
      <c r="L92" s="1">
        <v>95</v>
      </c>
      <c r="N92" s="1" t="s">
        <v>540</v>
      </c>
      <c r="P92" s="11" t="s">
        <v>414</v>
      </c>
      <c r="Q92" s="1" t="e" cm="1" vm="1">
        <f t="array" aca="1" ref="Q92" ca="1">VLOOKUP(ENTRADAS14172023[CÓDIGO PRODUCTO],INVENTARIO12151821[],2,FALSE)</f>
        <v>#VALUE!</v>
      </c>
      <c r="R92" s="1">
        <v>76</v>
      </c>
    </row>
    <row r="93" spans="1:18" x14ac:dyDescent="0.25">
      <c r="A93" s="11" t="s">
        <v>415</v>
      </c>
      <c r="B93" t="s">
        <v>294</v>
      </c>
      <c r="C93" s="3">
        <f>INVENTARIO121518[[#This Row],[STOCK]]</f>
        <v>123</v>
      </c>
      <c r="D93" s="17">
        <f>SUMIF(ENTRADAS14172023[[#This Row],[CÓDIGO PRODUCTO]],INVENTARIO12151821[[#This Row],[CÓDIGO PRODUCTO]],ENTRADAS14172023[[#This Row],[CANTIDAD]])</f>
        <v>68</v>
      </c>
      <c r="E93" s="17">
        <f>SUMIF(SALIDAS13161922[[#This Row],[CÓDIGO PRODUCTO]],INVENTARIO12151821[[#This Row],[CÓDIGO PRODUCTO]],SALIDAS13161922[[#This Row],[CANTIDAD]])</f>
        <v>89</v>
      </c>
      <c r="F93" s="18">
        <f>INVENTARIO12151821[[#This Row],[EXISTENCIAS INICIALES]]+INVENTARIO12151821[[#This Row],[ENTRADAS]]-INVENTARIO12151821[[#This Row],[SALIDAS]]</f>
        <v>102</v>
      </c>
      <c r="H93" s="1" t="s">
        <v>540</v>
      </c>
      <c r="J93" s="11" t="s">
        <v>415</v>
      </c>
      <c r="K93" s="36" t="e" cm="1">
        <f t="array" ref="K93">BUSCARV</f>
        <v>#NAME?</v>
      </c>
      <c r="L93" s="1">
        <v>89</v>
      </c>
      <c r="N93" s="1" t="s">
        <v>541</v>
      </c>
      <c r="P93" s="11" t="s">
        <v>415</v>
      </c>
      <c r="Q93" s="1" t="e" cm="1" vm="1">
        <f t="array" aca="1" ref="Q93" ca="1">VLOOKUP(ENTRADAS14172023[CÓDIGO PRODUCTO],INVENTARIO12151821[],2,FALSE)</f>
        <v>#VALUE!</v>
      </c>
      <c r="R93" s="1">
        <v>68</v>
      </c>
    </row>
    <row r="94" spans="1:18" x14ac:dyDescent="0.25">
      <c r="A94" s="11" t="s">
        <v>416</v>
      </c>
      <c r="B94" t="s">
        <v>295</v>
      </c>
      <c r="C94" s="3">
        <f>INVENTARIO121518[[#This Row],[STOCK]]</f>
        <v>125</v>
      </c>
      <c r="D94" s="17">
        <f>SUMIF(ENTRADAS14172023[[#This Row],[CÓDIGO PRODUCTO]],INVENTARIO12151821[[#This Row],[CÓDIGO PRODUCTO]],ENTRADAS14172023[[#This Row],[CANTIDAD]])</f>
        <v>73</v>
      </c>
      <c r="E94" s="17">
        <f>SUMIF(SALIDAS13161922[[#This Row],[CÓDIGO PRODUCTO]],INVENTARIO12151821[[#This Row],[CÓDIGO PRODUCTO]],SALIDAS13161922[[#This Row],[CANTIDAD]])</f>
        <v>86</v>
      </c>
      <c r="F94" s="18">
        <f>INVENTARIO12151821[[#This Row],[EXISTENCIAS INICIALES]]+INVENTARIO12151821[[#This Row],[ENTRADAS]]-INVENTARIO12151821[[#This Row],[SALIDAS]]</f>
        <v>112</v>
      </c>
      <c r="H94" s="1" t="s">
        <v>541</v>
      </c>
      <c r="J94" s="11" t="s">
        <v>416</v>
      </c>
      <c r="K94" s="36" t="e" cm="1">
        <f t="array" ref="K94">BUSCARV</f>
        <v>#NAME?</v>
      </c>
      <c r="L94" s="1">
        <v>86</v>
      </c>
      <c r="N94" s="1" t="s">
        <v>542</v>
      </c>
      <c r="P94" s="11" t="s">
        <v>416</v>
      </c>
      <c r="Q94" s="1" t="e" cm="1" vm="1">
        <f t="array" aca="1" ref="Q94" ca="1">VLOOKUP(ENTRADAS14172023[CÓDIGO PRODUCTO],INVENTARIO12151821[],2,FALSE)</f>
        <v>#VALUE!</v>
      </c>
      <c r="R94" s="1">
        <v>73</v>
      </c>
    </row>
    <row r="95" spans="1:18" x14ac:dyDescent="0.25">
      <c r="A95" s="11" t="s">
        <v>417</v>
      </c>
      <c r="B95" t="s">
        <v>296</v>
      </c>
      <c r="C95" s="3">
        <f>INVENTARIO121518[[#This Row],[STOCK]]</f>
        <v>79</v>
      </c>
      <c r="D95" s="17">
        <f>SUMIF(ENTRADAS14172023[[#This Row],[CÓDIGO PRODUCTO]],INVENTARIO12151821[[#This Row],[CÓDIGO PRODUCTO]],ENTRADAS14172023[[#This Row],[CANTIDAD]])</f>
        <v>74</v>
      </c>
      <c r="E95" s="17">
        <f>SUMIF(SALIDAS13161922[[#This Row],[CÓDIGO PRODUCTO]],INVENTARIO12151821[[#This Row],[CÓDIGO PRODUCTO]],SALIDAS13161922[[#This Row],[CANTIDAD]])</f>
        <v>87</v>
      </c>
      <c r="F95" s="18">
        <f>INVENTARIO12151821[[#This Row],[EXISTENCIAS INICIALES]]+INVENTARIO12151821[[#This Row],[ENTRADAS]]-INVENTARIO12151821[[#This Row],[SALIDAS]]</f>
        <v>66</v>
      </c>
      <c r="H95" s="1" t="s">
        <v>542</v>
      </c>
      <c r="J95" s="11" t="s">
        <v>417</v>
      </c>
      <c r="K95" s="36" t="e" cm="1">
        <f t="array" ref="K95">BUSCARV</f>
        <v>#NAME?</v>
      </c>
      <c r="L95" s="1">
        <v>87</v>
      </c>
      <c r="N95" s="1" t="s">
        <v>543</v>
      </c>
      <c r="P95" s="11" t="s">
        <v>417</v>
      </c>
      <c r="Q95" s="1" t="e" cm="1" vm="1">
        <f t="array" aca="1" ref="Q95" ca="1">VLOOKUP(ENTRADAS14172023[CÓDIGO PRODUCTO],INVENTARIO12151821[],2,FALSE)</f>
        <v>#VALUE!</v>
      </c>
      <c r="R95" s="1">
        <v>74</v>
      </c>
    </row>
    <row r="96" spans="1:18" x14ac:dyDescent="0.25">
      <c r="A96" s="11" t="s">
        <v>418</v>
      </c>
      <c r="B96" t="s">
        <v>297</v>
      </c>
      <c r="C96" s="3">
        <f>INVENTARIO121518[[#This Row],[STOCK]]</f>
        <v>147</v>
      </c>
      <c r="D96" s="17">
        <f>SUMIF(ENTRADAS14172023[[#This Row],[CÓDIGO PRODUCTO]],INVENTARIO12151821[[#This Row],[CÓDIGO PRODUCTO]],ENTRADAS14172023[[#This Row],[CANTIDAD]])</f>
        <v>69</v>
      </c>
      <c r="E96" s="17">
        <f>SUMIF(SALIDAS13161922[[#This Row],[CÓDIGO PRODUCTO]],INVENTARIO12151821[[#This Row],[CÓDIGO PRODUCTO]],SALIDAS13161922[[#This Row],[CANTIDAD]])</f>
        <v>95</v>
      </c>
      <c r="F96" s="18">
        <f>INVENTARIO12151821[[#This Row],[EXISTENCIAS INICIALES]]+INVENTARIO12151821[[#This Row],[ENTRADAS]]-INVENTARIO12151821[[#This Row],[SALIDAS]]</f>
        <v>121</v>
      </c>
      <c r="H96" s="1" t="s">
        <v>543</v>
      </c>
      <c r="J96" s="11" t="s">
        <v>418</v>
      </c>
      <c r="K96" s="36" t="e" cm="1">
        <f t="array" ref="K96">BUSCARV</f>
        <v>#NAME?</v>
      </c>
      <c r="L96" s="1">
        <v>95</v>
      </c>
      <c r="N96" s="1" t="s">
        <v>544</v>
      </c>
      <c r="P96" s="11" t="s">
        <v>418</v>
      </c>
      <c r="Q96" s="1" t="e" cm="1" vm="1">
        <f t="array" aca="1" ref="Q96" ca="1">VLOOKUP(ENTRADAS14172023[CÓDIGO PRODUCTO],INVENTARIO12151821[],2,FALSE)</f>
        <v>#VALUE!</v>
      </c>
      <c r="R96" s="1">
        <v>69</v>
      </c>
    </row>
    <row r="97" spans="1:18" x14ac:dyDescent="0.25">
      <c r="A97" s="11" t="s">
        <v>419</v>
      </c>
      <c r="B97" t="s">
        <v>298</v>
      </c>
      <c r="C97" s="3">
        <f>INVENTARIO121518[[#This Row],[STOCK]]</f>
        <v>98</v>
      </c>
      <c r="D97" s="17">
        <f>SUMIF(ENTRADAS14172023[[#This Row],[CÓDIGO PRODUCTO]],INVENTARIO12151821[[#This Row],[CÓDIGO PRODUCTO]],ENTRADAS14172023[[#This Row],[CANTIDAD]])</f>
        <v>66</v>
      </c>
      <c r="E97" s="17">
        <f>SUMIF(SALIDAS13161922[[#This Row],[CÓDIGO PRODUCTO]],INVENTARIO12151821[[#This Row],[CÓDIGO PRODUCTO]],SALIDAS13161922[[#This Row],[CANTIDAD]])</f>
        <v>92</v>
      </c>
      <c r="F97" s="18">
        <f>INVENTARIO12151821[[#This Row],[EXISTENCIAS INICIALES]]+INVENTARIO12151821[[#This Row],[ENTRADAS]]-INVENTARIO12151821[[#This Row],[SALIDAS]]</f>
        <v>72</v>
      </c>
      <c r="H97" s="1" t="s">
        <v>544</v>
      </c>
      <c r="J97" s="11" t="s">
        <v>419</v>
      </c>
      <c r="K97" s="36" t="e" cm="1">
        <f t="array" ref="K97">BUSCARV</f>
        <v>#NAME?</v>
      </c>
      <c r="L97" s="1">
        <v>92</v>
      </c>
      <c r="N97" s="1" t="s">
        <v>545</v>
      </c>
      <c r="P97" s="11" t="s">
        <v>419</v>
      </c>
      <c r="Q97" s="1" t="e" cm="1" vm="1">
        <f t="array" aca="1" ref="Q97" ca="1">VLOOKUP(ENTRADAS14172023[CÓDIGO PRODUCTO],INVENTARIO12151821[],2,FALSE)</f>
        <v>#VALUE!</v>
      </c>
      <c r="R97" s="1">
        <v>66</v>
      </c>
    </row>
    <row r="98" spans="1:18" x14ac:dyDescent="0.25">
      <c r="A98" s="11" t="s">
        <v>420</v>
      </c>
      <c r="B98" t="s">
        <v>299</v>
      </c>
      <c r="C98" s="3">
        <f>INVENTARIO121518[[#This Row],[STOCK]]</f>
        <v>53</v>
      </c>
      <c r="D98" s="17">
        <f>SUMIF(ENTRADAS14172023[[#This Row],[CÓDIGO PRODUCTO]],INVENTARIO12151821[[#This Row],[CÓDIGO PRODUCTO]],ENTRADAS14172023[[#This Row],[CANTIDAD]])</f>
        <v>76</v>
      </c>
      <c r="E98" s="17">
        <f>SUMIF(SALIDAS13161922[[#This Row],[CÓDIGO PRODUCTO]],INVENTARIO12151821[[#This Row],[CÓDIGO PRODUCTO]],SALIDAS13161922[[#This Row],[CANTIDAD]])</f>
        <v>86</v>
      </c>
      <c r="F98" s="18">
        <f>INVENTARIO12151821[[#This Row],[EXISTENCIAS INICIALES]]+INVENTARIO12151821[[#This Row],[ENTRADAS]]-INVENTARIO12151821[[#This Row],[SALIDAS]]</f>
        <v>43</v>
      </c>
      <c r="H98" s="1" t="s">
        <v>545</v>
      </c>
      <c r="J98" s="11" t="s">
        <v>420</v>
      </c>
      <c r="K98" s="36" t="e" cm="1">
        <f t="array" ref="K98">BUSCARV</f>
        <v>#NAME?</v>
      </c>
      <c r="L98" s="1">
        <v>86</v>
      </c>
      <c r="N98" s="1" t="s">
        <v>546</v>
      </c>
      <c r="P98" s="11" t="s">
        <v>420</v>
      </c>
      <c r="Q98" s="1" t="e" cm="1" vm="1">
        <f t="array" aca="1" ref="Q98" ca="1">VLOOKUP(ENTRADAS14172023[CÓDIGO PRODUCTO],INVENTARIO12151821[],2,FALSE)</f>
        <v>#VALUE!</v>
      </c>
      <c r="R98" s="1">
        <v>76</v>
      </c>
    </row>
    <row r="99" spans="1:18" x14ac:dyDescent="0.25">
      <c r="A99" s="11" t="s">
        <v>421</v>
      </c>
      <c r="B99" t="s">
        <v>300</v>
      </c>
      <c r="C99" s="3">
        <f>INVENTARIO121518[[#This Row],[STOCK]]</f>
        <v>112</v>
      </c>
      <c r="D99" s="17">
        <f>SUMIF(ENTRADAS14172023[[#This Row],[CÓDIGO PRODUCTO]],INVENTARIO12151821[[#This Row],[CÓDIGO PRODUCTO]],ENTRADAS14172023[[#This Row],[CANTIDAD]])</f>
        <v>66</v>
      </c>
      <c r="E99" s="17">
        <f>SUMIF(SALIDAS13161922[[#This Row],[CÓDIGO PRODUCTO]],INVENTARIO12151821[[#This Row],[CÓDIGO PRODUCTO]],SALIDAS13161922[[#This Row],[CANTIDAD]])</f>
        <v>88</v>
      </c>
      <c r="F99" s="18">
        <f>INVENTARIO12151821[[#This Row],[EXISTENCIAS INICIALES]]+INVENTARIO12151821[[#This Row],[ENTRADAS]]-INVENTARIO12151821[[#This Row],[SALIDAS]]</f>
        <v>90</v>
      </c>
      <c r="H99" s="1" t="s">
        <v>546</v>
      </c>
      <c r="J99" s="11" t="s">
        <v>421</v>
      </c>
      <c r="K99" s="36" t="e" cm="1">
        <f t="array" ref="K99">BUSCARV</f>
        <v>#NAME?</v>
      </c>
      <c r="L99" s="1">
        <v>88</v>
      </c>
      <c r="N99" s="1" t="s">
        <v>547</v>
      </c>
      <c r="P99" s="11" t="s">
        <v>421</v>
      </c>
      <c r="Q99" s="1" t="e" cm="1" vm="1">
        <f t="array" aca="1" ref="Q99" ca="1">VLOOKUP(ENTRADAS14172023[CÓDIGO PRODUCTO],INVENTARIO12151821[],2,FALSE)</f>
        <v>#VALUE!</v>
      </c>
      <c r="R99" s="1">
        <v>66</v>
      </c>
    </row>
    <row r="100" spans="1:18" x14ac:dyDescent="0.25">
      <c r="A100" s="11" t="s">
        <v>422</v>
      </c>
      <c r="B100" t="s">
        <v>301</v>
      </c>
      <c r="C100" s="3">
        <f>INVENTARIO121518[[#This Row],[STOCK]]</f>
        <v>112</v>
      </c>
      <c r="D100" s="17">
        <f>SUMIF(ENTRADAS14172023[[#This Row],[CÓDIGO PRODUCTO]],INVENTARIO12151821[[#This Row],[CÓDIGO PRODUCTO]],ENTRADAS14172023[[#This Row],[CANTIDAD]])</f>
        <v>69</v>
      </c>
      <c r="E100" s="17">
        <f>SUMIF(SALIDAS13161922[[#This Row],[CÓDIGO PRODUCTO]],INVENTARIO12151821[[#This Row],[CÓDIGO PRODUCTO]],SALIDAS13161922[[#This Row],[CANTIDAD]])</f>
        <v>88</v>
      </c>
      <c r="F100" s="18">
        <f>INVENTARIO12151821[[#This Row],[EXISTENCIAS INICIALES]]+INVENTARIO12151821[[#This Row],[ENTRADAS]]-INVENTARIO12151821[[#This Row],[SALIDAS]]</f>
        <v>93</v>
      </c>
      <c r="H100" s="1" t="s">
        <v>547</v>
      </c>
      <c r="J100" s="11" t="s">
        <v>422</v>
      </c>
      <c r="K100" s="36" t="e" cm="1">
        <f t="array" ref="K100">BUSCARV</f>
        <v>#NAME?</v>
      </c>
      <c r="L100" s="1">
        <v>88</v>
      </c>
      <c r="N100" s="1" t="s">
        <v>548</v>
      </c>
      <c r="P100" s="11" t="s">
        <v>422</v>
      </c>
      <c r="Q100" s="1" t="e" cm="1" vm="1">
        <f t="array" aca="1" ref="Q100" ca="1">VLOOKUP(ENTRADAS14172023[CÓDIGO PRODUCTO],INVENTARIO12151821[],2,FALSE)</f>
        <v>#VALUE!</v>
      </c>
      <c r="R100" s="1">
        <v>69</v>
      </c>
    </row>
    <row r="101" spans="1:18" x14ac:dyDescent="0.25">
      <c r="A101" s="11" t="s">
        <v>423</v>
      </c>
      <c r="B101" t="s">
        <v>302</v>
      </c>
      <c r="C101" s="3">
        <f>INVENTARIO121518[[#This Row],[STOCK]]</f>
        <v>145</v>
      </c>
      <c r="D101" s="17">
        <f>SUMIF(ENTRADAS14172023[[#This Row],[CÓDIGO PRODUCTO]],INVENTARIO12151821[[#This Row],[CÓDIGO PRODUCTO]],ENTRADAS14172023[[#This Row],[CANTIDAD]])</f>
        <v>70</v>
      </c>
      <c r="E101" s="17">
        <f>SUMIF(SALIDAS13161922[[#This Row],[CÓDIGO PRODUCTO]],INVENTARIO12151821[[#This Row],[CÓDIGO PRODUCTO]],SALIDAS13161922[[#This Row],[CANTIDAD]])</f>
        <v>89</v>
      </c>
      <c r="F101" s="18">
        <f>INVENTARIO12151821[[#This Row],[EXISTENCIAS INICIALES]]+INVENTARIO12151821[[#This Row],[ENTRADAS]]-INVENTARIO12151821[[#This Row],[SALIDAS]]</f>
        <v>126</v>
      </c>
      <c r="H101" s="1" t="s">
        <v>548</v>
      </c>
      <c r="J101" s="11" t="s">
        <v>423</v>
      </c>
      <c r="K101" s="36" t="e" cm="1">
        <f t="array" ref="K101">BUSCARV</f>
        <v>#NAME?</v>
      </c>
      <c r="L101" s="1">
        <v>89</v>
      </c>
      <c r="N101" s="1" t="s">
        <v>549</v>
      </c>
      <c r="P101" s="11" t="s">
        <v>423</v>
      </c>
      <c r="Q101" s="1" t="e" cm="1" vm="1">
        <f t="array" aca="1" ref="Q101" ca="1">VLOOKUP(ENTRADAS14172023[CÓDIGO PRODUCTO],INVENTARIO12151821[],2,FALSE)</f>
        <v>#VALUE!</v>
      </c>
      <c r="R101" s="1">
        <v>70</v>
      </c>
    </row>
    <row r="102" spans="1:18" x14ac:dyDescent="0.25">
      <c r="A102" s="11" t="s">
        <v>424</v>
      </c>
      <c r="B102" t="s">
        <v>303</v>
      </c>
      <c r="C102" s="3">
        <f>INVENTARIO121518[[#This Row],[STOCK]]</f>
        <v>68</v>
      </c>
      <c r="D102" s="17">
        <f>SUMIF(ENTRADAS14172023[[#This Row],[CÓDIGO PRODUCTO]],INVENTARIO12151821[[#This Row],[CÓDIGO PRODUCTO]],ENTRADAS14172023[[#This Row],[CANTIDAD]])</f>
        <v>67</v>
      </c>
      <c r="E102" s="17">
        <f>SUMIF(SALIDAS13161922[[#This Row],[CÓDIGO PRODUCTO]],INVENTARIO12151821[[#This Row],[CÓDIGO PRODUCTO]],SALIDAS13161922[[#This Row],[CANTIDAD]])</f>
        <v>89</v>
      </c>
      <c r="F102" s="18">
        <f>INVENTARIO12151821[[#This Row],[EXISTENCIAS INICIALES]]+INVENTARIO12151821[[#This Row],[ENTRADAS]]-INVENTARIO12151821[[#This Row],[SALIDAS]]</f>
        <v>46</v>
      </c>
      <c r="H102" s="1" t="s">
        <v>549</v>
      </c>
      <c r="J102" s="11" t="s">
        <v>424</v>
      </c>
      <c r="K102" s="36" t="e" cm="1">
        <f t="array" ref="K102">BUSCARV</f>
        <v>#NAME?</v>
      </c>
      <c r="L102" s="1">
        <v>89</v>
      </c>
      <c r="N102" s="1" t="s">
        <v>550</v>
      </c>
      <c r="P102" s="11" t="s">
        <v>424</v>
      </c>
      <c r="Q102" s="1" t="e" cm="1" vm="1">
        <f t="array" aca="1" ref="Q102" ca="1">VLOOKUP(ENTRADAS14172023[CÓDIGO PRODUCTO],INVENTARIO12151821[],2,FALSE)</f>
        <v>#VALUE!</v>
      </c>
      <c r="R102" s="1">
        <v>67</v>
      </c>
    </row>
    <row r="103" spans="1:18" x14ac:dyDescent="0.25">
      <c r="A103" s="11" t="s">
        <v>425</v>
      </c>
      <c r="B103" t="s">
        <v>78</v>
      </c>
      <c r="C103" s="3">
        <f>INVENTARIO121518[[#This Row],[STOCK]]</f>
        <v>86</v>
      </c>
      <c r="D103" s="17">
        <f>SUMIF(ENTRADAS14172023[[#This Row],[CÓDIGO PRODUCTO]],INVENTARIO12151821[[#This Row],[CÓDIGO PRODUCTO]],ENTRADAS14172023[[#This Row],[CANTIDAD]])</f>
        <v>74</v>
      </c>
      <c r="E103" s="17">
        <f>SUMIF(SALIDAS13161922[[#This Row],[CÓDIGO PRODUCTO]],INVENTARIO12151821[[#This Row],[CÓDIGO PRODUCTO]],SALIDAS13161922[[#This Row],[CANTIDAD]])</f>
        <v>87</v>
      </c>
      <c r="F103" s="18">
        <f>INVENTARIO12151821[[#This Row],[EXISTENCIAS INICIALES]]+INVENTARIO12151821[[#This Row],[ENTRADAS]]-INVENTARIO12151821[[#This Row],[SALIDAS]]</f>
        <v>73</v>
      </c>
      <c r="H103" s="1" t="s">
        <v>550</v>
      </c>
      <c r="J103" s="11" t="s">
        <v>425</v>
      </c>
      <c r="K103" s="36" t="e" cm="1">
        <f t="array" ref="K103">BUSCARV</f>
        <v>#NAME?</v>
      </c>
      <c r="L103" s="1">
        <v>87</v>
      </c>
      <c r="N103" s="1" t="s">
        <v>551</v>
      </c>
      <c r="P103" s="11" t="s">
        <v>425</v>
      </c>
      <c r="Q103" s="1" t="e" cm="1" vm="1">
        <f t="array" aca="1" ref="Q103" ca="1">VLOOKUP(ENTRADAS14172023[CÓDIGO PRODUCTO],INVENTARIO12151821[],2,FALSE)</f>
        <v>#VALUE!</v>
      </c>
      <c r="R103" s="1">
        <v>74</v>
      </c>
    </row>
    <row r="104" spans="1:18" x14ac:dyDescent="0.25">
      <c r="A104" s="11" t="s">
        <v>426</v>
      </c>
      <c r="B104" t="s">
        <v>304</v>
      </c>
      <c r="C104" s="3">
        <f>INVENTARIO121518[[#This Row],[STOCK]]</f>
        <v>119</v>
      </c>
      <c r="D104" s="17">
        <f>SUMIF(ENTRADAS14172023[[#This Row],[CÓDIGO PRODUCTO]],INVENTARIO12151821[[#This Row],[CÓDIGO PRODUCTO]],ENTRADAS14172023[[#This Row],[CANTIDAD]])</f>
        <v>68</v>
      </c>
      <c r="E104" s="17">
        <f>SUMIF(SALIDAS13161922[[#This Row],[CÓDIGO PRODUCTO]],INVENTARIO12151821[[#This Row],[CÓDIGO PRODUCTO]],SALIDAS13161922[[#This Row],[CANTIDAD]])</f>
        <v>96</v>
      </c>
      <c r="F104" s="18">
        <f>INVENTARIO12151821[[#This Row],[EXISTENCIAS INICIALES]]+INVENTARIO12151821[[#This Row],[ENTRADAS]]-INVENTARIO12151821[[#This Row],[SALIDAS]]</f>
        <v>91</v>
      </c>
      <c r="H104" s="1" t="s">
        <v>551</v>
      </c>
      <c r="J104" s="11" t="s">
        <v>426</v>
      </c>
      <c r="K104" s="36" t="e" cm="1">
        <f t="array" ref="K104">BUSCARV</f>
        <v>#NAME?</v>
      </c>
      <c r="L104" s="1">
        <v>96</v>
      </c>
      <c r="N104" s="1" t="s">
        <v>552</v>
      </c>
      <c r="P104" s="11" t="s">
        <v>426</v>
      </c>
      <c r="Q104" s="1" t="e" cm="1" vm="1">
        <f t="array" aca="1" ref="Q104" ca="1">VLOOKUP(ENTRADAS14172023[CÓDIGO PRODUCTO],INVENTARIO12151821[],2,FALSE)</f>
        <v>#VALUE!</v>
      </c>
      <c r="R104" s="1">
        <v>68</v>
      </c>
    </row>
    <row r="105" spans="1:18" x14ac:dyDescent="0.25">
      <c r="A105" s="11" t="s">
        <v>427</v>
      </c>
      <c r="B105" t="s">
        <v>79</v>
      </c>
      <c r="C105" s="3">
        <f>INVENTARIO121518[[#This Row],[STOCK]]</f>
        <v>60</v>
      </c>
      <c r="D105" s="17">
        <f>SUMIF(ENTRADAS14172023[[#This Row],[CÓDIGO PRODUCTO]],INVENTARIO12151821[[#This Row],[CÓDIGO PRODUCTO]],ENTRADAS14172023[[#This Row],[CANTIDAD]])</f>
        <v>74</v>
      </c>
      <c r="E105" s="17">
        <f>SUMIF(SALIDAS13161922[[#This Row],[CÓDIGO PRODUCTO]],INVENTARIO12151821[[#This Row],[CÓDIGO PRODUCTO]],SALIDAS13161922[[#This Row],[CANTIDAD]])</f>
        <v>87</v>
      </c>
      <c r="F105" s="18">
        <f>INVENTARIO12151821[[#This Row],[EXISTENCIAS INICIALES]]+INVENTARIO12151821[[#This Row],[ENTRADAS]]-INVENTARIO12151821[[#This Row],[SALIDAS]]</f>
        <v>47</v>
      </c>
      <c r="H105" s="1" t="s">
        <v>552</v>
      </c>
      <c r="J105" s="11" t="s">
        <v>427</v>
      </c>
      <c r="K105" s="36" t="e" cm="1">
        <f t="array" ref="K105">BUSCARV</f>
        <v>#NAME?</v>
      </c>
      <c r="L105" s="1">
        <v>87</v>
      </c>
      <c r="N105" s="1" t="s">
        <v>553</v>
      </c>
      <c r="P105" s="11" t="s">
        <v>427</v>
      </c>
      <c r="Q105" s="1" t="e" cm="1" vm="1">
        <f t="array" aca="1" ref="Q105" ca="1">VLOOKUP(ENTRADAS14172023[CÓDIGO PRODUCTO],INVENTARIO12151821[],2,FALSE)</f>
        <v>#VALUE!</v>
      </c>
      <c r="R105" s="1">
        <v>74</v>
      </c>
    </row>
    <row r="106" spans="1:18" x14ac:dyDescent="0.25">
      <c r="A106" s="11" t="s">
        <v>428</v>
      </c>
      <c r="B106" t="s">
        <v>305</v>
      </c>
      <c r="C106" s="3">
        <f>INVENTARIO121518[[#This Row],[STOCK]]</f>
        <v>88</v>
      </c>
      <c r="D106" s="17">
        <f>SUMIF(ENTRADAS14172023[[#This Row],[CÓDIGO PRODUCTO]],INVENTARIO12151821[[#This Row],[CÓDIGO PRODUCTO]],ENTRADAS14172023[[#This Row],[CANTIDAD]])</f>
        <v>68</v>
      </c>
      <c r="E106" s="17">
        <f>SUMIF(SALIDAS13161922[[#This Row],[CÓDIGO PRODUCTO]],INVENTARIO12151821[[#This Row],[CÓDIGO PRODUCTO]],SALIDAS13161922[[#This Row],[CANTIDAD]])</f>
        <v>87</v>
      </c>
      <c r="F106" s="18">
        <f>INVENTARIO12151821[[#This Row],[EXISTENCIAS INICIALES]]+INVENTARIO12151821[[#This Row],[ENTRADAS]]-INVENTARIO12151821[[#This Row],[SALIDAS]]</f>
        <v>69</v>
      </c>
      <c r="H106" s="1" t="s">
        <v>553</v>
      </c>
      <c r="J106" s="11" t="s">
        <v>428</v>
      </c>
      <c r="K106" s="36" t="e" cm="1">
        <f t="array" ref="K106">BUSCARV</f>
        <v>#NAME?</v>
      </c>
      <c r="L106" s="1">
        <v>87</v>
      </c>
      <c r="N106" s="1" t="s">
        <v>554</v>
      </c>
      <c r="P106" s="11" t="s">
        <v>428</v>
      </c>
      <c r="Q106" s="1" t="e" cm="1" vm="1">
        <f t="array" aca="1" ref="Q106" ca="1">VLOOKUP(ENTRADAS14172023[CÓDIGO PRODUCTO],INVENTARIO12151821[],2,FALSE)</f>
        <v>#VALUE!</v>
      </c>
      <c r="R106" s="1">
        <v>68</v>
      </c>
    </row>
    <row r="107" spans="1:18" x14ac:dyDescent="0.25">
      <c r="A107" s="11" t="s">
        <v>429</v>
      </c>
      <c r="B107" t="s">
        <v>306</v>
      </c>
      <c r="C107" s="3">
        <f>INVENTARIO121518[[#This Row],[STOCK]]</f>
        <v>113</v>
      </c>
      <c r="D107" s="17">
        <f>SUMIF(ENTRADAS14172023[[#This Row],[CÓDIGO PRODUCTO]],INVENTARIO12151821[[#This Row],[CÓDIGO PRODUCTO]],ENTRADAS14172023[[#This Row],[CANTIDAD]])</f>
        <v>66</v>
      </c>
      <c r="E107" s="17">
        <f>SUMIF(SALIDAS13161922[[#This Row],[CÓDIGO PRODUCTO]],INVENTARIO12151821[[#This Row],[CÓDIGO PRODUCTO]],SALIDAS13161922[[#This Row],[CANTIDAD]])</f>
        <v>87</v>
      </c>
      <c r="F107" s="18">
        <f>INVENTARIO12151821[[#This Row],[EXISTENCIAS INICIALES]]+INVENTARIO12151821[[#This Row],[ENTRADAS]]-INVENTARIO12151821[[#This Row],[SALIDAS]]</f>
        <v>92</v>
      </c>
      <c r="H107" s="1" t="s">
        <v>554</v>
      </c>
      <c r="J107" s="11" t="s">
        <v>429</v>
      </c>
      <c r="K107" s="36" t="e" cm="1">
        <f t="array" ref="K107">BUSCARV</f>
        <v>#NAME?</v>
      </c>
      <c r="L107" s="1">
        <v>87</v>
      </c>
      <c r="N107" s="1" t="s">
        <v>555</v>
      </c>
      <c r="P107" s="11" t="s">
        <v>429</v>
      </c>
      <c r="Q107" s="1" t="e" cm="1" vm="1">
        <f t="array" aca="1" ref="Q107" ca="1">VLOOKUP(ENTRADAS14172023[CÓDIGO PRODUCTO],INVENTARIO12151821[],2,FALSE)</f>
        <v>#VALUE!</v>
      </c>
      <c r="R107" s="1">
        <v>66</v>
      </c>
    </row>
    <row r="108" spans="1:18" x14ac:dyDescent="0.25">
      <c r="A108" s="11" t="s">
        <v>430</v>
      </c>
      <c r="B108" t="s">
        <v>81</v>
      </c>
      <c r="C108" s="3">
        <f>INVENTARIO121518[[#This Row],[STOCK]]</f>
        <v>102</v>
      </c>
      <c r="D108" s="17">
        <f>SUMIF(ENTRADAS14172023[[#This Row],[CÓDIGO PRODUCTO]],INVENTARIO12151821[[#This Row],[CÓDIGO PRODUCTO]],ENTRADAS14172023[[#This Row],[CANTIDAD]])</f>
        <v>66</v>
      </c>
      <c r="E108" s="17">
        <f>SUMIF(SALIDAS13161922[[#This Row],[CÓDIGO PRODUCTO]],INVENTARIO12151821[[#This Row],[CÓDIGO PRODUCTO]],SALIDAS13161922[[#This Row],[CANTIDAD]])</f>
        <v>95</v>
      </c>
      <c r="F108" s="18">
        <f>INVENTARIO12151821[[#This Row],[EXISTENCIAS INICIALES]]+INVENTARIO12151821[[#This Row],[ENTRADAS]]-INVENTARIO12151821[[#This Row],[SALIDAS]]</f>
        <v>73</v>
      </c>
      <c r="H108" s="1" t="s">
        <v>555</v>
      </c>
      <c r="J108" s="11" t="s">
        <v>430</v>
      </c>
      <c r="K108" s="36" t="e" cm="1">
        <f t="array" ref="K108">BUSCARV</f>
        <v>#NAME?</v>
      </c>
      <c r="L108" s="1">
        <v>95</v>
      </c>
      <c r="N108" s="1" t="s">
        <v>556</v>
      </c>
      <c r="P108" s="11" t="s">
        <v>430</v>
      </c>
      <c r="Q108" s="1" t="e" cm="1" vm="1">
        <f t="array" aca="1" ref="Q108" ca="1">VLOOKUP(ENTRADAS14172023[CÓDIGO PRODUCTO],INVENTARIO12151821[],2,FALSE)</f>
        <v>#VALUE!</v>
      </c>
      <c r="R108" s="1">
        <v>66</v>
      </c>
    </row>
    <row r="109" spans="1:18" x14ac:dyDescent="0.25">
      <c r="A109" s="11" t="s">
        <v>431</v>
      </c>
      <c r="B109" t="s">
        <v>307</v>
      </c>
      <c r="C109" s="3">
        <f>INVENTARIO121518[[#This Row],[STOCK]]</f>
        <v>105</v>
      </c>
      <c r="D109" s="17">
        <f>SUMIF(ENTRADAS14172023[[#This Row],[CÓDIGO PRODUCTO]],INVENTARIO12151821[[#This Row],[CÓDIGO PRODUCTO]],ENTRADAS14172023[[#This Row],[CANTIDAD]])</f>
        <v>66</v>
      </c>
      <c r="E109" s="17">
        <f>SUMIF(SALIDAS13161922[[#This Row],[CÓDIGO PRODUCTO]],INVENTARIO12151821[[#This Row],[CÓDIGO PRODUCTO]],SALIDAS13161922[[#This Row],[CANTIDAD]])</f>
        <v>85</v>
      </c>
      <c r="F109" s="18">
        <f>INVENTARIO12151821[[#This Row],[EXISTENCIAS INICIALES]]+INVENTARIO12151821[[#This Row],[ENTRADAS]]-INVENTARIO12151821[[#This Row],[SALIDAS]]</f>
        <v>86</v>
      </c>
      <c r="H109" s="1" t="s">
        <v>556</v>
      </c>
      <c r="J109" s="11" t="s">
        <v>431</v>
      </c>
      <c r="K109" s="36" t="e" cm="1">
        <f t="array" ref="K109">BUSCARV</f>
        <v>#NAME?</v>
      </c>
      <c r="L109" s="1">
        <v>85</v>
      </c>
      <c r="N109" s="1" t="s">
        <v>557</v>
      </c>
      <c r="P109" s="11" t="s">
        <v>431</v>
      </c>
      <c r="Q109" s="1" t="e" cm="1" vm="1">
        <f t="array" aca="1" ref="Q109" ca="1">VLOOKUP(ENTRADAS14172023[CÓDIGO PRODUCTO],INVENTARIO12151821[],2,FALSE)</f>
        <v>#VALUE!</v>
      </c>
      <c r="R109" s="1">
        <v>66</v>
      </c>
    </row>
    <row r="110" spans="1:18" x14ac:dyDescent="0.25">
      <c r="A110" s="11" t="s">
        <v>432</v>
      </c>
      <c r="B110" t="s">
        <v>308</v>
      </c>
      <c r="C110" s="3">
        <f>INVENTARIO121518[[#This Row],[STOCK]]</f>
        <v>74</v>
      </c>
      <c r="D110" s="17">
        <f>SUMIF(ENTRADAS14172023[[#This Row],[CÓDIGO PRODUCTO]],INVENTARIO12151821[[#This Row],[CÓDIGO PRODUCTO]],ENTRADAS14172023[[#This Row],[CANTIDAD]])</f>
        <v>76</v>
      </c>
      <c r="E110" s="17">
        <f>SUMIF(SALIDAS13161922[[#This Row],[CÓDIGO PRODUCTO]],INVENTARIO12151821[[#This Row],[CÓDIGO PRODUCTO]],SALIDAS13161922[[#This Row],[CANTIDAD]])</f>
        <v>91</v>
      </c>
      <c r="F110" s="18">
        <f>INVENTARIO12151821[[#This Row],[EXISTENCIAS INICIALES]]+INVENTARIO12151821[[#This Row],[ENTRADAS]]-INVENTARIO12151821[[#This Row],[SALIDAS]]</f>
        <v>59</v>
      </c>
      <c r="H110" s="1" t="s">
        <v>557</v>
      </c>
      <c r="J110" s="11" t="s">
        <v>432</v>
      </c>
      <c r="K110" s="36" t="e" cm="1">
        <f t="array" ref="K110">BUSCARV</f>
        <v>#NAME?</v>
      </c>
      <c r="L110" s="1">
        <v>91</v>
      </c>
      <c r="N110" s="1" t="s">
        <v>558</v>
      </c>
      <c r="P110" s="11" t="s">
        <v>432</v>
      </c>
      <c r="Q110" s="1" t="e" cm="1" vm="1">
        <f t="array" aca="1" ref="Q110" ca="1">VLOOKUP(ENTRADAS14172023[CÓDIGO PRODUCTO],INVENTARIO12151821[],2,FALSE)</f>
        <v>#VALUE!</v>
      </c>
      <c r="R110" s="1">
        <v>76</v>
      </c>
    </row>
    <row r="111" spans="1:18" x14ac:dyDescent="0.25">
      <c r="A111" s="11" t="s">
        <v>433</v>
      </c>
      <c r="B111" t="s">
        <v>309</v>
      </c>
      <c r="C111" s="3">
        <f>INVENTARIO121518[[#This Row],[STOCK]]</f>
        <v>102</v>
      </c>
      <c r="D111" s="17">
        <f>SUMIF(ENTRADAS14172023[[#This Row],[CÓDIGO PRODUCTO]],INVENTARIO12151821[[#This Row],[CÓDIGO PRODUCTO]],ENTRADAS14172023[[#This Row],[CANTIDAD]])</f>
        <v>68</v>
      </c>
      <c r="E111" s="17">
        <f>SUMIF(SALIDAS13161922[[#This Row],[CÓDIGO PRODUCTO]],INVENTARIO12151821[[#This Row],[CÓDIGO PRODUCTO]],SALIDAS13161922[[#This Row],[CANTIDAD]])</f>
        <v>89</v>
      </c>
      <c r="F111" s="18">
        <f>INVENTARIO12151821[[#This Row],[EXISTENCIAS INICIALES]]+INVENTARIO12151821[[#This Row],[ENTRADAS]]-INVENTARIO12151821[[#This Row],[SALIDAS]]</f>
        <v>81</v>
      </c>
      <c r="H111" s="1" t="s">
        <v>558</v>
      </c>
      <c r="J111" s="11" t="s">
        <v>433</v>
      </c>
      <c r="K111" s="36" t="e" cm="1">
        <f t="array" ref="K111">BUSCARV</f>
        <v>#NAME?</v>
      </c>
      <c r="L111" s="1">
        <v>89</v>
      </c>
      <c r="N111" s="1" t="s">
        <v>559</v>
      </c>
      <c r="P111" s="11" t="s">
        <v>433</v>
      </c>
      <c r="Q111" s="1" t="e" cm="1" vm="1">
        <f t="array" aca="1" ref="Q111" ca="1">VLOOKUP(ENTRADAS14172023[CÓDIGO PRODUCTO],INVENTARIO12151821[],2,FALSE)</f>
        <v>#VALUE!</v>
      </c>
      <c r="R111" s="1">
        <v>68</v>
      </c>
    </row>
    <row r="112" spans="1:18" x14ac:dyDescent="0.25">
      <c r="A112" s="11" t="s">
        <v>434</v>
      </c>
      <c r="B112" t="s">
        <v>310</v>
      </c>
      <c r="C112" s="3">
        <f>INVENTARIO121518[[#This Row],[STOCK]]</f>
        <v>106</v>
      </c>
      <c r="D112" s="17">
        <f>SUMIF(ENTRADAS14172023[[#This Row],[CÓDIGO PRODUCTO]],INVENTARIO12151821[[#This Row],[CÓDIGO PRODUCTO]],ENTRADAS14172023[[#This Row],[CANTIDAD]])</f>
        <v>71</v>
      </c>
      <c r="E112" s="17">
        <f>SUMIF(SALIDAS13161922[[#This Row],[CÓDIGO PRODUCTO]],INVENTARIO12151821[[#This Row],[CÓDIGO PRODUCTO]],SALIDAS13161922[[#This Row],[CANTIDAD]])</f>
        <v>89</v>
      </c>
      <c r="F112" s="18">
        <f>INVENTARIO12151821[[#This Row],[EXISTENCIAS INICIALES]]+INVENTARIO12151821[[#This Row],[ENTRADAS]]-INVENTARIO12151821[[#This Row],[SALIDAS]]</f>
        <v>88</v>
      </c>
      <c r="H112" s="1" t="s">
        <v>559</v>
      </c>
      <c r="J112" s="11" t="s">
        <v>434</v>
      </c>
      <c r="K112" s="36" t="e" cm="1">
        <f t="array" ref="K112">BUSCARV</f>
        <v>#NAME?</v>
      </c>
      <c r="L112" s="1">
        <v>89</v>
      </c>
      <c r="N112" s="1" t="s">
        <v>560</v>
      </c>
      <c r="P112" s="11" t="s">
        <v>434</v>
      </c>
      <c r="Q112" s="1" t="e" cm="1" vm="1">
        <f t="array" aca="1" ref="Q112" ca="1">VLOOKUP(ENTRADAS14172023[CÓDIGO PRODUCTO],INVENTARIO12151821[],2,FALSE)</f>
        <v>#VALUE!</v>
      </c>
      <c r="R112" s="1">
        <v>71</v>
      </c>
    </row>
    <row r="113" spans="1:18" x14ac:dyDescent="0.25">
      <c r="A113" s="11" t="s">
        <v>435</v>
      </c>
      <c r="B113" t="s">
        <v>311</v>
      </c>
      <c r="C113" s="3">
        <f>INVENTARIO121518[[#This Row],[STOCK]]</f>
        <v>125</v>
      </c>
      <c r="D113" s="17">
        <f>SUMIF(ENTRADAS14172023[[#This Row],[CÓDIGO PRODUCTO]],INVENTARIO12151821[[#This Row],[CÓDIGO PRODUCTO]],ENTRADAS14172023[[#This Row],[CANTIDAD]])</f>
        <v>76</v>
      </c>
      <c r="E113" s="17">
        <f>SUMIF(SALIDAS13161922[[#This Row],[CÓDIGO PRODUCTO]],INVENTARIO12151821[[#This Row],[CÓDIGO PRODUCTO]],SALIDAS13161922[[#This Row],[CANTIDAD]])</f>
        <v>85</v>
      </c>
      <c r="F113" s="18">
        <f>INVENTARIO12151821[[#This Row],[EXISTENCIAS INICIALES]]+INVENTARIO12151821[[#This Row],[ENTRADAS]]-INVENTARIO12151821[[#This Row],[SALIDAS]]</f>
        <v>116</v>
      </c>
      <c r="H113" s="1" t="s">
        <v>560</v>
      </c>
      <c r="J113" s="11" t="s">
        <v>435</v>
      </c>
      <c r="K113" s="36" t="e" cm="1">
        <f t="array" ref="K113">BUSCARV</f>
        <v>#NAME?</v>
      </c>
      <c r="L113" s="1">
        <v>85</v>
      </c>
      <c r="N113" s="1" t="s">
        <v>561</v>
      </c>
      <c r="P113" s="11" t="s">
        <v>435</v>
      </c>
      <c r="Q113" s="1" t="e" cm="1" vm="1">
        <f t="array" aca="1" ref="Q113" ca="1">VLOOKUP(ENTRADAS14172023[CÓDIGO PRODUCTO],INVENTARIO12151821[],2,FALSE)</f>
        <v>#VALUE!</v>
      </c>
      <c r="R113" s="1">
        <v>76</v>
      </c>
    </row>
    <row r="114" spans="1:18" x14ac:dyDescent="0.25">
      <c r="A114" s="11" t="s">
        <v>436</v>
      </c>
      <c r="B114" t="s">
        <v>312</v>
      </c>
      <c r="C114" s="3">
        <f>INVENTARIO121518[[#This Row],[STOCK]]</f>
        <v>99</v>
      </c>
      <c r="D114" s="17">
        <f>SUMIF(ENTRADAS14172023[[#This Row],[CÓDIGO PRODUCTO]],INVENTARIO12151821[[#This Row],[CÓDIGO PRODUCTO]],ENTRADAS14172023[[#This Row],[CANTIDAD]])</f>
        <v>66</v>
      </c>
      <c r="E114" s="17">
        <f>SUMIF(SALIDAS13161922[[#This Row],[CÓDIGO PRODUCTO]],INVENTARIO12151821[[#This Row],[CÓDIGO PRODUCTO]],SALIDAS13161922[[#This Row],[CANTIDAD]])</f>
        <v>93</v>
      </c>
      <c r="F114" s="18">
        <f>INVENTARIO12151821[[#This Row],[EXISTENCIAS INICIALES]]+INVENTARIO12151821[[#This Row],[ENTRADAS]]-INVENTARIO12151821[[#This Row],[SALIDAS]]</f>
        <v>72</v>
      </c>
      <c r="H114" s="1" t="s">
        <v>561</v>
      </c>
      <c r="J114" s="11" t="s">
        <v>436</v>
      </c>
      <c r="K114" s="36" t="e" cm="1">
        <f t="array" ref="K114">BUSCARV</f>
        <v>#NAME?</v>
      </c>
      <c r="L114" s="1">
        <v>93</v>
      </c>
      <c r="N114" s="1" t="s">
        <v>562</v>
      </c>
      <c r="P114" s="11" t="s">
        <v>436</v>
      </c>
      <c r="Q114" s="1" t="e" cm="1" vm="1">
        <f t="array" aca="1" ref="Q114" ca="1">VLOOKUP(ENTRADAS14172023[CÓDIGO PRODUCTO],INVENTARIO12151821[],2,FALSE)</f>
        <v>#VALUE!</v>
      </c>
      <c r="R114" s="1">
        <v>66</v>
      </c>
    </row>
    <row r="115" spans="1:18" x14ac:dyDescent="0.25">
      <c r="A115" s="11" t="s">
        <v>437</v>
      </c>
      <c r="B115" t="s">
        <v>313</v>
      </c>
      <c r="C115" s="3">
        <f>INVENTARIO121518[[#This Row],[STOCK]]</f>
        <v>77</v>
      </c>
      <c r="D115" s="17">
        <f>SUMIF(ENTRADAS14172023[[#This Row],[CÓDIGO PRODUCTO]],INVENTARIO12151821[[#This Row],[CÓDIGO PRODUCTO]],ENTRADAS14172023[[#This Row],[CANTIDAD]])</f>
        <v>71</v>
      </c>
      <c r="E115" s="17">
        <f>SUMIF(SALIDAS13161922[[#This Row],[CÓDIGO PRODUCTO]],INVENTARIO12151821[[#This Row],[CÓDIGO PRODUCTO]],SALIDAS13161922[[#This Row],[CANTIDAD]])</f>
        <v>90</v>
      </c>
      <c r="F115" s="18">
        <f>INVENTARIO12151821[[#This Row],[EXISTENCIAS INICIALES]]+INVENTARIO12151821[[#This Row],[ENTRADAS]]-INVENTARIO12151821[[#This Row],[SALIDAS]]</f>
        <v>58</v>
      </c>
      <c r="H115" s="1" t="s">
        <v>562</v>
      </c>
      <c r="J115" s="11" t="s">
        <v>437</v>
      </c>
      <c r="K115" s="36" t="e" cm="1">
        <f t="array" ref="K115">BUSCARV</f>
        <v>#NAME?</v>
      </c>
      <c r="L115" s="1">
        <v>90</v>
      </c>
      <c r="N115" s="1" t="s">
        <v>563</v>
      </c>
      <c r="P115" s="11" t="s">
        <v>437</v>
      </c>
      <c r="Q115" s="1" t="e" cm="1" vm="1">
        <f t="array" aca="1" ref="Q115" ca="1">VLOOKUP(ENTRADAS14172023[CÓDIGO PRODUCTO],INVENTARIO12151821[],2,FALSE)</f>
        <v>#VALUE!</v>
      </c>
      <c r="R115" s="1">
        <v>71</v>
      </c>
    </row>
    <row r="116" spans="1:18" x14ac:dyDescent="0.25">
      <c r="A116" s="11" t="s">
        <v>438</v>
      </c>
      <c r="B116" t="s">
        <v>314</v>
      </c>
      <c r="C116" s="3">
        <f>INVENTARIO121518[[#This Row],[STOCK]]</f>
        <v>89</v>
      </c>
      <c r="D116" s="17">
        <f>SUMIF(ENTRADAS14172023[[#This Row],[CÓDIGO PRODUCTO]],INVENTARIO12151821[[#This Row],[CÓDIGO PRODUCTO]],ENTRADAS14172023[[#This Row],[CANTIDAD]])</f>
        <v>75</v>
      </c>
      <c r="E116" s="17">
        <f>SUMIF(SALIDAS13161922[[#This Row],[CÓDIGO PRODUCTO]],INVENTARIO12151821[[#This Row],[CÓDIGO PRODUCTO]],SALIDAS13161922[[#This Row],[CANTIDAD]])</f>
        <v>89</v>
      </c>
      <c r="F116" s="18">
        <f>INVENTARIO12151821[[#This Row],[EXISTENCIAS INICIALES]]+INVENTARIO12151821[[#This Row],[ENTRADAS]]-INVENTARIO12151821[[#This Row],[SALIDAS]]</f>
        <v>75</v>
      </c>
      <c r="H116" s="1" t="s">
        <v>563</v>
      </c>
      <c r="J116" s="11" t="s">
        <v>438</v>
      </c>
      <c r="K116" s="36" t="e" cm="1">
        <f t="array" ref="K116">BUSCARV</f>
        <v>#NAME?</v>
      </c>
      <c r="L116" s="1">
        <v>89</v>
      </c>
      <c r="N116" s="1" t="s">
        <v>564</v>
      </c>
      <c r="P116" s="11" t="s">
        <v>438</v>
      </c>
      <c r="Q116" s="1" t="e" cm="1" vm="1">
        <f t="array" aca="1" ref="Q116" ca="1">VLOOKUP(ENTRADAS14172023[CÓDIGO PRODUCTO],INVENTARIO12151821[],2,FALSE)</f>
        <v>#VALUE!</v>
      </c>
      <c r="R116" s="1">
        <v>75</v>
      </c>
    </row>
    <row r="117" spans="1:18" x14ac:dyDescent="0.25">
      <c r="A117" s="11" t="s">
        <v>439</v>
      </c>
      <c r="B117" t="s">
        <v>315</v>
      </c>
      <c r="C117" s="3">
        <f>INVENTARIO121518[[#This Row],[STOCK]]</f>
        <v>67</v>
      </c>
      <c r="D117" s="17">
        <f>SUMIF(ENTRADAS14172023[[#This Row],[CÓDIGO PRODUCTO]],INVENTARIO12151821[[#This Row],[CÓDIGO PRODUCTO]],ENTRADAS14172023[[#This Row],[CANTIDAD]])</f>
        <v>65</v>
      </c>
      <c r="E117" s="17">
        <f>SUMIF(SALIDAS13161922[[#This Row],[CÓDIGO PRODUCTO]],INVENTARIO12151821[[#This Row],[CÓDIGO PRODUCTO]],SALIDAS13161922[[#This Row],[CANTIDAD]])</f>
        <v>91</v>
      </c>
      <c r="F117" s="18">
        <f>INVENTARIO12151821[[#This Row],[EXISTENCIAS INICIALES]]+INVENTARIO12151821[[#This Row],[ENTRADAS]]-INVENTARIO12151821[[#This Row],[SALIDAS]]</f>
        <v>41</v>
      </c>
      <c r="H117" s="1" t="s">
        <v>564</v>
      </c>
      <c r="J117" s="11" t="s">
        <v>439</v>
      </c>
      <c r="K117" s="36" t="e" cm="1">
        <f t="array" ref="K117">BUSCARV</f>
        <v>#NAME?</v>
      </c>
      <c r="L117" s="1">
        <v>91</v>
      </c>
      <c r="N117" s="1" t="s">
        <v>565</v>
      </c>
      <c r="P117" s="11" t="s">
        <v>439</v>
      </c>
      <c r="Q117" s="1" t="e" cm="1" vm="1">
        <f t="array" aca="1" ref="Q117" ca="1">VLOOKUP(ENTRADAS14172023[CÓDIGO PRODUCTO],INVENTARIO12151821[],2,FALSE)</f>
        <v>#VALUE!</v>
      </c>
      <c r="R117" s="1">
        <v>65</v>
      </c>
    </row>
    <row r="118" spans="1:18" x14ac:dyDescent="0.25">
      <c r="A118" s="11" t="s">
        <v>440</v>
      </c>
      <c r="B118" t="s">
        <v>316</v>
      </c>
      <c r="C118" s="3">
        <f>INVENTARIO121518[[#This Row],[STOCK]]</f>
        <v>86</v>
      </c>
      <c r="D118" s="17">
        <f>SUMIF(ENTRADAS14172023[[#This Row],[CÓDIGO PRODUCTO]],INVENTARIO12151821[[#This Row],[CÓDIGO PRODUCTO]],ENTRADAS14172023[[#This Row],[CANTIDAD]])</f>
        <v>66</v>
      </c>
      <c r="E118" s="17">
        <f>SUMIF(SALIDAS13161922[[#This Row],[CÓDIGO PRODUCTO]],INVENTARIO12151821[[#This Row],[CÓDIGO PRODUCTO]],SALIDAS13161922[[#This Row],[CANTIDAD]])</f>
        <v>96</v>
      </c>
      <c r="F118" s="18">
        <f>INVENTARIO12151821[[#This Row],[EXISTENCIAS INICIALES]]+INVENTARIO12151821[[#This Row],[ENTRADAS]]-INVENTARIO12151821[[#This Row],[SALIDAS]]</f>
        <v>56</v>
      </c>
      <c r="H118" s="1" t="s">
        <v>565</v>
      </c>
      <c r="J118" s="11" t="s">
        <v>440</v>
      </c>
      <c r="K118" s="36" t="e" cm="1">
        <f t="array" ref="K118">BUSCARV</f>
        <v>#NAME?</v>
      </c>
      <c r="L118" s="1">
        <v>96</v>
      </c>
      <c r="N118" s="1" t="s">
        <v>566</v>
      </c>
      <c r="P118" s="11" t="s">
        <v>440</v>
      </c>
      <c r="Q118" s="1" t="e" cm="1" vm="1">
        <f t="array" aca="1" ref="Q118" ca="1">VLOOKUP(ENTRADAS14172023[CÓDIGO PRODUCTO],INVENTARIO12151821[],2,FALSE)</f>
        <v>#VALUE!</v>
      </c>
      <c r="R118" s="1">
        <v>66</v>
      </c>
    </row>
    <row r="119" spans="1:18" x14ac:dyDescent="0.25">
      <c r="A119" s="11" t="s">
        <v>441</v>
      </c>
      <c r="B119" t="s">
        <v>317</v>
      </c>
      <c r="C119" s="3">
        <f>INVENTARIO121518[[#This Row],[STOCK]]</f>
        <v>63</v>
      </c>
      <c r="D119" s="17">
        <f>SUMIF(ENTRADAS14172023[[#This Row],[CÓDIGO PRODUCTO]],INVENTARIO12151821[[#This Row],[CÓDIGO PRODUCTO]],ENTRADAS14172023[[#This Row],[CANTIDAD]])</f>
        <v>73</v>
      </c>
      <c r="E119" s="17">
        <f>SUMIF(SALIDAS13161922[[#This Row],[CÓDIGO PRODUCTO]],INVENTARIO12151821[[#This Row],[CÓDIGO PRODUCTO]],SALIDAS13161922[[#This Row],[CANTIDAD]])</f>
        <v>91</v>
      </c>
      <c r="F119" s="18">
        <f>INVENTARIO12151821[[#This Row],[EXISTENCIAS INICIALES]]+INVENTARIO12151821[[#This Row],[ENTRADAS]]-INVENTARIO12151821[[#This Row],[SALIDAS]]</f>
        <v>45</v>
      </c>
      <c r="H119" s="1" t="s">
        <v>566</v>
      </c>
      <c r="J119" s="11" t="s">
        <v>441</v>
      </c>
      <c r="K119" s="36" t="e" cm="1">
        <f t="array" ref="K119">BUSCARV</f>
        <v>#NAME?</v>
      </c>
      <c r="L119" s="1">
        <v>91</v>
      </c>
      <c r="N119" s="1" t="s">
        <v>567</v>
      </c>
      <c r="P119" s="11" t="s">
        <v>441</v>
      </c>
      <c r="Q119" s="1" t="e" cm="1" vm="1">
        <f t="array" aca="1" ref="Q119" ca="1">VLOOKUP(ENTRADAS14172023[CÓDIGO PRODUCTO],INVENTARIO12151821[],2,FALSE)</f>
        <v>#VALUE!</v>
      </c>
      <c r="R119" s="1">
        <v>73</v>
      </c>
    </row>
    <row r="120" spans="1:18" x14ac:dyDescent="0.25">
      <c r="A120" s="11" t="s">
        <v>442</v>
      </c>
      <c r="B120" t="s">
        <v>318</v>
      </c>
      <c r="C120" s="3">
        <f>INVENTARIO121518[[#This Row],[STOCK]]</f>
        <v>98</v>
      </c>
      <c r="D120" s="17">
        <f>SUMIF(ENTRADAS14172023[[#This Row],[CÓDIGO PRODUCTO]],INVENTARIO12151821[[#This Row],[CÓDIGO PRODUCTO]],ENTRADAS14172023[[#This Row],[CANTIDAD]])</f>
        <v>65</v>
      </c>
      <c r="E120" s="17">
        <f>SUMIF(SALIDAS13161922[[#This Row],[CÓDIGO PRODUCTO]],INVENTARIO12151821[[#This Row],[CÓDIGO PRODUCTO]],SALIDAS13161922[[#This Row],[CANTIDAD]])</f>
        <v>88</v>
      </c>
      <c r="F120" s="18">
        <f>INVENTARIO12151821[[#This Row],[EXISTENCIAS INICIALES]]+INVENTARIO12151821[[#This Row],[ENTRADAS]]-INVENTARIO12151821[[#This Row],[SALIDAS]]</f>
        <v>75</v>
      </c>
      <c r="H120" s="1" t="s">
        <v>567</v>
      </c>
      <c r="J120" s="11" t="s">
        <v>442</v>
      </c>
      <c r="K120" s="36" t="e" cm="1">
        <f t="array" ref="K120">BUSCARV</f>
        <v>#NAME?</v>
      </c>
      <c r="L120" s="1">
        <v>88</v>
      </c>
      <c r="N120" s="1" t="s">
        <v>568</v>
      </c>
      <c r="P120" s="11" t="s">
        <v>442</v>
      </c>
      <c r="Q120" s="1" t="e" cm="1" vm="1">
        <f t="array" aca="1" ref="Q120" ca="1">VLOOKUP(ENTRADAS14172023[CÓDIGO PRODUCTO],INVENTARIO12151821[],2,FALSE)</f>
        <v>#VALUE!</v>
      </c>
      <c r="R120" s="1">
        <v>65</v>
      </c>
    </row>
    <row r="121" spans="1:18" x14ac:dyDescent="0.25">
      <c r="A121" s="11" t="s">
        <v>443</v>
      </c>
      <c r="B121" t="s">
        <v>319</v>
      </c>
      <c r="C121" s="3">
        <f>INVENTARIO121518[[#This Row],[STOCK]]</f>
        <v>56</v>
      </c>
      <c r="D121" s="17">
        <f>SUMIF(ENTRADAS14172023[[#This Row],[CÓDIGO PRODUCTO]],INVENTARIO12151821[[#This Row],[CÓDIGO PRODUCTO]],ENTRADAS14172023[[#This Row],[CANTIDAD]])</f>
        <v>68</v>
      </c>
      <c r="E121" s="17">
        <f>SUMIF(SALIDAS13161922[[#This Row],[CÓDIGO PRODUCTO]],INVENTARIO12151821[[#This Row],[CÓDIGO PRODUCTO]],SALIDAS13161922[[#This Row],[CANTIDAD]])</f>
        <v>87</v>
      </c>
      <c r="F121" s="18">
        <f>INVENTARIO12151821[[#This Row],[EXISTENCIAS INICIALES]]+INVENTARIO12151821[[#This Row],[ENTRADAS]]-INVENTARIO12151821[[#This Row],[SALIDAS]]</f>
        <v>37</v>
      </c>
      <c r="H121" s="1" t="s">
        <v>568</v>
      </c>
      <c r="J121" s="11" t="s">
        <v>443</v>
      </c>
      <c r="K121" s="36" t="e" cm="1">
        <f t="array" ref="K121">BUSCARV</f>
        <v>#NAME?</v>
      </c>
      <c r="L121" s="1">
        <v>87</v>
      </c>
      <c r="N121" s="1" t="s">
        <v>569</v>
      </c>
      <c r="P121" s="11" t="s">
        <v>443</v>
      </c>
      <c r="Q121" s="1" t="e" cm="1" vm="1">
        <f t="array" aca="1" ref="Q121" ca="1">VLOOKUP(ENTRADAS14172023[CÓDIGO PRODUCTO],INVENTARIO12151821[],2,FALSE)</f>
        <v>#VALUE!</v>
      </c>
      <c r="R121" s="1">
        <v>68</v>
      </c>
    </row>
    <row r="122" spans="1:18" x14ac:dyDescent="0.25">
      <c r="A122" s="11" t="s">
        <v>444</v>
      </c>
      <c r="B122" t="s">
        <v>320</v>
      </c>
      <c r="C122" s="3">
        <f>INVENTARIO121518[[#This Row],[STOCK]]</f>
        <v>40</v>
      </c>
      <c r="D122" s="17">
        <f>SUMIF(ENTRADAS14172023[[#This Row],[CÓDIGO PRODUCTO]],INVENTARIO12151821[[#This Row],[CÓDIGO PRODUCTO]],ENTRADAS14172023[[#This Row],[CANTIDAD]])</f>
        <v>73</v>
      </c>
      <c r="E122" s="17">
        <f>SUMIF(SALIDAS13161922[[#This Row],[CÓDIGO PRODUCTO]],INVENTARIO12151821[[#This Row],[CÓDIGO PRODUCTO]],SALIDAS13161922[[#This Row],[CANTIDAD]])</f>
        <v>85</v>
      </c>
      <c r="F122" s="18">
        <f>INVENTARIO12151821[[#This Row],[EXISTENCIAS INICIALES]]+INVENTARIO12151821[[#This Row],[ENTRADAS]]-INVENTARIO12151821[[#This Row],[SALIDAS]]</f>
        <v>28</v>
      </c>
      <c r="H122" s="1" t="s">
        <v>569</v>
      </c>
      <c r="J122" s="11" t="s">
        <v>444</v>
      </c>
      <c r="K122" s="36" t="e" cm="1">
        <f t="array" ref="K122">BUSCARV</f>
        <v>#NAME?</v>
      </c>
      <c r="L122" s="1">
        <v>85</v>
      </c>
      <c r="N122" s="1" t="s">
        <v>570</v>
      </c>
      <c r="P122" s="11" t="s">
        <v>444</v>
      </c>
      <c r="Q122" s="1" t="e" cm="1" vm="1">
        <f t="array" aca="1" ref="Q122" ca="1">VLOOKUP(ENTRADAS14172023[CÓDIGO PRODUCTO],INVENTARIO12151821[],2,FALSE)</f>
        <v>#VALUE!</v>
      </c>
      <c r="R122" s="1">
        <v>73</v>
      </c>
    </row>
    <row r="123" spans="1:18" x14ac:dyDescent="0.25">
      <c r="A123" s="11" t="s">
        <v>445</v>
      </c>
      <c r="B123" t="s">
        <v>321</v>
      </c>
      <c r="C123" s="3">
        <f>INVENTARIO121518[[#This Row],[STOCK]]</f>
        <v>59</v>
      </c>
      <c r="D123" s="17">
        <f>SUMIF(ENTRADAS14172023[[#This Row],[CÓDIGO PRODUCTO]],INVENTARIO12151821[[#This Row],[CÓDIGO PRODUCTO]],ENTRADAS14172023[[#This Row],[CANTIDAD]])</f>
        <v>72</v>
      </c>
      <c r="E123" s="17">
        <f>SUMIF(SALIDAS13161922[[#This Row],[CÓDIGO PRODUCTO]],INVENTARIO12151821[[#This Row],[CÓDIGO PRODUCTO]],SALIDAS13161922[[#This Row],[CANTIDAD]])</f>
        <v>89</v>
      </c>
      <c r="F123" s="18">
        <f>INVENTARIO12151821[[#This Row],[EXISTENCIAS INICIALES]]+INVENTARIO12151821[[#This Row],[ENTRADAS]]-INVENTARIO12151821[[#This Row],[SALIDAS]]</f>
        <v>42</v>
      </c>
      <c r="H123" s="1" t="s">
        <v>570</v>
      </c>
      <c r="J123" s="11" t="s">
        <v>445</v>
      </c>
      <c r="K123" s="36" t="e" cm="1">
        <f t="array" ref="K123">BUSCARV</f>
        <v>#NAME?</v>
      </c>
      <c r="L123" s="1">
        <v>89</v>
      </c>
      <c r="N123" s="1" t="s">
        <v>571</v>
      </c>
      <c r="P123" s="11" t="s">
        <v>445</v>
      </c>
      <c r="Q123" s="1" t="e" cm="1" vm="1">
        <f t="array" aca="1" ref="Q123" ca="1">VLOOKUP(ENTRADAS14172023[CÓDIGO PRODUCTO],INVENTARIO12151821[],2,FALSE)</f>
        <v>#VALUE!</v>
      </c>
      <c r="R123" s="1">
        <v>72</v>
      </c>
    </row>
    <row r="124" spans="1:18" x14ac:dyDescent="0.25">
      <c r="A124" s="11" t="s">
        <v>446</v>
      </c>
      <c r="B124" t="s">
        <v>322</v>
      </c>
      <c r="C124" s="3">
        <f>INVENTARIO121518[[#This Row],[STOCK]]</f>
        <v>81</v>
      </c>
      <c r="D124" s="17">
        <f>SUMIF(ENTRADAS14172023[[#This Row],[CÓDIGO PRODUCTO]],INVENTARIO12151821[[#This Row],[CÓDIGO PRODUCTO]],ENTRADAS14172023[[#This Row],[CANTIDAD]])</f>
        <v>72</v>
      </c>
      <c r="E124" s="17">
        <f>SUMIF(SALIDAS13161922[[#This Row],[CÓDIGO PRODUCTO]],INVENTARIO12151821[[#This Row],[CÓDIGO PRODUCTO]],SALIDAS13161922[[#This Row],[CANTIDAD]])</f>
        <v>91</v>
      </c>
      <c r="F124" s="18">
        <f>INVENTARIO12151821[[#This Row],[EXISTENCIAS INICIALES]]+INVENTARIO12151821[[#This Row],[ENTRADAS]]-INVENTARIO12151821[[#This Row],[SALIDAS]]</f>
        <v>62</v>
      </c>
      <c r="H124" s="1" t="s">
        <v>571</v>
      </c>
      <c r="J124" s="11" t="s">
        <v>446</v>
      </c>
      <c r="K124" s="36" t="e" cm="1">
        <f t="array" ref="K124">BUSCARV</f>
        <v>#NAME?</v>
      </c>
      <c r="L124" s="1">
        <v>91</v>
      </c>
      <c r="N124" s="1" t="s">
        <v>572</v>
      </c>
      <c r="P124" s="11" t="s">
        <v>446</v>
      </c>
      <c r="Q124" s="1" t="e" cm="1" vm="1">
        <f t="array" aca="1" ref="Q124" ca="1">VLOOKUP(ENTRADAS14172023[CÓDIGO PRODUCTO],INVENTARIO12151821[],2,FALSE)</f>
        <v>#VALUE!</v>
      </c>
      <c r="R124" s="1">
        <v>72</v>
      </c>
    </row>
    <row r="125" spans="1:18" x14ac:dyDescent="0.25">
      <c r="A125" s="11" t="s">
        <v>447</v>
      </c>
      <c r="B125" t="s">
        <v>323</v>
      </c>
      <c r="C125" s="3">
        <f>INVENTARIO121518[[#This Row],[STOCK]]</f>
        <v>104</v>
      </c>
      <c r="D125" s="17">
        <f>SUMIF(ENTRADAS14172023[[#This Row],[CÓDIGO PRODUCTO]],INVENTARIO12151821[[#This Row],[CÓDIGO PRODUCTO]],ENTRADAS14172023[[#This Row],[CANTIDAD]])</f>
        <v>75</v>
      </c>
      <c r="E125" s="17">
        <f>SUMIF(SALIDAS13161922[[#This Row],[CÓDIGO PRODUCTO]],INVENTARIO12151821[[#This Row],[CÓDIGO PRODUCTO]],SALIDAS13161922[[#This Row],[CANTIDAD]])</f>
        <v>89</v>
      </c>
      <c r="F125" s="18">
        <f>INVENTARIO12151821[[#This Row],[EXISTENCIAS INICIALES]]+INVENTARIO12151821[[#This Row],[ENTRADAS]]-INVENTARIO12151821[[#This Row],[SALIDAS]]</f>
        <v>90</v>
      </c>
      <c r="H125" s="1" t="s">
        <v>572</v>
      </c>
      <c r="J125" s="11" t="s">
        <v>447</v>
      </c>
      <c r="K125" s="36" t="e" cm="1">
        <f t="array" ref="K125">BUSCARV</f>
        <v>#NAME?</v>
      </c>
      <c r="L125" s="1">
        <v>89</v>
      </c>
      <c r="N125" s="1" t="s">
        <v>573</v>
      </c>
      <c r="P125" s="11" t="s">
        <v>447</v>
      </c>
      <c r="Q125" s="1" t="e" cm="1" vm="1">
        <f t="array" aca="1" ref="Q125" ca="1">VLOOKUP(ENTRADAS14172023[CÓDIGO PRODUCTO],INVENTARIO12151821[],2,FALSE)</f>
        <v>#VALUE!</v>
      </c>
      <c r="R125" s="1">
        <v>75</v>
      </c>
    </row>
    <row r="126" spans="1:18" x14ac:dyDescent="0.25">
      <c r="A126" s="11" t="s">
        <v>448</v>
      </c>
      <c r="B126" t="s">
        <v>324</v>
      </c>
      <c r="C126" s="3">
        <f>INVENTARIO121518[[#This Row],[STOCK]]</f>
        <v>136</v>
      </c>
      <c r="D126" s="17">
        <f>SUMIF(ENTRADAS14172023[[#This Row],[CÓDIGO PRODUCTO]],INVENTARIO12151821[[#This Row],[CÓDIGO PRODUCTO]],ENTRADAS14172023[[#This Row],[CANTIDAD]])</f>
        <v>71</v>
      </c>
      <c r="E126" s="17">
        <f>SUMIF(SALIDAS13161922[[#This Row],[CÓDIGO PRODUCTO]],INVENTARIO12151821[[#This Row],[CÓDIGO PRODUCTO]],SALIDAS13161922[[#This Row],[CANTIDAD]])</f>
        <v>91</v>
      </c>
      <c r="F126" s="18">
        <f>INVENTARIO12151821[[#This Row],[EXISTENCIAS INICIALES]]+INVENTARIO12151821[[#This Row],[ENTRADAS]]-INVENTARIO12151821[[#This Row],[SALIDAS]]</f>
        <v>116</v>
      </c>
      <c r="H126" s="1" t="s">
        <v>573</v>
      </c>
      <c r="J126" s="11" t="s">
        <v>448</v>
      </c>
      <c r="K126" s="36" t="e" cm="1">
        <f t="array" ref="K126">BUSCARV</f>
        <v>#NAME?</v>
      </c>
      <c r="L126" s="1">
        <v>91</v>
      </c>
      <c r="N126" s="1" t="s">
        <v>574</v>
      </c>
      <c r="P126" s="11" t="s">
        <v>448</v>
      </c>
      <c r="Q126" s="1" t="e" cm="1" vm="1">
        <f t="array" aca="1" ref="Q126" ca="1">VLOOKUP(ENTRADAS14172023[CÓDIGO PRODUCTO],INVENTARIO12151821[],2,FALSE)</f>
        <v>#VALUE!</v>
      </c>
      <c r="R126" s="1">
        <v>71</v>
      </c>
    </row>
    <row r="127" spans="1:18" x14ac:dyDescent="0.25">
      <c r="A127" s="11" t="s">
        <v>449</v>
      </c>
      <c r="B127" t="s">
        <v>325</v>
      </c>
      <c r="C127" s="3">
        <f>INVENTARIO121518[[#This Row],[STOCK]]</f>
        <v>125</v>
      </c>
      <c r="D127" s="17">
        <f>SUMIF(ENTRADAS14172023[[#This Row],[CÓDIGO PRODUCTO]],INVENTARIO12151821[[#This Row],[CÓDIGO PRODUCTO]],ENTRADAS14172023[[#This Row],[CANTIDAD]])</f>
        <v>73</v>
      </c>
      <c r="E127" s="17">
        <f>SUMIF(SALIDAS13161922[[#This Row],[CÓDIGO PRODUCTO]],INVENTARIO12151821[[#This Row],[CÓDIGO PRODUCTO]],SALIDAS13161922[[#This Row],[CANTIDAD]])</f>
        <v>86</v>
      </c>
      <c r="F127" s="18">
        <f>INVENTARIO12151821[[#This Row],[EXISTENCIAS INICIALES]]+INVENTARIO12151821[[#This Row],[ENTRADAS]]-INVENTARIO12151821[[#This Row],[SALIDAS]]</f>
        <v>112</v>
      </c>
      <c r="H127" s="1" t="s">
        <v>574</v>
      </c>
      <c r="J127" s="11" t="s">
        <v>449</v>
      </c>
      <c r="K127" s="36" t="e" cm="1">
        <f t="array" ref="K127">BUSCARV</f>
        <v>#NAME?</v>
      </c>
      <c r="L127" s="1">
        <v>86</v>
      </c>
      <c r="N127" s="1" t="s">
        <v>575</v>
      </c>
      <c r="P127" s="11" t="s">
        <v>449</v>
      </c>
      <c r="Q127" s="1" t="e" cm="1" vm="1">
        <f t="array" aca="1" ref="Q127" ca="1">VLOOKUP(ENTRADAS14172023[CÓDIGO PRODUCTO],INVENTARIO12151821[],2,FALSE)</f>
        <v>#VALUE!</v>
      </c>
      <c r="R127" s="1">
        <v>73</v>
      </c>
    </row>
    <row r="128" spans="1:18" x14ac:dyDescent="0.25">
      <c r="A128" s="11" t="s">
        <v>450</v>
      </c>
      <c r="B128" t="s">
        <v>326</v>
      </c>
      <c r="C128" s="3">
        <f>INVENTARIO121518[[#This Row],[STOCK]]</f>
        <v>110</v>
      </c>
      <c r="D128" s="17">
        <f>SUMIF(ENTRADAS14172023[[#This Row],[CÓDIGO PRODUCTO]],INVENTARIO12151821[[#This Row],[CÓDIGO PRODUCTO]],ENTRADAS14172023[[#This Row],[CANTIDAD]])</f>
        <v>67</v>
      </c>
      <c r="E128" s="17">
        <f>SUMIF(SALIDAS13161922[[#This Row],[CÓDIGO PRODUCTO]],INVENTARIO12151821[[#This Row],[CÓDIGO PRODUCTO]],SALIDAS13161922[[#This Row],[CANTIDAD]])</f>
        <v>96</v>
      </c>
      <c r="F128" s="18">
        <f>INVENTARIO12151821[[#This Row],[EXISTENCIAS INICIALES]]+INVENTARIO12151821[[#This Row],[ENTRADAS]]-INVENTARIO12151821[[#This Row],[SALIDAS]]</f>
        <v>81</v>
      </c>
      <c r="H128" s="1" t="s">
        <v>575</v>
      </c>
      <c r="J128" s="11" t="s">
        <v>450</v>
      </c>
      <c r="K128" s="36" t="e" cm="1">
        <f t="array" ref="K128">BUSCARV</f>
        <v>#NAME?</v>
      </c>
      <c r="L128" s="1">
        <v>96</v>
      </c>
      <c r="N128" s="1" t="s">
        <v>576</v>
      </c>
      <c r="P128" s="11" t="s">
        <v>450</v>
      </c>
      <c r="Q128" s="1" t="e" cm="1" vm="1">
        <f t="array" aca="1" ref="Q128" ca="1">VLOOKUP(ENTRADAS14172023[CÓDIGO PRODUCTO],INVENTARIO12151821[],2,FALSE)</f>
        <v>#VALUE!</v>
      </c>
      <c r="R128" s="1">
        <v>67</v>
      </c>
    </row>
    <row r="129" spans="1:18" x14ac:dyDescent="0.25">
      <c r="A129" s="11" t="s">
        <v>451</v>
      </c>
      <c r="B129" t="s">
        <v>327</v>
      </c>
      <c r="C129" s="3">
        <f>INVENTARIO121518[[#This Row],[STOCK]]</f>
        <v>120</v>
      </c>
      <c r="D129" s="17">
        <f>SUMIF(ENTRADAS14172023[[#This Row],[CÓDIGO PRODUCTO]],INVENTARIO12151821[[#This Row],[CÓDIGO PRODUCTO]],ENTRADAS14172023[[#This Row],[CANTIDAD]])</f>
        <v>76</v>
      </c>
      <c r="E129" s="17">
        <f>SUMIF(SALIDAS13161922[[#This Row],[CÓDIGO PRODUCTO]],INVENTARIO12151821[[#This Row],[CÓDIGO PRODUCTO]],SALIDAS13161922[[#This Row],[CANTIDAD]])</f>
        <v>89</v>
      </c>
      <c r="F129" s="18">
        <f>INVENTARIO12151821[[#This Row],[EXISTENCIAS INICIALES]]+INVENTARIO12151821[[#This Row],[ENTRADAS]]-INVENTARIO12151821[[#This Row],[SALIDAS]]</f>
        <v>107</v>
      </c>
      <c r="H129" s="1" t="s">
        <v>576</v>
      </c>
      <c r="J129" s="11" t="s">
        <v>451</v>
      </c>
      <c r="K129" s="36" t="e" cm="1">
        <f t="array" ref="K129">BUSCARV</f>
        <v>#NAME?</v>
      </c>
      <c r="L129" s="1">
        <v>89</v>
      </c>
      <c r="N129" s="1" t="s">
        <v>577</v>
      </c>
      <c r="P129" s="11" t="s">
        <v>451</v>
      </c>
      <c r="Q129" s="1" t="e" cm="1" vm="1">
        <f t="array" aca="1" ref="Q129" ca="1">VLOOKUP(ENTRADAS14172023[CÓDIGO PRODUCTO],INVENTARIO12151821[],2,FALSE)</f>
        <v>#VALUE!</v>
      </c>
      <c r="R129" s="1">
        <v>76</v>
      </c>
    </row>
    <row r="130" spans="1:18" x14ac:dyDescent="0.25">
      <c r="A130" s="11" t="s">
        <v>452</v>
      </c>
      <c r="B130" t="s">
        <v>328</v>
      </c>
      <c r="C130" s="3">
        <f>INVENTARIO121518[[#This Row],[STOCK]]</f>
        <v>104</v>
      </c>
      <c r="D130" s="17">
        <f>SUMIF(ENTRADAS14172023[[#This Row],[CÓDIGO PRODUCTO]],INVENTARIO12151821[[#This Row],[CÓDIGO PRODUCTO]],ENTRADAS14172023[[#This Row],[CANTIDAD]])</f>
        <v>73</v>
      </c>
      <c r="E130" s="17">
        <f>SUMIF(SALIDAS13161922[[#This Row],[CÓDIGO PRODUCTO]],INVENTARIO12151821[[#This Row],[CÓDIGO PRODUCTO]],SALIDAS13161922[[#This Row],[CANTIDAD]])</f>
        <v>88</v>
      </c>
      <c r="F130" s="18">
        <f>INVENTARIO12151821[[#This Row],[EXISTENCIAS INICIALES]]+INVENTARIO12151821[[#This Row],[ENTRADAS]]-INVENTARIO12151821[[#This Row],[SALIDAS]]</f>
        <v>89</v>
      </c>
      <c r="H130" s="1" t="s">
        <v>577</v>
      </c>
      <c r="J130" s="11" t="s">
        <v>452</v>
      </c>
      <c r="K130" s="36" t="e" cm="1">
        <f t="array" ref="K130">BUSCARV</f>
        <v>#NAME?</v>
      </c>
      <c r="L130" s="1">
        <v>88</v>
      </c>
      <c r="N130" s="1" t="s">
        <v>578</v>
      </c>
      <c r="P130" s="11" t="s">
        <v>452</v>
      </c>
      <c r="Q130" s="1" t="e" cm="1" vm="1">
        <f t="array" aca="1" ref="Q130" ca="1">VLOOKUP(ENTRADAS14172023[CÓDIGO PRODUCTO],INVENTARIO12151821[],2,FALSE)</f>
        <v>#VALUE!</v>
      </c>
      <c r="R130" s="1">
        <v>73</v>
      </c>
    </row>
    <row r="131" spans="1:18" x14ac:dyDescent="0.25">
      <c r="A131" s="11" t="s">
        <v>453</v>
      </c>
      <c r="B131" t="s">
        <v>329</v>
      </c>
      <c r="C131" s="3">
        <f>INVENTARIO121518[[#This Row],[STOCK]]</f>
        <v>102</v>
      </c>
      <c r="D131" s="17">
        <f>SUMIF(ENTRADAS14172023[[#This Row],[CÓDIGO PRODUCTO]],INVENTARIO12151821[[#This Row],[CÓDIGO PRODUCTO]],ENTRADAS14172023[[#This Row],[CANTIDAD]])</f>
        <v>72</v>
      </c>
      <c r="E131" s="17">
        <f>SUMIF(SALIDAS13161922[[#This Row],[CÓDIGO PRODUCTO]],INVENTARIO12151821[[#This Row],[CÓDIGO PRODUCTO]],SALIDAS13161922[[#This Row],[CANTIDAD]])</f>
        <v>89</v>
      </c>
      <c r="F131" s="18">
        <f>INVENTARIO12151821[[#This Row],[EXISTENCIAS INICIALES]]+INVENTARIO12151821[[#This Row],[ENTRADAS]]-INVENTARIO12151821[[#This Row],[SALIDAS]]</f>
        <v>85</v>
      </c>
      <c r="H131" s="1" t="s">
        <v>578</v>
      </c>
      <c r="J131" s="11" t="s">
        <v>453</v>
      </c>
      <c r="K131" s="36" t="e" cm="1">
        <f t="array" ref="K131">BUSCARV</f>
        <v>#NAME?</v>
      </c>
      <c r="L131" s="1">
        <v>89</v>
      </c>
      <c r="N131" s="1" t="s">
        <v>579</v>
      </c>
      <c r="P131" s="11" t="s">
        <v>453</v>
      </c>
      <c r="Q131" s="1" t="e" cm="1" vm="1">
        <f t="array" aca="1" ref="Q131" ca="1">VLOOKUP(ENTRADAS14172023[CÓDIGO PRODUCTO],INVENTARIO12151821[],2,FALSE)</f>
        <v>#VALUE!</v>
      </c>
      <c r="R131" s="1">
        <v>72</v>
      </c>
    </row>
    <row r="132" spans="1:18" x14ac:dyDescent="0.25">
      <c r="A132" s="11" t="s">
        <v>454</v>
      </c>
      <c r="B132" t="s">
        <v>330</v>
      </c>
      <c r="C132" s="3">
        <f>INVENTARIO121518[[#This Row],[STOCK]]</f>
        <v>129</v>
      </c>
      <c r="D132" s="17">
        <f>SUMIF(ENTRADAS14172023[[#This Row],[CÓDIGO PRODUCTO]],INVENTARIO12151821[[#This Row],[CÓDIGO PRODUCTO]],ENTRADAS14172023[[#This Row],[CANTIDAD]])</f>
        <v>67</v>
      </c>
      <c r="E132" s="17">
        <f>SUMIF(SALIDAS13161922[[#This Row],[CÓDIGO PRODUCTO]],INVENTARIO12151821[[#This Row],[CÓDIGO PRODUCTO]],SALIDAS13161922[[#This Row],[CANTIDAD]])</f>
        <v>93</v>
      </c>
      <c r="F132" s="18">
        <f>INVENTARIO12151821[[#This Row],[EXISTENCIAS INICIALES]]+INVENTARIO12151821[[#This Row],[ENTRADAS]]-INVENTARIO12151821[[#This Row],[SALIDAS]]</f>
        <v>103</v>
      </c>
      <c r="H132" s="1" t="s">
        <v>579</v>
      </c>
      <c r="J132" s="11" t="s">
        <v>454</v>
      </c>
      <c r="K132" s="36" t="e" cm="1">
        <f t="array" ref="K132">BUSCARV</f>
        <v>#NAME?</v>
      </c>
      <c r="L132" s="1">
        <v>93</v>
      </c>
      <c r="N132" s="1" t="s">
        <v>580</v>
      </c>
      <c r="P132" s="11" t="s">
        <v>454</v>
      </c>
      <c r="Q132" s="1" t="e" cm="1" vm="1">
        <f t="array" aca="1" ref="Q132" ca="1">VLOOKUP(ENTRADAS14172023[CÓDIGO PRODUCTO],INVENTARIO12151821[],2,FALSE)</f>
        <v>#VALUE!</v>
      </c>
      <c r="R132" s="1">
        <v>67</v>
      </c>
    </row>
    <row r="133" spans="1:18" x14ac:dyDescent="0.25">
      <c r="A133" s="11" t="s">
        <v>455</v>
      </c>
      <c r="B133" t="s">
        <v>331</v>
      </c>
      <c r="C133" s="3">
        <f>INVENTARIO121518[[#This Row],[STOCK]]</f>
        <v>47</v>
      </c>
      <c r="D133" s="17">
        <f>SUMIF(ENTRADAS14172023[[#This Row],[CÓDIGO PRODUCTO]],INVENTARIO12151821[[#This Row],[CÓDIGO PRODUCTO]],ENTRADAS14172023[[#This Row],[CANTIDAD]])</f>
        <v>72</v>
      </c>
      <c r="E133" s="17">
        <f>SUMIF(SALIDAS13161922[[#This Row],[CÓDIGO PRODUCTO]],INVENTARIO12151821[[#This Row],[CÓDIGO PRODUCTO]],SALIDAS13161922[[#This Row],[CANTIDAD]])</f>
        <v>89</v>
      </c>
      <c r="F133" s="18">
        <f>INVENTARIO12151821[[#This Row],[EXISTENCIAS INICIALES]]+INVENTARIO12151821[[#This Row],[ENTRADAS]]-INVENTARIO12151821[[#This Row],[SALIDAS]]</f>
        <v>30</v>
      </c>
      <c r="H133" s="1" t="s">
        <v>580</v>
      </c>
      <c r="J133" s="11" t="s">
        <v>455</v>
      </c>
      <c r="K133" s="36" t="e" cm="1">
        <f t="array" ref="K133">BUSCARV</f>
        <v>#NAME?</v>
      </c>
      <c r="L133" s="1">
        <v>89</v>
      </c>
      <c r="N133" s="1" t="s">
        <v>581</v>
      </c>
      <c r="P133" s="11" t="s">
        <v>455</v>
      </c>
      <c r="Q133" s="1" t="e" cm="1" vm="1">
        <f t="array" aca="1" ref="Q133" ca="1">VLOOKUP(ENTRADAS14172023[CÓDIGO PRODUCTO],INVENTARIO12151821[],2,FALSE)</f>
        <v>#VALUE!</v>
      </c>
      <c r="R133" s="1">
        <v>72</v>
      </c>
    </row>
    <row r="134" spans="1:18" x14ac:dyDescent="0.25">
      <c r="A134" s="11" t="s">
        <v>456</v>
      </c>
      <c r="B134" t="s">
        <v>332</v>
      </c>
      <c r="C134" s="3">
        <f>INVENTARIO121518[[#This Row],[STOCK]]</f>
        <v>104</v>
      </c>
      <c r="D134" s="17">
        <f>SUMIF(ENTRADAS14172023[[#This Row],[CÓDIGO PRODUCTO]],INVENTARIO12151821[[#This Row],[CÓDIGO PRODUCTO]],ENTRADAS14172023[[#This Row],[CANTIDAD]])</f>
        <v>70</v>
      </c>
      <c r="E134" s="17">
        <f>SUMIF(SALIDAS13161922[[#This Row],[CÓDIGO PRODUCTO]],INVENTARIO12151821[[#This Row],[CÓDIGO PRODUCTO]],SALIDAS13161922[[#This Row],[CANTIDAD]])</f>
        <v>87</v>
      </c>
      <c r="F134" s="18">
        <f>INVENTARIO12151821[[#This Row],[EXISTENCIAS INICIALES]]+INVENTARIO12151821[[#This Row],[ENTRADAS]]-INVENTARIO12151821[[#This Row],[SALIDAS]]</f>
        <v>87</v>
      </c>
      <c r="H134" s="1" t="s">
        <v>581</v>
      </c>
      <c r="J134" s="11" t="s">
        <v>456</v>
      </c>
      <c r="K134" s="36" t="e" cm="1">
        <f t="array" ref="K134">BUSCARV</f>
        <v>#NAME?</v>
      </c>
      <c r="L134" s="1">
        <v>87</v>
      </c>
      <c r="N134" s="1" t="s">
        <v>582</v>
      </c>
      <c r="P134" s="11" t="s">
        <v>456</v>
      </c>
      <c r="Q134" s="1" t="e" cm="1" vm="1">
        <f t="array" aca="1" ref="Q134" ca="1">VLOOKUP(ENTRADAS14172023[CÓDIGO PRODUCTO],INVENTARIO12151821[],2,FALSE)</f>
        <v>#VALUE!</v>
      </c>
      <c r="R134" s="1">
        <v>70</v>
      </c>
    </row>
    <row r="135" spans="1:18" x14ac:dyDescent="0.25">
      <c r="A135" s="11" t="s">
        <v>457</v>
      </c>
      <c r="B135" t="s">
        <v>333</v>
      </c>
      <c r="C135" s="3">
        <f>INVENTARIO121518[[#This Row],[STOCK]]</f>
        <v>90</v>
      </c>
      <c r="D135" s="17">
        <f>SUMIF(ENTRADAS14172023[[#This Row],[CÓDIGO PRODUCTO]],INVENTARIO12151821[[#This Row],[CÓDIGO PRODUCTO]],ENTRADAS14172023[[#This Row],[CANTIDAD]])</f>
        <v>71</v>
      </c>
      <c r="E135" s="17">
        <f>SUMIF(SALIDAS13161922[[#This Row],[CÓDIGO PRODUCTO]],INVENTARIO12151821[[#This Row],[CÓDIGO PRODUCTO]],SALIDAS13161922[[#This Row],[CANTIDAD]])</f>
        <v>93</v>
      </c>
      <c r="F135" s="18">
        <f>INVENTARIO12151821[[#This Row],[EXISTENCIAS INICIALES]]+INVENTARIO12151821[[#This Row],[ENTRADAS]]-INVENTARIO12151821[[#This Row],[SALIDAS]]</f>
        <v>68</v>
      </c>
      <c r="H135" s="1" t="s">
        <v>582</v>
      </c>
      <c r="J135" s="11" t="s">
        <v>457</v>
      </c>
      <c r="K135" s="36" t="e" cm="1">
        <f t="array" ref="K135">BUSCARV</f>
        <v>#NAME?</v>
      </c>
      <c r="L135" s="1">
        <v>93</v>
      </c>
      <c r="N135" s="1" t="s">
        <v>583</v>
      </c>
      <c r="P135" s="11" t="s">
        <v>457</v>
      </c>
      <c r="Q135" s="1" t="e" cm="1" vm="1">
        <f t="array" aca="1" ref="Q135" ca="1">VLOOKUP(ENTRADAS14172023[CÓDIGO PRODUCTO],INVENTARIO12151821[],2,FALSE)</f>
        <v>#VALUE!</v>
      </c>
      <c r="R135" s="1">
        <v>71</v>
      </c>
    </row>
    <row r="136" spans="1:18" x14ac:dyDescent="0.25">
      <c r="A136" s="11" t="s">
        <v>458</v>
      </c>
      <c r="B136" t="s">
        <v>334</v>
      </c>
      <c r="C136" s="3">
        <f>INVENTARIO121518[[#This Row],[STOCK]]</f>
        <v>107</v>
      </c>
      <c r="D136" s="17">
        <f>SUMIF(ENTRADAS14172023[[#This Row],[CÓDIGO PRODUCTO]],INVENTARIO12151821[[#This Row],[CÓDIGO PRODUCTO]],ENTRADAS14172023[[#This Row],[CANTIDAD]])</f>
        <v>74</v>
      </c>
      <c r="E136" s="17">
        <f>SUMIF(SALIDAS13161922[[#This Row],[CÓDIGO PRODUCTO]],INVENTARIO12151821[[#This Row],[CÓDIGO PRODUCTO]],SALIDAS13161922[[#This Row],[CANTIDAD]])</f>
        <v>85</v>
      </c>
      <c r="F136" s="18">
        <f>INVENTARIO12151821[[#This Row],[EXISTENCIAS INICIALES]]+INVENTARIO12151821[[#This Row],[ENTRADAS]]-INVENTARIO12151821[[#This Row],[SALIDAS]]</f>
        <v>96</v>
      </c>
      <c r="H136" s="1" t="s">
        <v>583</v>
      </c>
      <c r="J136" s="11" t="s">
        <v>458</v>
      </c>
      <c r="K136" s="36" t="e" cm="1">
        <f t="array" ref="K136">BUSCARV</f>
        <v>#NAME?</v>
      </c>
      <c r="L136" s="1">
        <v>85</v>
      </c>
      <c r="N136" s="1" t="s">
        <v>584</v>
      </c>
      <c r="P136" s="11" t="s">
        <v>458</v>
      </c>
      <c r="Q136" s="1" t="e" cm="1" vm="1">
        <f t="array" aca="1" ref="Q136" ca="1">VLOOKUP(ENTRADAS14172023[CÓDIGO PRODUCTO],INVENTARIO12151821[],2,FALSE)</f>
        <v>#VALUE!</v>
      </c>
      <c r="R136" s="1">
        <v>74</v>
      </c>
    </row>
    <row r="137" spans="1:18" x14ac:dyDescent="0.25">
      <c r="A137" s="11" t="s">
        <v>459</v>
      </c>
      <c r="B137" t="s">
        <v>335</v>
      </c>
      <c r="C137" s="3">
        <f>INVENTARIO121518[[#This Row],[STOCK]]</f>
        <v>96</v>
      </c>
      <c r="D137" s="17">
        <f>SUMIF(ENTRADAS14172023[[#This Row],[CÓDIGO PRODUCTO]],INVENTARIO12151821[[#This Row],[CÓDIGO PRODUCTO]],ENTRADAS14172023[[#This Row],[CANTIDAD]])</f>
        <v>68</v>
      </c>
      <c r="E137" s="17">
        <f>SUMIF(SALIDAS13161922[[#This Row],[CÓDIGO PRODUCTO]],INVENTARIO12151821[[#This Row],[CÓDIGO PRODUCTO]],SALIDAS13161922[[#This Row],[CANTIDAD]])</f>
        <v>85</v>
      </c>
      <c r="F137" s="18">
        <f>INVENTARIO12151821[[#This Row],[EXISTENCIAS INICIALES]]+INVENTARIO12151821[[#This Row],[ENTRADAS]]-INVENTARIO12151821[[#This Row],[SALIDAS]]</f>
        <v>79</v>
      </c>
      <c r="H137" s="1" t="s">
        <v>584</v>
      </c>
      <c r="J137" s="11" t="s">
        <v>459</v>
      </c>
      <c r="K137" s="36" t="e" cm="1">
        <f t="array" ref="K137">BUSCARV</f>
        <v>#NAME?</v>
      </c>
      <c r="L137" s="1">
        <v>85</v>
      </c>
      <c r="N137" s="1" t="s">
        <v>585</v>
      </c>
      <c r="P137" s="11" t="s">
        <v>459</v>
      </c>
      <c r="Q137" s="1" t="e" cm="1" vm="1">
        <f t="array" aca="1" ref="Q137" ca="1">VLOOKUP(ENTRADAS14172023[CÓDIGO PRODUCTO],INVENTARIO12151821[],2,FALSE)</f>
        <v>#VALUE!</v>
      </c>
      <c r="R137" s="1">
        <v>68</v>
      </c>
    </row>
    <row r="138" spans="1:18" x14ac:dyDescent="0.25">
      <c r="A138" s="11" t="s">
        <v>460</v>
      </c>
      <c r="B138" t="s">
        <v>336</v>
      </c>
      <c r="C138" s="3">
        <f>INVENTARIO121518[[#This Row],[STOCK]]</f>
        <v>117</v>
      </c>
      <c r="D138" s="17">
        <f>SUMIF(ENTRADAS14172023[[#This Row],[CÓDIGO PRODUCTO]],INVENTARIO12151821[[#This Row],[CÓDIGO PRODUCTO]],ENTRADAS14172023[[#This Row],[CANTIDAD]])</f>
        <v>67</v>
      </c>
      <c r="E138" s="17">
        <f>SUMIF(SALIDAS13161922[[#This Row],[CÓDIGO PRODUCTO]],INVENTARIO12151821[[#This Row],[CÓDIGO PRODUCTO]],SALIDAS13161922[[#This Row],[CANTIDAD]])</f>
        <v>96</v>
      </c>
      <c r="F138" s="18">
        <f>INVENTARIO12151821[[#This Row],[EXISTENCIAS INICIALES]]+INVENTARIO12151821[[#This Row],[ENTRADAS]]-INVENTARIO12151821[[#This Row],[SALIDAS]]</f>
        <v>88</v>
      </c>
      <c r="H138" s="1" t="s">
        <v>585</v>
      </c>
      <c r="J138" s="11" t="s">
        <v>460</v>
      </c>
      <c r="K138" s="36" t="e" cm="1">
        <f t="array" ref="K138">BUSCARV</f>
        <v>#NAME?</v>
      </c>
      <c r="L138" s="1">
        <v>96</v>
      </c>
      <c r="N138" s="1" t="s">
        <v>586</v>
      </c>
      <c r="P138" s="11" t="s">
        <v>460</v>
      </c>
      <c r="Q138" s="1" t="e" cm="1" vm="1">
        <f t="array" aca="1" ref="Q138" ca="1">VLOOKUP(ENTRADAS14172023[CÓDIGO PRODUCTO],INVENTARIO12151821[],2,FALSE)</f>
        <v>#VALUE!</v>
      </c>
      <c r="R138" s="1">
        <v>67</v>
      </c>
    </row>
    <row r="139" spans="1:18" x14ac:dyDescent="0.25">
      <c r="A139" s="11" t="s">
        <v>461</v>
      </c>
      <c r="B139" t="s">
        <v>337</v>
      </c>
      <c r="C139" s="3">
        <f>INVENTARIO121518[[#This Row],[STOCK]]</f>
        <v>131</v>
      </c>
      <c r="D139" s="17">
        <f>SUMIF(ENTRADAS14172023[[#This Row],[CÓDIGO PRODUCTO]],INVENTARIO12151821[[#This Row],[CÓDIGO PRODUCTO]],ENTRADAS14172023[[#This Row],[CANTIDAD]])</f>
        <v>73</v>
      </c>
      <c r="E139" s="17">
        <f>SUMIF(SALIDAS13161922[[#This Row],[CÓDIGO PRODUCTO]],INVENTARIO12151821[[#This Row],[CÓDIGO PRODUCTO]],SALIDAS13161922[[#This Row],[CANTIDAD]])</f>
        <v>93</v>
      </c>
      <c r="F139" s="18">
        <f>INVENTARIO12151821[[#This Row],[EXISTENCIAS INICIALES]]+INVENTARIO12151821[[#This Row],[ENTRADAS]]-INVENTARIO12151821[[#This Row],[SALIDAS]]</f>
        <v>111</v>
      </c>
      <c r="H139" s="1" t="s">
        <v>586</v>
      </c>
      <c r="J139" s="11" t="s">
        <v>461</v>
      </c>
      <c r="K139" s="36" t="e" cm="1">
        <f t="array" ref="K139">BUSCARV</f>
        <v>#NAME?</v>
      </c>
      <c r="L139" s="1">
        <v>93</v>
      </c>
      <c r="N139" s="1" t="s">
        <v>587</v>
      </c>
      <c r="P139" s="11" t="s">
        <v>461</v>
      </c>
      <c r="Q139" s="1" t="e" cm="1" vm="1">
        <f t="array" aca="1" ref="Q139" ca="1">VLOOKUP(ENTRADAS14172023[CÓDIGO PRODUCTO],INVENTARIO12151821[],2,FALSE)</f>
        <v>#VALUE!</v>
      </c>
      <c r="R139" s="1">
        <v>73</v>
      </c>
    </row>
    <row r="140" spans="1:18" x14ac:dyDescent="0.25">
      <c r="A140" s="11" t="s">
        <v>462</v>
      </c>
      <c r="B140" t="s">
        <v>338</v>
      </c>
      <c r="C140" s="3">
        <f>INVENTARIO121518[[#This Row],[STOCK]]</f>
        <v>129</v>
      </c>
      <c r="D140" s="17">
        <f>SUMIF(ENTRADAS14172023[[#This Row],[CÓDIGO PRODUCTO]],INVENTARIO12151821[[#This Row],[CÓDIGO PRODUCTO]],ENTRADAS14172023[[#This Row],[CANTIDAD]])</f>
        <v>72</v>
      </c>
      <c r="E140" s="17">
        <f>SUMIF(SALIDAS13161922[[#This Row],[CÓDIGO PRODUCTO]],INVENTARIO12151821[[#This Row],[CÓDIGO PRODUCTO]],SALIDAS13161922[[#This Row],[CANTIDAD]])</f>
        <v>85</v>
      </c>
      <c r="F140" s="18">
        <f>INVENTARIO12151821[[#This Row],[EXISTENCIAS INICIALES]]+INVENTARIO12151821[[#This Row],[ENTRADAS]]-INVENTARIO12151821[[#This Row],[SALIDAS]]</f>
        <v>116</v>
      </c>
      <c r="H140" s="1" t="s">
        <v>587</v>
      </c>
      <c r="J140" s="11" t="s">
        <v>462</v>
      </c>
      <c r="K140" s="36" t="e" cm="1">
        <f t="array" ref="K140">BUSCARV</f>
        <v>#NAME?</v>
      </c>
      <c r="L140" s="1">
        <v>85</v>
      </c>
      <c r="N140" s="1" t="s">
        <v>588</v>
      </c>
      <c r="P140" s="11" t="s">
        <v>462</v>
      </c>
      <c r="Q140" s="1" t="e" cm="1" vm="1">
        <f t="array" aca="1" ref="Q140" ca="1">VLOOKUP(ENTRADAS14172023[CÓDIGO PRODUCTO],INVENTARIO12151821[],2,FALSE)</f>
        <v>#VALUE!</v>
      </c>
      <c r="R140" s="1">
        <v>72</v>
      </c>
    </row>
    <row r="141" spans="1:18" x14ac:dyDescent="0.25">
      <c r="A141" s="11" t="s">
        <v>463</v>
      </c>
      <c r="B141" t="s">
        <v>339</v>
      </c>
      <c r="C141" s="3">
        <f>INVENTARIO121518[[#This Row],[STOCK]]</f>
        <v>122</v>
      </c>
      <c r="D141" s="17">
        <f>SUMIF(ENTRADAS14172023[[#This Row],[CÓDIGO PRODUCTO]],INVENTARIO12151821[[#This Row],[CÓDIGO PRODUCTO]],ENTRADAS14172023[[#This Row],[CANTIDAD]])</f>
        <v>68</v>
      </c>
      <c r="E141" s="17">
        <f>SUMIF(SALIDAS13161922[[#This Row],[CÓDIGO PRODUCTO]],INVENTARIO12151821[[#This Row],[CÓDIGO PRODUCTO]],SALIDAS13161922[[#This Row],[CANTIDAD]])</f>
        <v>93</v>
      </c>
      <c r="F141" s="18">
        <f>INVENTARIO12151821[[#This Row],[EXISTENCIAS INICIALES]]+INVENTARIO12151821[[#This Row],[ENTRADAS]]-INVENTARIO12151821[[#This Row],[SALIDAS]]</f>
        <v>97</v>
      </c>
      <c r="H141" s="1" t="s">
        <v>588</v>
      </c>
      <c r="J141" s="11" t="s">
        <v>463</v>
      </c>
      <c r="K141" s="36" t="e" cm="1">
        <f t="array" ref="K141">BUSCARV</f>
        <v>#NAME?</v>
      </c>
      <c r="L141" s="1">
        <v>93</v>
      </c>
      <c r="N141" s="1" t="s">
        <v>589</v>
      </c>
      <c r="P141" s="11" t="s">
        <v>463</v>
      </c>
      <c r="Q141" s="1" t="e" cm="1" vm="1">
        <f t="array" aca="1" ref="Q141" ca="1">VLOOKUP(ENTRADAS14172023[CÓDIGO PRODUCTO],INVENTARIO12151821[],2,FALSE)</f>
        <v>#VALUE!</v>
      </c>
      <c r="R141" s="1">
        <v>68</v>
      </c>
    </row>
    <row r="142" spans="1:18" x14ac:dyDescent="0.25">
      <c r="A142" s="11" t="s">
        <v>464</v>
      </c>
      <c r="B142" t="s">
        <v>340</v>
      </c>
      <c r="C142" s="3">
        <f>INVENTARIO121518[[#This Row],[STOCK]]</f>
        <v>104</v>
      </c>
      <c r="D142" s="17">
        <f>SUMIF(ENTRADAS14172023[[#This Row],[CÓDIGO PRODUCTO]],INVENTARIO12151821[[#This Row],[CÓDIGO PRODUCTO]],ENTRADAS14172023[[#This Row],[CANTIDAD]])</f>
        <v>70</v>
      </c>
      <c r="E142" s="17">
        <f>SUMIF(SALIDAS13161922[[#This Row],[CÓDIGO PRODUCTO]],INVENTARIO12151821[[#This Row],[CÓDIGO PRODUCTO]],SALIDAS13161922[[#This Row],[CANTIDAD]])</f>
        <v>93</v>
      </c>
      <c r="F142" s="18">
        <f>INVENTARIO12151821[[#This Row],[EXISTENCIAS INICIALES]]+INVENTARIO12151821[[#This Row],[ENTRADAS]]-INVENTARIO12151821[[#This Row],[SALIDAS]]</f>
        <v>81</v>
      </c>
      <c r="H142" s="1" t="s">
        <v>589</v>
      </c>
      <c r="J142" s="11" t="s">
        <v>464</v>
      </c>
      <c r="K142" s="36" t="e" cm="1">
        <f t="array" ref="K142">BUSCARV</f>
        <v>#NAME?</v>
      </c>
      <c r="L142" s="1">
        <v>93</v>
      </c>
      <c r="N142" s="1" t="s">
        <v>590</v>
      </c>
      <c r="P142" s="11" t="s">
        <v>464</v>
      </c>
      <c r="Q142" s="1" t="e" cm="1" vm="1">
        <f t="array" aca="1" ref="Q142" ca="1">VLOOKUP(ENTRADAS14172023[CÓDIGO PRODUCTO],INVENTARIO12151821[],2,FALSE)</f>
        <v>#VALUE!</v>
      </c>
      <c r="R142" s="1">
        <v>70</v>
      </c>
    </row>
    <row r="143" spans="1:18" x14ac:dyDescent="0.25">
      <c r="A143" s="11" t="s">
        <v>465</v>
      </c>
      <c r="B143" t="s">
        <v>341</v>
      </c>
      <c r="C143" s="3">
        <f>INVENTARIO121518[[#This Row],[STOCK]]</f>
        <v>121</v>
      </c>
      <c r="D143" s="17">
        <f>SUMIF(ENTRADAS14172023[[#This Row],[CÓDIGO PRODUCTO]],INVENTARIO12151821[[#This Row],[CÓDIGO PRODUCTO]],ENTRADAS14172023[[#This Row],[CANTIDAD]])</f>
        <v>72</v>
      </c>
      <c r="E143" s="17">
        <f>SUMIF(SALIDAS13161922[[#This Row],[CÓDIGO PRODUCTO]],INVENTARIO12151821[[#This Row],[CÓDIGO PRODUCTO]],SALIDAS13161922[[#This Row],[CANTIDAD]])</f>
        <v>92</v>
      </c>
      <c r="F143" s="18">
        <f>INVENTARIO12151821[[#This Row],[EXISTENCIAS INICIALES]]+INVENTARIO12151821[[#This Row],[ENTRADAS]]-INVENTARIO12151821[[#This Row],[SALIDAS]]</f>
        <v>101</v>
      </c>
      <c r="H143" s="1" t="s">
        <v>590</v>
      </c>
      <c r="J143" s="11" t="s">
        <v>465</v>
      </c>
      <c r="K143" s="36" t="e" cm="1">
        <f t="array" ref="K143">BUSCARV</f>
        <v>#NAME?</v>
      </c>
      <c r="L143" s="1">
        <v>92</v>
      </c>
      <c r="N143" s="1" t="s">
        <v>591</v>
      </c>
      <c r="P143" s="11" t="s">
        <v>465</v>
      </c>
      <c r="Q143" s="1" t="e" cm="1" vm="1">
        <f t="array" aca="1" ref="Q143" ca="1">VLOOKUP(ENTRADAS14172023[CÓDIGO PRODUCTO],INVENTARIO12151821[],2,FALSE)</f>
        <v>#VALUE!</v>
      </c>
      <c r="R143" s="1">
        <v>72</v>
      </c>
    </row>
    <row r="144" spans="1:18" x14ac:dyDescent="0.25">
      <c r="A144" s="11" t="s">
        <v>466</v>
      </c>
      <c r="B144" t="s">
        <v>342</v>
      </c>
      <c r="C144" s="3">
        <f>INVENTARIO121518[[#This Row],[STOCK]]</f>
        <v>69</v>
      </c>
      <c r="D144" s="17">
        <f>SUMIF(ENTRADAS14172023[[#This Row],[CÓDIGO PRODUCTO]],INVENTARIO12151821[[#This Row],[CÓDIGO PRODUCTO]],ENTRADAS14172023[[#This Row],[CANTIDAD]])</f>
        <v>75</v>
      </c>
      <c r="E144" s="17">
        <f>SUMIF(SALIDAS13161922[[#This Row],[CÓDIGO PRODUCTO]],INVENTARIO12151821[[#This Row],[CÓDIGO PRODUCTO]],SALIDAS13161922[[#This Row],[CANTIDAD]])</f>
        <v>88</v>
      </c>
      <c r="F144" s="18">
        <f>INVENTARIO12151821[[#This Row],[EXISTENCIAS INICIALES]]+INVENTARIO12151821[[#This Row],[ENTRADAS]]-INVENTARIO12151821[[#This Row],[SALIDAS]]</f>
        <v>56</v>
      </c>
      <c r="H144" s="1" t="s">
        <v>591</v>
      </c>
      <c r="J144" s="11" t="s">
        <v>466</v>
      </c>
      <c r="K144" s="36" t="e" cm="1">
        <f t="array" ref="K144">BUSCARV</f>
        <v>#NAME?</v>
      </c>
      <c r="L144" s="1">
        <v>88</v>
      </c>
      <c r="N144" s="1" t="s">
        <v>592</v>
      </c>
      <c r="P144" s="11" t="s">
        <v>466</v>
      </c>
      <c r="Q144" s="1" t="e" cm="1" vm="1">
        <f t="array" aca="1" ref="Q144" ca="1">VLOOKUP(ENTRADAS14172023[CÓDIGO PRODUCTO],INVENTARIO12151821[],2,FALSE)</f>
        <v>#VALUE!</v>
      </c>
      <c r="R144" s="1">
        <v>75</v>
      </c>
    </row>
    <row r="145" spans="1:18" x14ac:dyDescent="0.25">
      <c r="A145" s="11" t="s">
        <v>467</v>
      </c>
      <c r="B145" t="s">
        <v>343</v>
      </c>
      <c r="C145" s="3">
        <f>INVENTARIO121518[[#This Row],[STOCK]]</f>
        <v>103</v>
      </c>
      <c r="D145" s="17">
        <f>SUMIF(ENTRADAS14172023[[#This Row],[CÓDIGO PRODUCTO]],INVENTARIO12151821[[#This Row],[CÓDIGO PRODUCTO]],ENTRADAS14172023[[#This Row],[CANTIDAD]])</f>
        <v>70</v>
      </c>
      <c r="E145" s="17">
        <f>SUMIF(SALIDAS13161922[[#This Row],[CÓDIGO PRODUCTO]],INVENTARIO12151821[[#This Row],[CÓDIGO PRODUCTO]],SALIDAS13161922[[#This Row],[CANTIDAD]])</f>
        <v>96</v>
      </c>
      <c r="F145" s="18">
        <f>INVENTARIO12151821[[#This Row],[EXISTENCIAS INICIALES]]+INVENTARIO12151821[[#This Row],[ENTRADAS]]-INVENTARIO12151821[[#This Row],[SALIDAS]]</f>
        <v>77</v>
      </c>
      <c r="H145" s="1" t="s">
        <v>592</v>
      </c>
      <c r="J145" s="11" t="s">
        <v>467</v>
      </c>
      <c r="K145" s="36" t="e" cm="1">
        <f t="array" ref="K145">BUSCARV</f>
        <v>#NAME?</v>
      </c>
      <c r="L145" s="1">
        <v>96</v>
      </c>
      <c r="N145" s="1" t="s">
        <v>593</v>
      </c>
      <c r="P145" s="11" t="s">
        <v>467</v>
      </c>
      <c r="Q145" s="1" t="e" cm="1" vm="1">
        <f t="array" aca="1" ref="Q145" ca="1">VLOOKUP(ENTRADAS14172023[CÓDIGO PRODUCTO],INVENTARIO12151821[],2,FALSE)</f>
        <v>#VALUE!</v>
      </c>
      <c r="R145" s="1">
        <v>70</v>
      </c>
    </row>
    <row r="146" spans="1:18" x14ac:dyDescent="0.25">
      <c r="A146" s="11" t="s">
        <v>468</v>
      </c>
      <c r="B146" t="s">
        <v>344</v>
      </c>
      <c r="C146" s="3">
        <f>INVENTARIO121518[[#This Row],[STOCK]]</f>
        <v>63</v>
      </c>
      <c r="D146" s="17">
        <f>SUMIF(ENTRADAS14172023[[#This Row],[CÓDIGO PRODUCTO]],INVENTARIO12151821[[#This Row],[CÓDIGO PRODUCTO]],ENTRADAS14172023[[#This Row],[CANTIDAD]])</f>
        <v>65</v>
      </c>
      <c r="E146" s="17">
        <f>SUMIF(SALIDAS13161922[[#This Row],[CÓDIGO PRODUCTO]],INVENTARIO12151821[[#This Row],[CÓDIGO PRODUCTO]],SALIDAS13161922[[#This Row],[CANTIDAD]])</f>
        <v>88</v>
      </c>
      <c r="F146" s="18">
        <f>INVENTARIO12151821[[#This Row],[EXISTENCIAS INICIALES]]+INVENTARIO12151821[[#This Row],[ENTRADAS]]-INVENTARIO12151821[[#This Row],[SALIDAS]]</f>
        <v>40</v>
      </c>
      <c r="H146" s="1" t="s">
        <v>593</v>
      </c>
      <c r="J146" s="11" t="s">
        <v>468</v>
      </c>
      <c r="K146" s="36" t="e" cm="1">
        <f t="array" ref="K146">BUSCARV</f>
        <v>#NAME?</v>
      </c>
      <c r="L146" s="1">
        <v>88</v>
      </c>
      <c r="N146" s="1" t="s">
        <v>594</v>
      </c>
      <c r="P146" s="11" t="s">
        <v>468</v>
      </c>
      <c r="Q146" s="1" t="e" cm="1" vm="1">
        <f t="array" aca="1" ref="Q146" ca="1">VLOOKUP(ENTRADAS14172023[CÓDIGO PRODUCTO],INVENTARIO12151821[],2,FALSE)</f>
        <v>#VALUE!</v>
      </c>
      <c r="R146" s="1">
        <v>65</v>
      </c>
    </row>
    <row r="147" spans="1:18" x14ac:dyDescent="0.25">
      <c r="A147" s="11" t="s">
        <v>469</v>
      </c>
      <c r="B147" t="s">
        <v>345</v>
      </c>
      <c r="C147" s="3">
        <f>INVENTARIO121518[[#This Row],[STOCK]]</f>
        <v>67</v>
      </c>
      <c r="D147" s="17">
        <f>SUMIF(ENTRADAS14172023[[#This Row],[CÓDIGO PRODUCTO]],INVENTARIO12151821[[#This Row],[CÓDIGO PRODUCTO]],ENTRADAS14172023[[#This Row],[CANTIDAD]])</f>
        <v>66</v>
      </c>
      <c r="E147" s="17">
        <f>SUMIF(SALIDAS13161922[[#This Row],[CÓDIGO PRODUCTO]],INVENTARIO12151821[[#This Row],[CÓDIGO PRODUCTO]],SALIDAS13161922[[#This Row],[CANTIDAD]])</f>
        <v>89</v>
      </c>
      <c r="F147" s="18">
        <f>INVENTARIO12151821[[#This Row],[EXISTENCIAS INICIALES]]+INVENTARIO12151821[[#This Row],[ENTRADAS]]-INVENTARIO12151821[[#This Row],[SALIDAS]]</f>
        <v>44</v>
      </c>
      <c r="H147" s="1" t="s">
        <v>594</v>
      </c>
      <c r="J147" s="11" t="s">
        <v>469</v>
      </c>
      <c r="K147" s="36" t="e" cm="1">
        <f t="array" ref="K147">BUSCARV</f>
        <v>#NAME?</v>
      </c>
      <c r="L147" s="1">
        <v>89</v>
      </c>
      <c r="N147" s="1" t="s">
        <v>595</v>
      </c>
      <c r="P147" s="11" t="s">
        <v>469</v>
      </c>
      <c r="Q147" s="1" t="e" cm="1" vm="1">
        <f t="array" aca="1" ref="Q147" ca="1">VLOOKUP(ENTRADAS14172023[CÓDIGO PRODUCTO],INVENTARIO12151821[],2,FALSE)</f>
        <v>#VALUE!</v>
      </c>
      <c r="R147" s="1">
        <v>66</v>
      </c>
    </row>
    <row r="148" spans="1:18" x14ac:dyDescent="0.25">
      <c r="A148" s="11" t="s">
        <v>470</v>
      </c>
      <c r="B148" t="s">
        <v>346</v>
      </c>
      <c r="C148" s="3">
        <f>INVENTARIO121518[[#This Row],[STOCK]]</f>
        <v>124</v>
      </c>
      <c r="D148" s="17">
        <f>SUMIF(ENTRADAS14172023[[#This Row],[CÓDIGO PRODUCTO]],INVENTARIO12151821[[#This Row],[CÓDIGO PRODUCTO]],ENTRADAS14172023[[#This Row],[CANTIDAD]])</f>
        <v>74</v>
      </c>
      <c r="E148" s="17">
        <f>SUMIF(SALIDAS13161922[[#This Row],[CÓDIGO PRODUCTO]],INVENTARIO12151821[[#This Row],[CÓDIGO PRODUCTO]],SALIDAS13161922[[#This Row],[CANTIDAD]])</f>
        <v>93</v>
      </c>
      <c r="F148" s="18">
        <f>INVENTARIO12151821[[#This Row],[EXISTENCIAS INICIALES]]+INVENTARIO12151821[[#This Row],[ENTRADAS]]-INVENTARIO12151821[[#This Row],[SALIDAS]]</f>
        <v>105</v>
      </c>
      <c r="H148" s="1" t="s">
        <v>595</v>
      </c>
      <c r="J148" s="11" t="s">
        <v>470</v>
      </c>
      <c r="K148" s="36" t="e" cm="1">
        <f t="array" ref="K148">BUSCARV</f>
        <v>#NAME?</v>
      </c>
      <c r="L148" s="1">
        <v>93</v>
      </c>
      <c r="N148" s="1" t="s">
        <v>596</v>
      </c>
      <c r="P148" s="11" t="s">
        <v>470</v>
      </c>
      <c r="Q148" s="1" t="e" cm="1" vm="1">
        <f t="array" aca="1" ref="Q148" ca="1">VLOOKUP(ENTRADAS14172023[CÓDIGO PRODUCTO],INVENTARIO12151821[],2,FALSE)</f>
        <v>#VALUE!</v>
      </c>
      <c r="R148" s="1">
        <v>74</v>
      </c>
    </row>
    <row r="149" spans="1:18" x14ac:dyDescent="0.25">
      <c r="A149" s="11" t="s">
        <v>471</v>
      </c>
      <c r="B149" t="s">
        <v>347</v>
      </c>
      <c r="C149" s="3">
        <f>INVENTARIO121518[[#This Row],[STOCK]]</f>
        <v>77</v>
      </c>
      <c r="D149" s="17">
        <f>SUMIF(ENTRADAS14172023[[#This Row],[CÓDIGO PRODUCTO]],INVENTARIO12151821[[#This Row],[CÓDIGO PRODUCTO]],ENTRADAS14172023[[#This Row],[CANTIDAD]])</f>
        <v>66</v>
      </c>
      <c r="E149" s="17">
        <f>SUMIF(SALIDAS13161922[[#This Row],[CÓDIGO PRODUCTO]],INVENTARIO12151821[[#This Row],[CÓDIGO PRODUCTO]],SALIDAS13161922[[#This Row],[CANTIDAD]])</f>
        <v>94</v>
      </c>
      <c r="F149" s="18">
        <f>INVENTARIO12151821[[#This Row],[EXISTENCIAS INICIALES]]+INVENTARIO12151821[[#This Row],[ENTRADAS]]-INVENTARIO12151821[[#This Row],[SALIDAS]]</f>
        <v>49</v>
      </c>
      <c r="H149" s="1" t="s">
        <v>596</v>
      </c>
      <c r="J149" s="11" t="s">
        <v>471</v>
      </c>
      <c r="K149" s="36" t="e" cm="1">
        <f t="array" ref="K149">BUSCARV</f>
        <v>#NAME?</v>
      </c>
      <c r="L149" s="1">
        <v>94</v>
      </c>
      <c r="N149" s="1" t="s">
        <v>597</v>
      </c>
      <c r="P149" s="11" t="s">
        <v>471</v>
      </c>
      <c r="Q149" s="1" t="e" cm="1" vm="1">
        <f t="array" aca="1" ref="Q149" ca="1">VLOOKUP(ENTRADAS14172023[CÓDIGO PRODUCTO],INVENTARIO12151821[],2,FALSE)</f>
        <v>#VALUE!</v>
      </c>
      <c r="R149" s="1">
        <v>66</v>
      </c>
    </row>
    <row r="150" spans="1:18" x14ac:dyDescent="0.25">
      <c r="A150" s="11" t="s">
        <v>472</v>
      </c>
      <c r="B150" t="s">
        <v>348</v>
      </c>
      <c r="C150" s="3">
        <f>INVENTARIO121518[[#This Row],[STOCK]]</f>
        <v>153</v>
      </c>
      <c r="D150" s="17">
        <f>SUMIF(ENTRADAS14172023[[#This Row],[CÓDIGO PRODUCTO]],INVENTARIO12151821[[#This Row],[CÓDIGO PRODUCTO]],ENTRADAS14172023[[#This Row],[CANTIDAD]])</f>
        <v>70</v>
      </c>
      <c r="E150" s="17">
        <f>SUMIF(SALIDAS13161922[[#This Row],[CÓDIGO PRODUCTO]],INVENTARIO12151821[[#This Row],[CÓDIGO PRODUCTO]],SALIDAS13161922[[#This Row],[CANTIDAD]])</f>
        <v>95</v>
      </c>
      <c r="F150" s="18">
        <f>INVENTARIO12151821[[#This Row],[EXISTENCIAS INICIALES]]+INVENTARIO12151821[[#This Row],[ENTRADAS]]-INVENTARIO12151821[[#This Row],[SALIDAS]]</f>
        <v>128</v>
      </c>
      <c r="H150" s="1" t="s">
        <v>597</v>
      </c>
      <c r="J150" s="11" t="s">
        <v>472</v>
      </c>
      <c r="K150" s="36" t="e" cm="1">
        <f t="array" ref="K150">BUSCARV</f>
        <v>#NAME?</v>
      </c>
      <c r="L150" s="1">
        <v>95</v>
      </c>
      <c r="N150" s="1" t="s">
        <v>598</v>
      </c>
      <c r="P150" s="11" t="s">
        <v>472</v>
      </c>
      <c r="Q150" s="1" t="e" cm="1" vm="1">
        <f t="array" aca="1" ref="Q150" ca="1">VLOOKUP(ENTRADAS14172023[CÓDIGO PRODUCTO],INVENTARIO12151821[],2,FALSE)</f>
        <v>#VALUE!</v>
      </c>
      <c r="R150" s="1">
        <v>70</v>
      </c>
    </row>
    <row r="151" spans="1:18" x14ac:dyDescent="0.25">
      <c r="A151" s="11" t="s">
        <v>473</v>
      </c>
      <c r="B151" t="s">
        <v>349</v>
      </c>
      <c r="C151" s="3">
        <f>INVENTARIO121518[[#This Row],[STOCK]]</f>
        <v>61</v>
      </c>
      <c r="D151" s="17">
        <f>SUMIF(ENTRADAS14172023[[#This Row],[CÓDIGO PRODUCTO]],INVENTARIO12151821[[#This Row],[CÓDIGO PRODUCTO]],ENTRADAS14172023[[#This Row],[CANTIDAD]])</f>
        <v>66</v>
      </c>
      <c r="E151" s="17">
        <f>SUMIF(SALIDAS13161922[[#This Row],[CÓDIGO PRODUCTO]],INVENTARIO12151821[[#This Row],[CÓDIGO PRODUCTO]],SALIDAS13161922[[#This Row],[CANTIDAD]])</f>
        <v>91</v>
      </c>
      <c r="F151" s="18">
        <f>INVENTARIO12151821[[#This Row],[EXISTENCIAS INICIALES]]+INVENTARIO12151821[[#This Row],[ENTRADAS]]-INVENTARIO12151821[[#This Row],[SALIDAS]]</f>
        <v>36</v>
      </c>
      <c r="H151" s="1" t="s">
        <v>598</v>
      </c>
      <c r="J151" s="11" t="s">
        <v>473</v>
      </c>
      <c r="K151" s="36" t="e" cm="1">
        <f t="array" ref="K151">BUSCARV</f>
        <v>#NAME?</v>
      </c>
      <c r="L151" s="1">
        <v>91</v>
      </c>
      <c r="N151" s="1" t="s">
        <v>599</v>
      </c>
      <c r="P151" s="11" t="s">
        <v>473</v>
      </c>
      <c r="Q151" s="1" t="e" cm="1" vm="1">
        <f t="array" aca="1" ref="Q151" ca="1">VLOOKUP(ENTRADAS14172023[CÓDIGO PRODUCTO],INVENTARIO12151821[],2,FALSE)</f>
        <v>#VALUE!</v>
      </c>
      <c r="R151" s="1">
        <v>66</v>
      </c>
    </row>
    <row r="152" spans="1:18" x14ac:dyDescent="0.25">
      <c r="A152" s="11" t="s">
        <v>474</v>
      </c>
      <c r="B152" t="s">
        <v>350</v>
      </c>
      <c r="C152" s="3">
        <f>INVENTARIO121518[[#This Row],[STOCK]]</f>
        <v>98</v>
      </c>
      <c r="D152" s="17">
        <f>SUMIF(ENTRADAS14172023[[#This Row],[CÓDIGO PRODUCTO]],INVENTARIO12151821[[#This Row],[CÓDIGO PRODUCTO]],ENTRADAS14172023[[#This Row],[CANTIDAD]])</f>
        <v>67</v>
      </c>
      <c r="E152" s="17">
        <f>SUMIF(SALIDAS13161922[[#This Row],[CÓDIGO PRODUCTO]],INVENTARIO12151821[[#This Row],[CÓDIGO PRODUCTO]],SALIDAS13161922[[#This Row],[CANTIDAD]])</f>
        <v>88</v>
      </c>
      <c r="F152" s="18">
        <f>INVENTARIO12151821[[#This Row],[EXISTENCIAS INICIALES]]+INVENTARIO12151821[[#This Row],[ENTRADAS]]-INVENTARIO12151821[[#This Row],[SALIDAS]]</f>
        <v>77</v>
      </c>
      <c r="H152" s="1" t="s">
        <v>599</v>
      </c>
      <c r="J152" s="11" t="s">
        <v>474</v>
      </c>
      <c r="K152" s="36" t="e" cm="1">
        <f t="array" ref="K152">BUSCARV</f>
        <v>#NAME?</v>
      </c>
      <c r="L152" s="1">
        <v>88</v>
      </c>
      <c r="N152" s="1" t="s">
        <v>600</v>
      </c>
      <c r="P152" s="11" t="s">
        <v>474</v>
      </c>
      <c r="Q152" s="1" t="e" cm="1" vm="1">
        <f t="array" aca="1" ref="Q152" ca="1">VLOOKUP(ENTRADAS14172023[CÓDIGO PRODUCTO],INVENTARIO12151821[],2,FALSE)</f>
        <v>#VALUE!</v>
      </c>
      <c r="R152" s="1">
        <v>67</v>
      </c>
    </row>
    <row r="153" spans="1:18" x14ac:dyDescent="0.25">
      <c r="A153" s="11" t="s">
        <v>475</v>
      </c>
      <c r="B153" t="s">
        <v>351</v>
      </c>
      <c r="C153" s="3">
        <f>INVENTARIO121518[[#This Row],[STOCK]]</f>
        <v>106</v>
      </c>
      <c r="D153" s="17">
        <f>SUMIF(ENTRADAS14172023[[#This Row],[CÓDIGO PRODUCTO]],INVENTARIO12151821[[#This Row],[CÓDIGO PRODUCTO]],ENTRADAS14172023[[#This Row],[CANTIDAD]])</f>
        <v>71</v>
      </c>
      <c r="E153" s="17">
        <f>SUMIF(SALIDAS13161922[[#This Row],[CÓDIGO PRODUCTO]],INVENTARIO12151821[[#This Row],[CÓDIGO PRODUCTO]],SALIDAS13161922[[#This Row],[CANTIDAD]])</f>
        <v>86</v>
      </c>
      <c r="F153" s="18">
        <f>INVENTARIO12151821[[#This Row],[EXISTENCIAS INICIALES]]+INVENTARIO12151821[[#This Row],[ENTRADAS]]-INVENTARIO12151821[[#This Row],[SALIDAS]]</f>
        <v>91</v>
      </c>
      <c r="H153" s="1" t="s">
        <v>600</v>
      </c>
      <c r="J153" s="11" t="s">
        <v>475</v>
      </c>
      <c r="K153" s="36" t="e" cm="1">
        <f t="array" ref="K153">BUSCARV</f>
        <v>#NAME?</v>
      </c>
      <c r="L153" s="1">
        <v>86</v>
      </c>
      <c r="N153" s="1" t="s">
        <v>601</v>
      </c>
      <c r="P153" s="11" t="s">
        <v>475</v>
      </c>
      <c r="Q153" s="1" t="e" cm="1" vm="1">
        <f t="array" aca="1" ref="Q153" ca="1">VLOOKUP(ENTRADAS14172023[CÓDIGO PRODUCTO],INVENTARIO12151821[],2,FALSE)</f>
        <v>#VALUE!</v>
      </c>
      <c r="R153" s="1">
        <v>71</v>
      </c>
    </row>
    <row r="154" spans="1:18" x14ac:dyDescent="0.25">
      <c r="A154" s="11" t="s">
        <v>476</v>
      </c>
      <c r="B154" t="s">
        <v>352</v>
      </c>
      <c r="C154" s="3">
        <f>INVENTARIO121518[[#This Row],[STOCK]]</f>
        <v>105</v>
      </c>
      <c r="D154" s="17">
        <f>SUMIF(ENTRADAS14172023[[#This Row],[CÓDIGO PRODUCTO]],INVENTARIO12151821[[#This Row],[CÓDIGO PRODUCTO]],ENTRADAS14172023[[#This Row],[CANTIDAD]])</f>
        <v>71</v>
      </c>
      <c r="E154" s="17">
        <f>SUMIF(SALIDAS13161922[[#This Row],[CÓDIGO PRODUCTO]],INVENTARIO12151821[[#This Row],[CÓDIGO PRODUCTO]],SALIDAS13161922[[#This Row],[CANTIDAD]])</f>
        <v>90</v>
      </c>
      <c r="F154" s="18">
        <f>INVENTARIO12151821[[#This Row],[EXISTENCIAS INICIALES]]+INVENTARIO12151821[[#This Row],[ENTRADAS]]-INVENTARIO12151821[[#This Row],[SALIDAS]]</f>
        <v>86</v>
      </c>
      <c r="H154" s="1" t="s">
        <v>601</v>
      </c>
      <c r="J154" s="11" t="s">
        <v>476</v>
      </c>
      <c r="K154" s="36" t="e" cm="1">
        <f t="array" ref="K154">BUSCARV</f>
        <v>#NAME?</v>
      </c>
      <c r="L154" s="1">
        <v>90</v>
      </c>
      <c r="N154" s="1" t="s">
        <v>602</v>
      </c>
      <c r="P154" s="11" t="s">
        <v>476</v>
      </c>
      <c r="Q154" s="1" t="e" cm="1" vm="1">
        <f t="array" aca="1" ref="Q154" ca="1">VLOOKUP(ENTRADAS14172023[CÓDIGO PRODUCTO],INVENTARIO12151821[],2,FALSE)</f>
        <v>#VALUE!</v>
      </c>
      <c r="R154" s="1">
        <v>71</v>
      </c>
    </row>
    <row r="155" spans="1:18" x14ac:dyDescent="0.25">
      <c r="A155" s="11" t="s">
        <v>477</v>
      </c>
      <c r="B155" t="s">
        <v>353</v>
      </c>
      <c r="C155" s="3">
        <f>INVENTARIO121518[[#This Row],[STOCK]]</f>
        <v>84</v>
      </c>
      <c r="D155" s="17">
        <f>SUMIF(ENTRADAS14172023[[#This Row],[CÓDIGO PRODUCTO]],INVENTARIO12151821[[#This Row],[CÓDIGO PRODUCTO]],ENTRADAS14172023[[#This Row],[CANTIDAD]])</f>
        <v>67</v>
      </c>
      <c r="E155" s="17">
        <f>SUMIF(SALIDAS13161922[[#This Row],[CÓDIGO PRODUCTO]],INVENTARIO12151821[[#This Row],[CÓDIGO PRODUCTO]],SALIDAS13161922[[#This Row],[CANTIDAD]])</f>
        <v>91</v>
      </c>
      <c r="F155" s="18">
        <f>INVENTARIO12151821[[#This Row],[EXISTENCIAS INICIALES]]+INVENTARIO12151821[[#This Row],[ENTRADAS]]-INVENTARIO12151821[[#This Row],[SALIDAS]]</f>
        <v>60</v>
      </c>
      <c r="H155" s="1" t="s">
        <v>602</v>
      </c>
      <c r="J155" s="11" t="s">
        <v>477</v>
      </c>
      <c r="K155" s="36" t="e" cm="1">
        <f t="array" ref="K155">BUSCARV</f>
        <v>#NAME?</v>
      </c>
      <c r="L155" s="1">
        <v>91</v>
      </c>
      <c r="N155" s="1" t="s">
        <v>603</v>
      </c>
      <c r="P155" s="11" t="s">
        <v>477</v>
      </c>
      <c r="Q155" s="1" t="e" cm="1" vm="1">
        <f t="array" aca="1" ref="Q155" ca="1">VLOOKUP(ENTRADAS14172023[CÓDIGO PRODUCTO],INVENTARIO12151821[],2,FALSE)</f>
        <v>#VALUE!</v>
      </c>
      <c r="R155" s="1">
        <v>67</v>
      </c>
    </row>
    <row r="156" spans="1:18" x14ac:dyDescent="0.25">
      <c r="A156" s="11" t="s">
        <v>478</v>
      </c>
      <c r="B156" t="s">
        <v>354</v>
      </c>
      <c r="C156" s="3">
        <f>INVENTARIO121518[[#This Row],[STOCK]]</f>
        <v>107</v>
      </c>
      <c r="D156" s="17">
        <f>SUMIF(ENTRADAS14172023[[#This Row],[CÓDIGO PRODUCTO]],INVENTARIO12151821[[#This Row],[CÓDIGO PRODUCTO]],ENTRADAS14172023[[#This Row],[CANTIDAD]])</f>
        <v>67</v>
      </c>
      <c r="E156" s="17">
        <f>SUMIF(SALIDAS13161922[[#This Row],[CÓDIGO PRODUCTO]],INVENTARIO12151821[[#This Row],[CÓDIGO PRODUCTO]],SALIDAS13161922[[#This Row],[CANTIDAD]])</f>
        <v>92</v>
      </c>
      <c r="F156" s="18">
        <f>INVENTARIO12151821[[#This Row],[EXISTENCIAS INICIALES]]+INVENTARIO12151821[[#This Row],[ENTRADAS]]-INVENTARIO12151821[[#This Row],[SALIDAS]]</f>
        <v>82</v>
      </c>
      <c r="H156" s="1" t="s">
        <v>603</v>
      </c>
      <c r="J156" s="11" t="s">
        <v>478</v>
      </c>
      <c r="K156" s="36" t="e" cm="1">
        <f t="array" ref="K156">BUSCARV</f>
        <v>#NAME?</v>
      </c>
      <c r="L156" s="1">
        <v>92</v>
      </c>
      <c r="N156" s="1" t="s">
        <v>604</v>
      </c>
      <c r="P156" s="11" t="s">
        <v>478</v>
      </c>
      <c r="Q156" s="1" t="e" cm="1" vm="1">
        <f t="array" aca="1" ref="Q156" ca="1">VLOOKUP(ENTRADAS14172023[CÓDIGO PRODUCTO],INVENTARIO12151821[],2,FALSE)</f>
        <v>#VALUE!</v>
      </c>
      <c r="R156" s="1">
        <v>67</v>
      </c>
    </row>
    <row r="157" spans="1:18" x14ac:dyDescent="0.25">
      <c r="A157" s="11" t="s">
        <v>479</v>
      </c>
      <c r="B157" t="s">
        <v>355</v>
      </c>
      <c r="C157" s="3">
        <f>INVENTARIO121518[[#This Row],[STOCK]]</f>
        <v>111</v>
      </c>
      <c r="D157" s="17">
        <f>SUMIF(ENTRADAS14172023[[#This Row],[CÓDIGO PRODUCTO]],INVENTARIO12151821[[#This Row],[CÓDIGO PRODUCTO]],ENTRADAS14172023[[#This Row],[CANTIDAD]])</f>
        <v>76</v>
      </c>
      <c r="E157" s="17">
        <f>SUMIF(SALIDAS13161922[[#This Row],[CÓDIGO PRODUCTO]],INVENTARIO12151821[[#This Row],[CÓDIGO PRODUCTO]],SALIDAS13161922[[#This Row],[CANTIDAD]])</f>
        <v>89</v>
      </c>
      <c r="F157" s="18">
        <f>INVENTARIO12151821[[#This Row],[EXISTENCIAS INICIALES]]+INVENTARIO12151821[[#This Row],[ENTRADAS]]-INVENTARIO12151821[[#This Row],[SALIDAS]]</f>
        <v>98</v>
      </c>
      <c r="H157" s="1" t="s">
        <v>604</v>
      </c>
      <c r="J157" s="11" t="s">
        <v>479</v>
      </c>
      <c r="K157" s="36" t="e" cm="1">
        <f t="array" ref="K157">BUSCARV</f>
        <v>#NAME?</v>
      </c>
      <c r="L157" s="1">
        <v>89</v>
      </c>
      <c r="N157" s="1" t="s">
        <v>605</v>
      </c>
      <c r="P157" s="11" t="s">
        <v>479</v>
      </c>
      <c r="Q157" s="1" t="e" cm="1" vm="1">
        <f t="array" aca="1" ref="Q157" ca="1">VLOOKUP(ENTRADAS14172023[CÓDIGO PRODUCTO],INVENTARIO12151821[],2,FALSE)</f>
        <v>#VALUE!</v>
      </c>
      <c r="R157" s="1">
        <v>76</v>
      </c>
    </row>
    <row r="158" spans="1:18" x14ac:dyDescent="0.25">
      <c r="A158" s="11" t="s">
        <v>480</v>
      </c>
      <c r="B158" t="s">
        <v>356</v>
      </c>
      <c r="C158" s="3">
        <f>INVENTARIO121518[[#This Row],[STOCK]]</f>
        <v>106</v>
      </c>
      <c r="D158" s="17">
        <f>SUMIF(ENTRADAS14172023[[#This Row],[CÓDIGO PRODUCTO]],INVENTARIO12151821[[#This Row],[CÓDIGO PRODUCTO]],ENTRADAS14172023[[#This Row],[CANTIDAD]])</f>
        <v>71</v>
      </c>
      <c r="E158" s="17">
        <f>SUMIF(SALIDAS13161922[[#This Row],[CÓDIGO PRODUCTO]],INVENTARIO12151821[[#This Row],[CÓDIGO PRODUCTO]],SALIDAS13161922[[#This Row],[CANTIDAD]])</f>
        <v>89</v>
      </c>
      <c r="F158" s="18">
        <f>INVENTARIO12151821[[#This Row],[EXISTENCIAS INICIALES]]+INVENTARIO12151821[[#This Row],[ENTRADAS]]-INVENTARIO12151821[[#This Row],[SALIDAS]]</f>
        <v>88</v>
      </c>
      <c r="H158" s="1" t="s">
        <v>605</v>
      </c>
      <c r="J158" s="11" t="s">
        <v>480</v>
      </c>
      <c r="K158" s="36" t="e" cm="1">
        <f t="array" ref="K158">BUSCARV</f>
        <v>#NAME?</v>
      </c>
      <c r="L158" s="1">
        <v>89</v>
      </c>
      <c r="N158" s="1" t="s">
        <v>606</v>
      </c>
      <c r="P158" s="11" t="s">
        <v>480</v>
      </c>
      <c r="Q158" s="1" t="e" cm="1" vm="1">
        <f t="array" aca="1" ref="Q158" ca="1">VLOOKUP(ENTRADAS14172023[CÓDIGO PRODUCTO],INVENTARIO12151821[],2,FALSE)</f>
        <v>#VALUE!</v>
      </c>
      <c r="R158" s="1">
        <v>71</v>
      </c>
    </row>
    <row r="159" spans="1:18" x14ac:dyDescent="0.25">
      <c r="A159" s="11" t="s">
        <v>481</v>
      </c>
      <c r="B159" t="s">
        <v>357</v>
      </c>
      <c r="C159" s="3">
        <f>INVENTARIO121518[[#This Row],[STOCK]]</f>
        <v>119</v>
      </c>
      <c r="D159" s="17">
        <f>SUMIF(ENTRADAS14172023[[#This Row],[CÓDIGO PRODUCTO]],INVENTARIO12151821[[#This Row],[CÓDIGO PRODUCTO]],ENTRADAS14172023[[#This Row],[CANTIDAD]])</f>
        <v>70</v>
      </c>
      <c r="E159" s="17">
        <f>SUMIF(SALIDAS13161922[[#This Row],[CÓDIGO PRODUCTO]],INVENTARIO12151821[[#This Row],[CÓDIGO PRODUCTO]],SALIDAS13161922[[#This Row],[CANTIDAD]])</f>
        <v>95</v>
      </c>
      <c r="F159" s="18">
        <f>INVENTARIO12151821[[#This Row],[EXISTENCIAS INICIALES]]+INVENTARIO12151821[[#This Row],[ENTRADAS]]-INVENTARIO12151821[[#This Row],[SALIDAS]]</f>
        <v>94</v>
      </c>
      <c r="H159" s="1" t="s">
        <v>606</v>
      </c>
      <c r="J159" s="11" t="s">
        <v>481</v>
      </c>
      <c r="K159" s="36" t="e" cm="1">
        <f t="array" ref="K159">BUSCARV</f>
        <v>#NAME?</v>
      </c>
      <c r="L159" s="1">
        <v>95</v>
      </c>
      <c r="N159" s="1" t="s">
        <v>607</v>
      </c>
      <c r="P159" s="11" t="s">
        <v>481</v>
      </c>
      <c r="Q159" s="1" t="e" cm="1" vm="1">
        <f t="array" aca="1" ref="Q159" ca="1">VLOOKUP(ENTRADAS14172023[CÓDIGO PRODUCTO],INVENTARIO12151821[],2,FALSE)</f>
        <v>#VALUE!</v>
      </c>
      <c r="R159" s="1">
        <v>70</v>
      </c>
    </row>
    <row r="160" spans="1:18" x14ac:dyDescent="0.25">
      <c r="A160" s="11" t="s">
        <v>482</v>
      </c>
      <c r="B160" t="s">
        <v>57</v>
      </c>
      <c r="C160" s="3">
        <f>INVENTARIO121518[[#This Row],[STOCK]]</f>
        <v>94</v>
      </c>
      <c r="D160" s="17">
        <f>SUMIF(ENTRADAS14172023[[#This Row],[CÓDIGO PRODUCTO]],INVENTARIO12151821[[#This Row],[CÓDIGO PRODUCTO]],ENTRADAS14172023[[#This Row],[CANTIDAD]])</f>
        <v>72</v>
      </c>
      <c r="E160" s="17">
        <f>SUMIF(SALIDAS13161922[[#This Row],[CÓDIGO PRODUCTO]],INVENTARIO12151821[[#This Row],[CÓDIGO PRODUCTO]],SALIDAS13161922[[#This Row],[CANTIDAD]])</f>
        <v>94</v>
      </c>
      <c r="F160" s="18">
        <f>INVENTARIO12151821[[#This Row],[EXISTENCIAS INICIALES]]+INVENTARIO12151821[[#This Row],[ENTRADAS]]-INVENTARIO12151821[[#This Row],[SALIDAS]]</f>
        <v>72</v>
      </c>
      <c r="H160" s="1" t="s">
        <v>607</v>
      </c>
      <c r="J160" s="11" t="s">
        <v>482</v>
      </c>
      <c r="K160" s="36" t="e" cm="1">
        <f t="array" ref="K160">BUSCARV</f>
        <v>#NAME?</v>
      </c>
      <c r="L160" s="1">
        <v>94</v>
      </c>
      <c r="N160" s="1" t="s">
        <v>608</v>
      </c>
      <c r="P160" s="11" t="s">
        <v>482</v>
      </c>
      <c r="Q160" s="1" t="e" cm="1" vm="1">
        <f t="array" aca="1" ref="Q160" ca="1">VLOOKUP(ENTRADAS14172023[CÓDIGO PRODUCTO],INVENTARIO12151821[],2,FALSE)</f>
        <v>#VALUE!</v>
      </c>
      <c r="R160" s="1">
        <v>72</v>
      </c>
    </row>
    <row r="161" spans="1:18" x14ac:dyDescent="0.25">
      <c r="A161" s="11" t="s">
        <v>483</v>
      </c>
      <c r="B161" t="s">
        <v>358</v>
      </c>
      <c r="C161" s="3">
        <f>INVENTARIO121518[[#This Row],[STOCK]]</f>
        <v>69</v>
      </c>
      <c r="D161" s="17">
        <f>SUMIF(ENTRADAS14172023[[#This Row],[CÓDIGO PRODUCTO]],INVENTARIO12151821[[#This Row],[CÓDIGO PRODUCTO]],ENTRADAS14172023[[#This Row],[CANTIDAD]])</f>
        <v>71</v>
      </c>
      <c r="E161" s="17">
        <f>SUMIF(SALIDAS13161922[[#This Row],[CÓDIGO PRODUCTO]],INVENTARIO12151821[[#This Row],[CÓDIGO PRODUCTO]],SALIDAS13161922[[#This Row],[CANTIDAD]])</f>
        <v>94</v>
      </c>
      <c r="F161" s="18">
        <f>INVENTARIO12151821[[#This Row],[EXISTENCIAS INICIALES]]+INVENTARIO12151821[[#This Row],[ENTRADAS]]-INVENTARIO12151821[[#This Row],[SALIDAS]]</f>
        <v>46</v>
      </c>
      <c r="H161" s="1" t="s">
        <v>608</v>
      </c>
      <c r="J161" s="11" t="s">
        <v>483</v>
      </c>
      <c r="K161" s="36" t="e" cm="1">
        <f t="array" ref="K161">BUSCARV</f>
        <v>#NAME?</v>
      </c>
      <c r="L161" s="1">
        <v>94</v>
      </c>
      <c r="N161" s="1" t="s">
        <v>609</v>
      </c>
      <c r="P161" s="11" t="s">
        <v>483</v>
      </c>
      <c r="Q161" s="1" t="e" cm="1" vm="1">
        <f t="array" aca="1" ref="Q161" ca="1">VLOOKUP(ENTRADAS14172023[CÓDIGO PRODUCTO],INVENTARIO12151821[],2,FALSE)</f>
        <v>#VALUE!</v>
      </c>
      <c r="R161" s="1">
        <v>71</v>
      </c>
    </row>
    <row r="162" spans="1:18" x14ac:dyDescent="0.25">
      <c r="A162" s="11" t="s">
        <v>484</v>
      </c>
      <c r="B162" t="s">
        <v>359</v>
      </c>
      <c r="C162" s="3">
        <f>INVENTARIO121518[[#This Row],[STOCK]]</f>
        <v>85</v>
      </c>
      <c r="D162" s="17">
        <f>SUMIF(ENTRADAS14172023[[#This Row],[CÓDIGO PRODUCTO]],INVENTARIO12151821[[#This Row],[CÓDIGO PRODUCTO]],ENTRADAS14172023[[#This Row],[CANTIDAD]])</f>
        <v>70</v>
      </c>
      <c r="E162" s="17">
        <f>SUMIF(SALIDAS13161922[[#This Row],[CÓDIGO PRODUCTO]],INVENTARIO12151821[[#This Row],[CÓDIGO PRODUCTO]],SALIDAS13161922[[#This Row],[CANTIDAD]])</f>
        <v>91</v>
      </c>
      <c r="F162" s="18">
        <f>INVENTARIO12151821[[#This Row],[EXISTENCIAS INICIALES]]+INVENTARIO12151821[[#This Row],[ENTRADAS]]-INVENTARIO12151821[[#This Row],[SALIDAS]]</f>
        <v>64</v>
      </c>
      <c r="H162" s="1" t="s">
        <v>609</v>
      </c>
      <c r="J162" s="11" t="s">
        <v>484</v>
      </c>
      <c r="K162" s="36" t="e" cm="1">
        <f t="array" ref="K162">BUSCARV</f>
        <v>#NAME?</v>
      </c>
      <c r="L162" s="1">
        <v>91</v>
      </c>
      <c r="N162" s="1" t="s">
        <v>610</v>
      </c>
      <c r="P162" s="11" t="s">
        <v>484</v>
      </c>
      <c r="Q162" s="1" t="e" cm="1" vm="1">
        <f t="array" aca="1" ref="Q162" ca="1">VLOOKUP(ENTRADAS14172023[CÓDIGO PRODUCTO],INVENTARIO12151821[],2,FALSE)</f>
        <v>#VALUE!</v>
      </c>
      <c r="R162" s="1">
        <v>70</v>
      </c>
    </row>
    <row r="163" spans="1:18" x14ac:dyDescent="0.25">
      <c r="A163" s="11" t="s">
        <v>485</v>
      </c>
      <c r="B163" t="s">
        <v>360</v>
      </c>
      <c r="C163" s="3">
        <f>INVENTARIO121518[[#This Row],[STOCK]]</f>
        <v>99</v>
      </c>
      <c r="D163" s="17">
        <f>SUMIF(ENTRADAS14172023[[#This Row],[CÓDIGO PRODUCTO]],INVENTARIO12151821[[#This Row],[CÓDIGO PRODUCTO]],ENTRADAS14172023[[#This Row],[CANTIDAD]])</f>
        <v>75</v>
      </c>
      <c r="E163" s="17">
        <f>SUMIF(SALIDAS13161922[[#This Row],[CÓDIGO PRODUCTO]],INVENTARIO12151821[[#This Row],[CÓDIGO PRODUCTO]],SALIDAS13161922[[#This Row],[CANTIDAD]])</f>
        <v>88</v>
      </c>
      <c r="F163" s="18">
        <f>INVENTARIO12151821[[#This Row],[EXISTENCIAS INICIALES]]+INVENTARIO12151821[[#This Row],[ENTRADAS]]-INVENTARIO12151821[[#This Row],[SALIDAS]]</f>
        <v>86</v>
      </c>
      <c r="H163" s="1" t="s">
        <v>610</v>
      </c>
      <c r="J163" s="11" t="s">
        <v>485</v>
      </c>
      <c r="K163" s="36" t="e" cm="1">
        <f t="array" ref="K163">BUSCARV</f>
        <v>#NAME?</v>
      </c>
      <c r="L163" s="1">
        <v>88</v>
      </c>
      <c r="N163" s="1" t="s">
        <v>611</v>
      </c>
      <c r="P163" s="11" t="s">
        <v>485</v>
      </c>
      <c r="Q163" s="1" t="e" cm="1" vm="1">
        <f t="array" aca="1" ref="Q163" ca="1">VLOOKUP(ENTRADAS14172023[CÓDIGO PRODUCTO],INVENTARIO12151821[],2,FALSE)</f>
        <v>#VALUE!</v>
      </c>
      <c r="R163" s="1">
        <v>75</v>
      </c>
    </row>
    <row r="164" spans="1:18" x14ac:dyDescent="0.25">
      <c r="A164" s="11" t="s">
        <v>486</v>
      </c>
      <c r="B164" t="s">
        <v>361</v>
      </c>
      <c r="C164" s="3">
        <f>INVENTARIO121518[[#This Row],[STOCK]]</f>
        <v>116</v>
      </c>
      <c r="D164" s="17">
        <f>SUMIF(ENTRADAS14172023[[#This Row],[CÓDIGO PRODUCTO]],INVENTARIO12151821[[#This Row],[CÓDIGO PRODUCTO]],ENTRADAS14172023[[#This Row],[CANTIDAD]])</f>
        <v>73</v>
      </c>
      <c r="E164" s="17">
        <f>SUMIF(SALIDAS13161922[[#This Row],[CÓDIGO PRODUCTO]],INVENTARIO12151821[[#This Row],[CÓDIGO PRODUCTO]],SALIDAS13161922[[#This Row],[CANTIDAD]])</f>
        <v>91</v>
      </c>
      <c r="F164" s="18">
        <f>INVENTARIO12151821[[#This Row],[EXISTENCIAS INICIALES]]+INVENTARIO12151821[[#This Row],[ENTRADAS]]-INVENTARIO12151821[[#This Row],[SALIDAS]]</f>
        <v>98</v>
      </c>
      <c r="H164" s="1" t="s">
        <v>611</v>
      </c>
      <c r="J164" s="11" t="s">
        <v>486</v>
      </c>
      <c r="K164" s="36" t="e" cm="1">
        <f t="array" ref="K164">BUSCARV</f>
        <v>#NAME?</v>
      </c>
      <c r="L164" s="1">
        <v>91</v>
      </c>
      <c r="N164" s="1" t="s">
        <v>612</v>
      </c>
      <c r="P164" s="11" t="s">
        <v>486</v>
      </c>
      <c r="Q164" s="1" t="e" cm="1" vm="1">
        <f t="array" aca="1" ref="Q164" ca="1">VLOOKUP(ENTRADAS14172023[CÓDIGO PRODUCTO],INVENTARIO12151821[],2,FALSE)</f>
        <v>#VALUE!</v>
      </c>
      <c r="R164" s="1">
        <v>73</v>
      </c>
    </row>
    <row r="165" spans="1:18" x14ac:dyDescent="0.25">
      <c r="A165" s="11" t="s">
        <v>487</v>
      </c>
      <c r="B165" t="s">
        <v>362</v>
      </c>
      <c r="C165" s="3">
        <f>INVENTARIO121518[[#This Row],[STOCK]]</f>
        <v>68</v>
      </c>
      <c r="D165" s="17">
        <f>SUMIF(ENTRADAS14172023[[#This Row],[CÓDIGO PRODUCTO]],INVENTARIO12151821[[#This Row],[CÓDIGO PRODUCTO]],ENTRADAS14172023[[#This Row],[CANTIDAD]])</f>
        <v>70</v>
      </c>
      <c r="E165" s="17">
        <f>SUMIF(SALIDAS13161922[[#This Row],[CÓDIGO PRODUCTO]],INVENTARIO12151821[[#This Row],[CÓDIGO PRODUCTO]],SALIDAS13161922[[#This Row],[CANTIDAD]])</f>
        <v>96</v>
      </c>
      <c r="F165" s="18">
        <f>INVENTARIO12151821[[#This Row],[EXISTENCIAS INICIALES]]+INVENTARIO12151821[[#This Row],[ENTRADAS]]-INVENTARIO12151821[[#This Row],[SALIDAS]]</f>
        <v>42</v>
      </c>
      <c r="H165" s="1" t="s">
        <v>612</v>
      </c>
      <c r="J165" s="11" t="s">
        <v>487</v>
      </c>
      <c r="K165" s="36" t="e" cm="1">
        <f t="array" ref="K165">BUSCARV</f>
        <v>#NAME?</v>
      </c>
      <c r="L165" s="1">
        <v>96</v>
      </c>
      <c r="N165" s="1" t="s">
        <v>613</v>
      </c>
      <c r="P165" s="11" t="s">
        <v>487</v>
      </c>
      <c r="Q165" s="1" t="e" cm="1" vm="1">
        <f t="array" aca="1" ref="Q165" ca="1">VLOOKUP(ENTRADAS14172023[CÓDIGO PRODUCTO],INVENTARIO12151821[],2,FALSE)</f>
        <v>#VALUE!</v>
      </c>
      <c r="R165" s="1">
        <v>70</v>
      </c>
    </row>
    <row r="166" spans="1:18" x14ac:dyDescent="0.25">
      <c r="A166" s="11" t="s">
        <v>488</v>
      </c>
      <c r="B166" t="s">
        <v>363</v>
      </c>
      <c r="C166" s="3">
        <f>INVENTARIO121518[[#This Row],[STOCK]]</f>
        <v>116</v>
      </c>
      <c r="D166" s="17">
        <f>SUMIF(ENTRADAS14172023[[#This Row],[CÓDIGO PRODUCTO]],INVENTARIO12151821[[#This Row],[CÓDIGO PRODUCTO]],ENTRADAS14172023[[#This Row],[CANTIDAD]])</f>
        <v>72</v>
      </c>
      <c r="E166" s="17">
        <f>SUMIF(SALIDAS13161922[[#This Row],[CÓDIGO PRODUCTO]],INVENTARIO12151821[[#This Row],[CÓDIGO PRODUCTO]],SALIDAS13161922[[#This Row],[CANTIDAD]])</f>
        <v>89</v>
      </c>
      <c r="F166" s="18">
        <f>INVENTARIO12151821[[#This Row],[EXISTENCIAS INICIALES]]+INVENTARIO12151821[[#This Row],[ENTRADAS]]-INVENTARIO12151821[[#This Row],[SALIDAS]]</f>
        <v>99</v>
      </c>
      <c r="H166" s="1" t="s">
        <v>613</v>
      </c>
      <c r="J166" s="11" t="s">
        <v>488</v>
      </c>
      <c r="K166" s="36" t="e" cm="1">
        <f t="array" ref="K166">BUSCARV</f>
        <v>#NAME?</v>
      </c>
      <c r="L166" s="1">
        <v>89</v>
      </c>
      <c r="N166" s="1" t="s">
        <v>614</v>
      </c>
      <c r="P166" s="11" t="s">
        <v>488</v>
      </c>
      <c r="Q166" s="1" t="e" cm="1" vm="1">
        <f t="array" aca="1" ref="Q166" ca="1">VLOOKUP(ENTRADAS14172023[CÓDIGO PRODUCTO],INVENTARIO12151821[],2,FALSE)</f>
        <v>#VALUE!</v>
      </c>
      <c r="R166" s="1">
        <v>72</v>
      </c>
    </row>
    <row r="167" spans="1:18" x14ac:dyDescent="0.25">
      <c r="A167" s="11" t="s">
        <v>489</v>
      </c>
      <c r="B167" t="s">
        <v>364</v>
      </c>
      <c r="C167" s="3">
        <f>INVENTARIO121518[[#This Row],[STOCK]]</f>
        <v>82</v>
      </c>
      <c r="D167" s="17">
        <f>SUMIF(ENTRADAS14172023[[#This Row],[CÓDIGO PRODUCTO]],INVENTARIO12151821[[#This Row],[CÓDIGO PRODUCTO]],ENTRADAS14172023[[#This Row],[CANTIDAD]])</f>
        <v>72</v>
      </c>
      <c r="E167" s="17">
        <f>SUMIF(SALIDAS13161922[[#This Row],[CÓDIGO PRODUCTO]],INVENTARIO12151821[[#This Row],[CÓDIGO PRODUCTO]],SALIDAS13161922[[#This Row],[CANTIDAD]])</f>
        <v>88</v>
      </c>
      <c r="F167" s="18">
        <f>INVENTARIO12151821[[#This Row],[EXISTENCIAS INICIALES]]+INVENTARIO12151821[[#This Row],[ENTRADAS]]-INVENTARIO12151821[[#This Row],[SALIDAS]]</f>
        <v>66</v>
      </c>
      <c r="H167" s="1" t="s">
        <v>614</v>
      </c>
      <c r="J167" s="11" t="s">
        <v>489</v>
      </c>
      <c r="K167" s="36" t="e" cm="1">
        <f t="array" ref="K167">BUSCARV</f>
        <v>#NAME?</v>
      </c>
      <c r="L167" s="1">
        <v>88</v>
      </c>
      <c r="N167" s="1" t="s">
        <v>615</v>
      </c>
      <c r="P167" s="11" t="s">
        <v>489</v>
      </c>
      <c r="Q167" s="1" t="e" cm="1" vm="1">
        <f t="array" aca="1" ref="Q167" ca="1">VLOOKUP(ENTRADAS14172023[CÓDIGO PRODUCTO],INVENTARIO12151821[],2,FALSE)</f>
        <v>#VALUE!</v>
      </c>
      <c r="R167" s="1">
        <v>72</v>
      </c>
    </row>
    <row r="168" spans="1:18" x14ac:dyDescent="0.25">
      <c r="A168" s="11" t="s">
        <v>490</v>
      </c>
      <c r="B168" t="s">
        <v>365</v>
      </c>
      <c r="C168" s="3">
        <f>INVENTARIO121518[[#This Row],[STOCK]]</f>
        <v>84</v>
      </c>
      <c r="D168" s="17">
        <f>SUMIF(ENTRADAS14172023[[#This Row],[CÓDIGO PRODUCTO]],INVENTARIO12151821[[#This Row],[CÓDIGO PRODUCTO]],ENTRADAS14172023[[#This Row],[CANTIDAD]])</f>
        <v>73</v>
      </c>
      <c r="E168" s="17">
        <f>SUMIF(SALIDAS13161922[[#This Row],[CÓDIGO PRODUCTO]],INVENTARIO12151821[[#This Row],[CÓDIGO PRODUCTO]],SALIDAS13161922[[#This Row],[CANTIDAD]])</f>
        <v>91</v>
      </c>
      <c r="F168" s="18">
        <f>INVENTARIO12151821[[#This Row],[EXISTENCIAS INICIALES]]+INVENTARIO12151821[[#This Row],[ENTRADAS]]-INVENTARIO12151821[[#This Row],[SALIDAS]]</f>
        <v>66</v>
      </c>
      <c r="H168" s="1" t="s">
        <v>615</v>
      </c>
      <c r="J168" s="11" t="s">
        <v>490</v>
      </c>
      <c r="K168" s="36" t="e" cm="1">
        <f t="array" ref="K168">BUSCARV</f>
        <v>#NAME?</v>
      </c>
      <c r="L168" s="1">
        <v>91</v>
      </c>
      <c r="N168" s="1" t="s">
        <v>616</v>
      </c>
      <c r="P168" s="11" t="s">
        <v>490</v>
      </c>
      <c r="Q168" s="1" t="e" cm="1" vm="1">
        <f t="array" aca="1" ref="Q168" ca="1">VLOOKUP(ENTRADAS14172023[CÓDIGO PRODUCTO],INVENTARIO12151821[],2,FALSE)</f>
        <v>#VALUE!</v>
      </c>
      <c r="R168" s="1">
        <v>73</v>
      </c>
    </row>
    <row r="169" spans="1:18" x14ac:dyDescent="0.25">
      <c r="A169" s="11" t="s">
        <v>491</v>
      </c>
      <c r="B169" t="s">
        <v>366</v>
      </c>
      <c r="C169" s="3">
        <f>INVENTARIO121518[[#This Row],[STOCK]]</f>
        <v>72</v>
      </c>
      <c r="D169" s="17">
        <f>SUMIF(ENTRADAS14172023[[#This Row],[CÓDIGO PRODUCTO]],INVENTARIO12151821[[#This Row],[CÓDIGO PRODUCTO]],ENTRADAS14172023[[#This Row],[CANTIDAD]])</f>
        <v>74</v>
      </c>
      <c r="E169" s="17">
        <f>SUMIF(SALIDAS13161922[[#This Row],[CÓDIGO PRODUCTO]],INVENTARIO12151821[[#This Row],[CÓDIGO PRODUCTO]],SALIDAS13161922[[#This Row],[CANTIDAD]])</f>
        <v>89</v>
      </c>
      <c r="F169" s="18">
        <f>INVENTARIO12151821[[#This Row],[EXISTENCIAS INICIALES]]+INVENTARIO12151821[[#This Row],[ENTRADAS]]-INVENTARIO12151821[[#This Row],[SALIDAS]]</f>
        <v>57</v>
      </c>
      <c r="H169" s="1" t="s">
        <v>616</v>
      </c>
      <c r="J169" s="11" t="s">
        <v>491</v>
      </c>
      <c r="K169" s="36" t="e" cm="1">
        <f t="array" ref="K169">BUSCARV</f>
        <v>#NAME?</v>
      </c>
      <c r="L169" s="1">
        <v>89</v>
      </c>
      <c r="N169" s="1" t="s">
        <v>617</v>
      </c>
      <c r="P169" s="11" t="s">
        <v>491</v>
      </c>
      <c r="Q169" s="1" t="e" cm="1" vm="1">
        <f t="array" aca="1" ref="Q169" ca="1">VLOOKUP(ENTRADAS14172023[CÓDIGO PRODUCTO],INVENTARIO12151821[],2,FALSE)</f>
        <v>#VALUE!</v>
      </c>
      <c r="R169" s="1">
        <v>74</v>
      </c>
    </row>
    <row r="170" spans="1:18" x14ac:dyDescent="0.25">
      <c r="A170" s="11" t="s">
        <v>492</v>
      </c>
      <c r="B170" t="s">
        <v>367</v>
      </c>
      <c r="C170" s="3">
        <f>INVENTARIO121518[[#This Row],[STOCK]]</f>
        <v>58</v>
      </c>
      <c r="D170" s="17">
        <f>SUMIF(ENTRADAS14172023[[#This Row],[CÓDIGO PRODUCTO]],INVENTARIO12151821[[#This Row],[CÓDIGO PRODUCTO]],ENTRADAS14172023[[#This Row],[CANTIDAD]])</f>
        <v>70</v>
      </c>
      <c r="E170" s="17">
        <f>SUMIF(SALIDAS13161922[[#This Row],[CÓDIGO PRODUCTO]],INVENTARIO12151821[[#This Row],[CÓDIGO PRODUCTO]],SALIDAS13161922[[#This Row],[CANTIDAD]])</f>
        <v>86</v>
      </c>
      <c r="F170" s="18">
        <f>INVENTARIO12151821[[#This Row],[EXISTENCIAS INICIALES]]+INVENTARIO12151821[[#This Row],[ENTRADAS]]-INVENTARIO12151821[[#This Row],[SALIDAS]]</f>
        <v>42</v>
      </c>
      <c r="H170" s="1" t="s">
        <v>617</v>
      </c>
      <c r="J170" s="11" t="s">
        <v>492</v>
      </c>
      <c r="K170" s="36" t="e" cm="1">
        <f t="array" ref="K170">BUSCARV</f>
        <v>#NAME?</v>
      </c>
      <c r="L170" s="1">
        <v>86</v>
      </c>
      <c r="N170" s="1" t="s">
        <v>618</v>
      </c>
      <c r="P170" s="11" t="s">
        <v>492</v>
      </c>
      <c r="Q170" s="1" t="e" cm="1" vm="1">
        <f t="array" aca="1" ref="Q170" ca="1">VLOOKUP(ENTRADAS14172023[CÓDIGO PRODUCTO],INVENTARIO12151821[],2,FALSE)</f>
        <v>#VALUE!</v>
      </c>
      <c r="R170" s="1">
        <v>70</v>
      </c>
    </row>
    <row r="171" spans="1:18" x14ac:dyDescent="0.25">
      <c r="A171" s="11" t="s">
        <v>493</v>
      </c>
      <c r="B171" t="s">
        <v>368</v>
      </c>
      <c r="C171" s="3">
        <f>INVENTARIO121518[[#This Row],[STOCK]]</f>
        <v>92</v>
      </c>
      <c r="D171" s="17">
        <f>SUMIF(ENTRADAS14172023[[#This Row],[CÓDIGO PRODUCTO]],INVENTARIO12151821[[#This Row],[CÓDIGO PRODUCTO]],ENTRADAS14172023[[#This Row],[CANTIDAD]])</f>
        <v>76</v>
      </c>
      <c r="E171" s="17">
        <f>SUMIF(SALIDAS13161922[[#This Row],[CÓDIGO PRODUCTO]],INVENTARIO12151821[[#This Row],[CÓDIGO PRODUCTO]],SALIDAS13161922[[#This Row],[CANTIDAD]])</f>
        <v>87</v>
      </c>
      <c r="F171" s="18">
        <f>INVENTARIO12151821[[#This Row],[EXISTENCIAS INICIALES]]+INVENTARIO12151821[[#This Row],[ENTRADAS]]-INVENTARIO12151821[[#This Row],[SALIDAS]]</f>
        <v>81</v>
      </c>
      <c r="H171" s="1" t="s">
        <v>618</v>
      </c>
      <c r="J171" s="11" t="s">
        <v>493</v>
      </c>
      <c r="K171" s="36" t="e" cm="1">
        <f t="array" ref="K171">BUSCARV</f>
        <v>#NAME?</v>
      </c>
      <c r="L171" s="1">
        <v>87</v>
      </c>
      <c r="N171" s="1" t="s">
        <v>619</v>
      </c>
      <c r="P171" s="11" t="s">
        <v>493</v>
      </c>
      <c r="Q171" s="1" t="e" cm="1" vm="1">
        <f t="array" aca="1" ref="Q171" ca="1">VLOOKUP(ENTRADAS14172023[CÓDIGO PRODUCTO],INVENTARIO12151821[],2,FALSE)</f>
        <v>#VALUE!</v>
      </c>
      <c r="R171" s="1">
        <v>76</v>
      </c>
    </row>
    <row r="172" spans="1:18" x14ac:dyDescent="0.25">
      <c r="A172" s="11" t="s">
        <v>494</v>
      </c>
      <c r="B172" t="s">
        <v>369</v>
      </c>
      <c r="C172" s="3">
        <f>INVENTARIO121518[[#This Row],[STOCK]]</f>
        <v>100</v>
      </c>
      <c r="D172" s="17">
        <f>SUMIF(ENTRADAS14172023[[#This Row],[CÓDIGO PRODUCTO]],INVENTARIO12151821[[#This Row],[CÓDIGO PRODUCTO]],ENTRADAS14172023[[#This Row],[CANTIDAD]])</f>
        <v>72</v>
      </c>
      <c r="E172" s="17">
        <f>SUMIF(SALIDAS13161922[[#This Row],[CÓDIGO PRODUCTO]],INVENTARIO12151821[[#This Row],[CÓDIGO PRODUCTO]],SALIDAS13161922[[#This Row],[CANTIDAD]])</f>
        <v>85</v>
      </c>
      <c r="F172" s="18">
        <f>INVENTARIO12151821[[#This Row],[EXISTENCIAS INICIALES]]+INVENTARIO12151821[[#This Row],[ENTRADAS]]-INVENTARIO12151821[[#This Row],[SALIDAS]]</f>
        <v>87</v>
      </c>
      <c r="H172" s="1" t="s">
        <v>619</v>
      </c>
      <c r="J172" s="11" t="s">
        <v>494</v>
      </c>
      <c r="K172" s="36" t="e" cm="1">
        <f t="array" ref="K172">BUSCARV</f>
        <v>#NAME?</v>
      </c>
      <c r="L172" s="1">
        <v>85</v>
      </c>
      <c r="N172" s="1" t="s">
        <v>620</v>
      </c>
      <c r="P172" s="11" t="s">
        <v>494</v>
      </c>
      <c r="Q172" s="1" t="e" cm="1" vm="1">
        <f t="array" aca="1" ref="Q172" ca="1">VLOOKUP(ENTRADAS14172023[CÓDIGO PRODUCTO],INVENTARIO12151821[],2,FALSE)</f>
        <v>#VALUE!</v>
      </c>
      <c r="R172" s="1">
        <v>72</v>
      </c>
    </row>
    <row r="173" spans="1:18" x14ac:dyDescent="0.25">
      <c r="A173" s="11" t="s">
        <v>495</v>
      </c>
      <c r="B173" t="s">
        <v>370</v>
      </c>
      <c r="C173" s="3">
        <f>INVENTARIO121518[[#This Row],[STOCK]]</f>
        <v>122</v>
      </c>
      <c r="D173" s="17">
        <f>SUMIF(ENTRADAS14172023[[#This Row],[CÓDIGO PRODUCTO]],INVENTARIO12151821[[#This Row],[CÓDIGO PRODUCTO]],ENTRADAS14172023[[#This Row],[CANTIDAD]])</f>
        <v>75</v>
      </c>
      <c r="E173" s="17">
        <f>SUMIF(SALIDAS13161922[[#This Row],[CÓDIGO PRODUCTO]],INVENTARIO12151821[[#This Row],[CÓDIGO PRODUCTO]],SALIDAS13161922[[#This Row],[CANTIDAD]])</f>
        <v>95</v>
      </c>
      <c r="F173" s="18">
        <f>INVENTARIO12151821[[#This Row],[EXISTENCIAS INICIALES]]+INVENTARIO12151821[[#This Row],[ENTRADAS]]-INVENTARIO12151821[[#This Row],[SALIDAS]]</f>
        <v>102</v>
      </c>
      <c r="H173" s="1" t="s">
        <v>620</v>
      </c>
      <c r="J173" s="11" t="s">
        <v>495</v>
      </c>
      <c r="K173" s="36" t="e" cm="1">
        <f t="array" ref="K173">BUSCARV</f>
        <v>#NAME?</v>
      </c>
      <c r="L173" s="1">
        <v>95</v>
      </c>
      <c r="N173" s="1" t="s">
        <v>621</v>
      </c>
      <c r="P173" s="11" t="s">
        <v>495</v>
      </c>
      <c r="Q173" s="1" t="e" cm="1" vm="1">
        <f t="array" aca="1" ref="Q173" ca="1">VLOOKUP(ENTRADAS14172023[CÓDIGO PRODUCTO],INVENTARIO12151821[],2,FALSE)</f>
        <v>#VALUE!</v>
      </c>
      <c r="R173" s="1">
        <v>75</v>
      </c>
    </row>
    <row r="174" spans="1:18" x14ac:dyDescent="0.25">
      <c r="A174" s="11" t="s">
        <v>496</v>
      </c>
      <c r="B174" t="s">
        <v>371</v>
      </c>
      <c r="C174" s="3">
        <f>INVENTARIO121518[[#This Row],[STOCK]]</f>
        <v>58</v>
      </c>
      <c r="D174" s="17">
        <f>SUMIF(ENTRADAS14172023[[#This Row],[CÓDIGO PRODUCTO]],INVENTARIO12151821[[#This Row],[CÓDIGO PRODUCTO]],ENTRADAS14172023[[#This Row],[CANTIDAD]])</f>
        <v>66</v>
      </c>
      <c r="E174" s="17">
        <f>SUMIF(SALIDAS13161922[[#This Row],[CÓDIGO PRODUCTO]],INVENTARIO12151821[[#This Row],[CÓDIGO PRODUCTO]],SALIDAS13161922[[#This Row],[CANTIDAD]])</f>
        <v>94</v>
      </c>
      <c r="F174" s="18">
        <f>INVENTARIO12151821[[#This Row],[EXISTENCIAS INICIALES]]+INVENTARIO12151821[[#This Row],[ENTRADAS]]-INVENTARIO12151821[[#This Row],[SALIDAS]]</f>
        <v>30</v>
      </c>
      <c r="H174" s="1" t="s">
        <v>621</v>
      </c>
      <c r="J174" s="11" t="s">
        <v>496</v>
      </c>
      <c r="K174" s="36" t="e" cm="1">
        <f t="array" ref="K174">BUSCARV</f>
        <v>#NAME?</v>
      </c>
      <c r="L174" s="1">
        <v>94</v>
      </c>
      <c r="N174" s="1" t="s">
        <v>622</v>
      </c>
      <c r="P174" s="11" t="s">
        <v>496</v>
      </c>
      <c r="Q174" s="1" t="e" cm="1" vm="1">
        <f t="array" aca="1" ref="Q174" ca="1">VLOOKUP(ENTRADAS14172023[CÓDIGO PRODUCTO],INVENTARIO12151821[],2,FALSE)</f>
        <v>#VALUE!</v>
      </c>
      <c r="R174" s="1">
        <v>66</v>
      </c>
    </row>
    <row r="175" spans="1:18" x14ac:dyDescent="0.25">
      <c r="A175" s="11" t="s">
        <v>497</v>
      </c>
      <c r="B175" t="s">
        <v>372</v>
      </c>
      <c r="C175" s="3">
        <f>INVENTARIO121518[[#This Row],[STOCK]]</f>
        <v>103</v>
      </c>
      <c r="D175" s="17">
        <f>SUMIF(ENTRADAS14172023[[#This Row],[CÓDIGO PRODUCTO]],INVENTARIO12151821[[#This Row],[CÓDIGO PRODUCTO]],ENTRADAS14172023[[#This Row],[CANTIDAD]])</f>
        <v>70</v>
      </c>
      <c r="E175" s="17">
        <f>SUMIF(SALIDAS13161922[[#This Row],[CÓDIGO PRODUCTO]],INVENTARIO12151821[[#This Row],[CÓDIGO PRODUCTO]],SALIDAS13161922[[#This Row],[CANTIDAD]])</f>
        <v>92</v>
      </c>
      <c r="F175" s="18">
        <f>INVENTARIO12151821[[#This Row],[EXISTENCIAS INICIALES]]+INVENTARIO12151821[[#This Row],[ENTRADAS]]-INVENTARIO12151821[[#This Row],[SALIDAS]]</f>
        <v>81</v>
      </c>
      <c r="H175" s="1" t="s">
        <v>622</v>
      </c>
      <c r="J175" s="11" t="s">
        <v>497</v>
      </c>
      <c r="K175" s="36" t="e" cm="1">
        <f t="array" ref="K175">BUSCARV</f>
        <v>#NAME?</v>
      </c>
      <c r="L175" s="1">
        <v>92</v>
      </c>
      <c r="N175" s="1" t="s">
        <v>623</v>
      </c>
      <c r="P175" s="11" t="s">
        <v>497</v>
      </c>
      <c r="Q175" s="1" t="e" cm="1" vm="1">
        <f t="array" aca="1" ref="Q175" ca="1">VLOOKUP(ENTRADAS14172023[CÓDIGO PRODUCTO],INVENTARIO12151821[],2,FALSE)</f>
        <v>#VALUE!</v>
      </c>
      <c r="R175" s="1">
        <v>70</v>
      </c>
    </row>
    <row r="176" spans="1:18" x14ac:dyDescent="0.25">
      <c r="A176" s="11" t="s">
        <v>498</v>
      </c>
      <c r="B176" t="s">
        <v>373</v>
      </c>
      <c r="C176" s="3">
        <f>INVENTARIO121518[[#This Row],[STOCK]]</f>
        <v>117</v>
      </c>
      <c r="D176" s="17">
        <f>SUMIF(ENTRADAS14172023[[#This Row],[CÓDIGO PRODUCTO]],INVENTARIO12151821[[#This Row],[CÓDIGO PRODUCTO]],ENTRADAS14172023[[#This Row],[CANTIDAD]])</f>
        <v>71</v>
      </c>
      <c r="E176" s="17">
        <f>SUMIF(SALIDAS13161922[[#This Row],[CÓDIGO PRODUCTO]],INVENTARIO12151821[[#This Row],[CÓDIGO PRODUCTO]],SALIDAS13161922[[#This Row],[CANTIDAD]])</f>
        <v>91</v>
      </c>
      <c r="F176" s="18">
        <f>INVENTARIO12151821[[#This Row],[EXISTENCIAS INICIALES]]+INVENTARIO12151821[[#This Row],[ENTRADAS]]-INVENTARIO12151821[[#This Row],[SALIDAS]]</f>
        <v>97</v>
      </c>
      <c r="H176" s="1" t="s">
        <v>623</v>
      </c>
      <c r="J176" s="11" t="s">
        <v>498</v>
      </c>
      <c r="K176" s="36" t="e" cm="1">
        <f t="array" ref="K176">BUSCARV</f>
        <v>#NAME?</v>
      </c>
      <c r="L176" s="1">
        <v>91</v>
      </c>
      <c r="N176" s="1" t="s">
        <v>624</v>
      </c>
      <c r="P176" s="11" t="s">
        <v>498</v>
      </c>
      <c r="Q176" s="1" t="e" cm="1" vm="1">
        <f t="array" aca="1" ref="Q176" ca="1">VLOOKUP(ENTRADAS14172023[CÓDIGO PRODUCTO],INVENTARIO12151821[],2,FALSE)</f>
        <v>#VALUE!</v>
      </c>
      <c r="R176" s="1">
        <v>71</v>
      </c>
    </row>
    <row r="177" spans="1:18" x14ac:dyDescent="0.25">
      <c r="A177" s="11" t="s">
        <v>499</v>
      </c>
      <c r="B177" t="s">
        <v>374</v>
      </c>
      <c r="C177" s="3">
        <f>INVENTARIO121518[[#This Row],[STOCK]]</f>
        <v>46</v>
      </c>
      <c r="D177" s="17">
        <f>SUMIF(ENTRADAS14172023[[#This Row],[CÓDIGO PRODUCTO]],INVENTARIO12151821[[#This Row],[CÓDIGO PRODUCTO]],ENTRADAS14172023[[#This Row],[CANTIDAD]])</f>
        <v>67</v>
      </c>
      <c r="E177" s="17">
        <f>SUMIF(SALIDAS13161922[[#This Row],[CÓDIGO PRODUCTO]],INVENTARIO12151821[[#This Row],[CÓDIGO PRODUCTO]],SALIDAS13161922[[#This Row],[CANTIDAD]])</f>
        <v>85</v>
      </c>
      <c r="F177" s="18">
        <f>INVENTARIO12151821[[#This Row],[EXISTENCIAS INICIALES]]+INVENTARIO12151821[[#This Row],[ENTRADAS]]-INVENTARIO12151821[[#This Row],[SALIDAS]]</f>
        <v>28</v>
      </c>
      <c r="H177" s="1" t="s">
        <v>624</v>
      </c>
      <c r="J177" s="11" t="s">
        <v>499</v>
      </c>
      <c r="K177" s="36" t="e" cm="1">
        <f t="array" ref="K177">BUSCARV</f>
        <v>#NAME?</v>
      </c>
      <c r="L177" s="1">
        <v>85</v>
      </c>
      <c r="N177" s="1" t="s">
        <v>625</v>
      </c>
      <c r="P177" s="11" t="s">
        <v>499</v>
      </c>
      <c r="Q177" s="1" t="e" cm="1" vm="1">
        <f t="array" aca="1" ref="Q177" ca="1">VLOOKUP(ENTRADAS14172023[CÓDIGO PRODUCTO],INVENTARIO12151821[],2,FALSE)</f>
        <v>#VALUE!</v>
      </c>
      <c r="R177" s="1">
        <v>67</v>
      </c>
    </row>
    <row r="178" spans="1:18" x14ac:dyDescent="0.25">
      <c r="A178" s="11" t="s">
        <v>500</v>
      </c>
      <c r="B178" t="s">
        <v>375</v>
      </c>
      <c r="C178" s="3">
        <f>INVENTARIO121518[[#This Row],[STOCK]]</f>
        <v>101</v>
      </c>
      <c r="D178" s="17">
        <f>SUMIF(ENTRADAS14172023[[#This Row],[CÓDIGO PRODUCTO]],INVENTARIO12151821[[#This Row],[CÓDIGO PRODUCTO]],ENTRADAS14172023[[#This Row],[CANTIDAD]])</f>
        <v>76</v>
      </c>
      <c r="E178" s="17">
        <f>SUMIF(SALIDAS13161922[[#This Row],[CÓDIGO PRODUCTO]],INVENTARIO12151821[[#This Row],[CÓDIGO PRODUCTO]],SALIDAS13161922[[#This Row],[CANTIDAD]])</f>
        <v>94</v>
      </c>
      <c r="F178" s="18">
        <f>INVENTARIO12151821[[#This Row],[EXISTENCIAS INICIALES]]+INVENTARIO12151821[[#This Row],[ENTRADAS]]-INVENTARIO12151821[[#This Row],[SALIDAS]]</f>
        <v>83</v>
      </c>
      <c r="H178" s="1" t="s">
        <v>625</v>
      </c>
      <c r="J178" s="11" t="s">
        <v>500</v>
      </c>
      <c r="K178" s="36" t="e" cm="1">
        <f t="array" ref="K178">BUSCARV</f>
        <v>#NAME?</v>
      </c>
      <c r="L178" s="1">
        <v>94</v>
      </c>
      <c r="N178" s="1" t="s">
        <v>626</v>
      </c>
      <c r="P178" s="11" t="s">
        <v>500</v>
      </c>
      <c r="Q178" s="1" t="e" cm="1" vm="1">
        <f t="array" aca="1" ref="Q178" ca="1">VLOOKUP(ENTRADAS14172023[CÓDIGO PRODUCTO],INVENTARIO12151821[],2,FALSE)</f>
        <v>#VALUE!</v>
      </c>
      <c r="R178" s="1">
        <v>76</v>
      </c>
    </row>
    <row r="179" spans="1:18" x14ac:dyDescent="0.25">
      <c r="A179" s="11" t="s">
        <v>501</v>
      </c>
      <c r="B179" t="s">
        <v>376</v>
      </c>
      <c r="C179" s="3">
        <f>INVENTARIO121518[[#This Row],[STOCK]]</f>
        <v>30</v>
      </c>
      <c r="D179" s="17">
        <f>SUMIF(ENTRADAS14172023[[#This Row],[CÓDIGO PRODUCTO]],INVENTARIO12151821[[#This Row],[CÓDIGO PRODUCTO]],ENTRADAS14172023[[#This Row],[CANTIDAD]])</f>
        <v>70</v>
      </c>
      <c r="E179" s="17">
        <f>SUMIF(SALIDAS13161922[[#This Row],[CÓDIGO PRODUCTO]],INVENTARIO12151821[[#This Row],[CÓDIGO PRODUCTO]],SALIDAS13161922[[#This Row],[CANTIDAD]])</f>
        <v>95</v>
      </c>
      <c r="F179" s="18">
        <f>INVENTARIO12151821[[#This Row],[EXISTENCIAS INICIALES]]+INVENTARIO12151821[[#This Row],[ENTRADAS]]-INVENTARIO12151821[[#This Row],[SALIDAS]]</f>
        <v>5</v>
      </c>
      <c r="H179" s="1" t="s">
        <v>626</v>
      </c>
      <c r="J179" s="11" t="s">
        <v>501</v>
      </c>
      <c r="K179" s="36" t="e" cm="1">
        <f t="array" ref="K179">BUSCARV</f>
        <v>#NAME?</v>
      </c>
      <c r="L179" s="1">
        <v>95</v>
      </c>
      <c r="N179" s="1" t="s">
        <v>627</v>
      </c>
      <c r="P179" s="11" t="s">
        <v>501</v>
      </c>
      <c r="Q179" s="1" t="e" cm="1" vm="1">
        <f t="array" aca="1" ref="Q179" ca="1">VLOOKUP(ENTRADAS14172023[CÓDIGO PRODUCTO],INVENTARIO12151821[],2,FALSE)</f>
        <v>#VALUE!</v>
      </c>
      <c r="R179" s="1">
        <v>70</v>
      </c>
    </row>
    <row r="180" spans="1:18" x14ac:dyDescent="0.25">
      <c r="A180" s="11" t="s">
        <v>502</v>
      </c>
      <c r="B180" t="s">
        <v>377</v>
      </c>
      <c r="C180" s="3">
        <f>INVENTARIO121518[[#This Row],[STOCK]]</f>
        <v>52</v>
      </c>
      <c r="D180" s="17">
        <f>SUMIF(ENTRADAS14172023[[#This Row],[CÓDIGO PRODUCTO]],INVENTARIO12151821[[#This Row],[CÓDIGO PRODUCTO]],ENTRADAS14172023[[#This Row],[CANTIDAD]])</f>
        <v>74</v>
      </c>
      <c r="E180" s="17">
        <f>SUMIF(SALIDAS13161922[[#This Row],[CÓDIGO PRODUCTO]],INVENTARIO12151821[[#This Row],[CÓDIGO PRODUCTO]],SALIDAS13161922[[#This Row],[CANTIDAD]])</f>
        <v>93</v>
      </c>
      <c r="F180" s="18">
        <f>INVENTARIO12151821[[#This Row],[EXISTENCIAS INICIALES]]+INVENTARIO12151821[[#This Row],[ENTRADAS]]-INVENTARIO12151821[[#This Row],[SALIDAS]]</f>
        <v>33</v>
      </c>
      <c r="H180" s="1" t="s">
        <v>627</v>
      </c>
      <c r="J180" s="11" t="s">
        <v>502</v>
      </c>
      <c r="K180" s="36" t="e" cm="1">
        <f t="array" ref="K180">BUSCARV</f>
        <v>#NAME?</v>
      </c>
      <c r="L180" s="1">
        <v>93</v>
      </c>
      <c r="N180" s="1" t="s">
        <v>628</v>
      </c>
      <c r="P180" s="11" t="s">
        <v>502</v>
      </c>
      <c r="Q180" s="1" t="e" cm="1" vm="1">
        <f t="array" aca="1" ref="Q180" ca="1">VLOOKUP(ENTRADAS14172023[CÓDIGO PRODUCTO],INVENTARIO12151821[],2,FALSE)</f>
        <v>#VALUE!</v>
      </c>
      <c r="R180" s="1">
        <v>74</v>
      </c>
    </row>
    <row r="181" spans="1:18" x14ac:dyDescent="0.25">
      <c r="A181" s="11" t="s">
        <v>503</v>
      </c>
      <c r="B181" t="s">
        <v>378</v>
      </c>
      <c r="C181" s="3">
        <f>INVENTARIO121518[[#This Row],[STOCK]]</f>
        <v>127</v>
      </c>
      <c r="D181" s="17">
        <f>SUMIF(ENTRADAS14172023[[#This Row],[CÓDIGO PRODUCTO]],INVENTARIO12151821[[#This Row],[CÓDIGO PRODUCTO]],ENTRADAS14172023[[#This Row],[CANTIDAD]])</f>
        <v>68</v>
      </c>
      <c r="E181" s="17">
        <f>SUMIF(SALIDAS13161922[[#This Row],[CÓDIGO PRODUCTO]],INVENTARIO12151821[[#This Row],[CÓDIGO PRODUCTO]],SALIDAS13161922[[#This Row],[CANTIDAD]])</f>
        <v>96</v>
      </c>
      <c r="F181" s="18">
        <f>INVENTARIO12151821[[#This Row],[EXISTENCIAS INICIALES]]+INVENTARIO12151821[[#This Row],[ENTRADAS]]-INVENTARIO12151821[[#This Row],[SALIDAS]]</f>
        <v>99</v>
      </c>
      <c r="H181" s="1" t="s">
        <v>628</v>
      </c>
      <c r="J181" s="11" t="s">
        <v>503</v>
      </c>
      <c r="K181" s="36" t="e" cm="1">
        <f t="array" ref="K181">BUSCARV</f>
        <v>#NAME?</v>
      </c>
      <c r="L181" s="1">
        <v>96</v>
      </c>
      <c r="N181" s="1" t="s">
        <v>629</v>
      </c>
      <c r="P181" s="11" t="s">
        <v>503</v>
      </c>
      <c r="Q181" s="1" t="e" cm="1" vm="1">
        <f t="array" aca="1" ref="Q181" ca="1">VLOOKUP(ENTRADAS14172023[CÓDIGO PRODUCTO],INVENTARIO12151821[],2,FALSE)</f>
        <v>#VALUE!</v>
      </c>
      <c r="R181" s="1">
        <v>68</v>
      </c>
    </row>
    <row r="182" spans="1:18" x14ac:dyDescent="0.25">
      <c r="A182" s="11" t="s">
        <v>504</v>
      </c>
      <c r="B182" t="s">
        <v>379</v>
      </c>
      <c r="C182" s="3">
        <f>INVENTARIO121518[[#This Row],[STOCK]]</f>
        <v>110</v>
      </c>
      <c r="D182" s="17">
        <f>SUMIF(ENTRADAS14172023[[#This Row],[CÓDIGO PRODUCTO]],INVENTARIO12151821[[#This Row],[CÓDIGO PRODUCTO]],ENTRADAS14172023[[#This Row],[CANTIDAD]])</f>
        <v>75</v>
      </c>
      <c r="E182" s="17">
        <f>SUMIF(SALIDAS13161922[[#This Row],[CÓDIGO PRODUCTO]],INVENTARIO12151821[[#This Row],[CÓDIGO PRODUCTO]],SALIDAS13161922[[#This Row],[CANTIDAD]])</f>
        <v>85</v>
      </c>
      <c r="F182" s="18">
        <f>INVENTARIO12151821[[#This Row],[EXISTENCIAS INICIALES]]+INVENTARIO12151821[[#This Row],[ENTRADAS]]-INVENTARIO12151821[[#This Row],[SALIDAS]]</f>
        <v>100</v>
      </c>
      <c r="H182" s="1" t="s">
        <v>629</v>
      </c>
      <c r="J182" s="11" t="s">
        <v>504</v>
      </c>
      <c r="K182" s="36" t="e" cm="1">
        <f t="array" ref="K182">BUSCARV</f>
        <v>#NAME?</v>
      </c>
      <c r="L182" s="1">
        <v>85</v>
      </c>
      <c r="N182" s="1" t="s">
        <v>630</v>
      </c>
      <c r="P182" s="11" t="s">
        <v>504</v>
      </c>
      <c r="Q182" s="1" t="e" cm="1" vm="1">
        <f t="array" aca="1" ref="Q182" ca="1">VLOOKUP(ENTRADAS14172023[CÓDIGO PRODUCTO],INVENTARIO12151821[],2,FALSE)</f>
        <v>#VALUE!</v>
      </c>
      <c r="R182" s="1">
        <v>75</v>
      </c>
    </row>
    <row r="183" spans="1:18" x14ac:dyDescent="0.25">
      <c r="A183" s="11" t="s">
        <v>505</v>
      </c>
      <c r="B183" t="s">
        <v>380</v>
      </c>
      <c r="C183" s="3">
        <f>INVENTARIO121518[[#This Row],[STOCK]]</f>
        <v>37</v>
      </c>
      <c r="D183" s="17">
        <f>SUMIF(ENTRADAS14172023[[#This Row],[CÓDIGO PRODUCTO]],INVENTARIO12151821[[#This Row],[CÓDIGO PRODUCTO]],ENTRADAS14172023[[#This Row],[CANTIDAD]])</f>
        <v>73</v>
      </c>
      <c r="E183" s="17">
        <f>SUMIF(SALIDAS13161922[[#This Row],[CÓDIGO PRODUCTO]],INVENTARIO12151821[[#This Row],[CÓDIGO PRODUCTO]],SALIDAS13161922[[#This Row],[CANTIDAD]])</f>
        <v>89</v>
      </c>
      <c r="F183" s="18">
        <f>INVENTARIO12151821[[#This Row],[EXISTENCIAS INICIALES]]+INVENTARIO12151821[[#This Row],[ENTRADAS]]-INVENTARIO12151821[[#This Row],[SALIDAS]]</f>
        <v>21</v>
      </c>
      <c r="H183" s="1" t="s">
        <v>630</v>
      </c>
      <c r="J183" s="11" t="s">
        <v>505</v>
      </c>
      <c r="K183" s="36" t="e" cm="1">
        <f t="array" ref="K183">BUSCARV</f>
        <v>#NAME?</v>
      </c>
      <c r="L183" s="1">
        <v>89</v>
      </c>
      <c r="N183" s="1" t="s">
        <v>631</v>
      </c>
      <c r="P183" s="11" t="s">
        <v>505</v>
      </c>
      <c r="Q183" s="1" t="e" cm="1" vm="1">
        <f t="array" aca="1" ref="Q183" ca="1">VLOOKUP(ENTRADAS14172023[CÓDIGO PRODUCTO],INVENTARIO12151821[],2,FALSE)</f>
        <v>#VALUE!</v>
      </c>
      <c r="R183" s="1">
        <v>73</v>
      </c>
    </row>
    <row r="184" spans="1:18" x14ac:dyDescent="0.25">
      <c r="A184" s="11" t="s">
        <v>506</v>
      </c>
      <c r="B184" t="s">
        <v>381</v>
      </c>
      <c r="C184" s="3">
        <f>INVENTARIO121518[[#This Row],[STOCK]]</f>
        <v>47</v>
      </c>
      <c r="D184" s="17">
        <f>SUMIF(ENTRADAS14172023[[#This Row],[CÓDIGO PRODUCTO]],INVENTARIO12151821[[#This Row],[CÓDIGO PRODUCTO]],ENTRADAS14172023[[#This Row],[CANTIDAD]])</f>
        <v>66</v>
      </c>
      <c r="E184" s="17">
        <f>SUMIF(SALIDAS13161922[[#This Row],[CÓDIGO PRODUCTO]],INVENTARIO12151821[[#This Row],[CÓDIGO PRODUCTO]],SALIDAS13161922[[#This Row],[CANTIDAD]])</f>
        <v>94</v>
      </c>
      <c r="F184" s="18">
        <f>INVENTARIO12151821[[#This Row],[EXISTENCIAS INICIALES]]+INVENTARIO12151821[[#This Row],[ENTRADAS]]-INVENTARIO12151821[[#This Row],[SALIDAS]]</f>
        <v>19</v>
      </c>
      <c r="H184" s="1" t="s">
        <v>631</v>
      </c>
      <c r="J184" s="11" t="s">
        <v>506</v>
      </c>
      <c r="K184" s="36" t="e" cm="1">
        <f t="array" ref="K184">BUSCARV</f>
        <v>#NAME?</v>
      </c>
      <c r="L184" s="1">
        <v>94</v>
      </c>
      <c r="N184" s="1" t="s">
        <v>632</v>
      </c>
      <c r="P184" s="11" t="s">
        <v>506</v>
      </c>
      <c r="Q184" s="1" t="e" cm="1" vm="1">
        <f t="array" aca="1" ref="Q184" ca="1">VLOOKUP(ENTRADAS14172023[CÓDIGO PRODUCTO],INVENTARIO12151821[],2,FALSE)</f>
        <v>#VALUE!</v>
      </c>
      <c r="R184" s="1">
        <v>66</v>
      </c>
    </row>
    <row r="185" spans="1:18" x14ac:dyDescent="0.25">
      <c r="A185" s="11" t="s">
        <v>507</v>
      </c>
      <c r="B185" t="s">
        <v>382</v>
      </c>
      <c r="C185" s="3">
        <f>INVENTARIO121518[[#This Row],[STOCK]]</f>
        <v>53</v>
      </c>
      <c r="D185" s="17">
        <f>SUMIF(ENTRADAS14172023[[#This Row],[CÓDIGO PRODUCTO]],INVENTARIO12151821[[#This Row],[CÓDIGO PRODUCTO]],ENTRADAS14172023[[#This Row],[CANTIDAD]])</f>
        <v>72</v>
      </c>
      <c r="E185" s="17">
        <f>SUMIF(SALIDAS13161922[[#This Row],[CÓDIGO PRODUCTO]],INVENTARIO12151821[[#This Row],[CÓDIGO PRODUCTO]],SALIDAS13161922[[#This Row],[CANTIDAD]])</f>
        <v>96</v>
      </c>
      <c r="F185" s="18">
        <f>INVENTARIO12151821[[#This Row],[EXISTENCIAS INICIALES]]+INVENTARIO12151821[[#This Row],[ENTRADAS]]-INVENTARIO12151821[[#This Row],[SALIDAS]]</f>
        <v>29</v>
      </c>
      <c r="H185" s="1" t="s">
        <v>632</v>
      </c>
      <c r="J185" s="11" t="s">
        <v>507</v>
      </c>
      <c r="K185" s="36" t="e" cm="1">
        <f t="array" ref="K185">BUSCARV</f>
        <v>#NAME?</v>
      </c>
      <c r="L185" s="1">
        <v>96</v>
      </c>
      <c r="N185" s="1" t="s">
        <v>633</v>
      </c>
      <c r="P185" s="11" t="s">
        <v>507</v>
      </c>
      <c r="Q185" s="1" t="e" cm="1" vm="1">
        <f t="array" aca="1" ref="Q185" ca="1">VLOOKUP(ENTRADAS14172023[CÓDIGO PRODUCTO],INVENTARIO12151821[],2,FALSE)</f>
        <v>#VALUE!</v>
      </c>
      <c r="R185" s="1">
        <v>72</v>
      </c>
    </row>
    <row r="186" spans="1:18" x14ac:dyDescent="0.25">
      <c r="A186" s="11" t="s">
        <v>508</v>
      </c>
      <c r="B186" t="s">
        <v>383</v>
      </c>
      <c r="C186" s="3">
        <f>INVENTARIO121518[[#This Row],[STOCK]]</f>
        <v>74</v>
      </c>
      <c r="D186" s="17">
        <f>SUMIF(ENTRADAS14172023[[#This Row],[CÓDIGO PRODUCTO]],INVENTARIO12151821[[#This Row],[CÓDIGO PRODUCTO]],ENTRADAS14172023[[#This Row],[CANTIDAD]])</f>
        <v>69</v>
      </c>
      <c r="E186" s="17">
        <f>SUMIF(SALIDAS13161922[[#This Row],[CÓDIGO PRODUCTO]],INVENTARIO12151821[[#This Row],[CÓDIGO PRODUCTO]],SALIDAS13161922[[#This Row],[CANTIDAD]])</f>
        <v>94</v>
      </c>
      <c r="F186" s="18">
        <f>INVENTARIO12151821[[#This Row],[EXISTENCIAS INICIALES]]+INVENTARIO12151821[[#This Row],[ENTRADAS]]-INVENTARIO12151821[[#This Row],[SALIDAS]]</f>
        <v>49</v>
      </c>
      <c r="H186" s="1" t="s">
        <v>633</v>
      </c>
      <c r="J186" s="11" t="s">
        <v>508</v>
      </c>
      <c r="K186" s="36" t="e" cm="1">
        <f t="array" ref="K186">BUSCARV</f>
        <v>#NAME?</v>
      </c>
      <c r="L186" s="1">
        <v>94</v>
      </c>
      <c r="N186" s="1" t="s">
        <v>634</v>
      </c>
      <c r="P186" s="11" t="s">
        <v>508</v>
      </c>
      <c r="Q186" s="1" t="e" cm="1" vm="1">
        <f t="array" aca="1" ref="Q186" ca="1">VLOOKUP(ENTRADAS14172023[CÓDIGO PRODUCTO],INVENTARIO12151821[],2,FALSE)</f>
        <v>#VALUE!</v>
      </c>
      <c r="R186" s="1">
        <v>69</v>
      </c>
    </row>
    <row r="187" spans="1:18" x14ac:dyDescent="0.25">
      <c r="A187" s="11" t="s">
        <v>509</v>
      </c>
      <c r="B187" t="s">
        <v>384</v>
      </c>
      <c r="C187" s="3">
        <f>INVENTARIO121518[[#This Row],[STOCK]]</f>
        <v>5</v>
      </c>
      <c r="D187" s="17">
        <f>SUMIF(ENTRADAS14172023[[#This Row],[CÓDIGO PRODUCTO]],INVENTARIO12151821[[#This Row],[CÓDIGO PRODUCTO]],ENTRADAS14172023[[#This Row],[CANTIDAD]])</f>
        <v>66</v>
      </c>
      <c r="E187" s="17">
        <f>SUMIF(SALIDAS13161922[[#This Row],[CÓDIGO PRODUCTO]],INVENTARIO12151821[[#This Row],[CÓDIGO PRODUCTO]],SALIDAS13161922[[#This Row],[CANTIDAD]])</f>
        <v>87</v>
      </c>
      <c r="F187" s="18">
        <f>INVENTARIO12151821[[#This Row],[EXISTENCIAS INICIALES]]+INVENTARIO12151821[[#This Row],[ENTRADAS]]-INVENTARIO12151821[[#This Row],[SALIDAS]]</f>
        <v>-16</v>
      </c>
      <c r="H187" s="1" t="s">
        <v>634</v>
      </c>
      <c r="J187" s="11" t="s">
        <v>509</v>
      </c>
      <c r="K187" s="36" t="e" cm="1">
        <f t="array" ref="K187">BUSCARV</f>
        <v>#NAME?</v>
      </c>
      <c r="L187" s="1">
        <v>87</v>
      </c>
      <c r="N187" s="1" t="s">
        <v>635</v>
      </c>
      <c r="P187" s="11" t="s">
        <v>509</v>
      </c>
      <c r="Q187" s="1" t="e" cm="1" vm="1">
        <f t="array" aca="1" ref="Q187" ca="1">VLOOKUP(ENTRADAS14172023[CÓDIGO PRODUCTO],INVENTARIO12151821[],2,FALSE)</f>
        <v>#VALUE!</v>
      </c>
      <c r="R187" s="1">
        <v>66</v>
      </c>
    </row>
    <row r="188" spans="1:18" x14ac:dyDescent="0.25">
      <c r="A188" s="11" t="s">
        <v>510</v>
      </c>
      <c r="B188" t="s">
        <v>385</v>
      </c>
      <c r="C188" s="3">
        <f>INVENTARIO121518[[#This Row],[STOCK]]</f>
        <v>80</v>
      </c>
      <c r="D188" s="17">
        <f>SUMIF(ENTRADAS14172023[[#This Row],[CÓDIGO PRODUCTO]],INVENTARIO12151821[[#This Row],[CÓDIGO PRODUCTO]],ENTRADAS14172023[[#This Row],[CANTIDAD]])</f>
        <v>65</v>
      </c>
      <c r="E188" s="17">
        <f>SUMIF(SALIDAS13161922[[#This Row],[CÓDIGO PRODUCTO]],INVENTARIO12151821[[#This Row],[CÓDIGO PRODUCTO]],SALIDAS13161922[[#This Row],[CANTIDAD]])</f>
        <v>88</v>
      </c>
      <c r="F188" s="18">
        <f>INVENTARIO12151821[[#This Row],[EXISTENCIAS INICIALES]]+INVENTARIO12151821[[#This Row],[ENTRADAS]]-INVENTARIO12151821[[#This Row],[SALIDAS]]</f>
        <v>57</v>
      </c>
      <c r="H188" s="1" t="s">
        <v>635</v>
      </c>
      <c r="J188" s="11" t="s">
        <v>510</v>
      </c>
      <c r="K188" s="36" t="e" cm="1">
        <f t="array" ref="K188">BUSCARV</f>
        <v>#NAME?</v>
      </c>
      <c r="L188" s="1">
        <v>88</v>
      </c>
      <c r="N188" s="1" t="s">
        <v>636</v>
      </c>
      <c r="P188" s="11" t="s">
        <v>510</v>
      </c>
      <c r="Q188" s="1" t="e" cm="1" vm="1">
        <f t="array" aca="1" ref="Q188" ca="1">VLOOKUP(ENTRADAS14172023[CÓDIGO PRODUCTO],INVENTARIO12151821[],2,FALSE)</f>
        <v>#VALUE!</v>
      </c>
      <c r="R188" s="1">
        <v>65</v>
      </c>
    </row>
    <row r="189" spans="1:18" x14ac:dyDescent="0.25">
      <c r="A189" s="11" t="s">
        <v>511</v>
      </c>
      <c r="B189" t="s">
        <v>386</v>
      </c>
      <c r="C189" s="3">
        <f>INVENTARIO121518[[#This Row],[STOCK]]</f>
        <v>41</v>
      </c>
      <c r="D189" s="17">
        <f>SUMIF(ENTRADAS14172023[[#This Row],[CÓDIGO PRODUCTO]],INVENTARIO12151821[[#This Row],[CÓDIGO PRODUCTO]],ENTRADAS14172023[[#This Row],[CANTIDAD]])</f>
        <v>67</v>
      </c>
      <c r="E189" s="17">
        <f>SUMIF(SALIDAS13161922[[#This Row],[CÓDIGO PRODUCTO]],INVENTARIO12151821[[#This Row],[CÓDIGO PRODUCTO]],SALIDAS13161922[[#This Row],[CANTIDAD]])</f>
        <v>95</v>
      </c>
      <c r="F189" s="18">
        <f>INVENTARIO12151821[[#This Row],[EXISTENCIAS INICIALES]]+INVENTARIO12151821[[#This Row],[ENTRADAS]]-INVENTARIO12151821[[#This Row],[SALIDAS]]</f>
        <v>13</v>
      </c>
      <c r="H189" s="1" t="s">
        <v>636</v>
      </c>
      <c r="J189" s="11" t="s">
        <v>511</v>
      </c>
      <c r="K189" s="36" t="e" cm="1">
        <f t="array" ref="K189">BUSCARV</f>
        <v>#NAME?</v>
      </c>
      <c r="L189" s="1">
        <v>95</v>
      </c>
      <c r="N189" s="1" t="s">
        <v>637</v>
      </c>
      <c r="P189" s="11" t="s">
        <v>511</v>
      </c>
      <c r="Q189" s="1" t="e" cm="1" vm="1">
        <f t="array" aca="1" ref="Q189" ca="1">VLOOKUP(ENTRADAS14172023[CÓDIGO PRODUCTO],INVENTARIO12151821[],2,FALSE)</f>
        <v>#VALUE!</v>
      </c>
      <c r="R189" s="1">
        <v>67</v>
      </c>
    </row>
    <row r="190" spans="1:18" x14ac:dyDescent="0.25">
      <c r="A190" s="11" t="s">
        <v>512</v>
      </c>
      <c r="B190" t="s">
        <v>387</v>
      </c>
      <c r="C190" s="3">
        <f>INVENTARIO121518[[#This Row],[STOCK]]</f>
        <v>65</v>
      </c>
      <c r="D190" s="17">
        <f>SUMIF(ENTRADAS14172023[[#This Row],[CÓDIGO PRODUCTO]],INVENTARIO12151821[[#This Row],[CÓDIGO PRODUCTO]],ENTRADAS14172023[[#This Row],[CANTIDAD]])</f>
        <v>71</v>
      </c>
      <c r="E190" s="17">
        <f>SUMIF(SALIDAS13161922[[#This Row],[CÓDIGO PRODUCTO]],INVENTARIO12151821[[#This Row],[CÓDIGO PRODUCTO]],SALIDAS13161922[[#This Row],[CANTIDAD]])</f>
        <v>94</v>
      </c>
      <c r="F190" s="18">
        <f>INVENTARIO12151821[[#This Row],[EXISTENCIAS INICIALES]]+INVENTARIO12151821[[#This Row],[ENTRADAS]]-INVENTARIO12151821[[#This Row],[SALIDAS]]</f>
        <v>42</v>
      </c>
      <c r="H190" s="1" t="s">
        <v>637</v>
      </c>
      <c r="J190" s="11" t="s">
        <v>512</v>
      </c>
      <c r="K190" s="36" t="e" cm="1">
        <f t="array" ref="K190">BUSCARV</f>
        <v>#NAME?</v>
      </c>
      <c r="L190" s="1">
        <v>94</v>
      </c>
      <c r="N190" s="1" t="s">
        <v>638</v>
      </c>
      <c r="P190" s="11" t="s">
        <v>512</v>
      </c>
      <c r="Q190" s="1" t="e" cm="1" vm="1">
        <f t="array" aca="1" ref="Q190" ca="1">VLOOKUP(ENTRADAS14172023[CÓDIGO PRODUCTO],INVENTARIO12151821[],2,FALSE)</f>
        <v>#VALUE!</v>
      </c>
      <c r="R190" s="1">
        <v>71</v>
      </c>
    </row>
    <row r="191" spans="1:18" x14ac:dyDescent="0.25">
      <c r="A191" s="11" t="s">
        <v>513</v>
      </c>
      <c r="B191" t="s">
        <v>388</v>
      </c>
      <c r="C191" s="3">
        <f>INVENTARIO121518[[#This Row],[STOCK]]</f>
        <v>102</v>
      </c>
      <c r="D191" s="17">
        <f>SUMIF(ENTRADAS14172023[[#This Row],[CÓDIGO PRODUCTO]],INVENTARIO12151821[[#This Row],[CÓDIGO PRODUCTO]],ENTRADAS14172023[[#This Row],[CANTIDAD]])</f>
        <v>72</v>
      </c>
      <c r="E191" s="17">
        <f>SUMIF(SALIDAS13161922[[#This Row],[CÓDIGO PRODUCTO]],INVENTARIO12151821[[#This Row],[CÓDIGO PRODUCTO]],SALIDAS13161922[[#This Row],[CANTIDAD]])</f>
        <v>87</v>
      </c>
      <c r="F191" s="18">
        <f>INVENTARIO12151821[[#This Row],[EXISTENCIAS INICIALES]]+INVENTARIO12151821[[#This Row],[ENTRADAS]]-INVENTARIO12151821[[#This Row],[SALIDAS]]</f>
        <v>87</v>
      </c>
      <c r="H191" s="1" t="s">
        <v>638</v>
      </c>
      <c r="J191" s="11" t="s">
        <v>513</v>
      </c>
      <c r="K191" s="36" t="e" cm="1">
        <f t="array" ref="K191">BUSCARV</f>
        <v>#NAME?</v>
      </c>
      <c r="L191" s="1">
        <v>87</v>
      </c>
      <c r="N191" s="1" t="s">
        <v>639</v>
      </c>
      <c r="P191" s="11" t="s">
        <v>513</v>
      </c>
      <c r="Q191" s="1" t="e" cm="1" vm="1">
        <f t="array" aca="1" ref="Q191" ca="1">VLOOKUP(ENTRADAS14172023[CÓDIGO PRODUCTO],INVENTARIO12151821[],2,FALSE)</f>
        <v>#VALUE!</v>
      </c>
      <c r="R191" s="1">
        <v>72</v>
      </c>
    </row>
    <row r="192" spans="1:18" x14ac:dyDescent="0.25">
      <c r="A192" s="11" t="s">
        <v>514</v>
      </c>
      <c r="B192" t="s">
        <v>389</v>
      </c>
      <c r="C192" s="3">
        <f>INVENTARIO121518[[#This Row],[STOCK]]</f>
        <v>91</v>
      </c>
      <c r="D192" s="17">
        <f>SUMIF(ENTRADAS14172023[[#This Row],[CÓDIGO PRODUCTO]],INVENTARIO12151821[[#This Row],[CÓDIGO PRODUCTO]],ENTRADAS14172023[[#This Row],[CANTIDAD]])</f>
        <v>70</v>
      </c>
      <c r="E192" s="17">
        <f>SUMIF(SALIDAS13161922[[#This Row],[CÓDIGO PRODUCTO]],INVENTARIO12151821[[#This Row],[CÓDIGO PRODUCTO]],SALIDAS13161922[[#This Row],[CANTIDAD]])</f>
        <v>95</v>
      </c>
      <c r="F192" s="18">
        <f>INVENTARIO12151821[[#This Row],[EXISTENCIAS INICIALES]]+INVENTARIO12151821[[#This Row],[ENTRADAS]]-INVENTARIO12151821[[#This Row],[SALIDAS]]</f>
        <v>66</v>
      </c>
      <c r="H192" s="1" t="s">
        <v>639</v>
      </c>
      <c r="J192" s="11" t="s">
        <v>514</v>
      </c>
      <c r="K192" s="36" t="e" cm="1">
        <f t="array" ref="K192">BUSCARV</f>
        <v>#NAME?</v>
      </c>
      <c r="L192" s="1">
        <v>95</v>
      </c>
      <c r="N192" s="1" t="s">
        <v>640</v>
      </c>
      <c r="P192" s="11" t="s">
        <v>514</v>
      </c>
      <c r="Q192" s="1" t="e" cm="1" vm="1">
        <f t="array" aca="1" ref="Q192" ca="1">VLOOKUP(ENTRADAS14172023[CÓDIGO PRODUCTO],INVENTARIO12151821[],2,FALSE)</f>
        <v>#VALUE!</v>
      </c>
      <c r="R192" s="1">
        <v>70</v>
      </c>
    </row>
    <row r="193" spans="1:18" x14ac:dyDescent="0.25">
      <c r="A193" s="11" t="s">
        <v>515</v>
      </c>
      <c r="B193" t="s">
        <v>390</v>
      </c>
      <c r="C193" s="3">
        <f>INVENTARIO121518[[#This Row],[STOCK]]</f>
        <v>104</v>
      </c>
      <c r="D193" s="17">
        <f>SUMIF(ENTRADAS14172023[[#This Row],[CÓDIGO PRODUCTO]],INVENTARIO12151821[[#This Row],[CÓDIGO PRODUCTO]],ENTRADAS14172023[[#This Row],[CANTIDAD]])</f>
        <v>74</v>
      </c>
      <c r="E193" s="17">
        <f>SUMIF(SALIDAS13161922[[#This Row],[CÓDIGO PRODUCTO]],INVENTARIO12151821[[#This Row],[CÓDIGO PRODUCTO]],SALIDAS13161922[[#This Row],[CANTIDAD]])</f>
        <v>93</v>
      </c>
      <c r="F193" s="18">
        <f>INVENTARIO12151821[[#This Row],[EXISTENCIAS INICIALES]]+INVENTARIO12151821[[#This Row],[ENTRADAS]]-INVENTARIO12151821[[#This Row],[SALIDAS]]</f>
        <v>85</v>
      </c>
      <c r="H193" s="1" t="s">
        <v>640</v>
      </c>
      <c r="J193" s="11" t="s">
        <v>515</v>
      </c>
      <c r="K193" s="36" t="e" cm="1">
        <f t="array" ref="K193">BUSCARV</f>
        <v>#NAME?</v>
      </c>
      <c r="L193" s="1">
        <v>93</v>
      </c>
      <c r="N193" s="1" t="s">
        <v>641</v>
      </c>
      <c r="P193" s="11" t="s">
        <v>515</v>
      </c>
      <c r="Q193" s="1" t="e" cm="1" vm="1">
        <f t="array" aca="1" ref="Q193" ca="1">VLOOKUP(ENTRADAS14172023[CÓDIGO PRODUCTO],INVENTARIO12151821[],2,FALSE)</f>
        <v>#VALUE!</v>
      </c>
      <c r="R193" s="1">
        <v>74</v>
      </c>
    </row>
    <row r="194" spans="1:18" x14ac:dyDescent="0.25">
      <c r="A194" s="11" t="s">
        <v>516</v>
      </c>
      <c r="B194" t="s">
        <v>391</v>
      </c>
      <c r="C194" s="3">
        <f>INVENTARIO121518[[#This Row],[STOCK]]</f>
        <v>90</v>
      </c>
      <c r="D194" s="17">
        <f>SUMIF(ENTRADAS14172023[[#This Row],[CÓDIGO PRODUCTO]],INVENTARIO12151821[[#This Row],[CÓDIGO PRODUCTO]],ENTRADAS14172023[[#This Row],[CANTIDAD]])</f>
        <v>69</v>
      </c>
      <c r="E194" s="17">
        <f>SUMIF(SALIDAS13161922[[#This Row],[CÓDIGO PRODUCTO]],INVENTARIO12151821[[#This Row],[CÓDIGO PRODUCTO]],SALIDAS13161922[[#This Row],[CANTIDAD]])</f>
        <v>96</v>
      </c>
      <c r="F194" s="18">
        <f>INVENTARIO12151821[[#This Row],[EXISTENCIAS INICIALES]]+INVENTARIO12151821[[#This Row],[ENTRADAS]]-INVENTARIO12151821[[#This Row],[SALIDAS]]</f>
        <v>63</v>
      </c>
      <c r="H194" s="1" t="s">
        <v>641</v>
      </c>
      <c r="J194" s="11" t="s">
        <v>516</v>
      </c>
      <c r="K194" s="36" t="e" cm="1">
        <f t="array" ref="K194">BUSCARV</f>
        <v>#NAME?</v>
      </c>
      <c r="L194" s="1">
        <v>96</v>
      </c>
      <c r="N194" s="1" t="s">
        <v>642</v>
      </c>
      <c r="P194" s="11" t="s">
        <v>516</v>
      </c>
      <c r="Q194" s="1" t="e" cm="1" vm="1">
        <f t="array" aca="1" ref="Q194" ca="1">VLOOKUP(ENTRADAS14172023[CÓDIGO PRODUCTO],INVENTARIO12151821[],2,FALSE)</f>
        <v>#VALUE!</v>
      </c>
      <c r="R194" s="1">
        <v>69</v>
      </c>
    </row>
    <row r="195" spans="1:18" x14ac:dyDescent="0.25">
      <c r="A195" s="11" t="s">
        <v>517</v>
      </c>
      <c r="B195" t="s">
        <v>272</v>
      </c>
      <c r="C195" s="3">
        <f>INVENTARIO121518[[#This Row],[STOCK]]</f>
        <v>71</v>
      </c>
      <c r="D195" s="17">
        <f>SUMIF(ENTRADAS14172023[[#This Row],[CÓDIGO PRODUCTO]],INVENTARIO12151821[[#This Row],[CÓDIGO PRODUCTO]],ENTRADAS14172023[[#This Row],[CANTIDAD]])</f>
        <v>73</v>
      </c>
      <c r="E195" s="17">
        <f>SUMIF(SALIDAS13161922[[#This Row],[CÓDIGO PRODUCTO]],INVENTARIO12151821[[#This Row],[CÓDIGO PRODUCTO]],SALIDAS13161922[[#This Row],[CANTIDAD]])</f>
        <v>94</v>
      </c>
      <c r="F195" s="18">
        <f>INVENTARIO12151821[[#This Row],[EXISTENCIAS INICIALES]]+INVENTARIO12151821[[#This Row],[ENTRADAS]]-INVENTARIO12151821[[#This Row],[SALIDAS]]</f>
        <v>50</v>
      </c>
      <c r="H195" s="1" t="s">
        <v>642</v>
      </c>
      <c r="J195" s="11" t="s">
        <v>517</v>
      </c>
      <c r="K195" s="36" t="e" cm="1">
        <f t="array" ref="K195">BUSCARV</f>
        <v>#NAME?</v>
      </c>
      <c r="L195" s="1">
        <v>94</v>
      </c>
      <c r="N195" s="1" t="s">
        <v>643</v>
      </c>
      <c r="P195" s="11" t="s">
        <v>517</v>
      </c>
      <c r="Q195" s="1" t="e" cm="1" vm="1">
        <f t="array" aca="1" ref="Q195" ca="1">VLOOKUP(ENTRADAS14172023[CÓDIGO PRODUCTO],INVENTARIO12151821[],2,FALSE)</f>
        <v>#VALUE!</v>
      </c>
      <c r="R195" s="1">
        <v>73</v>
      </c>
    </row>
    <row r="196" spans="1:18" x14ac:dyDescent="0.25">
      <c r="A196" s="5"/>
      <c r="B196" s="4"/>
      <c r="C196" s="3"/>
      <c r="D196" s="17"/>
      <c r="E196" s="17"/>
      <c r="F196" s="18"/>
      <c r="J196" s="11"/>
      <c r="K196" s="36" t="e" cm="1">
        <f t="array" ref="K196">BUSCARV</f>
        <v>#NAME?</v>
      </c>
    </row>
    <row r="197" spans="1:18" x14ac:dyDescent="0.25">
      <c r="A197" s="5"/>
      <c r="B197" s="4"/>
      <c r="C197" s="3"/>
      <c r="D197" s="17"/>
      <c r="E197" s="17"/>
      <c r="F197" s="18"/>
      <c r="J197" s="35"/>
      <c r="K197" s="36" t="e" cm="1">
        <f t="array" ref="K197">BUSCARV</f>
        <v>#NAME?</v>
      </c>
    </row>
    <row r="198" spans="1:18" x14ac:dyDescent="0.25">
      <c r="A198" s="5"/>
      <c r="B198" s="4"/>
      <c r="C198" s="3"/>
      <c r="D198" s="17"/>
      <c r="E198" s="17"/>
      <c r="F198" s="18"/>
      <c r="J198" s="35"/>
      <c r="K198" s="36" t="e" cm="1">
        <f t="array" ref="K198">BUSCARV</f>
        <v>#NAME?</v>
      </c>
    </row>
    <row r="199" spans="1:18" x14ac:dyDescent="0.25">
      <c r="A199" s="5"/>
      <c r="B199" s="4"/>
      <c r="C199" s="3"/>
      <c r="D199" s="17"/>
      <c r="E199" s="17"/>
      <c r="F199" s="18"/>
      <c r="J199" s="35"/>
      <c r="K199" s="36" t="e" cm="1">
        <f t="array" ref="K199">BUSCARV</f>
        <v>#NAME?</v>
      </c>
    </row>
    <row r="200" spans="1:18" x14ac:dyDescent="0.25">
      <c r="A200" s="11"/>
      <c r="B200" s="12"/>
      <c r="C200" s="13"/>
      <c r="D200" s="19"/>
      <c r="E200" s="19"/>
      <c r="F200" s="20"/>
      <c r="J200" s="35"/>
      <c r="K200" s="36" t="e" cm="1">
        <f t="array" ref="K200">BUSCARV</f>
        <v>#NAME?</v>
      </c>
    </row>
    <row r="201" spans="1:18" x14ac:dyDescent="0.25">
      <c r="J201" s="35"/>
      <c r="K201" s="36" t="e" cm="1">
        <f t="array" ref="K201">BUSCARV</f>
        <v>#NAME?</v>
      </c>
    </row>
    <row r="202" spans="1:18" x14ac:dyDescent="0.25">
      <c r="J202" s="35"/>
      <c r="K202" s="36" t="e" cm="1">
        <f t="array" ref="K202">BUSCARV</f>
        <v>#NAME?</v>
      </c>
    </row>
    <row r="203" spans="1:18" x14ac:dyDescent="0.25">
      <c r="J203" s="35"/>
      <c r="K203" s="36" t="e" cm="1">
        <f t="array" ref="K203">BUSCARV</f>
        <v>#NAME?</v>
      </c>
    </row>
    <row r="204" spans="1:18" x14ac:dyDescent="0.25">
      <c r="J204" s="35"/>
      <c r="K204" s="36" t="e" cm="1">
        <f t="array" ref="K204">BUSCARV</f>
        <v>#NAME?</v>
      </c>
    </row>
    <row r="205" spans="1:18" x14ac:dyDescent="0.25">
      <c r="J205" s="35"/>
      <c r="K205" s="36" t="e" cm="1">
        <f t="array" ref="K205">BUSCARV</f>
        <v>#NAME?</v>
      </c>
    </row>
    <row r="206" spans="1:18" x14ac:dyDescent="0.25">
      <c r="J206" s="35"/>
      <c r="K206" s="36" t="e" cm="1">
        <f t="array" ref="K206">BUSCARV</f>
        <v>#NAME?</v>
      </c>
    </row>
    <row r="207" spans="1:18" x14ac:dyDescent="0.25">
      <c r="J207" s="35"/>
      <c r="K207" s="36" t="e" cm="1">
        <f t="array" ref="K207">BUSCARV</f>
        <v>#NAME?</v>
      </c>
    </row>
    <row r="208" spans="1:18" x14ac:dyDescent="0.25">
      <c r="J208" s="35"/>
      <c r="K208" s="36" t="e" cm="1">
        <f t="array" ref="K208">BUSCARV</f>
        <v>#NAME?</v>
      </c>
    </row>
    <row r="209" spans="10:11" x14ac:dyDescent="0.25">
      <c r="J209" s="35"/>
      <c r="K209" s="36" t="e" cm="1">
        <f t="array" ref="K209">BUSCARV</f>
        <v>#NAME?</v>
      </c>
    </row>
    <row r="210" spans="10:11" x14ac:dyDescent="0.25">
      <c r="J210" s="35"/>
      <c r="K210" s="36" t="e" cm="1">
        <f t="array" ref="K210">BUSCARV</f>
        <v>#NAME?</v>
      </c>
    </row>
    <row r="211" spans="10:11" x14ac:dyDescent="0.25">
      <c r="J211" s="35"/>
      <c r="K211" s="36" t="e" cm="1">
        <f t="array" ref="K211">BUSCARV</f>
        <v>#NAME?</v>
      </c>
    </row>
    <row r="212" spans="10:11" x14ac:dyDescent="0.25">
      <c r="J212" s="35"/>
      <c r="K212" s="36" t="e" cm="1">
        <f t="array" ref="K212">BUSCARV</f>
        <v>#NAME?</v>
      </c>
    </row>
    <row r="213" spans="10:11" x14ac:dyDescent="0.25">
      <c r="J213" s="35"/>
      <c r="K213" s="36" t="e" cm="1">
        <f t="array" ref="K213">BUSCARV</f>
        <v>#NAME?</v>
      </c>
    </row>
    <row r="214" spans="10:11" x14ac:dyDescent="0.25">
      <c r="J214" s="35"/>
      <c r="K214" s="36" t="e" cm="1">
        <f t="array" ref="K214">BUSCARV</f>
        <v>#NAME?</v>
      </c>
    </row>
    <row r="215" spans="10:11" x14ac:dyDescent="0.25">
      <c r="J215" s="35"/>
      <c r="K215" s="36" t="e" cm="1">
        <f t="array" ref="K215">BUSCARV</f>
        <v>#NAME?</v>
      </c>
    </row>
    <row r="216" spans="10:11" x14ac:dyDescent="0.25">
      <c r="J216" s="35"/>
      <c r="K216" s="36" t="e" cm="1">
        <f t="array" ref="K216">BUSCARV</f>
        <v>#NAME?</v>
      </c>
    </row>
    <row r="217" spans="10:11" x14ac:dyDescent="0.25">
      <c r="J217" s="35"/>
      <c r="K217" s="36" t="e" cm="1">
        <f t="array" ref="K217">BUSCARV</f>
        <v>#NAME?</v>
      </c>
    </row>
    <row r="218" spans="10:11" x14ac:dyDescent="0.25">
      <c r="J218" s="35"/>
      <c r="K218" s="36" t="e" cm="1">
        <f t="array" ref="K218">BUSCARV</f>
        <v>#NAME?</v>
      </c>
    </row>
    <row r="219" spans="10:11" x14ac:dyDescent="0.25">
      <c r="J219" s="35"/>
      <c r="K219" s="36" t="e" cm="1">
        <f t="array" ref="K219">BUSCARV</f>
        <v>#NAME?</v>
      </c>
    </row>
    <row r="220" spans="10:11" x14ac:dyDescent="0.25">
      <c r="J220" s="35"/>
      <c r="K220" s="36" t="e" cm="1">
        <f t="array" ref="K220">BUSCARV</f>
        <v>#NAME?</v>
      </c>
    </row>
    <row r="221" spans="10:11" x14ac:dyDescent="0.25">
      <c r="J221" s="35"/>
      <c r="K221" s="36" t="e" cm="1">
        <f t="array" ref="K221">BUSCARV</f>
        <v>#NAME?</v>
      </c>
    </row>
    <row r="222" spans="10:11" x14ac:dyDescent="0.25">
      <c r="J222" s="35"/>
      <c r="K222" s="36" t="e" cm="1">
        <f t="array" ref="K222">BUSCARV</f>
        <v>#NAME?</v>
      </c>
    </row>
    <row r="223" spans="10:11" x14ac:dyDescent="0.25">
      <c r="J223" s="35"/>
      <c r="K223" s="36" t="e" cm="1">
        <f t="array" ref="K223">BUSCARV</f>
        <v>#NAME?</v>
      </c>
    </row>
    <row r="224" spans="10:11" x14ac:dyDescent="0.25">
      <c r="J224" s="35"/>
      <c r="K224" s="36" t="e" cm="1">
        <f t="array" ref="K224">BUSCARV</f>
        <v>#NAME?</v>
      </c>
    </row>
    <row r="225" spans="10:11" x14ac:dyDescent="0.25">
      <c r="J225" s="35"/>
      <c r="K225" s="36" t="e" cm="1">
        <f t="array" ref="K225">BUSCARV</f>
        <v>#NAME?</v>
      </c>
    </row>
    <row r="226" spans="10:11" x14ac:dyDescent="0.25">
      <c r="J226" s="35"/>
      <c r="K226" s="36" t="e" cm="1">
        <f t="array" ref="K226">BUSCARV</f>
        <v>#NAME?</v>
      </c>
    </row>
    <row r="227" spans="10:11" x14ac:dyDescent="0.25">
      <c r="J227" s="35"/>
      <c r="K227" s="36" t="e" cm="1">
        <f t="array" ref="K227">BUSCARV</f>
        <v>#NAME?</v>
      </c>
    </row>
    <row r="228" spans="10:11" x14ac:dyDescent="0.25">
      <c r="J228" s="35"/>
      <c r="K228" s="36" t="e" cm="1">
        <f t="array" ref="K228">BUSCARV</f>
        <v>#NAME?</v>
      </c>
    </row>
    <row r="229" spans="10:11" x14ac:dyDescent="0.25">
      <c r="J229" s="35"/>
      <c r="K229" s="36" t="e" cm="1">
        <f t="array" ref="K229">BUSCARV</f>
        <v>#NAME?</v>
      </c>
    </row>
    <row r="230" spans="10:11" x14ac:dyDescent="0.25">
      <c r="J230" s="35"/>
      <c r="K230" s="36" t="e" cm="1">
        <f t="array" ref="K230">BUSCARV</f>
        <v>#NAME?</v>
      </c>
    </row>
    <row r="231" spans="10:11" x14ac:dyDescent="0.25">
      <c r="J231" s="35"/>
      <c r="K231" s="36" t="e" cm="1">
        <f t="array" ref="K231">BUSCARV</f>
        <v>#NAME?</v>
      </c>
    </row>
    <row r="232" spans="10:11" x14ac:dyDescent="0.25">
      <c r="J232" s="35"/>
      <c r="K232" s="36" t="e" cm="1">
        <f t="array" ref="K232">BUSCARV</f>
        <v>#NAME?</v>
      </c>
    </row>
    <row r="233" spans="10:11" x14ac:dyDescent="0.25">
      <c r="J233" s="35"/>
      <c r="K233" s="36" t="e" cm="1">
        <f t="array" ref="K233">BUSCARV</f>
        <v>#NAME?</v>
      </c>
    </row>
    <row r="234" spans="10:11" x14ac:dyDescent="0.25">
      <c r="J234" s="35"/>
      <c r="K234" s="36" t="e" cm="1">
        <f t="array" ref="K234">BUSCARV</f>
        <v>#NAME?</v>
      </c>
    </row>
    <row r="235" spans="10:11" x14ac:dyDescent="0.25">
      <c r="J235" s="35"/>
      <c r="K235" s="36" t="e" cm="1">
        <f t="array" ref="K235">BUSCARV</f>
        <v>#NAME?</v>
      </c>
    </row>
    <row r="236" spans="10:11" x14ac:dyDescent="0.25">
      <c r="J236" s="35"/>
      <c r="K236" s="36" t="e" cm="1">
        <f t="array" ref="K236">BUSCARV</f>
        <v>#NAME?</v>
      </c>
    </row>
    <row r="237" spans="10:11" x14ac:dyDescent="0.25">
      <c r="J237" s="35"/>
      <c r="K237" s="36" t="e" cm="1">
        <f t="array" ref="K237">BUSCARV</f>
        <v>#NAME?</v>
      </c>
    </row>
    <row r="238" spans="10:11" x14ac:dyDescent="0.25">
      <c r="J238" s="35"/>
      <c r="K238" s="36" t="e" cm="1">
        <f t="array" ref="K238">BUSCARV</f>
        <v>#NAME?</v>
      </c>
    </row>
    <row r="239" spans="10:11" x14ac:dyDescent="0.25">
      <c r="J239" s="35"/>
      <c r="K239" s="36" t="e" cm="1">
        <f t="array" ref="K239">BUSCARV</f>
        <v>#NAME?</v>
      </c>
    </row>
    <row r="240" spans="10:11" x14ac:dyDescent="0.25">
      <c r="J240" s="35"/>
      <c r="K240" s="36" t="e" cm="1">
        <f t="array" ref="K240">BUSCARV</f>
        <v>#NAME?</v>
      </c>
    </row>
    <row r="241" spans="10:11" x14ac:dyDescent="0.25">
      <c r="J241" s="35"/>
      <c r="K241" s="36" t="e" cm="1">
        <f t="array" ref="K241">BUSCARV</f>
        <v>#NAME?</v>
      </c>
    </row>
    <row r="242" spans="10:11" x14ac:dyDescent="0.25">
      <c r="J242" s="35"/>
      <c r="K242" s="36" t="e" cm="1">
        <f t="array" ref="K242">BUSCARV</f>
        <v>#NAME?</v>
      </c>
    </row>
    <row r="243" spans="10:11" x14ac:dyDescent="0.25">
      <c r="J243" s="35"/>
      <c r="K243" s="36" t="e" cm="1">
        <f t="array" ref="K243">BUSCARV</f>
        <v>#NAME?</v>
      </c>
    </row>
    <row r="244" spans="10:11" x14ac:dyDescent="0.25">
      <c r="J244" s="35"/>
      <c r="K244" s="36" t="e" cm="1">
        <f t="array" ref="K244">BUSCARV</f>
        <v>#NAME?</v>
      </c>
    </row>
    <row r="245" spans="10:11" x14ac:dyDescent="0.25">
      <c r="J245" s="35"/>
      <c r="K245" s="36" t="e" cm="1">
        <f t="array" ref="K245">BUSCARV</f>
        <v>#NAME?</v>
      </c>
    </row>
    <row r="246" spans="10:11" x14ac:dyDescent="0.25">
      <c r="J246" s="35"/>
      <c r="K246" s="36" t="e" cm="1">
        <f t="array" ref="K246">BUSCARV</f>
        <v>#NAME?</v>
      </c>
    </row>
    <row r="247" spans="10:11" x14ac:dyDescent="0.25">
      <c r="J247" s="35"/>
      <c r="K247" s="36" t="e" cm="1">
        <f t="array" ref="K247">BUSCARV</f>
        <v>#NAME?</v>
      </c>
    </row>
    <row r="248" spans="10:11" x14ac:dyDescent="0.25">
      <c r="J248" s="35"/>
      <c r="K248" s="36" t="e" cm="1">
        <f t="array" ref="K248">BUSCARV</f>
        <v>#NAME?</v>
      </c>
    </row>
  </sheetData>
  <mergeCells count="4">
    <mergeCell ref="A1:S1"/>
    <mergeCell ref="A2:F2"/>
    <mergeCell ref="H2:L2"/>
    <mergeCell ref="N2:R2"/>
  </mergeCells>
  <pageMargins left="0.7" right="0.7" top="0.75" bottom="0.75" header="0.3" footer="0.3"/>
  <tableParts count="3">
    <tablePart r:id="rId1"/>
    <tablePart r:id="rId2"/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DECD8F-1060-49AC-B434-5D98F3665029}">
  <dimension ref="A1:S248"/>
  <sheetViews>
    <sheetView topLeftCell="A166" zoomScale="70" zoomScaleNormal="70" workbookViewId="0">
      <selection activeCell="D5" sqref="D5:D195"/>
    </sheetView>
  </sheetViews>
  <sheetFormatPr baseColWidth="10" defaultRowHeight="15" x14ac:dyDescent="0.25"/>
  <cols>
    <col min="1" max="1" width="21.28515625" style="1" customWidth="1"/>
    <col min="2" max="2" width="24" style="1" customWidth="1"/>
    <col min="3" max="3" width="19.140625" style="1" customWidth="1"/>
    <col min="4" max="4" width="13" style="1" customWidth="1"/>
    <col min="5" max="5" width="11.42578125" style="1"/>
    <col min="6" max="6" width="12.42578125" style="1" customWidth="1"/>
    <col min="7" max="7" width="2.85546875" style="2" customWidth="1"/>
    <col min="8" max="8" width="14.42578125" style="1" customWidth="1"/>
    <col min="9" max="9" width="12.5703125" style="1" customWidth="1"/>
    <col min="10" max="10" width="18" style="1" customWidth="1"/>
    <col min="11" max="11" width="0.42578125" style="1" customWidth="1"/>
    <col min="12" max="12" width="12.7109375" style="1" customWidth="1"/>
    <col min="13" max="13" width="3.140625" style="2" customWidth="1"/>
    <col min="14" max="14" width="14.42578125" style="1" customWidth="1"/>
    <col min="15" max="15" width="12.5703125" style="1" customWidth="1"/>
    <col min="16" max="16" width="21.28515625" style="1" customWidth="1"/>
    <col min="17" max="17" width="0.140625" style="1" customWidth="1"/>
    <col min="18" max="18" width="12.7109375" style="1" customWidth="1"/>
    <col min="19" max="19" width="3" style="2" customWidth="1"/>
    <col min="20" max="16384" width="11.42578125" style="1"/>
  </cols>
  <sheetData>
    <row r="1" spans="1:19" ht="53.25" customHeight="1" x14ac:dyDescent="0.25">
      <c r="A1" s="40"/>
      <c r="B1" s="41"/>
      <c r="C1" s="41"/>
      <c r="D1" s="41"/>
      <c r="E1" s="41"/>
      <c r="F1" s="41"/>
      <c r="G1" s="41"/>
      <c r="H1" s="41"/>
      <c r="I1" s="41"/>
      <c r="J1" s="41"/>
      <c r="K1" s="41"/>
      <c r="L1" s="41"/>
      <c r="M1" s="41"/>
      <c r="N1" s="41"/>
      <c r="O1" s="41"/>
      <c r="P1" s="41"/>
      <c r="Q1" s="41"/>
      <c r="R1" s="41"/>
      <c r="S1" s="41"/>
    </row>
    <row r="2" spans="1:19" ht="36.75" customHeight="1" x14ac:dyDescent="0.25">
      <c r="A2" s="37" t="s">
        <v>9</v>
      </c>
      <c r="B2" s="37"/>
      <c r="C2" s="37"/>
      <c r="D2" s="37"/>
      <c r="E2" s="37"/>
      <c r="F2" s="37"/>
      <c r="H2" s="38" t="s">
        <v>6</v>
      </c>
      <c r="I2" s="38"/>
      <c r="J2" s="38"/>
      <c r="K2" s="38"/>
      <c r="L2" s="38"/>
      <c r="N2" s="39" t="s">
        <v>5</v>
      </c>
      <c r="O2" s="39"/>
      <c r="P2" s="39"/>
      <c r="Q2" s="39"/>
      <c r="R2" s="39"/>
    </row>
    <row r="3" spans="1:19" ht="3" customHeight="1" x14ac:dyDescent="0.25"/>
    <row r="4" spans="1:19" ht="36.75" customHeight="1" x14ac:dyDescent="0.25">
      <c r="A4" s="7" t="s">
        <v>2</v>
      </c>
      <c r="B4" s="8" t="s">
        <v>3</v>
      </c>
      <c r="C4" s="9" t="s">
        <v>8</v>
      </c>
      <c r="D4" s="8" t="s">
        <v>5</v>
      </c>
      <c r="E4" s="8" t="s">
        <v>6</v>
      </c>
      <c r="F4" s="10" t="s">
        <v>7</v>
      </c>
      <c r="H4" s="8" t="s">
        <v>0</v>
      </c>
      <c r="I4" s="8" t="s">
        <v>1</v>
      </c>
      <c r="J4" s="9" t="s">
        <v>2</v>
      </c>
      <c r="K4" s="8" t="s">
        <v>3</v>
      </c>
      <c r="L4" s="8" t="s">
        <v>4</v>
      </c>
      <c r="N4" s="8" t="s">
        <v>0</v>
      </c>
      <c r="O4" s="8" t="s">
        <v>1</v>
      </c>
      <c r="P4" s="9" t="s">
        <v>2</v>
      </c>
      <c r="Q4" s="8" t="s">
        <v>3</v>
      </c>
      <c r="R4" s="8" t="s">
        <v>4</v>
      </c>
    </row>
    <row r="5" spans="1:19" x14ac:dyDescent="0.25">
      <c r="A5" s="5" t="s">
        <v>18</v>
      </c>
      <c r="B5" s="4" t="s">
        <v>28</v>
      </c>
      <c r="C5" s="3">
        <f>INVENTARIO12151821[[#This Row],[STOCK]]</f>
        <v>61</v>
      </c>
      <c r="D5" s="3">
        <f>SUMIF(ENTRADAS14172026[[#This Row],[CÓDIGO PRODUCTO]],INVENTARIO12151824[[#This Row],[CÓDIGO PRODUCTO]],ENTRADAS14172026[[#This Row],[CANTIDAD]])</f>
        <v>76</v>
      </c>
      <c r="E5" s="3">
        <f>SUMIF(SALIDAS13161925[[#This Row],[CÓDIGO PRODUCTO]],INVENTARIO12151824[[#This Row],[CÓDIGO PRODUCTO]],SALIDAS13161925[[#This Row],[CANTIDAD]])</f>
        <v>100</v>
      </c>
      <c r="F5" s="6">
        <f>INVENTARIO12151824[[#This Row],[EXISTENCIAS INICIALES]]+INVENTARIO12151824[[#This Row],[ENTRADAS]]-INVENTARIO12151824[[#This Row],[SALIDAS]]</f>
        <v>37</v>
      </c>
      <c r="H5" s="1" t="s">
        <v>26</v>
      </c>
      <c r="I5" s="15">
        <v>44652</v>
      </c>
      <c r="J5" s="5" t="s">
        <v>18</v>
      </c>
      <c r="L5" s="1">
        <v>100</v>
      </c>
      <c r="N5" s="1" t="s">
        <v>27</v>
      </c>
      <c r="O5" s="16">
        <v>44649</v>
      </c>
      <c r="P5" s="5" t="s">
        <v>18</v>
      </c>
      <c r="Q5" s="1" t="e" cm="1" vm="1">
        <f t="array" aca="1" ref="Q5" ca="1">VLOOKUP(ENTRADAS14172026[CÓDIGO PRODUCTO],INVENTARIO12151824[],2,FALSE)</f>
        <v>#VALUE!</v>
      </c>
      <c r="R5" s="1">
        <v>76</v>
      </c>
    </row>
    <row r="6" spans="1:19" x14ac:dyDescent="0.25">
      <c r="A6" s="5" t="s">
        <v>19</v>
      </c>
      <c r="B6" s="4" t="s">
        <v>29</v>
      </c>
      <c r="C6" s="3">
        <f>INVENTARIO12151821[[#This Row],[STOCK]]</f>
        <v>49</v>
      </c>
      <c r="D6" s="3">
        <f>SUMIF(ENTRADAS14172026[[#This Row],[CÓDIGO PRODUCTO]],INVENTARIO12151824[[#This Row],[CÓDIGO PRODUCTO]],ENTRADAS14172026[[#This Row],[CANTIDAD]])</f>
        <v>77</v>
      </c>
      <c r="E6" s="3">
        <f>SUMIF(SALIDAS13161925[[#This Row],[CÓDIGO PRODUCTO]],INVENTARIO12151824[[#This Row],[CÓDIGO PRODUCTO]],SALIDAS13161925[[#This Row],[CANTIDAD]])</f>
        <v>105</v>
      </c>
      <c r="F6" s="6">
        <f>INVENTARIO12151824[[#This Row],[EXISTENCIAS INICIALES]]+INVENTARIO12151824[[#This Row],[ENTRADAS]]-INVENTARIO12151824[[#This Row],[SALIDAS]]</f>
        <v>21</v>
      </c>
      <c r="H6" s="1" t="s">
        <v>27</v>
      </c>
      <c r="I6" s="15">
        <v>44653</v>
      </c>
      <c r="J6" s="5" t="s">
        <v>19</v>
      </c>
      <c r="K6" s="1" t="e" cm="1" vm="2">
        <f t="array" aca="1" ref="K6" ca="1">VLOOKUP(SALIDAS13161925[CÓDIGO PRODUCTO],INVENTARIO12151824[],2,FALSE)</f>
        <v>#VALUE!</v>
      </c>
      <c r="L6" s="1">
        <v>105</v>
      </c>
      <c r="N6" s="1" t="s">
        <v>141</v>
      </c>
      <c r="O6" s="16">
        <v>44650</v>
      </c>
      <c r="P6" s="5" t="s">
        <v>19</v>
      </c>
      <c r="Q6" s="1" t="e" cm="1" vm="1">
        <f t="array" aca="1" ref="Q6" ca="1">VLOOKUP(ENTRADAS14172026[CÓDIGO PRODUCTO],INVENTARIO12151824[],2,FALSE)</f>
        <v>#VALUE!</v>
      </c>
      <c r="R6" s="1">
        <v>77</v>
      </c>
    </row>
    <row r="7" spans="1:19" x14ac:dyDescent="0.25">
      <c r="A7" s="5" t="s">
        <v>20</v>
      </c>
      <c r="B7" s="4" t="s">
        <v>30</v>
      </c>
      <c r="C7" s="3">
        <f>INVENTARIO12151821[[#This Row],[STOCK]]</f>
        <v>72</v>
      </c>
      <c r="D7" s="3">
        <f>SUMIF(ENTRADAS14172026[[#This Row],[CÓDIGO PRODUCTO]],INVENTARIO12151824[[#This Row],[CÓDIGO PRODUCTO]],ENTRADAS14172026[[#This Row],[CANTIDAD]])</f>
        <v>85</v>
      </c>
      <c r="E7" s="3">
        <f>SUMIF(SALIDAS13161925[[#This Row],[CÓDIGO PRODUCTO]],INVENTARIO12151824[[#This Row],[CÓDIGO PRODUCTO]],SALIDAS13161925[[#This Row],[CANTIDAD]])</f>
        <v>99</v>
      </c>
      <c r="F7" s="6">
        <f>INVENTARIO12151824[[#This Row],[EXISTENCIAS INICIALES]]+INVENTARIO12151824[[#This Row],[ENTRADAS]]-INVENTARIO12151824[[#This Row],[SALIDAS]]</f>
        <v>58</v>
      </c>
      <c r="H7" s="1" t="s">
        <v>141</v>
      </c>
      <c r="I7" s="15">
        <v>44654</v>
      </c>
      <c r="J7" s="5" t="s">
        <v>20</v>
      </c>
      <c r="K7" s="1" t="e" cm="1">
        <f t="array" ref="K7">BUSCARV</f>
        <v>#NAME?</v>
      </c>
      <c r="L7" s="1">
        <v>99</v>
      </c>
      <c r="N7" s="1" t="s">
        <v>142</v>
      </c>
      <c r="O7" s="16">
        <v>44651</v>
      </c>
      <c r="P7" s="5" t="s">
        <v>20</v>
      </c>
      <c r="Q7" s="1" t="e" cm="1" vm="1">
        <f t="array" aca="1" ref="Q7" ca="1">VLOOKUP(ENTRADAS14172026[CÓDIGO PRODUCTO],INVENTARIO12151824[],2,FALSE)</f>
        <v>#VALUE!</v>
      </c>
      <c r="R7" s="1">
        <v>85</v>
      </c>
    </row>
    <row r="8" spans="1:19" x14ac:dyDescent="0.25">
      <c r="A8" s="5" t="s">
        <v>21</v>
      </c>
      <c r="B8" s="4" t="s">
        <v>31</v>
      </c>
      <c r="C8" s="3">
        <f>INVENTARIO12151821[[#This Row],[STOCK]]</f>
        <v>57</v>
      </c>
      <c r="D8" s="3">
        <f>SUMIF(ENTRADAS14172026[[#This Row],[CÓDIGO PRODUCTO]],INVENTARIO12151824[[#This Row],[CÓDIGO PRODUCTO]],ENTRADAS14172026[[#This Row],[CANTIDAD]])</f>
        <v>77</v>
      </c>
      <c r="E8" s="3">
        <f>SUMIF(SALIDAS13161925[[#This Row],[CÓDIGO PRODUCTO]],INVENTARIO12151824[[#This Row],[CÓDIGO PRODUCTO]],SALIDAS13161925[[#This Row],[CANTIDAD]])</f>
        <v>99</v>
      </c>
      <c r="F8" s="6">
        <f>INVENTARIO12151824[[#This Row],[EXISTENCIAS INICIALES]]+INVENTARIO12151824[[#This Row],[ENTRADAS]]-INVENTARIO12151824[[#This Row],[SALIDAS]]</f>
        <v>35</v>
      </c>
      <c r="H8" s="1" t="s">
        <v>142</v>
      </c>
      <c r="I8" s="15">
        <v>44655</v>
      </c>
      <c r="J8" s="5" t="s">
        <v>21</v>
      </c>
      <c r="K8" s="1" t="e" cm="1">
        <f t="array" ref="K8">BUSCARV</f>
        <v>#NAME?</v>
      </c>
      <c r="L8" s="1">
        <v>99</v>
      </c>
      <c r="N8" s="1" t="s">
        <v>143</v>
      </c>
      <c r="O8" s="16">
        <v>44652</v>
      </c>
      <c r="P8" s="5" t="s">
        <v>21</v>
      </c>
      <c r="Q8" s="1" t="e" cm="1" vm="1">
        <f t="array" aca="1" ref="Q8" ca="1">VLOOKUP(ENTRADAS14172026[CÓDIGO PRODUCTO],INVENTARIO12151824[],2,FALSE)</f>
        <v>#VALUE!</v>
      </c>
      <c r="R8" s="1">
        <v>77</v>
      </c>
    </row>
    <row r="9" spans="1:19" x14ac:dyDescent="0.25">
      <c r="A9" s="5" t="s">
        <v>14</v>
      </c>
      <c r="B9" s="4" t="s">
        <v>32</v>
      </c>
      <c r="C9" s="3">
        <f>INVENTARIO12151821[[#This Row],[STOCK]]</f>
        <v>68</v>
      </c>
      <c r="D9" s="3">
        <f>SUMIF(ENTRADAS14172026[[#This Row],[CÓDIGO PRODUCTO]],INVENTARIO12151824[[#This Row],[CÓDIGO PRODUCTO]],ENTRADAS14172026[[#This Row],[CANTIDAD]])</f>
        <v>85</v>
      </c>
      <c r="E9" s="3">
        <f>SUMIF(SALIDAS13161925[[#This Row],[CÓDIGO PRODUCTO]],INVENTARIO12151824[[#This Row],[CÓDIGO PRODUCTO]],SALIDAS13161925[[#This Row],[CANTIDAD]])</f>
        <v>90</v>
      </c>
      <c r="F9" s="6">
        <f>INVENTARIO12151824[[#This Row],[EXISTENCIAS INICIALES]]+INVENTARIO12151824[[#This Row],[ENTRADAS]]-INVENTARIO12151824[[#This Row],[SALIDAS]]</f>
        <v>63</v>
      </c>
      <c r="H9" s="1" t="s">
        <v>143</v>
      </c>
      <c r="I9" s="15">
        <v>44656</v>
      </c>
      <c r="J9" s="5" t="s">
        <v>14</v>
      </c>
      <c r="K9" s="1" t="e" cm="1">
        <f t="array" ref="K9">BUSCARV</f>
        <v>#NAME?</v>
      </c>
      <c r="L9" s="1">
        <v>90</v>
      </c>
      <c r="N9" s="1" t="s">
        <v>144</v>
      </c>
      <c r="O9" s="16">
        <v>44653</v>
      </c>
      <c r="P9" s="5" t="s">
        <v>14</v>
      </c>
      <c r="Q9" s="1" t="e" cm="1" vm="1">
        <f t="array" aca="1" ref="Q9" ca="1">VLOOKUP(ENTRADAS14172026[CÓDIGO PRODUCTO],INVENTARIO12151824[],2,FALSE)</f>
        <v>#VALUE!</v>
      </c>
      <c r="R9" s="1">
        <v>85</v>
      </c>
    </row>
    <row r="10" spans="1:19" x14ac:dyDescent="0.25">
      <c r="A10" s="5" t="s">
        <v>15</v>
      </c>
      <c r="B10" s="4" t="s">
        <v>33</v>
      </c>
      <c r="C10" s="3">
        <f>INVENTARIO12151821[[#This Row],[STOCK]]</f>
        <v>47</v>
      </c>
      <c r="D10" s="3">
        <f>SUMIF(ENTRADAS14172026[[#This Row],[CÓDIGO PRODUCTO]],INVENTARIO12151824[[#This Row],[CÓDIGO PRODUCTO]],ENTRADAS14172026[[#This Row],[CANTIDAD]])</f>
        <v>79</v>
      </c>
      <c r="E10" s="3">
        <f>SUMIF(SALIDAS13161925[[#This Row],[CÓDIGO PRODUCTO]],INVENTARIO12151824[[#This Row],[CÓDIGO PRODUCTO]],SALIDAS13161925[[#This Row],[CANTIDAD]])</f>
        <v>108</v>
      </c>
      <c r="F10" s="6">
        <f>INVENTARIO12151824[[#This Row],[EXISTENCIAS INICIALES]]+INVENTARIO12151824[[#This Row],[ENTRADAS]]-INVENTARIO12151824[[#This Row],[SALIDAS]]</f>
        <v>18</v>
      </c>
      <c r="H10" s="1" t="s">
        <v>144</v>
      </c>
      <c r="I10" s="15">
        <v>44657</v>
      </c>
      <c r="J10" s="5" t="s">
        <v>15</v>
      </c>
      <c r="K10" s="1" t="e" cm="1">
        <f t="array" ref="K10">BUSCARV</f>
        <v>#NAME?</v>
      </c>
      <c r="L10" s="1">
        <v>108</v>
      </c>
      <c r="N10" s="1" t="s">
        <v>145</v>
      </c>
      <c r="O10" s="16">
        <v>44654</v>
      </c>
      <c r="P10" s="5" t="s">
        <v>15</v>
      </c>
      <c r="Q10" s="1" t="e" cm="1" vm="1">
        <f t="array" aca="1" ref="Q10" ca="1">VLOOKUP(ENTRADAS14172026[CÓDIGO PRODUCTO],INVENTARIO12151824[],2,FALSE)</f>
        <v>#VALUE!</v>
      </c>
      <c r="R10" s="1">
        <v>79</v>
      </c>
    </row>
    <row r="11" spans="1:19" x14ac:dyDescent="0.25">
      <c r="A11" s="5" t="s">
        <v>16</v>
      </c>
      <c r="B11" s="4" t="s">
        <v>34</v>
      </c>
      <c r="C11" s="3">
        <f>INVENTARIO12151821[[#This Row],[STOCK]]</f>
        <v>54</v>
      </c>
      <c r="D11" s="3">
        <f>SUMIF(ENTRADAS14172026[[#This Row],[CÓDIGO PRODUCTO]],INVENTARIO12151824[[#This Row],[CÓDIGO PRODUCTO]],ENTRADAS14172026[[#This Row],[CANTIDAD]])</f>
        <v>79</v>
      </c>
      <c r="E11" s="3">
        <f>SUMIF(SALIDAS13161925[[#This Row],[CÓDIGO PRODUCTO]],INVENTARIO12151824[[#This Row],[CÓDIGO PRODUCTO]],SALIDAS13161925[[#This Row],[CANTIDAD]])</f>
        <v>97</v>
      </c>
      <c r="F11" s="6">
        <f>INVENTARIO12151824[[#This Row],[EXISTENCIAS INICIALES]]+INVENTARIO12151824[[#This Row],[ENTRADAS]]-INVENTARIO12151824[[#This Row],[SALIDAS]]</f>
        <v>36</v>
      </c>
      <c r="H11" s="1" t="s">
        <v>145</v>
      </c>
      <c r="I11" s="15">
        <v>44658</v>
      </c>
      <c r="J11" s="5" t="s">
        <v>16</v>
      </c>
      <c r="K11" s="1" t="e" cm="1">
        <f t="array" ref="K11">BUSCARV</f>
        <v>#NAME?</v>
      </c>
      <c r="L11" s="1">
        <v>97</v>
      </c>
      <c r="N11" s="1" t="s">
        <v>146</v>
      </c>
      <c r="O11" s="16">
        <v>44655</v>
      </c>
      <c r="P11" s="5" t="s">
        <v>16</v>
      </c>
      <c r="Q11" s="1" t="e" cm="1" vm="1">
        <f t="array" aca="1" ref="Q11" ca="1">VLOOKUP(ENTRADAS14172026[CÓDIGO PRODUCTO],INVENTARIO12151824[],2,FALSE)</f>
        <v>#VALUE!</v>
      </c>
      <c r="R11" s="1">
        <v>79</v>
      </c>
    </row>
    <row r="12" spans="1:19" x14ac:dyDescent="0.25">
      <c r="A12" s="5" t="s">
        <v>17</v>
      </c>
      <c r="B12" s="4" t="s">
        <v>35</v>
      </c>
      <c r="C12" s="3">
        <f>INVENTARIO12151821[[#This Row],[STOCK]]</f>
        <v>69</v>
      </c>
      <c r="D12" s="3">
        <f>SUMIF(ENTRADAS14172026[[#This Row],[CÓDIGO PRODUCTO]],INVENTARIO12151824[[#This Row],[CÓDIGO PRODUCTO]],ENTRADAS14172026[[#This Row],[CANTIDAD]])</f>
        <v>71</v>
      </c>
      <c r="E12" s="3">
        <f>SUMIF(SALIDAS13161925[[#This Row],[CÓDIGO PRODUCTO]],INVENTARIO12151824[[#This Row],[CÓDIGO PRODUCTO]],SALIDAS13161925[[#This Row],[CANTIDAD]])</f>
        <v>101</v>
      </c>
      <c r="F12" s="6">
        <f>INVENTARIO12151824[[#This Row],[EXISTENCIAS INICIALES]]+INVENTARIO12151824[[#This Row],[ENTRADAS]]-INVENTARIO12151824[[#This Row],[SALIDAS]]</f>
        <v>39</v>
      </c>
      <c r="H12" s="1" t="s">
        <v>146</v>
      </c>
      <c r="I12" s="15">
        <v>44659</v>
      </c>
      <c r="J12" s="5" t="s">
        <v>17</v>
      </c>
      <c r="K12" s="1" t="e" cm="1">
        <f t="array" ref="K12">BUSCARV</f>
        <v>#NAME?</v>
      </c>
      <c r="L12" s="1">
        <v>101</v>
      </c>
      <c r="N12" s="1" t="s">
        <v>147</v>
      </c>
      <c r="O12" s="16">
        <v>44656</v>
      </c>
      <c r="P12" s="5" t="s">
        <v>17</v>
      </c>
      <c r="Q12" s="1" t="e" cm="1" vm="1">
        <f t="array" aca="1" ref="Q12" ca="1">VLOOKUP(ENTRADAS14172026[CÓDIGO PRODUCTO],INVENTARIO12151824[],2,FALSE)</f>
        <v>#VALUE!</v>
      </c>
      <c r="R12" s="1">
        <v>71</v>
      </c>
    </row>
    <row r="13" spans="1:19" x14ac:dyDescent="0.25">
      <c r="A13" s="5" t="s">
        <v>10</v>
      </c>
      <c r="B13" s="4" t="s">
        <v>36</v>
      </c>
      <c r="C13" s="3">
        <f>INVENTARIO12151821[[#This Row],[STOCK]]</f>
        <v>51</v>
      </c>
      <c r="D13" s="3">
        <f>SUMIF(ENTRADAS14172026[[#This Row],[CÓDIGO PRODUCTO]],INVENTARIO12151824[[#This Row],[CÓDIGO PRODUCTO]],ENTRADAS14172026[[#This Row],[CANTIDAD]])</f>
        <v>84</v>
      </c>
      <c r="E13" s="3">
        <f>SUMIF(SALIDAS13161925[[#This Row],[CÓDIGO PRODUCTO]],INVENTARIO12151824[[#This Row],[CÓDIGO PRODUCTO]],SALIDAS13161925[[#This Row],[CANTIDAD]])</f>
        <v>97</v>
      </c>
      <c r="F13" s="6">
        <f>INVENTARIO12151824[[#This Row],[EXISTENCIAS INICIALES]]+INVENTARIO12151824[[#This Row],[ENTRADAS]]-INVENTARIO12151824[[#This Row],[SALIDAS]]</f>
        <v>38</v>
      </c>
      <c r="H13" s="1" t="s">
        <v>147</v>
      </c>
      <c r="I13" s="15">
        <v>44660</v>
      </c>
      <c r="J13" s="5" t="s">
        <v>10</v>
      </c>
      <c r="K13" s="1" t="e" cm="1">
        <f t="array" ref="K13">BUSCARV</f>
        <v>#NAME?</v>
      </c>
      <c r="L13" s="1">
        <v>97</v>
      </c>
      <c r="N13" s="1" t="s">
        <v>148</v>
      </c>
      <c r="O13" s="16">
        <v>44657</v>
      </c>
      <c r="P13" s="5" t="s">
        <v>10</v>
      </c>
      <c r="Q13" s="1" t="e" cm="1" vm="1">
        <f t="array" aca="1" ref="Q13" ca="1">VLOOKUP(ENTRADAS14172026[CÓDIGO PRODUCTO],INVENTARIO12151824[],2,FALSE)</f>
        <v>#VALUE!</v>
      </c>
      <c r="R13" s="1">
        <v>84</v>
      </c>
    </row>
    <row r="14" spans="1:19" x14ac:dyDescent="0.25">
      <c r="A14" s="5" t="s">
        <v>11</v>
      </c>
      <c r="B14" s="4" t="s">
        <v>36</v>
      </c>
      <c r="C14" s="3">
        <f>INVENTARIO12151821[[#This Row],[STOCK]]</f>
        <v>78</v>
      </c>
      <c r="D14" s="3">
        <f>SUMIF(ENTRADAS14172026[[#This Row],[CÓDIGO PRODUCTO]],INVENTARIO12151824[[#This Row],[CÓDIGO PRODUCTO]],ENTRADAS14172026[[#This Row],[CANTIDAD]])</f>
        <v>78</v>
      </c>
      <c r="E14" s="3">
        <f>SUMIF(SALIDAS13161925[[#This Row],[CÓDIGO PRODUCTO]],INVENTARIO12151824[[#This Row],[CÓDIGO PRODUCTO]],SALIDAS13161925[[#This Row],[CANTIDAD]])</f>
        <v>94</v>
      </c>
      <c r="F14" s="6">
        <f>INVENTARIO12151824[[#This Row],[EXISTENCIAS INICIALES]]+INVENTARIO12151824[[#This Row],[ENTRADAS]]-INVENTARIO12151824[[#This Row],[SALIDAS]]</f>
        <v>62</v>
      </c>
      <c r="H14" s="1" t="s">
        <v>148</v>
      </c>
      <c r="I14" s="15">
        <v>44661</v>
      </c>
      <c r="J14" s="5" t="s">
        <v>11</v>
      </c>
      <c r="K14" s="1" t="e" cm="1">
        <f t="array" ref="K14">BUSCARV</f>
        <v>#NAME?</v>
      </c>
      <c r="L14" s="1">
        <v>94</v>
      </c>
      <c r="N14" s="1" t="s">
        <v>149</v>
      </c>
      <c r="O14" s="16">
        <v>44658</v>
      </c>
      <c r="P14" s="5" t="s">
        <v>11</v>
      </c>
      <c r="Q14" s="1" t="e" cm="1" vm="1">
        <f t="array" aca="1" ref="Q14" ca="1">VLOOKUP(ENTRADAS14172026[CÓDIGO PRODUCTO],INVENTARIO12151824[],2,FALSE)</f>
        <v>#VALUE!</v>
      </c>
      <c r="R14" s="1">
        <v>78</v>
      </c>
    </row>
    <row r="15" spans="1:19" x14ac:dyDescent="0.25">
      <c r="A15" s="5" t="s">
        <v>12</v>
      </c>
      <c r="B15" s="4" t="s">
        <v>37</v>
      </c>
      <c r="C15" s="3">
        <f>INVENTARIO12151821[[#This Row],[STOCK]]</f>
        <v>66</v>
      </c>
      <c r="D15" s="3">
        <f>SUMIF(ENTRADAS14172026[[#This Row],[CÓDIGO PRODUCTO]],INVENTARIO12151824[[#This Row],[CÓDIGO PRODUCTO]],ENTRADAS14172026[[#This Row],[CANTIDAD]])</f>
        <v>75</v>
      </c>
      <c r="E15" s="3">
        <f>SUMIF(SALIDAS13161925[[#This Row],[CÓDIGO PRODUCTO]],INVENTARIO12151824[[#This Row],[CÓDIGO PRODUCTO]],SALIDAS13161925[[#This Row],[CANTIDAD]])</f>
        <v>94</v>
      </c>
      <c r="F15" s="6">
        <f>INVENTARIO12151824[[#This Row],[EXISTENCIAS INICIALES]]+INVENTARIO12151824[[#This Row],[ENTRADAS]]-INVENTARIO12151824[[#This Row],[SALIDAS]]</f>
        <v>47</v>
      </c>
      <c r="H15" s="1" t="s">
        <v>149</v>
      </c>
      <c r="I15" s="15">
        <v>44662</v>
      </c>
      <c r="J15" s="5" t="s">
        <v>12</v>
      </c>
      <c r="K15" s="1" t="e" cm="1">
        <f t="array" ref="K15">BUSCARV</f>
        <v>#NAME?</v>
      </c>
      <c r="L15" s="1">
        <v>94</v>
      </c>
      <c r="N15" s="1" t="s">
        <v>150</v>
      </c>
      <c r="O15" s="16">
        <v>44659</v>
      </c>
      <c r="P15" s="5" t="s">
        <v>12</v>
      </c>
      <c r="Q15" s="1" t="e" cm="1" vm="1">
        <f t="array" aca="1" ref="Q15" ca="1">VLOOKUP(ENTRADAS14172026[CÓDIGO PRODUCTO],INVENTARIO12151824[],2,FALSE)</f>
        <v>#VALUE!</v>
      </c>
      <c r="R15" s="1">
        <v>75</v>
      </c>
    </row>
    <row r="16" spans="1:19" x14ac:dyDescent="0.25">
      <c r="A16" s="5" t="s">
        <v>13</v>
      </c>
      <c r="B16" s="4" t="s">
        <v>38</v>
      </c>
      <c r="C16" s="3">
        <f>INVENTARIO12151821[[#This Row],[STOCK]]</f>
        <v>45</v>
      </c>
      <c r="D16" s="3">
        <f>SUMIF(ENTRADAS14172026[[#This Row],[CÓDIGO PRODUCTO]],INVENTARIO12151824[[#This Row],[CÓDIGO PRODUCTO]],ENTRADAS14172026[[#This Row],[CANTIDAD]])</f>
        <v>79</v>
      </c>
      <c r="E16" s="3">
        <f>SUMIF(SALIDAS13161925[[#This Row],[CÓDIGO PRODUCTO]],INVENTARIO12151824[[#This Row],[CÓDIGO PRODUCTO]],SALIDAS13161925[[#This Row],[CANTIDAD]])</f>
        <v>100</v>
      </c>
      <c r="F16" s="6">
        <f>INVENTARIO12151824[[#This Row],[EXISTENCIAS INICIALES]]+INVENTARIO12151824[[#This Row],[ENTRADAS]]-INVENTARIO12151824[[#This Row],[SALIDAS]]</f>
        <v>24</v>
      </c>
      <c r="H16" s="1" t="s">
        <v>150</v>
      </c>
      <c r="I16" s="15">
        <v>44663</v>
      </c>
      <c r="J16" s="5" t="s">
        <v>13</v>
      </c>
      <c r="K16" s="1" t="e" cm="1">
        <f t="array" ref="K16">BUSCARV</f>
        <v>#NAME?</v>
      </c>
      <c r="L16" s="1">
        <v>100</v>
      </c>
      <c r="N16" s="1" t="s">
        <v>151</v>
      </c>
      <c r="O16" s="16">
        <v>44660</v>
      </c>
      <c r="P16" s="5" t="s">
        <v>13</v>
      </c>
      <c r="Q16" s="1" t="e" cm="1" vm="1">
        <f t="array" aca="1" ref="Q16" ca="1">VLOOKUP(ENTRADAS14172026[CÓDIGO PRODUCTO],INVENTARIO12151824[],2,FALSE)</f>
        <v>#VALUE!</v>
      </c>
      <c r="R16" s="1">
        <v>79</v>
      </c>
    </row>
    <row r="17" spans="1:18" x14ac:dyDescent="0.25">
      <c r="A17" s="5" t="s">
        <v>22</v>
      </c>
      <c r="B17" s="4" t="s">
        <v>39</v>
      </c>
      <c r="C17" s="3">
        <f>INVENTARIO12151821[[#This Row],[STOCK]]</f>
        <v>70</v>
      </c>
      <c r="D17" s="3">
        <f>SUMIF(ENTRADAS14172026[[#This Row],[CÓDIGO PRODUCTO]],INVENTARIO12151824[[#This Row],[CÓDIGO PRODUCTO]],ENTRADAS14172026[[#This Row],[CANTIDAD]])</f>
        <v>84</v>
      </c>
      <c r="E17" s="3">
        <f>SUMIF(SALIDAS13161925[[#This Row],[CÓDIGO PRODUCTO]],INVENTARIO12151824[[#This Row],[CÓDIGO PRODUCTO]],SALIDAS13161925[[#This Row],[CANTIDAD]])</f>
        <v>100</v>
      </c>
      <c r="F17" s="6">
        <f>INVENTARIO12151824[[#This Row],[EXISTENCIAS INICIALES]]+INVENTARIO12151824[[#This Row],[ENTRADAS]]-INVENTARIO12151824[[#This Row],[SALIDAS]]</f>
        <v>54</v>
      </c>
      <c r="H17" s="1" t="s">
        <v>151</v>
      </c>
      <c r="I17" s="15">
        <v>44664</v>
      </c>
      <c r="J17" s="5" t="s">
        <v>22</v>
      </c>
      <c r="K17" s="1" t="e" cm="1">
        <f t="array" ref="K17">BUSCARV</f>
        <v>#NAME?</v>
      </c>
      <c r="L17" s="1">
        <v>100</v>
      </c>
      <c r="N17" s="1" t="s">
        <v>152</v>
      </c>
      <c r="O17" s="16">
        <v>44661</v>
      </c>
      <c r="P17" s="5" t="s">
        <v>22</v>
      </c>
      <c r="Q17" s="1" t="e" cm="1" vm="1">
        <f t="array" aca="1" ref="Q17" ca="1">VLOOKUP(ENTRADAS14172026[CÓDIGO PRODUCTO],INVENTARIO12151824[],2,FALSE)</f>
        <v>#VALUE!</v>
      </c>
      <c r="R17" s="1">
        <v>84</v>
      </c>
    </row>
    <row r="18" spans="1:18" x14ac:dyDescent="0.25">
      <c r="A18" s="5" t="s">
        <v>23</v>
      </c>
      <c r="B18" s="4" t="s">
        <v>40</v>
      </c>
      <c r="C18" s="3">
        <f>INVENTARIO12151821[[#This Row],[STOCK]]</f>
        <v>99</v>
      </c>
      <c r="D18" s="3">
        <f>SUMIF(ENTRADAS14172026[[#This Row],[CÓDIGO PRODUCTO]],INVENTARIO12151824[[#This Row],[CÓDIGO PRODUCTO]],ENTRADAS14172026[[#This Row],[CANTIDAD]])</f>
        <v>71</v>
      </c>
      <c r="E18" s="3">
        <f>SUMIF(SALIDAS13161925[[#This Row],[CÓDIGO PRODUCTO]],INVENTARIO12151824[[#This Row],[CÓDIGO PRODUCTO]],SALIDAS13161925[[#This Row],[CANTIDAD]])</f>
        <v>80</v>
      </c>
      <c r="F18" s="6">
        <f>INVENTARIO12151824[[#This Row],[EXISTENCIAS INICIALES]]+INVENTARIO12151824[[#This Row],[ENTRADAS]]-INVENTARIO12151824[[#This Row],[SALIDAS]]</f>
        <v>90</v>
      </c>
      <c r="H18" s="1" t="s">
        <v>152</v>
      </c>
      <c r="I18" s="15">
        <v>44665</v>
      </c>
      <c r="J18" s="5" t="s">
        <v>23</v>
      </c>
      <c r="K18" s="1" t="e" cm="1">
        <f t="array" ref="K18">BUSCARV</f>
        <v>#NAME?</v>
      </c>
      <c r="L18" s="1">
        <v>80</v>
      </c>
      <c r="N18" s="1" t="s">
        <v>153</v>
      </c>
      <c r="O18" s="16">
        <v>44662</v>
      </c>
      <c r="P18" s="5" t="s">
        <v>23</v>
      </c>
      <c r="Q18" s="1" t="e" cm="1" vm="1">
        <f t="array" aca="1" ref="Q18" ca="1">VLOOKUP(ENTRADAS14172026[CÓDIGO PRODUCTO],INVENTARIO12151824[],2,FALSE)</f>
        <v>#VALUE!</v>
      </c>
      <c r="R18" s="1">
        <v>71</v>
      </c>
    </row>
    <row r="19" spans="1:18" x14ac:dyDescent="0.25">
      <c r="A19" s="5" t="s">
        <v>24</v>
      </c>
      <c r="B19" s="4" t="s">
        <v>41</v>
      </c>
      <c r="C19" s="3">
        <f>INVENTARIO12151821[[#This Row],[STOCK]]</f>
        <v>83</v>
      </c>
      <c r="D19" s="3">
        <f>SUMIF(ENTRADAS14172026[[#This Row],[CÓDIGO PRODUCTO]],INVENTARIO12151824[[#This Row],[CÓDIGO PRODUCTO]],ENTRADAS14172026[[#This Row],[CANTIDAD]])</f>
        <v>84</v>
      </c>
      <c r="E19" s="3">
        <f>SUMIF(SALIDAS13161925[[#This Row],[CÓDIGO PRODUCTO]],INVENTARIO12151824[[#This Row],[CÓDIGO PRODUCTO]],SALIDAS13161925[[#This Row],[CANTIDAD]])</f>
        <v>89</v>
      </c>
      <c r="F19" s="6">
        <f>INVENTARIO12151824[[#This Row],[EXISTENCIAS INICIALES]]+INVENTARIO12151824[[#This Row],[ENTRADAS]]-INVENTARIO12151824[[#This Row],[SALIDAS]]</f>
        <v>78</v>
      </c>
      <c r="H19" s="1" t="s">
        <v>153</v>
      </c>
      <c r="I19" s="15">
        <v>44666</v>
      </c>
      <c r="J19" s="5" t="s">
        <v>24</v>
      </c>
      <c r="K19" s="1" t="e" cm="1">
        <f t="array" ref="K19">BUSCARV</f>
        <v>#NAME?</v>
      </c>
      <c r="L19" s="1">
        <v>89</v>
      </c>
      <c r="N19" s="1" t="s">
        <v>154</v>
      </c>
      <c r="O19" s="16">
        <v>44663</v>
      </c>
      <c r="P19" s="5" t="s">
        <v>24</v>
      </c>
      <c r="Q19" s="1" t="e" cm="1" vm="1">
        <f t="array" aca="1" ref="Q19" ca="1">VLOOKUP(ENTRADAS14172026[CÓDIGO PRODUCTO],INVENTARIO12151824[],2,FALSE)</f>
        <v>#VALUE!</v>
      </c>
      <c r="R19" s="1">
        <v>84</v>
      </c>
    </row>
    <row r="20" spans="1:18" x14ac:dyDescent="0.25">
      <c r="A20" s="11" t="s">
        <v>25</v>
      </c>
      <c r="B20" s="12" t="s">
        <v>42</v>
      </c>
      <c r="C20" s="3">
        <f>INVENTARIO12151821[[#This Row],[STOCK]]</f>
        <v>91</v>
      </c>
      <c r="D20" s="3">
        <f>SUMIF(ENTRADAS14172026[[#This Row],[CÓDIGO PRODUCTO]],INVENTARIO12151824[[#This Row],[CÓDIGO PRODUCTO]],ENTRADAS14172026[[#This Row],[CANTIDAD]])</f>
        <v>70</v>
      </c>
      <c r="E20" s="13">
        <f>SUMIF(SALIDAS13161925[[#This Row],[CÓDIGO PRODUCTO]],INVENTARIO12151824[[#This Row],[CÓDIGO PRODUCTO]],SALIDAS13161925[[#This Row],[CANTIDAD]])</f>
        <v>90</v>
      </c>
      <c r="F20" s="14">
        <f>INVENTARIO12151824[[#This Row],[EXISTENCIAS INICIALES]]+INVENTARIO12151824[[#This Row],[ENTRADAS]]-INVENTARIO12151824[[#This Row],[SALIDAS]]</f>
        <v>71</v>
      </c>
      <c r="H20" s="1" t="s">
        <v>154</v>
      </c>
      <c r="I20" s="15">
        <v>44667</v>
      </c>
      <c r="J20" s="11" t="s">
        <v>25</v>
      </c>
      <c r="K20" s="1" t="e" cm="1">
        <f t="array" ref="K20">BUSCARV</f>
        <v>#NAME?</v>
      </c>
      <c r="L20" s="1">
        <v>90</v>
      </c>
      <c r="N20" s="1" t="s">
        <v>155</v>
      </c>
      <c r="O20" s="16">
        <v>44664</v>
      </c>
      <c r="P20" s="11" t="s">
        <v>25</v>
      </c>
      <c r="Q20" s="1" t="e" cm="1" vm="1">
        <f t="array" aca="1" ref="Q20" ca="1">VLOOKUP(ENTRADAS14172026[CÓDIGO PRODUCTO],INVENTARIO12151824[],2,FALSE)</f>
        <v>#VALUE!</v>
      </c>
      <c r="R20" s="1">
        <v>70</v>
      </c>
    </row>
    <row r="21" spans="1:18" x14ac:dyDescent="0.25">
      <c r="A21" s="11" t="s">
        <v>43</v>
      </c>
      <c r="B21" s="4" t="s">
        <v>53</v>
      </c>
      <c r="C21" s="3">
        <f>INVENTARIO12151821[[#This Row],[STOCK]]</f>
        <v>55</v>
      </c>
      <c r="D21" s="17">
        <f>SUMIF(ENTRADAS14172026[[#This Row],[CÓDIGO PRODUCTO]],INVENTARIO12151824[[#This Row],[CÓDIGO PRODUCTO]],ENTRADAS14172026[[#This Row],[CANTIDAD]])</f>
        <v>74</v>
      </c>
      <c r="E21" s="17">
        <f>SUMIF(SALIDAS13161925[[#This Row],[CÓDIGO PRODUCTO]],INVENTARIO12151824[[#This Row],[CÓDIGO PRODUCTO]],SALIDAS13161925[[#This Row],[CANTIDAD]])</f>
        <v>108</v>
      </c>
      <c r="F21" s="18">
        <f>INVENTARIO12151824[[#This Row],[EXISTENCIAS INICIALES]]+INVENTARIO12151824[[#This Row],[ENTRADAS]]-INVENTARIO12151824[[#This Row],[SALIDAS]]</f>
        <v>21</v>
      </c>
      <c r="H21" s="1" t="s">
        <v>155</v>
      </c>
      <c r="I21" s="15">
        <v>44668</v>
      </c>
      <c r="J21" s="11" t="s">
        <v>43</v>
      </c>
      <c r="K21" s="1" t="e" cm="1">
        <f t="array" ref="K21">BUSCARV</f>
        <v>#NAME?</v>
      </c>
      <c r="L21" s="1">
        <v>108</v>
      </c>
      <c r="N21" s="1" t="s">
        <v>156</v>
      </c>
      <c r="O21" s="16">
        <v>44665</v>
      </c>
      <c r="P21" s="11" t="s">
        <v>43</v>
      </c>
      <c r="Q21" s="1" t="e" cm="1" vm="1">
        <f t="array" aca="1" ref="Q21" ca="1">VLOOKUP(ENTRADAS14172026[CÓDIGO PRODUCTO],INVENTARIO12151824[],2,FALSE)</f>
        <v>#VALUE!</v>
      </c>
      <c r="R21" s="1">
        <v>74</v>
      </c>
    </row>
    <row r="22" spans="1:18" x14ac:dyDescent="0.25">
      <c r="A22" s="11" t="s">
        <v>44</v>
      </c>
      <c r="B22" s="4" t="s">
        <v>54</v>
      </c>
      <c r="C22" s="3">
        <f>INVENTARIO12151821[[#This Row],[STOCK]]</f>
        <v>97</v>
      </c>
      <c r="D22" s="17">
        <f>SUMIF(ENTRADAS14172026[[#This Row],[CÓDIGO PRODUCTO]],INVENTARIO12151824[[#This Row],[CÓDIGO PRODUCTO]],ENTRADAS14172026[[#This Row],[CANTIDAD]])</f>
        <v>85</v>
      </c>
      <c r="E22" s="17">
        <f>SUMIF(SALIDAS13161925[[#This Row],[CÓDIGO PRODUCTO]],INVENTARIO12151824[[#This Row],[CÓDIGO PRODUCTO]],SALIDAS13161925[[#This Row],[CANTIDAD]])</f>
        <v>106</v>
      </c>
      <c r="F22" s="18">
        <f>INVENTARIO12151824[[#This Row],[EXISTENCIAS INICIALES]]+INVENTARIO12151824[[#This Row],[ENTRADAS]]-INVENTARIO12151824[[#This Row],[SALIDAS]]</f>
        <v>76</v>
      </c>
      <c r="H22" s="1" t="s">
        <v>156</v>
      </c>
      <c r="I22" s="15">
        <v>44669</v>
      </c>
      <c r="J22" s="11" t="s">
        <v>44</v>
      </c>
      <c r="K22" s="1" t="e" cm="1">
        <f t="array" ref="K22">BUSCARV</f>
        <v>#NAME?</v>
      </c>
      <c r="L22" s="1">
        <v>106</v>
      </c>
      <c r="N22" s="1" t="s">
        <v>157</v>
      </c>
      <c r="O22" s="16">
        <v>44666</v>
      </c>
      <c r="P22" s="11" t="s">
        <v>44</v>
      </c>
      <c r="Q22" s="1" t="e" cm="1" vm="1">
        <f t="array" aca="1" ref="Q22" ca="1">VLOOKUP(ENTRADAS14172026[CÓDIGO PRODUCTO],INVENTARIO12151824[],2,FALSE)</f>
        <v>#VALUE!</v>
      </c>
      <c r="R22" s="1">
        <v>85</v>
      </c>
    </row>
    <row r="23" spans="1:18" x14ac:dyDescent="0.25">
      <c r="A23" s="11" t="s">
        <v>45</v>
      </c>
      <c r="B23" s="4" t="s">
        <v>55</v>
      </c>
      <c r="C23" s="3">
        <f>INVENTARIO12151821[[#This Row],[STOCK]]</f>
        <v>63</v>
      </c>
      <c r="D23" s="17">
        <f>SUMIF(ENTRADAS14172026[[#This Row],[CÓDIGO PRODUCTO]],INVENTARIO12151824[[#This Row],[CÓDIGO PRODUCTO]],ENTRADAS14172026[[#This Row],[CANTIDAD]])</f>
        <v>71</v>
      </c>
      <c r="E23" s="17">
        <f>SUMIF(SALIDAS13161925[[#This Row],[CÓDIGO PRODUCTO]],INVENTARIO12151824[[#This Row],[CÓDIGO PRODUCTO]],SALIDAS13161925[[#This Row],[CANTIDAD]])</f>
        <v>81</v>
      </c>
      <c r="F23" s="18">
        <f>INVENTARIO12151824[[#This Row],[EXISTENCIAS INICIALES]]+INVENTARIO12151824[[#This Row],[ENTRADAS]]-INVENTARIO12151824[[#This Row],[SALIDAS]]</f>
        <v>53</v>
      </c>
      <c r="H23" s="1" t="s">
        <v>157</v>
      </c>
      <c r="I23" s="15">
        <v>44670</v>
      </c>
      <c r="J23" s="11" t="s">
        <v>45</v>
      </c>
      <c r="K23" s="1" t="e" cm="1">
        <f t="array" ref="K23">BUSCARV</f>
        <v>#NAME?</v>
      </c>
      <c r="L23" s="1">
        <v>81</v>
      </c>
      <c r="N23" s="1" t="s">
        <v>158</v>
      </c>
      <c r="O23" s="16">
        <v>44667</v>
      </c>
      <c r="P23" s="11" t="s">
        <v>45</v>
      </c>
      <c r="Q23" s="1" t="e" cm="1" vm="1">
        <f t="array" aca="1" ref="Q23" ca="1">VLOOKUP(ENTRADAS14172026[CÓDIGO PRODUCTO],INVENTARIO12151824[],2,FALSE)</f>
        <v>#VALUE!</v>
      </c>
      <c r="R23" s="1">
        <v>71</v>
      </c>
    </row>
    <row r="24" spans="1:18" x14ac:dyDescent="0.25">
      <c r="A24" s="11" t="s">
        <v>46</v>
      </c>
      <c r="B24" s="4" t="s">
        <v>56</v>
      </c>
      <c r="C24" s="3">
        <f>INVENTARIO12151821[[#This Row],[STOCK]]</f>
        <v>83</v>
      </c>
      <c r="D24" s="17">
        <f>SUMIF(ENTRADAS14172026[[#This Row],[CÓDIGO PRODUCTO]],INVENTARIO12151824[[#This Row],[CÓDIGO PRODUCTO]],ENTRADAS14172026[[#This Row],[CANTIDAD]])</f>
        <v>72</v>
      </c>
      <c r="E24" s="17">
        <f>SUMIF(SALIDAS13161925[[#This Row],[CÓDIGO PRODUCTO]],INVENTARIO12151824[[#This Row],[CÓDIGO PRODUCTO]],SALIDAS13161925[[#This Row],[CANTIDAD]])</f>
        <v>109</v>
      </c>
      <c r="F24" s="18">
        <f>INVENTARIO12151824[[#This Row],[EXISTENCIAS INICIALES]]+INVENTARIO12151824[[#This Row],[ENTRADAS]]-INVENTARIO12151824[[#This Row],[SALIDAS]]</f>
        <v>46</v>
      </c>
      <c r="H24" s="1" t="s">
        <v>158</v>
      </c>
      <c r="I24" s="15">
        <v>44671</v>
      </c>
      <c r="J24" s="11" t="s">
        <v>46</v>
      </c>
      <c r="K24" s="1" t="e" cm="1">
        <f t="array" ref="K24">BUSCARV</f>
        <v>#NAME?</v>
      </c>
      <c r="L24" s="1">
        <v>109</v>
      </c>
      <c r="N24" s="1" t="s">
        <v>159</v>
      </c>
      <c r="O24" s="16">
        <v>44668</v>
      </c>
      <c r="P24" s="11" t="s">
        <v>46</v>
      </c>
      <c r="Q24" s="1" t="e" cm="1" vm="1">
        <f t="array" aca="1" ref="Q24" ca="1">VLOOKUP(ENTRADAS14172026[CÓDIGO PRODUCTO],INVENTARIO12151824[],2,FALSE)</f>
        <v>#VALUE!</v>
      </c>
      <c r="R24" s="1">
        <v>72</v>
      </c>
    </row>
    <row r="25" spans="1:18" x14ac:dyDescent="0.25">
      <c r="A25" s="11" t="s">
        <v>47</v>
      </c>
      <c r="B25" s="4" t="s">
        <v>57</v>
      </c>
      <c r="C25" s="3">
        <f>INVENTARIO12151821[[#This Row],[STOCK]]</f>
        <v>80</v>
      </c>
      <c r="D25" s="17">
        <f>SUMIF(ENTRADAS14172026[[#This Row],[CÓDIGO PRODUCTO]],INVENTARIO12151824[[#This Row],[CÓDIGO PRODUCTO]],ENTRADAS14172026[[#This Row],[CANTIDAD]])</f>
        <v>72</v>
      </c>
      <c r="E25" s="17">
        <f>SUMIF(SALIDAS13161925[[#This Row],[CÓDIGO PRODUCTO]],INVENTARIO12151824[[#This Row],[CÓDIGO PRODUCTO]],SALIDAS13161925[[#This Row],[CANTIDAD]])</f>
        <v>87</v>
      </c>
      <c r="F25" s="18">
        <f>INVENTARIO12151824[[#This Row],[EXISTENCIAS INICIALES]]+INVENTARIO12151824[[#This Row],[ENTRADAS]]-INVENTARIO12151824[[#This Row],[SALIDAS]]</f>
        <v>65</v>
      </c>
      <c r="H25" s="1" t="s">
        <v>159</v>
      </c>
      <c r="I25" s="15">
        <v>44672</v>
      </c>
      <c r="J25" s="11" t="s">
        <v>47</v>
      </c>
      <c r="K25" s="1" t="e" cm="1">
        <f t="array" ref="K25">BUSCARV</f>
        <v>#NAME?</v>
      </c>
      <c r="L25" s="1">
        <v>87</v>
      </c>
      <c r="N25" s="1" t="s">
        <v>160</v>
      </c>
      <c r="O25" s="16">
        <v>44669</v>
      </c>
      <c r="P25" s="11" t="s">
        <v>47</v>
      </c>
      <c r="Q25" s="1" t="e" cm="1" vm="1">
        <f t="array" aca="1" ref="Q25" ca="1">VLOOKUP(ENTRADAS14172026[CÓDIGO PRODUCTO],INVENTARIO12151824[],2,FALSE)</f>
        <v>#VALUE!</v>
      </c>
      <c r="R25" s="1">
        <v>72</v>
      </c>
    </row>
    <row r="26" spans="1:18" x14ac:dyDescent="0.25">
      <c r="A26" s="11" t="s">
        <v>48</v>
      </c>
      <c r="B26" s="4" t="s">
        <v>58</v>
      </c>
      <c r="C26" s="3">
        <f>INVENTARIO12151821[[#This Row],[STOCK]]</f>
        <v>59</v>
      </c>
      <c r="D26" s="17">
        <f>SUMIF(ENTRADAS14172026[[#This Row],[CÓDIGO PRODUCTO]],INVENTARIO12151824[[#This Row],[CÓDIGO PRODUCTO]],ENTRADAS14172026[[#This Row],[CANTIDAD]])</f>
        <v>69</v>
      </c>
      <c r="E26" s="17">
        <f>SUMIF(SALIDAS13161925[[#This Row],[CÓDIGO PRODUCTO]],INVENTARIO12151824[[#This Row],[CÓDIGO PRODUCTO]],SALIDAS13161925[[#This Row],[CANTIDAD]])</f>
        <v>83</v>
      </c>
      <c r="F26" s="18">
        <f>INVENTARIO12151824[[#This Row],[EXISTENCIAS INICIALES]]+INVENTARIO12151824[[#This Row],[ENTRADAS]]-INVENTARIO12151824[[#This Row],[SALIDAS]]</f>
        <v>45</v>
      </c>
      <c r="H26" s="1" t="s">
        <v>160</v>
      </c>
      <c r="I26" s="15">
        <v>44673</v>
      </c>
      <c r="J26" s="11" t="s">
        <v>48</v>
      </c>
      <c r="K26" s="1" t="e" cm="1">
        <f t="array" ref="K26">BUSCARV</f>
        <v>#NAME?</v>
      </c>
      <c r="L26" s="1">
        <v>83</v>
      </c>
      <c r="N26" s="1" t="s">
        <v>161</v>
      </c>
      <c r="O26" s="16">
        <v>44670</v>
      </c>
      <c r="P26" s="11" t="s">
        <v>48</v>
      </c>
      <c r="Q26" s="1" t="e" cm="1" vm="1">
        <f t="array" aca="1" ref="Q26" ca="1">VLOOKUP(ENTRADAS14172026[CÓDIGO PRODUCTO],INVENTARIO12151824[],2,FALSE)</f>
        <v>#VALUE!</v>
      </c>
      <c r="R26" s="1">
        <v>69</v>
      </c>
    </row>
    <row r="27" spans="1:18" x14ac:dyDescent="0.25">
      <c r="A27" s="11" t="s">
        <v>49</v>
      </c>
      <c r="B27" s="4" t="s">
        <v>59</v>
      </c>
      <c r="C27" s="3">
        <f>INVENTARIO12151821[[#This Row],[STOCK]]</f>
        <v>98</v>
      </c>
      <c r="D27" s="17">
        <f>SUMIF(ENTRADAS14172026[[#This Row],[CÓDIGO PRODUCTO]],INVENTARIO12151824[[#This Row],[CÓDIGO PRODUCTO]],ENTRADAS14172026[[#This Row],[CANTIDAD]])</f>
        <v>71</v>
      </c>
      <c r="E27" s="17">
        <f>SUMIF(SALIDAS13161925[[#This Row],[CÓDIGO PRODUCTO]],INVENTARIO12151824[[#This Row],[CÓDIGO PRODUCTO]],SALIDAS13161925[[#This Row],[CANTIDAD]])</f>
        <v>81</v>
      </c>
      <c r="F27" s="18">
        <f>INVENTARIO12151824[[#This Row],[EXISTENCIAS INICIALES]]+INVENTARIO12151824[[#This Row],[ENTRADAS]]-INVENTARIO12151824[[#This Row],[SALIDAS]]</f>
        <v>88</v>
      </c>
      <c r="H27" s="1" t="s">
        <v>161</v>
      </c>
      <c r="I27" s="15">
        <v>44674</v>
      </c>
      <c r="J27" s="11" t="s">
        <v>49</v>
      </c>
      <c r="K27" s="1" t="e" cm="1">
        <f t="array" ref="K27">BUSCARV</f>
        <v>#NAME?</v>
      </c>
      <c r="L27" s="1">
        <v>81</v>
      </c>
      <c r="N27" s="1" t="s">
        <v>162</v>
      </c>
      <c r="O27" s="16">
        <v>44671</v>
      </c>
      <c r="P27" s="11" t="s">
        <v>49</v>
      </c>
      <c r="Q27" s="1" t="e" cm="1" vm="1">
        <f t="array" aca="1" ref="Q27" ca="1">VLOOKUP(ENTRADAS14172026[CÓDIGO PRODUCTO],INVENTARIO12151824[],2,FALSE)</f>
        <v>#VALUE!</v>
      </c>
      <c r="R27" s="1">
        <v>71</v>
      </c>
    </row>
    <row r="28" spans="1:18" x14ac:dyDescent="0.25">
      <c r="A28" s="11" t="s">
        <v>50</v>
      </c>
      <c r="B28" s="4" t="s">
        <v>60</v>
      </c>
      <c r="C28" s="3">
        <f>INVENTARIO12151821[[#This Row],[STOCK]]</f>
        <v>94</v>
      </c>
      <c r="D28" s="17">
        <f>SUMIF(ENTRADAS14172026[[#This Row],[CÓDIGO PRODUCTO]],INVENTARIO12151824[[#This Row],[CÓDIGO PRODUCTO]],ENTRADAS14172026[[#This Row],[CANTIDAD]])</f>
        <v>79</v>
      </c>
      <c r="E28" s="17">
        <f>SUMIF(SALIDAS13161925[[#This Row],[CÓDIGO PRODUCTO]],INVENTARIO12151824[[#This Row],[CÓDIGO PRODUCTO]],SALIDAS13161925[[#This Row],[CANTIDAD]])</f>
        <v>108</v>
      </c>
      <c r="F28" s="18">
        <f>INVENTARIO12151824[[#This Row],[EXISTENCIAS INICIALES]]+INVENTARIO12151824[[#This Row],[ENTRADAS]]-INVENTARIO12151824[[#This Row],[SALIDAS]]</f>
        <v>65</v>
      </c>
      <c r="H28" s="1" t="s">
        <v>162</v>
      </c>
      <c r="I28" s="15">
        <v>44675</v>
      </c>
      <c r="J28" s="11" t="s">
        <v>50</v>
      </c>
      <c r="K28" s="1" t="e" cm="1">
        <f t="array" ref="K28">BUSCARV</f>
        <v>#NAME?</v>
      </c>
      <c r="L28" s="1">
        <v>108</v>
      </c>
      <c r="N28" s="1" t="s">
        <v>163</v>
      </c>
      <c r="O28" s="16">
        <v>44672</v>
      </c>
      <c r="P28" s="11" t="s">
        <v>50</v>
      </c>
      <c r="Q28" s="1" t="e" cm="1" vm="1">
        <f t="array" aca="1" ref="Q28" ca="1">VLOOKUP(ENTRADAS14172026[CÓDIGO PRODUCTO],INVENTARIO12151824[],2,FALSE)</f>
        <v>#VALUE!</v>
      </c>
      <c r="R28" s="1">
        <v>79</v>
      </c>
    </row>
    <row r="29" spans="1:18" x14ac:dyDescent="0.25">
      <c r="A29" s="11" t="s">
        <v>51</v>
      </c>
      <c r="B29" s="4" t="s">
        <v>61</v>
      </c>
      <c r="C29" s="3">
        <f>INVENTARIO12151821[[#This Row],[STOCK]]</f>
        <v>80</v>
      </c>
      <c r="D29" s="17">
        <f>SUMIF(ENTRADAS14172026[[#This Row],[CÓDIGO PRODUCTO]],INVENTARIO12151824[[#This Row],[CÓDIGO PRODUCTO]],ENTRADAS14172026[[#This Row],[CANTIDAD]])</f>
        <v>78</v>
      </c>
      <c r="E29" s="17">
        <f>SUMIF(SALIDAS13161925[[#This Row],[CÓDIGO PRODUCTO]],INVENTARIO12151824[[#This Row],[CÓDIGO PRODUCTO]],SALIDAS13161925[[#This Row],[CANTIDAD]])</f>
        <v>90</v>
      </c>
      <c r="F29" s="18">
        <f>INVENTARIO12151824[[#This Row],[EXISTENCIAS INICIALES]]+INVENTARIO12151824[[#This Row],[ENTRADAS]]-INVENTARIO12151824[[#This Row],[SALIDAS]]</f>
        <v>68</v>
      </c>
      <c r="H29" s="1" t="s">
        <v>163</v>
      </c>
      <c r="I29" s="15">
        <v>44676</v>
      </c>
      <c r="J29" s="11" t="s">
        <v>51</v>
      </c>
      <c r="K29" s="1" t="e" cm="1">
        <f t="array" ref="K29">BUSCARV</f>
        <v>#NAME?</v>
      </c>
      <c r="L29" s="1">
        <v>90</v>
      </c>
      <c r="N29" s="1" t="s">
        <v>164</v>
      </c>
      <c r="O29" s="16">
        <v>44673</v>
      </c>
      <c r="P29" s="11" t="s">
        <v>51</v>
      </c>
      <c r="Q29" s="1" t="e" cm="1" vm="1">
        <f t="array" aca="1" ref="Q29" ca="1">VLOOKUP(ENTRADAS14172026[CÓDIGO PRODUCTO],INVENTARIO12151824[],2,FALSE)</f>
        <v>#VALUE!</v>
      </c>
      <c r="R29" s="1">
        <v>78</v>
      </c>
    </row>
    <row r="30" spans="1:18" x14ac:dyDescent="0.25">
      <c r="A30" s="11" t="s">
        <v>52</v>
      </c>
      <c r="B30" s="4" t="s">
        <v>62</v>
      </c>
      <c r="C30" s="3">
        <f>INVENTARIO12151821[[#This Row],[STOCK]]</f>
        <v>43</v>
      </c>
      <c r="D30" s="17">
        <f>SUMIF(ENTRADAS14172026[[#This Row],[CÓDIGO PRODUCTO]],INVENTARIO12151824[[#This Row],[CÓDIGO PRODUCTO]],ENTRADAS14172026[[#This Row],[CANTIDAD]])</f>
        <v>78</v>
      </c>
      <c r="E30" s="17">
        <f>SUMIF(SALIDAS13161925[[#This Row],[CÓDIGO PRODUCTO]],INVENTARIO12151824[[#This Row],[CÓDIGO PRODUCTO]],SALIDAS13161925[[#This Row],[CANTIDAD]])</f>
        <v>95</v>
      </c>
      <c r="F30" s="18">
        <f>INVENTARIO12151824[[#This Row],[EXISTENCIAS INICIALES]]+INVENTARIO12151824[[#This Row],[ENTRADAS]]-INVENTARIO12151824[[#This Row],[SALIDAS]]</f>
        <v>26</v>
      </c>
      <c r="H30" s="1" t="s">
        <v>164</v>
      </c>
      <c r="I30" s="15">
        <v>44677</v>
      </c>
      <c r="J30" s="11" t="s">
        <v>52</v>
      </c>
      <c r="K30" s="1" t="e" cm="1">
        <f t="array" ref="K30">BUSCARV</f>
        <v>#NAME?</v>
      </c>
      <c r="L30" s="1">
        <v>95</v>
      </c>
      <c r="N30" s="1" t="s">
        <v>165</v>
      </c>
      <c r="O30" s="16">
        <v>44674</v>
      </c>
      <c r="P30" s="11" t="s">
        <v>52</v>
      </c>
      <c r="Q30" s="1" t="e" cm="1" vm="1">
        <f t="array" aca="1" ref="Q30" ca="1">VLOOKUP(ENTRADAS14172026[CÓDIGO PRODUCTO],INVENTARIO12151824[],2,FALSE)</f>
        <v>#VALUE!</v>
      </c>
      <c r="R30" s="1">
        <v>78</v>
      </c>
    </row>
    <row r="31" spans="1:18" x14ac:dyDescent="0.25">
      <c r="A31" s="11" t="s">
        <v>63</v>
      </c>
      <c r="B31" s="4" t="s">
        <v>74</v>
      </c>
      <c r="C31" s="3">
        <f>INVENTARIO12151821[[#This Row],[STOCK]]</f>
        <v>61</v>
      </c>
      <c r="D31" s="17">
        <f>SUMIF(ENTRADAS14172026[[#This Row],[CÓDIGO PRODUCTO]],INVENTARIO12151824[[#This Row],[CÓDIGO PRODUCTO]],ENTRADAS14172026[[#This Row],[CANTIDAD]])</f>
        <v>78</v>
      </c>
      <c r="E31" s="17">
        <f>SUMIF(SALIDAS13161925[[#This Row],[CÓDIGO PRODUCTO]],INVENTARIO12151824[[#This Row],[CÓDIGO PRODUCTO]],SALIDAS13161925[[#This Row],[CANTIDAD]])</f>
        <v>106</v>
      </c>
      <c r="F31" s="18">
        <f>INVENTARIO12151824[[#This Row],[EXISTENCIAS INICIALES]]+INVENTARIO12151824[[#This Row],[ENTRADAS]]-INVENTARIO12151824[[#This Row],[SALIDAS]]</f>
        <v>33</v>
      </c>
      <c r="H31" s="1" t="s">
        <v>165</v>
      </c>
      <c r="I31" s="15">
        <v>44678</v>
      </c>
      <c r="J31" s="11" t="s">
        <v>63</v>
      </c>
      <c r="K31" s="1" t="e" cm="1">
        <f t="array" ref="K31">BUSCARV</f>
        <v>#NAME?</v>
      </c>
      <c r="L31" s="1">
        <v>106</v>
      </c>
      <c r="N31" s="1" t="s">
        <v>166</v>
      </c>
      <c r="O31" s="16">
        <v>44675</v>
      </c>
      <c r="P31" s="11" t="s">
        <v>63</v>
      </c>
      <c r="Q31" s="1" t="e" cm="1" vm="1">
        <f t="array" aca="1" ref="Q31" ca="1">VLOOKUP(ENTRADAS14172026[CÓDIGO PRODUCTO],INVENTARIO12151824[],2,FALSE)</f>
        <v>#VALUE!</v>
      </c>
      <c r="R31" s="1">
        <v>78</v>
      </c>
    </row>
    <row r="32" spans="1:18" x14ac:dyDescent="0.25">
      <c r="A32" s="11" t="s">
        <v>64</v>
      </c>
      <c r="B32" s="4" t="s">
        <v>75</v>
      </c>
      <c r="C32" s="3">
        <f>INVENTARIO12151821[[#This Row],[STOCK]]</f>
        <v>65</v>
      </c>
      <c r="D32" s="17">
        <f>SUMIF(ENTRADAS14172026[[#This Row],[CÓDIGO PRODUCTO]],INVENTARIO12151824[[#This Row],[CÓDIGO PRODUCTO]],ENTRADAS14172026[[#This Row],[CANTIDAD]])</f>
        <v>75</v>
      </c>
      <c r="E32" s="17">
        <f>SUMIF(SALIDAS13161925[[#This Row],[CÓDIGO PRODUCTO]],INVENTARIO12151824[[#This Row],[CÓDIGO PRODUCTO]],SALIDAS13161925[[#This Row],[CANTIDAD]])</f>
        <v>87</v>
      </c>
      <c r="F32" s="18">
        <f>INVENTARIO12151824[[#This Row],[EXISTENCIAS INICIALES]]+INVENTARIO12151824[[#This Row],[ENTRADAS]]-INVENTARIO12151824[[#This Row],[SALIDAS]]</f>
        <v>53</v>
      </c>
      <c r="H32" s="1" t="s">
        <v>166</v>
      </c>
      <c r="I32" s="15">
        <v>44679</v>
      </c>
      <c r="J32" s="11" t="s">
        <v>64</v>
      </c>
      <c r="K32" s="1" t="e" cm="1">
        <f t="array" ref="K32">BUSCARV</f>
        <v>#NAME?</v>
      </c>
      <c r="L32" s="1">
        <v>87</v>
      </c>
      <c r="N32" s="1" t="s">
        <v>167</v>
      </c>
      <c r="O32" s="16">
        <v>44676</v>
      </c>
      <c r="P32" s="11" t="s">
        <v>64</v>
      </c>
      <c r="Q32" s="1" t="e" cm="1" vm="1">
        <f t="array" aca="1" ref="Q32" ca="1">VLOOKUP(ENTRADAS14172026[CÓDIGO PRODUCTO],INVENTARIO12151824[],2,FALSE)</f>
        <v>#VALUE!</v>
      </c>
      <c r="R32" s="1">
        <v>75</v>
      </c>
    </row>
    <row r="33" spans="1:18" x14ac:dyDescent="0.25">
      <c r="A33" s="11" t="s">
        <v>65</v>
      </c>
      <c r="B33" s="4" t="s">
        <v>76</v>
      </c>
      <c r="C33" s="3">
        <f>INVENTARIO12151821[[#This Row],[STOCK]]</f>
        <v>101</v>
      </c>
      <c r="D33" s="17">
        <f>SUMIF(ENTRADAS14172026[[#This Row],[CÓDIGO PRODUCTO]],INVENTARIO12151824[[#This Row],[CÓDIGO PRODUCTO]],ENTRADAS14172026[[#This Row],[CANTIDAD]])</f>
        <v>80</v>
      </c>
      <c r="E33" s="17">
        <f>SUMIF(SALIDAS13161925[[#This Row],[CÓDIGO PRODUCTO]],INVENTARIO12151824[[#This Row],[CÓDIGO PRODUCTO]],SALIDAS13161925[[#This Row],[CANTIDAD]])</f>
        <v>105</v>
      </c>
      <c r="F33" s="18">
        <f>INVENTARIO12151824[[#This Row],[EXISTENCIAS INICIALES]]+INVENTARIO12151824[[#This Row],[ENTRADAS]]-INVENTARIO12151824[[#This Row],[SALIDAS]]</f>
        <v>76</v>
      </c>
      <c r="H33" s="1" t="s">
        <v>167</v>
      </c>
      <c r="I33" s="15">
        <v>44680</v>
      </c>
      <c r="J33" s="11" t="s">
        <v>65</v>
      </c>
      <c r="K33" s="1" t="e" cm="1">
        <f t="array" ref="K33">BUSCARV</f>
        <v>#NAME?</v>
      </c>
      <c r="L33" s="1">
        <v>105</v>
      </c>
      <c r="N33" s="1" t="s">
        <v>168</v>
      </c>
      <c r="O33" s="16">
        <v>44677</v>
      </c>
      <c r="P33" s="11" t="s">
        <v>65</v>
      </c>
      <c r="Q33" s="1" t="e" cm="1" vm="1">
        <f t="array" aca="1" ref="Q33" ca="1">VLOOKUP(ENTRADAS14172026[CÓDIGO PRODUCTO],INVENTARIO12151824[],2,FALSE)</f>
        <v>#VALUE!</v>
      </c>
      <c r="R33" s="1">
        <v>80</v>
      </c>
    </row>
    <row r="34" spans="1:18" x14ac:dyDescent="0.25">
      <c r="A34" s="11" t="s">
        <v>66</v>
      </c>
      <c r="B34" s="4" t="s">
        <v>77</v>
      </c>
      <c r="C34" s="3">
        <f>INVENTARIO12151821[[#This Row],[STOCK]]</f>
        <v>75</v>
      </c>
      <c r="D34" s="17">
        <f>SUMIF(ENTRADAS14172026[[#This Row],[CÓDIGO PRODUCTO]],INVENTARIO12151824[[#This Row],[CÓDIGO PRODUCTO]],ENTRADAS14172026[[#This Row],[CANTIDAD]])</f>
        <v>84</v>
      </c>
      <c r="E34" s="17">
        <f>SUMIF(SALIDAS13161925[[#This Row],[CÓDIGO PRODUCTO]],INVENTARIO12151824[[#This Row],[CÓDIGO PRODUCTO]],SALIDAS13161925[[#This Row],[CANTIDAD]])</f>
        <v>86</v>
      </c>
      <c r="F34" s="18">
        <f>INVENTARIO12151824[[#This Row],[EXISTENCIAS INICIALES]]+INVENTARIO12151824[[#This Row],[ENTRADAS]]-INVENTARIO12151824[[#This Row],[SALIDAS]]</f>
        <v>73</v>
      </c>
      <c r="H34" s="1" t="s">
        <v>168</v>
      </c>
      <c r="I34" s="15">
        <v>44681</v>
      </c>
      <c r="J34" s="11" t="s">
        <v>66</v>
      </c>
      <c r="K34" s="1" t="e" cm="1">
        <f t="array" ref="K34">BUSCARV</f>
        <v>#NAME?</v>
      </c>
      <c r="L34" s="1">
        <v>86</v>
      </c>
      <c r="N34" s="1" t="s">
        <v>169</v>
      </c>
      <c r="O34" s="16">
        <v>44678</v>
      </c>
      <c r="P34" s="11" t="s">
        <v>66</v>
      </c>
      <c r="Q34" s="1" t="e" cm="1" vm="1">
        <f t="array" aca="1" ref="Q34" ca="1">VLOOKUP(ENTRADAS14172026[CÓDIGO PRODUCTO],INVENTARIO12151824[],2,FALSE)</f>
        <v>#VALUE!</v>
      </c>
      <c r="R34" s="1">
        <v>84</v>
      </c>
    </row>
    <row r="35" spans="1:18" x14ac:dyDescent="0.25">
      <c r="A35" s="11" t="s">
        <v>67</v>
      </c>
      <c r="B35" s="4" t="s">
        <v>78</v>
      </c>
      <c r="C35" s="3">
        <f>INVENTARIO12151821[[#This Row],[STOCK]]</f>
        <v>45</v>
      </c>
      <c r="D35" s="17">
        <f>SUMIF(ENTRADAS14172026[[#This Row],[CÓDIGO PRODUCTO]],INVENTARIO12151824[[#This Row],[CÓDIGO PRODUCTO]],ENTRADAS14172026[[#This Row],[CANTIDAD]])</f>
        <v>81</v>
      </c>
      <c r="E35" s="17">
        <f>SUMIF(SALIDAS13161925[[#This Row],[CÓDIGO PRODUCTO]],INVENTARIO12151824[[#This Row],[CÓDIGO PRODUCTO]],SALIDAS13161925[[#This Row],[CANTIDAD]])</f>
        <v>94</v>
      </c>
      <c r="F35" s="18">
        <f>INVENTARIO12151824[[#This Row],[EXISTENCIAS INICIALES]]+INVENTARIO12151824[[#This Row],[ENTRADAS]]-INVENTARIO12151824[[#This Row],[SALIDAS]]</f>
        <v>32</v>
      </c>
      <c r="H35" s="1" t="s">
        <v>169</v>
      </c>
      <c r="I35" s="15">
        <v>44682</v>
      </c>
      <c r="J35" s="11" t="s">
        <v>67</v>
      </c>
      <c r="K35" s="1" t="e" cm="1">
        <f t="array" ref="K35">BUSCARV</f>
        <v>#NAME?</v>
      </c>
      <c r="L35" s="1">
        <v>94</v>
      </c>
      <c r="N35" s="1" t="s">
        <v>170</v>
      </c>
      <c r="O35" s="16">
        <v>44679</v>
      </c>
      <c r="P35" s="11" t="s">
        <v>67</v>
      </c>
      <c r="Q35" s="1" t="e" cm="1" vm="1">
        <f t="array" aca="1" ref="Q35" ca="1">VLOOKUP(ENTRADAS14172026[CÓDIGO PRODUCTO],INVENTARIO12151824[],2,FALSE)</f>
        <v>#VALUE!</v>
      </c>
      <c r="R35" s="1">
        <v>81</v>
      </c>
    </row>
    <row r="36" spans="1:18" x14ac:dyDescent="0.25">
      <c r="A36" s="11" t="s">
        <v>68</v>
      </c>
      <c r="B36" s="4" t="s">
        <v>79</v>
      </c>
      <c r="C36" s="3">
        <f>INVENTARIO12151821[[#This Row],[STOCK]]</f>
        <v>82</v>
      </c>
      <c r="D36" s="17">
        <f>SUMIF(ENTRADAS14172026[[#This Row],[CÓDIGO PRODUCTO]],INVENTARIO12151824[[#This Row],[CÓDIGO PRODUCTO]],ENTRADAS14172026[[#This Row],[CANTIDAD]])</f>
        <v>82</v>
      </c>
      <c r="E36" s="17">
        <f>SUMIF(SALIDAS13161925[[#This Row],[CÓDIGO PRODUCTO]],INVENTARIO12151824[[#This Row],[CÓDIGO PRODUCTO]],SALIDAS13161925[[#This Row],[CANTIDAD]])</f>
        <v>110</v>
      </c>
      <c r="F36" s="18">
        <f>INVENTARIO12151824[[#This Row],[EXISTENCIAS INICIALES]]+INVENTARIO12151824[[#This Row],[ENTRADAS]]-INVENTARIO12151824[[#This Row],[SALIDAS]]</f>
        <v>54</v>
      </c>
      <c r="H36" s="1" t="s">
        <v>170</v>
      </c>
      <c r="I36" s="15">
        <v>44683</v>
      </c>
      <c r="J36" s="11" t="s">
        <v>68</v>
      </c>
      <c r="K36" s="1" t="e" cm="1">
        <f t="array" ref="K36">BUSCARV</f>
        <v>#NAME?</v>
      </c>
      <c r="L36" s="1">
        <v>110</v>
      </c>
      <c r="N36" s="1" t="s">
        <v>171</v>
      </c>
      <c r="O36" s="16">
        <v>44680</v>
      </c>
      <c r="P36" s="11" t="s">
        <v>68</v>
      </c>
      <c r="Q36" s="1" t="e" cm="1" vm="1">
        <f t="array" aca="1" ref="Q36" ca="1">VLOOKUP(ENTRADAS14172026[CÓDIGO PRODUCTO],INVENTARIO12151824[],2,FALSE)</f>
        <v>#VALUE!</v>
      </c>
      <c r="R36" s="1">
        <v>82</v>
      </c>
    </row>
    <row r="37" spans="1:18" x14ac:dyDescent="0.25">
      <c r="A37" s="11" t="s">
        <v>69</v>
      </c>
      <c r="B37" s="4" t="s">
        <v>80</v>
      </c>
      <c r="C37" s="3">
        <f>INVENTARIO12151821[[#This Row],[STOCK]]</f>
        <v>76</v>
      </c>
      <c r="D37" s="17">
        <f>SUMIF(ENTRADAS14172026[[#This Row],[CÓDIGO PRODUCTO]],INVENTARIO12151824[[#This Row],[CÓDIGO PRODUCTO]],ENTRADAS14172026[[#This Row],[CANTIDAD]])</f>
        <v>85</v>
      </c>
      <c r="E37" s="17">
        <f>SUMIF(SALIDAS13161925[[#This Row],[CÓDIGO PRODUCTO]],INVENTARIO12151824[[#This Row],[CÓDIGO PRODUCTO]],SALIDAS13161925[[#This Row],[CANTIDAD]])</f>
        <v>108</v>
      </c>
      <c r="F37" s="18">
        <f>INVENTARIO12151824[[#This Row],[EXISTENCIAS INICIALES]]+INVENTARIO12151824[[#This Row],[ENTRADAS]]-INVENTARIO12151824[[#This Row],[SALIDAS]]</f>
        <v>53</v>
      </c>
      <c r="H37" s="1" t="s">
        <v>171</v>
      </c>
      <c r="I37" s="15">
        <v>44684</v>
      </c>
      <c r="J37" s="11" t="s">
        <v>69</v>
      </c>
      <c r="K37" s="1" t="e" cm="1">
        <f t="array" ref="K37">BUSCARV</f>
        <v>#NAME?</v>
      </c>
      <c r="L37" s="1">
        <v>108</v>
      </c>
      <c r="N37" s="1" t="s">
        <v>172</v>
      </c>
      <c r="O37" s="16">
        <v>44681</v>
      </c>
      <c r="P37" s="11" t="s">
        <v>69</v>
      </c>
      <c r="Q37" s="1" t="e" cm="1" vm="1">
        <f t="array" aca="1" ref="Q37" ca="1">VLOOKUP(ENTRADAS14172026[CÓDIGO PRODUCTO],INVENTARIO12151824[],2,FALSE)</f>
        <v>#VALUE!</v>
      </c>
      <c r="R37" s="1">
        <v>85</v>
      </c>
    </row>
    <row r="38" spans="1:18" x14ac:dyDescent="0.25">
      <c r="A38" s="11" t="s">
        <v>70</v>
      </c>
      <c r="B38" s="4" t="s">
        <v>81</v>
      </c>
      <c r="C38" s="3">
        <f>INVENTARIO12151821[[#This Row],[STOCK]]</f>
        <v>87</v>
      </c>
      <c r="D38" s="17">
        <f>SUMIF(ENTRADAS14172026[[#This Row],[CÓDIGO PRODUCTO]],INVENTARIO12151824[[#This Row],[CÓDIGO PRODUCTO]],ENTRADAS14172026[[#This Row],[CANTIDAD]])</f>
        <v>79</v>
      </c>
      <c r="E38" s="17">
        <f>SUMIF(SALIDAS13161925[[#This Row],[CÓDIGO PRODUCTO]],INVENTARIO12151824[[#This Row],[CÓDIGO PRODUCTO]],SALIDAS13161925[[#This Row],[CANTIDAD]])</f>
        <v>89</v>
      </c>
      <c r="F38" s="18">
        <f>INVENTARIO12151824[[#This Row],[EXISTENCIAS INICIALES]]+INVENTARIO12151824[[#This Row],[ENTRADAS]]-INVENTARIO12151824[[#This Row],[SALIDAS]]</f>
        <v>77</v>
      </c>
      <c r="H38" s="1" t="s">
        <v>172</v>
      </c>
      <c r="I38" s="15">
        <v>44685</v>
      </c>
      <c r="J38" s="11" t="s">
        <v>70</v>
      </c>
      <c r="K38" s="1" t="e" cm="1">
        <f t="array" ref="K38">BUSCARV</f>
        <v>#NAME?</v>
      </c>
      <c r="L38" s="1">
        <v>89</v>
      </c>
      <c r="N38" s="1" t="s">
        <v>173</v>
      </c>
      <c r="O38" s="16">
        <v>44682</v>
      </c>
      <c r="P38" s="11" t="s">
        <v>70</v>
      </c>
      <c r="Q38" s="1" t="e" cm="1" vm="1">
        <f t="array" aca="1" ref="Q38" ca="1">VLOOKUP(ENTRADAS14172026[CÓDIGO PRODUCTO],INVENTARIO12151824[],2,FALSE)</f>
        <v>#VALUE!</v>
      </c>
      <c r="R38" s="1">
        <v>79</v>
      </c>
    </row>
    <row r="39" spans="1:18" x14ac:dyDescent="0.25">
      <c r="A39" s="11" t="s">
        <v>71</v>
      </c>
      <c r="B39" s="4" t="s">
        <v>82</v>
      </c>
      <c r="C39" s="3">
        <f>INVENTARIO12151821[[#This Row],[STOCK]]</f>
        <v>42</v>
      </c>
      <c r="D39" s="17">
        <f>SUMIF(ENTRADAS14172026[[#This Row],[CÓDIGO PRODUCTO]],INVENTARIO12151824[[#This Row],[CÓDIGO PRODUCTO]],ENTRADAS14172026[[#This Row],[CANTIDAD]])</f>
        <v>69</v>
      </c>
      <c r="E39" s="17">
        <f>SUMIF(SALIDAS13161925[[#This Row],[CÓDIGO PRODUCTO]],INVENTARIO12151824[[#This Row],[CÓDIGO PRODUCTO]],SALIDAS13161925[[#This Row],[CANTIDAD]])</f>
        <v>77</v>
      </c>
      <c r="F39" s="18">
        <f>INVENTARIO12151824[[#This Row],[EXISTENCIAS INICIALES]]+INVENTARIO12151824[[#This Row],[ENTRADAS]]-INVENTARIO12151824[[#This Row],[SALIDAS]]</f>
        <v>34</v>
      </c>
      <c r="H39" s="1" t="s">
        <v>173</v>
      </c>
      <c r="I39" s="15">
        <v>44686</v>
      </c>
      <c r="J39" s="11" t="s">
        <v>71</v>
      </c>
      <c r="K39" s="1" t="e" cm="1">
        <f t="array" ref="K39">BUSCARV</f>
        <v>#NAME?</v>
      </c>
      <c r="L39" s="1">
        <v>77</v>
      </c>
      <c r="N39" s="1" t="s">
        <v>174</v>
      </c>
      <c r="O39" s="16">
        <v>44683</v>
      </c>
      <c r="P39" s="11" t="s">
        <v>71</v>
      </c>
      <c r="Q39" s="1" t="e" cm="1" vm="1">
        <f t="array" aca="1" ref="Q39" ca="1">VLOOKUP(ENTRADAS14172026[CÓDIGO PRODUCTO],INVENTARIO12151824[],2,FALSE)</f>
        <v>#VALUE!</v>
      </c>
      <c r="R39" s="1">
        <v>69</v>
      </c>
    </row>
    <row r="40" spans="1:18" x14ac:dyDescent="0.25">
      <c r="A40" s="11" t="s">
        <v>72</v>
      </c>
      <c r="B40" s="4" t="s">
        <v>83</v>
      </c>
      <c r="C40" s="3">
        <f>INVENTARIO12151821[[#This Row],[STOCK]]</f>
        <v>99</v>
      </c>
      <c r="D40" s="17">
        <f>SUMIF(ENTRADAS14172026[[#This Row],[CÓDIGO PRODUCTO]],INVENTARIO12151824[[#This Row],[CÓDIGO PRODUCTO]],ENTRADAS14172026[[#This Row],[CANTIDAD]])</f>
        <v>76</v>
      </c>
      <c r="E40" s="17">
        <f>SUMIF(SALIDAS13161925[[#This Row],[CÓDIGO PRODUCTO]],INVENTARIO12151824[[#This Row],[CÓDIGO PRODUCTO]],SALIDAS13161925[[#This Row],[CANTIDAD]])</f>
        <v>83</v>
      </c>
      <c r="F40" s="18">
        <f>INVENTARIO12151824[[#This Row],[EXISTENCIAS INICIALES]]+INVENTARIO12151824[[#This Row],[ENTRADAS]]-INVENTARIO12151824[[#This Row],[SALIDAS]]</f>
        <v>92</v>
      </c>
      <c r="H40" s="1" t="s">
        <v>174</v>
      </c>
      <c r="I40" s="15">
        <v>44687</v>
      </c>
      <c r="J40" s="11" t="s">
        <v>72</v>
      </c>
      <c r="K40" s="1" t="e" cm="1">
        <f t="array" ref="K40">BUSCARV</f>
        <v>#NAME?</v>
      </c>
      <c r="L40" s="1">
        <v>83</v>
      </c>
      <c r="N40" s="1" t="s">
        <v>175</v>
      </c>
      <c r="O40" s="16">
        <v>44684</v>
      </c>
      <c r="P40" s="11" t="s">
        <v>72</v>
      </c>
      <c r="Q40" s="1" t="e" cm="1" vm="1">
        <f t="array" aca="1" ref="Q40" ca="1">VLOOKUP(ENTRADAS14172026[CÓDIGO PRODUCTO],INVENTARIO12151824[],2,FALSE)</f>
        <v>#VALUE!</v>
      </c>
      <c r="R40" s="1">
        <v>76</v>
      </c>
    </row>
    <row r="41" spans="1:18" x14ac:dyDescent="0.25">
      <c r="A41" s="11" t="s">
        <v>73</v>
      </c>
      <c r="B41" s="4" t="s">
        <v>84</v>
      </c>
      <c r="C41" s="3">
        <f>INVENTARIO12151821[[#This Row],[STOCK]]</f>
        <v>27</v>
      </c>
      <c r="D41" s="17">
        <f>SUMIF(ENTRADAS14172026[[#This Row],[CÓDIGO PRODUCTO]],INVENTARIO12151824[[#This Row],[CÓDIGO PRODUCTO]],ENTRADAS14172026[[#This Row],[CANTIDAD]])</f>
        <v>78</v>
      </c>
      <c r="E41" s="17">
        <f>SUMIF(SALIDAS13161925[[#This Row],[CÓDIGO PRODUCTO]],INVENTARIO12151824[[#This Row],[CÓDIGO PRODUCTO]],SALIDAS13161925[[#This Row],[CANTIDAD]])</f>
        <v>100</v>
      </c>
      <c r="F41" s="18">
        <f>INVENTARIO12151824[[#This Row],[EXISTENCIAS INICIALES]]+INVENTARIO12151824[[#This Row],[ENTRADAS]]-INVENTARIO12151824[[#This Row],[SALIDAS]]</f>
        <v>5</v>
      </c>
      <c r="H41" s="1" t="s">
        <v>175</v>
      </c>
      <c r="I41" s="15">
        <v>44688</v>
      </c>
      <c r="J41" s="11" t="s">
        <v>73</v>
      </c>
      <c r="K41" s="1" t="e" cm="1">
        <f t="array" ref="K41">BUSCARV</f>
        <v>#NAME?</v>
      </c>
      <c r="L41" s="1">
        <v>100</v>
      </c>
      <c r="N41" s="1" t="s">
        <v>176</v>
      </c>
      <c r="O41" s="16">
        <v>44685</v>
      </c>
      <c r="P41" s="11" t="s">
        <v>73</v>
      </c>
      <c r="Q41" s="1" t="e" cm="1" vm="1">
        <f t="array" aca="1" ref="Q41" ca="1">VLOOKUP(ENTRADAS14172026[CÓDIGO PRODUCTO],INVENTARIO12151824[],2,FALSE)</f>
        <v>#VALUE!</v>
      </c>
      <c r="R41" s="1">
        <v>78</v>
      </c>
    </row>
    <row r="42" spans="1:18" x14ac:dyDescent="0.25">
      <c r="A42" s="11" t="s">
        <v>85</v>
      </c>
      <c r="B42" s="4" t="s">
        <v>99</v>
      </c>
      <c r="C42" s="3">
        <f>INVENTARIO12151821[[#This Row],[STOCK]]</f>
        <v>34</v>
      </c>
      <c r="D42" s="17">
        <f>SUMIF(ENTRADAS14172026[[#This Row],[CÓDIGO PRODUCTO]],INVENTARIO12151824[[#This Row],[CÓDIGO PRODUCTO]],ENTRADAS14172026[[#This Row],[CANTIDAD]])</f>
        <v>76</v>
      </c>
      <c r="E42" s="17">
        <f>SUMIF(SALIDAS13161925[[#This Row],[CÓDIGO PRODUCTO]],INVENTARIO12151824[[#This Row],[CÓDIGO PRODUCTO]],SALIDAS13161925[[#This Row],[CANTIDAD]])</f>
        <v>82</v>
      </c>
      <c r="F42" s="18">
        <f>INVENTARIO12151824[[#This Row],[EXISTENCIAS INICIALES]]+INVENTARIO12151824[[#This Row],[ENTRADAS]]-INVENTARIO12151824[[#This Row],[SALIDAS]]</f>
        <v>28</v>
      </c>
      <c r="H42" s="1" t="s">
        <v>176</v>
      </c>
      <c r="I42" s="15">
        <v>44689</v>
      </c>
      <c r="J42" s="11" t="s">
        <v>85</v>
      </c>
      <c r="K42" s="1" t="e" cm="1">
        <f t="array" ref="K42">BUSCARV</f>
        <v>#NAME?</v>
      </c>
      <c r="L42" s="1">
        <v>82</v>
      </c>
      <c r="N42" s="1" t="s">
        <v>177</v>
      </c>
      <c r="O42" s="16">
        <v>44686</v>
      </c>
      <c r="P42" s="11" t="s">
        <v>85</v>
      </c>
      <c r="Q42" s="1" t="e" cm="1" vm="1">
        <f t="array" aca="1" ref="Q42" ca="1">VLOOKUP(ENTRADAS14172026[CÓDIGO PRODUCTO],INVENTARIO12151824[],2,FALSE)</f>
        <v>#VALUE!</v>
      </c>
      <c r="R42" s="1">
        <v>76</v>
      </c>
    </row>
    <row r="43" spans="1:18" x14ac:dyDescent="0.25">
      <c r="A43" s="11" t="s">
        <v>86</v>
      </c>
      <c r="B43" s="4" t="s">
        <v>100</v>
      </c>
      <c r="C43" s="3">
        <f>INVENTARIO12151821[[#This Row],[STOCK]]</f>
        <v>63</v>
      </c>
      <c r="D43" s="17">
        <f>SUMIF(ENTRADAS14172026[[#This Row],[CÓDIGO PRODUCTO]],INVENTARIO12151824[[#This Row],[CÓDIGO PRODUCTO]],ENTRADAS14172026[[#This Row],[CANTIDAD]])</f>
        <v>69</v>
      </c>
      <c r="E43" s="17">
        <f>SUMIF(SALIDAS13161925[[#This Row],[CÓDIGO PRODUCTO]],INVENTARIO12151824[[#This Row],[CÓDIGO PRODUCTO]],SALIDAS13161925[[#This Row],[CANTIDAD]])</f>
        <v>95</v>
      </c>
      <c r="F43" s="18">
        <f>INVENTARIO12151824[[#This Row],[EXISTENCIAS INICIALES]]+INVENTARIO12151824[[#This Row],[ENTRADAS]]-INVENTARIO12151824[[#This Row],[SALIDAS]]</f>
        <v>37</v>
      </c>
      <c r="H43" s="1" t="s">
        <v>177</v>
      </c>
      <c r="I43" s="15">
        <v>44690</v>
      </c>
      <c r="J43" s="11" t="s">
        <v>86</v>
      </c>
      <c r="K43" s="1" t="e" cm="1">
        <f t="array" ref="K43">BUSCARV</f>
        <v>#NAME?</v>
      </c>
      <c r="L43" s="1">
        <v>95</v>
      </c>
      <c r="N43" s="1" t="s">
        <v>178</v>
      </c>
      <c r="O43" s="16">
        <v>44687</v>
      </c>
      <c r="P43" s="11" t="s">
        <v>86</v>
      </c>
      <c r="Q43" s="1" t="e" cm="1" vm="1">
        <f t="array" aca="1" ref="Q43" ca="1">VLOOKUP(ENTRADAS14172026[CÓDIGO PRODUCTO],INVENTARIO12151824[],2,FALSE)</f>
        <v>#VALUE!</v>
      </c>
      <c r="R43" s="1">
        <v>69</v>
      </c>
    </row>
    <row r="44" spans="1:18" x14ac:dyDescent="0.25">
      <c r="A44" s="11" t="s">
        <v>87</v>
      </c>
      <c r="B44" s="4" t="s">
        <v>101</v>
      </c>
      <c r="C44" s="3">
        <f>INVENTARIO12151821[[#This Row],[STOCK]]</f>
        <v>93</v>
      </c>
      <c r="D44" s="17">
        <f>SUMIF(ENTRADAS14172026[[#This Row],[CÓDIGO PRODUCTO]],INVENTARIO12151824[[#This Row],[CÓDIGO PRODUCTO]],ENTRADAS14172026[[#This Row],[CANTIDAD]])</f>
        <v>83</v>
      </c>
      <c r="E44" s="17">
        <f>SUMIF(SALIDAS13161925[[#This Row],[CÓDIGO PRODUCTO]],INVENTARIO12151824[[#This Row],[CÓDIGO PRODUCTO]],SALIDAS13161925[[#This Row],[CANTIDAD]])</f>
        <v>80</v>
      </c>
      <c r="F44" s="18">
        <f>INVENTARIO12151824[[#This Row],[EXISTENCIAS INICIALES]]+INVENTARIO12151824[[#This Row],[ENTRADAS]]-INVENTARIO12151824[[#This Row],[SALIDAS]]</f>
        <v>96</v>
      </c>
      <c r="H44" s="1" t="s">
        <v>178</v>
      </c>
      <c r="I44" s="15">
        <v>44691</v>
      </c>
      <c r="J44" s="11" t="s">
        <v>87</v>
      </c>
      <c r="K44" s="1" t="e" cm="1">
        <f t="array" ref="K44">BUSCARV</f>
        <v>#NAME?</v>
      </c>
      <c r="L44" s="1">
        <v>80</v>
      </c>
      <c r="N44" s="1" t="s">
        <v>179</v>
      </c>
      <c r="O44" s="16">
        <v>44688</v>
      </c>
      <c r="P44" s="11" t="s">
        <v>87</v>
      </c>
      <c r="Q44" s="1" t="e" cm="1" vm="1">
        <f t="array" aca="1" ref="Q44" ca="1">VLOOKUP(ENTRADAS14172026[CÓDIGO PRODUCTO],INVENTARIO12151824[],2,FALSE)</f>
        <v>#VALUE!</v>
      </c>
      <c r="R44" s="1">
        <v>83</v>
      </c>
    </row>
    <row r="45" spans="1:18" x14ac:dyDescent="0.25">
      <c r="A45" s="11" t="s">
        <v>88</v>
      </c>
      <c r="B45" s="4" t="s">
        <v>102</v>
      </c>
      <c r="C45" s="3">
        <f>INVENTARIO12151821[[#This Row],[STOCK]]</f>
        <v>99</v>
      </c>
      <c r="D45" s="17">
        <f>SUMIF(ENTRADAS14172026[[#This Row],[CÓDIGO PRODUCTO]],INVENTARIO12151824[[#This Row],[CÓDIGO PRODUCTO]],ENTRADAS14172026[[#This Row],[CANTIDAD]])</f>
        <v>80</v>
      </c>
      <c r="E45" s="17">
        <f>SUMIF(SALIDAS13161925[[#This Row],[CÓDIGO PRODUCTO]],INVENTARIO12151824[[#This Row],[CÓDIGO PRODUCTO]],SALIDAS13161925[[#This Row],[CANTIDAD]])</f>
        <v>84</v>
      </c>
      <c r="F45" s="18">
        <f>INVENTARIO12151824[[#This Row],[EXISTENCIAS INICIALES]]+INVENTARIO12151824[[#This Row],[ENTRADAS]]-INVENTARIO12151824[[#This Row],[SALIDAS]]</f>
        <v>95</v>
      </c>
      <c r="H45" s="1" t="s">
        <v>179</v>
      </c>
      <c r="I45" s="15">
        <v>44692</v>
      </c>
      <c r="J45" s="11" t="s">
        <v>88</v>
      </c>
      <c r="K45" s="1" t="e" cm="1">
        <f t="array" ref="K45">BUSCARV</f>
        <v>#NAME?</v>
      </c>
      <c r="L45" s="1">
        <v>84</v>
      </c>
      <c r="N45" s="1" t="s">
        <v>180</v>
      </c>
      <c r="O45" s="16">
        <v>44689</v>
      </c>
      <c r="P45" s="11" t="s">
        <v>88</v>
      </c>
      <c r="Q45" s="1" t="e" cm="1" vm="1">
        <f t="array" aca="1" ref="Q45" ca="1">VLOOKUP(ENTRADAS14172026[CÓDIGO PRODUCTO],INVENTARIO12151824[],2,FALSE)</f>
        <v>#VALUE!</v>
      </c>
      <c r="R45" s="1">
        <v>80</v>
      </c>
    </row>
    <row r="46" spans="1:18" x14ac:dyDescent="0.25">
      <c r="A46" s="11" t="s">
        <v>89</v>
      </c>
      <c r="B46" s="4" t="s">
        <v>103</v>
      </c>
      <c r="C46" s="3">
        <f>INVENTARIO12151821[[#This Row],[STOCK]]</f>
        <v>74</v>
      </c>
      <c r="D46" s="17">
        <f>SUMIF(ENTRADAS14172026[[#This Row],[CÓDIGO PRODUCTO]],INVENTARIO12151824[[#This Row],[CÓDIGO PRODUCTO]],ENTRADAS14172026[[#This Row],[CANTIDAD]])</f>
        <v>70</v>
      </c>
      <c r="E46" s="17">
        <f>SUMIF(SALIDAS13161925[[#This Row],[CÓDIGO PRODUCTO]],INVENTARIO12151824[[#This Row],[CÓDIGO PRODUCTO]],SALIDAS13161925[[#This Row],[CANTIDAD]])</f>
        <v>108</v>
      </c>
      <c r="F46" s="18">
        <f>INVENTARIO12151824[[#This Row],[EXISTENCIAS INICIALES]]+INVENTARIO12151824[[#This Row],[ENTRADAS]]-INVENTARIO12151824[[#This Row],[SALIDAS]]</f>
        <v>36</v>
      </c>
      <c r="H46" s="1" t="s">
        <v>180</v>
      </c>
      <c r="I46" s="15">
        <v>44693</v>
      </c>
      <c r="J46" s="11" t="s">
        <v>89</v>
      </c>
      <c r="K46" s="1" t="e" cm="1">
        <f t="array" ref="K46">BUSCARV</f>
        <v>#NAME?</v>
      </c>
      <c r="L46" s="1">
        <v>108</v>
      </c>
      <c r="N46" s="1" t="s">
        <v>181</v>
      </c>
      <c r="O46" s="16">
        <v>44690</v>
      </c>
      <c r="P46" s="11" t="s">
        <v>89</v>
      </c>
      <c r="Q46" s="1" t="e" cm="1" vm="1">
        <f t="array" aca="1" ref="Q46" ca="1">VLOOKUP(ENTRADAS14172026[CÓDIGO PRODUCTO],INVENTARIO12151824[],2,FALSE)</f>
        <v>#VALUE!</v>
      </c>
      <c r="R46" s="1">
        <v>70</v>
      </c>
    </row>
    <row r="47" spans="1:18" x14ac:dyDescent="0.25">
      <c r="A47" s="11" t="s">
        <v>90</v>
      </c>
      <c r="B47" s="4" t="s">
        <v>104</v>
      </c>
      <c r="C47" s="3">
        <f>INVENTARIO12151821[[#This Row],[STOCK]]</f>
        <v>47</v>
      </c>
      <c r="D47" s="17">
        <f>SUMIF(ENTRADAS14172026[[#This Row],[CÓDIGO PRODUCTO]],INVENTARIO12151824[[#This Row],[CÓDIGO PRODUCTO]],ENTRADAS14172026[[#This Row],[CANTIDAD]])</f>
        <v>78</v>
      </c>
      <c r="E47" s="17">
        <f>SUMIF(SALIDAS13161925[[#This Row],[CÓDIGO PRODUCTO]],INVENTARIO12151824[[#This Row],[CÓDIGO PRODUCTO]],SALIDAS13161925[[#This Row],[CANTIDAD]])</f>
        <v>87</v>
      </c>
      <c r="F47" s="18">
        <f>INVENTARIO12151824[[#This Row],[EXISTENCIAS INICIALES]]+INVENTARIO12151824[[#This Row],[ENTRADAS]]-INVENTARIO12151824[[#This Row],[SALIDAS]]</f>
        <v>38</v>
      </c>
      <c r="H47" s="1" t="s">
        <v>181</v>
      </c>
      <c r="I47" s="15">
        <v>44694</v>
      </c>
      <c r="J47" s="11" t="s">
        <v>90</v>
      </c>
      <c r="K47" s="1" t="e" cm="1">
        <f t="array" ref="K47">BUSCARV</f>
        <v>#NAME?</v>
      </c>
      <c r="L47" s="1">
        <v>87</v>
      </c>
      <c r="N47" s="1" t="s">
        <v>182</v>
      </c>
      <c r="O47" s="16">
        <v>44691</v>
      </c>
      <c r="P47" s="11" t="s">
        <v>90</v>
      </c>
      <c r="Q47" s="1" t="e" cm="1" vm="1">
        <f t="array" aca="1" ref="Q47" ca="1">VLOOKUP(ENTRADAS14172026[CÓDIGO PRODUCTO],INVENTARIO12151824[],2,FALSE)</f>
        <v>#VALUE!</v>
      </c>
      <c r="R47" s="1">
        <v>78</v>
      </c>
    </row>
    <row r="48" spans="1:18" x14ac:dyDescent="0.25">
      <c r="A48" s="11" t="s">
        <v>91</v>
      </c>
      <c r="B48" s="4" t="s">
        <v>105</v>
      </c>
      <c r="C48" s="3">
        <f>INVENTARIO12151821[[#This Row],[STOCK]]</f>
        <v>54</v>
      </c>
      <c r="D48" s="17">
        <f>SUMIF(ENTRADAS14172026[[#This Row],[CÓDIGO PRODUCTO]],INVENTARIO12151824[[#This Row],[CÓDIGO PRODUCTO]],ENTRADAS14172026[[#This Row],[CANTIDAD]])</f>
        <v>77</v>
      </c>
      <c r="E48" s="17">
        <f>SUMIF(SALIDAS13161925[[#This Row],[CÓDIGO PRODUCTO]],INVENTARIO12151824[[#This Row],[CÓDIGO PRODUCTO]],SALIDAS13161925[[#This Row],[CANTIDAD]])</f>
        <v>106</v>
      </c>
      <c r="F48" s="18">
        <f>INVENTARIO12151824[[#This Row],[EXISTENCIAS INICIALES]]+INVENTARIO12151824[[#This Row],[ENTRADAS]]-INVENTARIO12151824[[#This Row],[SALIDAS]]</f>
        <v>25</v>
      </c>
      <c r="H48" s="1" t="s">
        <v>182</v>
      </c>
      <c r="I48" s="15">
        <v>44695</v>
      </c>
      <c r="J48" s="11" t="s">
        <v>91</v>
      </c>
      <c r="K48" s="1" t="e" cm="1">
        <f t="array" ref="K48">BUSCARV</f>
        <v>#NAME?</v>
      </c>
      <c r="L48" s="1">
        <v>106</v>
      </c>
      <c r="N48" s="1" t="s">
        <v>183</v>
      </c>
      <c r="O48" s="16">
        <v>44692</v>
      </c>
      <c r="P48" s="11" t="s">
        <v>91</v>
      </c>
      <c r="Q48" s="1" t="e" cm="1" vm="1">
        <f t="array" aca="1" ref="Q48" ca="1">VLOOKUP(ENTRADAS14172026[CÓDIGO PRODUCTO],INVENTARIO12151824[],2,FALSE)</f>
        <v>#VALUE!</v>
      </c>
      <c r="R48" s="1">
        <v>77</v>
      </c>
    </row>
    <row r="49" spans="1:18" x14ac:dyDescent="0.25">
      <c r="A49" s="11" t="s">
        <v>92</v>
      </c>
      <c r="B49" s="4" t="s">
        <v>106</v>
      </c>
      <c r="C49" s="3">
        <f>INVENTARIO12151821[[#This Row],[STOCK]]</f>
        <v>64</v>
      </c>
      <c r="D49" s="17">
        <f>SUMIF(ENTRADAS14172026[[#This Row],[CÓDIGO PRODUCTO]],INVENTARIO12151824[[#This Row],[CÓDIGO PRODUCTO]],ENTRADAS14172026[[#This Row],[CANTIDAD]])</f>
        <v>84</v>
      </c>
      <c r="E49" s="17">
        <f>SUMIF(SALIDAS13161925[[#This Row],[CÓDIGO PRODUCTO]],INVENTARIO12151824[[#This Row],[CÓDIGO PRODUCTO]],SALIDAS13161925[[#This Row],[CANTIDAD]])</f>
        <v>87</v>
      </c>
      <c r="F49" s="18">
        <f>INVENTARIO12151824[[#This Row],[EXISTENCIAS INICIALES]]+INVENTARIO12151824[[#This Row],[ENTRADAS]]-INVENTARIO12151824[[#This Row],[SALIDAS]]</f>
        <v>61</v>
      </c>
      <c r="H49" s="1" t="s">
        <v>183</v>
      </c>
      <c r="I49" s="15">
        <v>44696</v>
      </c>
      <c r="J49" s="11" t="s">
        <v>92</v>
      </c>
      <c r="K49" s="1" t="e" cm="1">
        <f t="array" ref="K49">BUSCARV</f>
        <v>#NAME?</v>
      </c>
      <c r="L49" s="1">
        <v>87</v>
      </c>
      <c r="N49" s="1" t="s">
        <v>184</v>
      </c>
      <c r="O49" s="16">
        <v>44693</v>
      </c>
      <c r="P49" s="11" t="s">
        <v>92</v>
      </c>
      <c r="Q49" s="1" t="e" cm="1" vm="1">
        <f t="array" aca="1" ref="Q49" ca="1">VLOOKUP(ENTRADAS14172026[CÓDIGO PRODUCTO],INVENTARIO12151824[],2,FALSE)</f>
        <v>#VALUE!</v>
      </c>
      <c r="R49" s="1">
        <v>84</v>
      </c>
    </row>
    <row r="50" spans="1:18" x14ac:dyDescent="0.25">
      <c r="A50" s="11" t="s">
        <v>93</v>
      </c>
      <c r="B50" s="4" t="s">
        <v>107</v>
      </c>
      <c r="C50" s="3">
        <f>INVENTARIO12151821[[#This Row],[STOCK]]</f>
        <v>75</v>
      </c>
      <c r="D50" s="17">
        <f>SUMIF(ENTRADAS14172026[[#This Row],[CÓDIGO PRODUCTO]],INVENTARIO12151824[[#This Row],[CÓDIGO PRODUCTO]],ENTRADAS14172026[[#This Row],[CANTIDAD]])</f>
        <v>73</v>
      </c>
      <c r="E50" s="17">
        <f>SUMIF(SALIDAS13161925[[#This Row],[CÓDIGO PRODUCTO]],INVENTARIO12151824[[#This Row],[CÓDIGO PRODUCTO]],SALIDAS13161925[[#This Row],[CANTIDAD]])</f>
        <v>90</v>
      </c>
      <c r="F50" s="18">
        <f>INVENTARIO12151824[[#This Row],[EXISTENCIAS INICIALES]]+INVENTARIO12151824[[#This Row],[ENTRADAS]]-INVENTARIO12151824[[#This Row],[SALIDAS]]</f>
        <v>58</v>
      </c>
      <c r="H50" s="1" t="s">
        <v>184</v>
      </c>
      <c r="I50" s="15">
        <v>44697</v>
      </c>
      <c r="J50" s="11" t="s">
        <v>93</v>
      </c>
      <c r="K50" s="1" t="e" cm="1">
        <f t="array" ref="K50">BUSCARV</f>
        <v>#NAME?</v>
      </c>
      <c r="L50" s="1">
        <v>90</v>
      </c>
      <c r="N50" s="1" t="s">
        <v>185</v>
      </c>
      <c r="O50" s="16">
        <v>44694</v>
      </c>
      <c r="P50" s="11" t="s">
        <v>93</v>
      </c>
      <c r="Q50" s="1" t="e" cm="1" vm="1">
        <f t="array" aca="1" ref="Q50" ca="1">VLOOKUP(ENTRADAS14172026[CÓDIGO PRODUCTO],INVENTARIO12151824[],2,FALSE)</f>
        <v>#VALUE!</v>
      </c>
      <c r="R50" s="1">
        <v>73</v>
      </c>
    </row>
    <row r="51" spans="1:18" x14ac:dyDescent="0.25">
      <c r="A51" s="11" t="s">
        <v>94</v>
      </c>
      <c r="B51" s="4" t="s">
        <v>108</v>
      </c>
      <c r="C51" s="3">
        <f>INVENTARIO12151821[[#This Row],[STOCK]]</f>
        <v>28</v>
      </c>
      <c r="D51" s="17">
        <f>SUMIF(ENTRADAS14172026[[#This Row],[CÓDIGO PRODUCTO]],INVENTARIO12151824[[#This Row],[CÓDIGO PRODUCTO]],ENTRADAS14172026[[#This Row],[CANTIDAD]])</f>
        <v>74</v>
      </c>
      <c r="E51" s="17">
        <f>SUMIF(SALIDAS13161925[[#This Row],[CÓDIGO PRODUCTO]],INVENTARIO12151824[[#This Row],[CÓDIGO PRODUCTO]],SALIDAS13161925[[#This Row],[CANTIDAD]])</f>
        <v>89</v>
      </c>
      <c r="F51" s="18">
        <f>INVENTARIO12151824[[#This Row],[EXISTENCIAS INICIALES]]+INVENTARIO12151824[[#This Row],[ENTRADAS]]-INVENTARIO12151824[[#This Row],[SALIDAS]]</f>
        <v>13</v>
      </c>
      <c r="H51" s="1" t="s">
        <v>185</v>
      </c>
      <c r="I51" s="15">
        <v>44698</v>
      </c>
      <c r="J51" s="11" t="s">
        <v>94</v>
      </c>
      <c r="K51" s="1" t="e" cm="1">
        <f t="array" ref="K51">BUSCARV</f>
        <v>#NAME?</v>
      </c>
      <c r="L51" s="1">
        <v>89</v>
      </c>
      <c r="N51" s="1" t="s">
        <v>186</v>
      </c>
      <c r="O51" s="16">
        <v>44695</v>
      </c>
      <c r="P51" s="11" t="s">
        <v>94</v>
      </c>
      <c r="Q51" s="1" t="e" cm="1" vm="1">
        <f t="array" aca="1" ref="Q51" ca="1">VLOOKUP(ENTRADAS14172026[CÓDIGO PRODUCTO],INVENTARIO12151824[],2,FALSE)</f>
        <v>#VALUE!</v>
      </c>
      <c r="R51" s="1">
        <v>74</v>
      </c>
    </row>
    <row r="52" spans="1:18" x14ac:dyDescent="0.25">
      <c r="A52" s="11" t="s">
        <v>95</v>
      </c>
      <c r="B52" s="4" t="s">
        <v>109</v>
      </c>
      <c r="C52" s="3">
        <f>INVENTARIO12151821[[#This Row],[STOCK]]</f>
        <v>108</v>
      </c>
      <c r="D52" s="17">
        <f>SUMIF(ENTRADAS14172026[[#This Row],[CÓDIGO PRODUCTO]],INVENTARIO12151824[[#This Row],[CÓDIGO PRODUCTO]],ENTRADAS14172026[[#This Row],[CANTIDAD]])</f>
        <v>71</v>
      </c>
      <c r="E52" s="17">
        <f>SUMIF(SALIDAS13161925[[#This Row],[CÓDIGO PRODUCTO]],INVENTARIO12151824[[#This Row],[CÓDIGO PRODUCTO]],SALIDAS13161925[[#This Row],[CANTIDAD]])</f>
        <v>95</v>
      </c>
      <c r="F52" s="18">
        <f>INVENTARIO12151824[[#This Row],[EXISTENCIAS INICIALES]]+INVENTARIO12151824[[#This Row],[ENTRADAS]]-INVENTARIO12151824[[#This Row],[SALIDAS]]</f>
        <v>84</v>
      </c>
      <c r="H52" s="1" t="s">
        <v>186</v>
      </c>
      <c r="I52" s="15">
        <v>44699</v>
      </c>
      <c r="J52" s="11" t="s">
        <v>95</v>
      </c>
      <c r="K52" s="1" t="e" cm="1">
        <f t="array" ref="K52">BUSCARV</f>
        <v>#NAME?</v>
      </c>
      <c r="L52" s="1">
        <v>95</v>
      </c>
      <c r="N52" s="1" t="s">
        <v>187</v>
      </c>
      <c r="O52" s="16">
        <v>44696</v>
      </c>
      <c r="P52" s="11" t="s">
        <v>95</v>
      </c>
      <c r="Q52" s="1" t="e" cm="1" vm="1">
        <f t="array" aca="1" ref="Q52" ca="1">VLOOKUP(ENTRADAS14172026[CÓDIGO PRODUCTO],INVENTARIO12151824[],2,FALSE)</f>
        <v>#VALUE!</v>
      </c>
      <c r="R52" s="1">
        <v>71</v>
      </c>
    </row>
    <row r="53" spans="1:18" x14ac:dyDescent="0.25">
      <c r="A53" s="11" t="s">
        <v>96</v>
      </c>
      <c r="B53" s="4" t="s">
        <v>110</v>
      </c>
      <c r="C53" s="3">
        <f>INVENTARIO12151821[[#This Row],[STOCK]]</f>
        <v>36</v>
      </c>
      <c r="D53" s="17">
        <f>SUMIF(ENTRADAS14172026[[#This Row],[CÓDIGO PRODUCTO]],INVENTARIO12151824[[#This Row],[CÓDIGO PRODUCTO]],ENTRADAS14172026[[#This Row],[CANTIDAD]])</f>
        <v>78</v>
      </c>
      <c r="E53" s="17">
        <f>SUMIF(SALIDAS13161925[[#This Row],[CÓDIGO PRODUCTO]],INVENTARIO12151824[[#This Row],[CÓDIGO PRODUCTO]],SALIDAS13161925[[#This Row],[CANTIDAD]])</f>
        <v>104</v>
      </c>
      <c r="F53" s="18">
        <f>INVENTARIO12151824[[#This Row],[EXISTENCIAS INICIALES]]+INVENTARIO12151824[[#This Row],[ENTRADAS]]-INVENTARIO12151824[[#This Row],[SALIDAS]]</f>
        <v>10</v>
      </c>
      <c r="H53" s="1" t="s">
        <v>187</v>
      </c>
      <c r="I53" s="15">
        <v>44700</v>
      </c>
      <c r="J53" s="11" t="s">
        <v>96</v>
      </c>
      <c r="K53" s="1" t="e" cm="1">
        <f t="array" ref="K53">BUSCARV</f>
        <v>#NAME?</v>
      </c>
      <c r="L53" s="1">
        <v>104</v>
      </c>
      <c r="N53" s="1" t="s">
        <v>188</v>
      </c>
      <c r="O53" s="16">
        <v>44697</v>
      </c>
      <c r="P53" s="11" t="s">
        <v>96</v>
      </c>
      <c r="Q53" s="1" t="e" cm="1" vm="1">
        <f t="array" aca="1" ref="Q53" ca="1">VLOOKUP(ENTRADAS14172026[CÓDIGO PRODUCTO],INVENTARIO12151824[],2,FALSE)</f>
        <v>#VALUE!</v>
      </c>
      <c r="R53" s="1">
        <v>78</v>
      </c>
    </row>
    <row r="54" spans="1:18" x14ac:dyDescent="0.25">
      <c r="A54" s="11" t="s">
        <v>97</v>
      </c>
      <c r="B54" s="4" t="s">
        <v>111</v>
      </c>
      <c r="C54" s="3">
        <f>INVENTARIO12151821[[#This Row],[STOCK]]</f>
        <v>122</v>
      </c>
      <c r="D54" s="17">
        <f>SUMIF(ENTRADAS14172026[[#This Row],[CÓDIGO PRODUCTO]],INVENTARIO12151824[[#This Row],[CÓDIGO PRODUCTO]],ENTRADAS14172026[[#This Row],[CANTIDAD]])</f>
        <v>81</v>
      </c>
      <c r="E54" s="17">
        <f>SUMIF(SALIDAS13161925[[#This Row],[CÓDIGO PRODUCTO]],INVENTARIO12151824[[#This Row],[CÓDIGO PRODUCTO]],SALIDAS13161925[[#This Row],[CANTIDAD]])</f>
        <v>90</v>
      </c>
      <c r="F54" s="18">
        <f>INVENTARIO12151824[[#This Row],[EXISTENCIAS INICIALES]]+INVENTARIO12151824[[#This Row],[ENTRADAS]]-INVENTARIO12151824[[#This Row],[SALIDAS]]</f>
        <v>113</v>
      </c>
      <c r="H54" s="1" t="s">
        <v>188</v>
      </c>
      <c r="I54" s="15">
        <v>44701</v>
      </c>
      <c r="J54" s="11" t="s">
        <v>97</v>
      </c>
      <c r="K54" s="1" t="e" cm="1">
        <f t="array" ref="K54">BUSCARV</f>
        <v>#NAME?</v>
      </c>
      <c r="L54" s="1">
        <v>90</v>
      </c>
      <c r="N54" s="1" t="s">
        <v>189</v>
      </c>
      <c r="O54" s="16">
        <v>44698</v>
      </c>
      <c r="P54" s="11" t="s">
        <v>97</v>
      </c>
      <c r="Q54" s="1" t="e" cm="1" vm="1">
        <f t="array" aca="1" ref="Q54" ca="1">VLOOKUP(ENTRADAS14172026[CÓDIGO PRODUCTO],INVENTARIO12151824[],2,FALSE)</f>
        <v>#VALUE!</v>
      </c>
      <c r="R54" s="1">
        <v>81</v>
      </c>
    </row>
    <row r="55" spans="1:18" x14ac:dyDescent="0.25">
      <c r="A55" s="11" t="s">
        <v>98</v>
      </c>
      <c r="B55" s="4" t="s">
        <v>112</v>
      </c>
      <c r="C55" s="3">
        <f>INVENTARIO12151821[[#This Row],[STOCK]]</f>
        <v>58</v>
      </c>
      <c r="D55" s="17">
        <f>SUMIF(ENTRADAS14172026[[#This Row],[CÓDIGO PRODUCTO]],INVENTARIO12151824[[#This Row],[CÓDIGO PRODUCTO]],ENTRADAS14172026[[#This Row],[CANTIDAD]])</f>
        <v>77</v>
      </c>
      <c r="E55" s="17">
        <f>SUMIF(SALIDAS13161925[[#This Row],[CÓDIGO PRODUCTO]],INVENTARIO12151824[[#This Row],[CÓDIGO PRODUCTO]],SALIDAS13161925[[#This Row],[CANTIDAD]])</f>
        <v>85</v>
      </c>
      <c r="F55" s="18">
        <f>INVENTARIO12151824[[#This Row],[EXISTENCIAS INICIALES]]+INVENTARIO12151824[[#This Row],[ENTRADAS]]-INVENTARIO12151824[[#This Row],[SALIDAS]]</f>
        <v>50</v>
      </c>
      <c r="H55" s="1" t="s">
        <v>189</v>
      </c>
      <c r="I55" s="15">
        <v>44702</v>
      </c>
      <c r="J55" s="11" t="s">
        <v>98</v>
      </c>
      <c r="K55" s="1" t="e" cm="1">
        <f t="array" ref="K55">BUSCARV</f>
        <v>#NAME?</v>
      </c>
      <c r="L55" s="1">
        <v>85</v>
      </c>
      <c r="N55" s="1" t="s">
        <v>190</v>
      </c>
      <c r="O55" s="16">
        <v>44699</v>
      </c>
      <c r="P55" s="11" t="s">
        <v>98</v>
      </c>
      <c r="Q55" s="1" t="e" cm="1" vm="1">
        <f t="array" aca="1" ref="Q55" ca="1">VLOOKUP(ENTRADAS14172026[CÓDIGO PRODUCTO],INVENTARIO12151824[],2,FALSE)</f>
        <v>#VALUE!</v>
      </c>
      <c r="R55" s="1">
        <v>77</v>
      </c>
    </row>
    <row r="56" spans="1:18" x14ac:dyDescent="0.25">
      <c r="A56" s="11" t="s">
        <v>113</v>
      </c>
      <c r="B56" s="4" t="s">
        <v>125</v>
      </c>
      <c r="C56" s="3">
        <f>INVENTARIO12151821[[#This Row],[STOCK]]</f>
        <v>35</v>
      </c>
      <c r="D56" s="17">
        <f>SUMIF(ENTRADAS14172026[[#This Row],[CÓDIGO PRODUCTO]],INVENTARIO12151824[[#This Row],[CÓDIGO PRODUCTO]],ENTRADAS14172026[[#This Row],[CANTIDAD]])</f>
        <v>72</v>
      </c>
      <c r="E56" s="17">
        <f>SUMIF(SALIDAS13161925[[#This Row],[CÓDIGO PRODUCTO]],INVENTARIO12151824[[#This Row],[CÓDIGO PRODUCTO]],SALIDAS13161925[[#This Row],[CANTIDAD]])</f>
        <v>106</v>
      </c>
      <c r="F56" s="18">
        <f>INVENTARIO12151824[[#This Row],[EXISTENCIAS INICIALES]]+INVENTARIO12151824[[#This Row],[ENTRADAS]]-INVENTARIO12151824[[#This Row],[SALIDAS]]</f>
        <v>1</v>
      </c>
      <c r="H56" s="1" t="s">
        <v>190</v>
      </c>
      <c r="I56" s="15">
        <v>44703</v>
      </c>
      <c r="J56" s="11" t="s">
        <v>113</v>
      </c>
      <c r="K56" s="1" t="e" cm="1">
        <f t="array" ref="K56">BUSCARV</f>
        <v>#NAME?</v>
      </c>
      <c r="L56" s="1">
        <v>106</v>
      </c>
      <c r="N56" s="1" t="s">
        <v>191</v>
      </c>
      <c r="O56" s="16">
        <v>44700</v>
      </c>
      <c r="P56" s="11" t="s">
        <v>113</v>
      </c>
      <c r="Q56" s="1" t="e" cm="1" vm="1">
        <f t="array" aca="1" ref="Q56" ca="1">VLOOKUP(ENTRADAS14172026[CÓDIGO PRODUCTO],INVENTARIO12151824[],2,FALSE)</f>
        <v>#VALUE!</v>
      </c>
      <c r="R56" s="1">
        <v>72</v>
      </c>
    </row>
    <row r="57" spans="1:18" x14ac:dyDescent="0.25">
      <c r="A57" s="11" t="s">
        <v>114</v>
      </c>
      <c r="B57" s="4" t="s">
        <v>126</v>
      </c>
      <c r="C57" s="3">
        <f>INVENTARIO12151821[[#This Row],[STOCK]]</f>
        <v>67</v>
      </c>
      <c r="D57" s="17">
        <f>SUMIF(ENTRADAS14172026[[#This Row],[CÓDIGO PRODUCTO]],INVENTARIO12151824[[#This Row],[CÓDIGO PRODUCTO]],ENTRADAS14172026[[#This Row],[CANTIDAD]])</f>
        <v>81</v>
      </c>
      <c r="E57" s="17">
        <f>SUMIF(SALIDAS13161925[[#This Row],[CÓDIGO PRODUCTO]],INVENTARIO12151824[[#This Row],[CÓDIGO PRODUCTO]],SALIDAS13161925[[#This Row],[CANTIDAD]])</f>
        <v>98</v>
      </c>
      <c r="F57" s="18">
        <f>INVENTARIO12151824[[#This Row],[EXISTENCIAS INICIALES]]+INVENTARIO12151824[[#This Row],[ENTRADAS]]-INVENTARIO12151824[[#This Row],[SALIDAS]]</f>
        <v>50</v>
      </c>
      <c r="H57" s="1" t="s">
        <v>191</v>
      </c>
      <c r="I57" s="15">
        <v>44704</v>
      </c>
      <c r="J57" s="11" t="s">
        <v>114</v>
      </c>
      <c r="K57" s="1" t="e" cm="1">
        <f t="array" ref="K57">BUSCARV</f>
        <v>#NAME?</v>
      </c>
      <c r="L57" s="1">
        <v>98</v>
      </c>
      <c r="N57" s="1" t="s">
        <v>192</v>
      </c>
      <c r="O57" s="16">
        <v>44701</v>
      </c>
      <c r="P57" s="11" t="s">
        <v>114</v>
      </c>
      <c r="Q57" s="1" t="e" cm="1" vm="1">
        <f t="array" aca="1" ref="Q57" ca="1">VLOOKUP(ENTRADAS14172026[CÓDIGO PRODUCTO],INVENTARIO12151824[],2,FALSE)</f>
        <v>#VALUE!</v>
      </c>
      <c r="R57" s="1">
        <v>81</v>
      </c>
    </row>
    <row r="58" spans="1:18" x14ac:dyDescent="0.25">
      <c r="A58" s="11" t="s">
        <v>115</v>
      </c>
      <c r="B58" s="4" t="s">
        <v>127</v>
      </c>
      <c r="C58" s="3">
        <f>INVENTARIO12151821[[#This Row],[STOCK]]</f>
        <v>29</v>
      </c>
      <c r="D58" s="17">
        <f>SUMIF(ENTRADAS14172026[[#This Row],[CÓDIGO PRODUCTO]],INVENTARIO12151824[[#This Row],[CÓDIGO PRODUCTO]],ENTRADAS14172026[[#This Row],[CANTIDAD]])</f>
        <v>74</v>
      </c>
      <c r="E58" s="17">
        <f>SUMIF(SALIDAS13161925[[#This Row],[CÓDIGO PRODUCTO]],INVENTARIO12151824[[#This Row],[CÓDIGO PRODUCTO]],SALIDAS13161925[[#This Row],[CANTIDAD]])</f>
        <v>70</v>
      </c>
      <c r="F58" s="18">
        <f>INVENTARIO12151824[[#This Row],[EXISTENCIAS INICIALES]]+INVENTARIO12151824[[#This Row],[ENTRADAS]]-INVENTARIO12151824[[#This Row],[SALIDAS]]</f>
        <v>33</v>
      </c>
      <c r="H58" s="1" t="s">
        <v>192</v>
      </c>
      <c r="I58" s="15">
        <v>44705</v>
      </c>
      <c r="J58" s="11" t="s">
        <v>115</v>
      </c>
      <c r="K58" s="1" t="e" cm="1">
        <f t="array" ref="K58">BUSCARV</f>
        <v>#NAME?</v>
      </c>
      <c r="L58" s="1">
        <v>70</v>
      </c>
      <c r="N58" s="1" t="s">
        <v>193</v>
      </c>
      <c r="O58" s="16">
        <v>44702</v>
      </c>
      <c r="P58" s="11" t="s">
        <v>115</v>
      </c>
      <c r="Q58" s="1" t="e" cm="1" vm="1">
        <f t="array" aca="1" ref="Q58" ca="1">VLOOKUP(ENTRADAS14172026[CÓDIGO PRODUCTO],INVENTARIO12151824[],2,FALSE)</f>
        <v>#VALUE!</v>
      </c>
      <c r="R58" s="1">
        <v>74</v>
      </c>
    </row>
    <row r="59" spans="1:18" x14ac:dyDescent="0.25">
      <c r="A59" s="11" t="s">
        <v>116</v>
      </c>
      <c r="B59" s="4" t="s">
        <v>128</v>
      </c>
      <c r="C59" s="3">
        <f>INVENTARIO12151821[[#This Row],[STOCK]]</f>
        <v>11</v>
      </c>
      <c r="D59" s="17">
        <f>SUMIF(ENTRADAS14172026[[#This Row],[CÓDIGO PRODUCTO]],INVENTARIO12151824[[#This Row],[CÓDIGO PRODUCTO]],ENTRADAS14172026[[#This Row],[CANTIDAD]])</f>
        <v>80</v>
      </c>
      <c r="E59" s="17">
        <f>SUMIF(SALIDAS13161925[[#This Row],[CÓDIGO PRODUCTO]],INVENTARIO12151824[[#This Row],[CÓDIGO PRODUCTO]],SALIDAS13161925[[#This Row],[CANTIDAD]])</f>
        <v>74</v>
      </c>
      <c r="F59" s="18">
        <f>INVENTARIO12151824[[#This Row],[EXISTENCIAS INICIALES]]+INVENTARIO12151824[[#This Row],[ENTRADAS]]-INVENTARIO12151824[[#This Row],[SALIDAS]]</f>
        <v>17</v>
      </c>
      <c r="H59" s="1" t="s">
        <v>193</v>
      </c>
      <c r="I59" s="15">
        <v>44706</v>
      </c>
      <c r="J59" s="11" t="s">
        <v>116</v>
      </c>
      <c r="K59" s="1" t="e" cm="1">
        <f t="array" ref="K59">BUSCARV</f>
        <v>#NAME?</v>
      </c>
      <c r="L59" s="1">
        <v>74</v>
      </c>
      <c r="N59" s="1" t="s">
        <v>194</v>
      </c>
      <c r="O59" s="16">
        <v>44703</v>
      </c>
      <c r="P59" s="11" t="s">
        <v>116</v>
      </c>
      <c r="Q59" s="1" t="e" cm="1" vm="1">
        <f t="array" aca="1" ref="Q59" ca="1">VLOOKUP(ENTRADAS14172026[CÓDIGO PRODUCTO],INVENTARIO12151824[],2,FALSE)</f>
        <v>#VALUE!</v>
      </c>
      <c r="R59" s="1">
        <v>80</v>
      </c>
    </row>
    <row r="60" spans="1:18" x14ac:dyDescent="0.25">
      <c r="A60" s="11" t="s">
        <v>117</v>
      </c>
      <c r="B60" s="4" t="s">
        <v>129</v>
      </c>
      <c r="C60" s="3">
        <f>INVENTARIO12151821[[#This Row],[STOCK]]</f>
        <v>62</v>
      </c>
      <c r="D60" s="17">
        <f>SUMIF(ENTRADAS14172026[[#This Row],[CÓDIGO PRODUCTO]],INVENTARIO12151824[[#This Row],[CÓDIGO PRODUCTO]],ENTRADAS14172026[[#This Row],[CANTIDAD]])</f>
        <v>84</v>
      </c>
      <c r="E60" s="17">
        <f>SUMIF(SALIDAS13161925[[#This Row],[CÓDIGO PRODUCTO]],INVENTARIO12151824[[#This Row],[CÓDIGO PRODUCTO]],SALIDAS13161925[[#This Row],[CANTIDAD]])</f>
        <v>60</v>
      </c>
      <c r="F60" s="18">
        <f>INVENTARIO12151824[[#This Row],[EXISTENCIAS INICIALES]]+INVENTARIO12151824[[#This Row],[ENTRADAS]]-INVENTARIO12151824[[#This Row],[SALIDAS]]</f>
        <v>86</v>
      </c>
      <c r="H60" s="1" t="s">
        <v>194</v>
      </c>
      <c r="I60" s="15">
        <v>44707</v>
      </c>
      <c r="J60" s="11" t="s">
        <v>117</v>
      </c>
      <c r="K60" s="1" t="e" cm="1">
        <f t="array" ref="K60">BUSCARV</f>
        <v>#NAME?</v>
      </c>
      <c r="L60" s="1">
        <v>60</v>
      </c>
      <c r="N60" s="1" t="s">
        <v>195</v>
      </c>
      <c r="O60" s="16">
        <v>44704</v>
      </c>
      <c r="P60" s="11" t="s">
        <v>117</v>
      </c>
      <c r="Q60" s="1" t="e" cm="1" vm="1">
        <f t="array" aca="1" ref="Q60" ca="1">VLOOKUP(ENTRADAS14172026[CÓDIGO PRODUCTO],INVENTARIO12151824[],2,FALSE)</f>
        <v>#VALUE!</v>
      </c>
      <c r="R60" s="1">
        <v>84</v>
      </c>
    </row>
    <row r="61" spans="1:18" x14ac:dyDescent="0.25">
      <c r="A61" s="11" t="s">
        <v>118</v>
      </c>
      <c r="B61" s="4" t="s">
        <v>130</v>
      </c>
      <c r="C61" s="3">
        <f>INVENTARIO12151821[[#This Row],[STOCK]]</f>
        <v>40</v>
      </c>
      <c r="D61" s="17">
        <f>SUMIF(ENTRADAS14172026[[#This Row],[CÓDIGO PRODUCTO]],INVENTARIO12151824[[#This Row],[CÓDIGO PRODUCTO]],ENTRADAS14172026[[#This Row],[CANTIDAD]])</f>
        <v>69</v>
      </c>
      <c r="E61" s="17">
        <f>SUMIF(SALIDAS13161925[[#This Row],[CÓDIGO PRODUCTO]],INVENTARIO12151824[[#This Row],[CÓDIGO PRODUCTO]],SALIDAS13161925[[#This Row],[CANTIDAD]])</f>
        <v>71</v>
      </c>
      <c r="F61" s="18">
        <f>INVENTARIO12151824[[#This Row],[EXISTENCIAS INICIALES]]+INVENTARIO12151824[[#This Row],[ENTRADAS]]-INVENTARIO12151824[[#This Row],[SALIDAS]]</f>
        <v>38</v>
      </c>
      <c r="H61" s="1" t="s">
        <v>195</v>
      </c>
      <c r="I61" s="15">
        <v>44708</v>
      </c>
      <c r="J61" s="11" t="s">
        <v>118</v>
      </c>
      <c r="K61" s="1" t="e" cm="1">
        <f t="array" ref="K61">BUSCARV</f>
        <v>#NAME?</v>
      </c>
      <c r="L61" s="1">
        <v>71</v>
      </c>
      <c r="N61" s="1" t="s">
        <v>196</v>
      </c>
      <c r="O61" s="16">
        <v>44705</v>
      </c>
      <c r="P61" s="11" t="s">
        <v>118</v>
      </c>
      <c r="Q61" s="1" t="e" cm="1" vm="1">
        <f t="array" aca="1" ref="Q61" ca="1">VLOOKUP(ENTRADAS14172026[CÓDIGO PRODUCTO],INVENTARIO12151824[],2,FALSE)</f>
        <v>#VALUE!</v>
      </c>
      <c r="R61" s="1">
        <v>69</v>
      </c>
    </row>
    <row r="62" spans="1:18" x14ac:dyDescent="0.25">
      <c r="A62" s="11" t="s">
        <v>119</v>
      </c>
      <c r="B62" s="4" t="s">
        <v>131</v>
      </c>
      <c r="C62" s="3">
        <f>INVENTARIO12151821[[#This Row],[STOCK]]</f>
        <v>16</v>
      </c>
      <c r="D62" s="17">
        <f>SUMIF(ENTRADAS14172026[[#This Row],[CÓDIGO PRODUCTO]],INVENTARIO12151824[[#This Row],[CÓDIGO PRODUCTO]],ENTRADAS14172026[[#This Row],[CANTIDAD]])</f>
        <v>69</v>
      </c>
      <c r="E62" s="17">
        <f>SUMIF(SALIDAS13161925[[#This Row],[CÓDIGO PRODUCTO]],INVENTARIO12151824[[#This Row],[CÓDIGO PRODUCTO]],SALIDAS13161925[[#This Row],[CANTIDAD]])</f>
        <v>64</v>
      </c>
      <c r="F62" s="18">
        <f>INVENTARIO12151824[[#This Row],[EXISTENCIAS INICIALES]]+INVENTARIO12151824[[#This Row],[ENTRADAS]]-INVENTARIO12151824[[#This Row],[SALIDAS]]</f>
        <v>21</v>
      </c>
      <c r="H62" s="1" t="s">
        <v>196</v>
      </c>
      <c r="I62" s="15">
        <v>44709</v>
      </c>
      <c r="J62" s="11" t="s">
        <v>119</v>
      </c>
      <c r="K62" s="1" t="e" cm="1">
        <f t="array" ref="K62">BUSCARV</f>
        <v>#NAME?</v>
      </c>
      <c r="L62" s="1">
        <v>64</v>
      </c>
      <c r="N62" s="1" t="s">
        <v>197</v>
      </c>
      <c r="O62" s="16">
        <v>44706</v>
      </c>
      <c r="P62" s="11" t="s">
        <v>119</v>
      </c>
      <c r="Q62" s="1" t="e" cm="1" vm="1">
        <f t="array" aca="1" ref="Q62" ca="1">VLOOKUP(ENTRADAS14172026[CÓDIGO PRODUCTO],INVENTARIO12151824[],2,FALSE)</f>
        <v>#VALUE!</v>
      </c>
      <c r="R62" s="1">
        <v>69</v>
      </c>
    </row>
    <row r="63" spans="1:18" x14ac:dyDescent="0.25">
      <c r="A63" s="11" t="s">
        <v>120</v>
      </c>
      <c r="B63" s="4" t="s">
        <v>132</v>
      </c>
      <c r="C63" s="3">
        <f>INVENTARIO12151821[[#This Row],[STOCK]]</f>
        <v>58</v>
      </c>
      <c r="D63" s="17">
        <f>SUMIF(ENTRADAS14172026[[#This Row],[CÓDIGO PRODUCTO]],INVENTARIO12151824[[#This Row],[CÓDIGO PRODUCTO]],ENTRADAS14172026[[#This Row],[CANTIDAD]])</f>
        <v>83</v>
      </c>
      <c r="E63" s="17">
        <f>SUMIF(SALIDAS13161925[[#This Row],[CÓDIGO PRODUCTO]],INVENTARIO12151824[[#This Row],[CÓDIGO PRODUCTO]],SALIDAS13161925[[#This Row],[CANTIDAD]])</f>
        <v>64</v>
      </c>
      <c r="F63" s="18">
        <f>INVENTARIO12151824[[#This Row],[EXISTENCIAS INICIALES]]+INVENTARIO12151824[[#This Row],[ENTRADAS]]-INVENTARIO12151824[[#This Row],[SALIDAS]]</f>
        <v>77</v>
      </c>
      <c r="H63" s="1" t="s">
        <v>197</v>
      </c>
      <c r="I63" s="15">
        <v>44710</v>
      </c>
      <c r="J63" s="11" t="s">
        <v>120</v>
      </c>
      <c r="K63" s="1" t="e" cm="1">
        <f t="array" ref="K63">BUSCARV</f>
        <v>#NAME?</v>
      </c>
      <c r="L63" s="1">
        <v>64</v>
      </c>
      <c r="N63" s="1" t="s">
        <v>198</v>
      </c>
      <c r="O63" s="16">
        <v>44707</v>
      </c>
      <c r="P63" s="11" t="s">
        <v>120</v>
      </c>
      <c r="Q63" s="1" t="e" cm="1" vm="1">
        <f t="array" aca="1" ref="Q63" ca="1">VLOOKUP(ENTRADAS14172026[CÓDIGO PRODUCTO],INVENTARIO12151824[],2,FALSE)</f>
        <v>#VALUE!</v>
      </c>
      <c r="R63" s="1">
        <v>83</v>
      </c>
    </row>
    <row r="64" spans="1:18" x14ac:dyDescent="0.25">
      <c r="A64" s="11" t="s">
        <v>121</v>
      </c>
      <c r="B64" s="4" t="s">
        <v>133</v>
      </c>
      <c r="C64" s="3">
        <f>INVENTARIO12151821[[#This Row],[STOCK]]</f>
        <v>18</v>
      </c>
      <c r="D64" s="17">
        <f>SUMIF(ENTRADAS14172026[[#This Row],[CÓDIGO PRODUCTO]],INVENTARIO12151824[[#This Row],[CÓDIGO PRODUCTO]],ENTRADAS14172026[[#This Row],[CANTIDAD]])</f>
        <v>83</v>
      </c>
      <c r="E64" s="17">
        <f>SUMIF(SALIDAS13161925[[#This Row],[CÓDIGO PRODUCTO]],INVENTARIO12151824[[#This Row],[CÓDIGO PRODUCTO]],SALIDAS13161925[[#This Row],[CANTIDAD]])</f>
        <v>61</v>
      </c>
      <c r="F64" s="18">
        <f>INVENTARIO12151824[[#This Row],[EXISTENCIAS INICIALES]]+INVENTARIO12151824[[#This Row],[ENTRADAS]]-INVENTARIO12151824[[#This Row],[SALIDAS]]</f>
        <v>40</v>
      </c>
      <c r="H64" s="1" t="s">
        <v>198</v>
      </c>
      <c r="I64" s="15">
        <v>44711</v>
      </c>
      <c r="J64" s="11" t="s">
        <v>121</v>
      </c>
      <c r="K64" s="1" t="e" cm="1">
        <f t="array" ref="K64">BUSCARV</f>
        <v>#NAME?</v>
      </c>
      <c r="L64" s="1">
        <v>61</v>
      </c>
      <c r="N64" s="1" t="s">
        <v>199</v>
      </c>
      <c r="O64" s="16">
        <v>44708</v>
      </c>
      <c r="P64" s="11" t="s">
        <v>121</v>
      </c>
      <c r="Q64" s="1" t="e" cm="1" vm="1">
        <f t="array" aca="1" ref="Q64" ca="1">VLOOKUP(ENTRADAS14172026[CÓDIGO PRODUCTO],INVENTARIO12151824[],2,FALSE)</f>
        <v>#VALUE!</v>
      </c>
      <c r="R64" s="1">
        <v>83</v>
      </c>
    </row>
    <row r="65" spans="1:18" x14ac:dyDescent="0.25">
      <c r="A65" s="11" t="s">
        <v>122</v>
      </c>
      <c r="B65" s="4" t="s">
        <v>134</v>
      </c>
      <c r="C65" s="3">
        <f>INVENTARIO12151821[[#This Row],[STOCK]]</f>
        <v>55</v>
      </c>
      <c r="D65" s="17">
        <f>SUMIF(ENTRADAS14172026[[#This Row],[CÓDIGO PRODUCTO]],INVENTARIO12151824[[#This Row],[CÓDIGO PRODUCTO]],ENTRADAS14172026[[#This Row],[CANTIDAD]])</f>
        <v>77</v>
      </c>
      <c r="E65" s="17">
        <f>SUMIF(SALIDAS13161925[[#This Row],[CÓDIGO PRODUCTO]],INVENTARIO12151824[[#This Row],[CÓDIGO PRODUCTO]],SALIDAS13161925[[#This Row],[CANTIDAD]])</f>
        <v>67</v>
      </c>
      <c r="F65" s="18">
        <f>INVENTARIO12151824[[#This Row],[EXISTENCIAS INICIALES]]+INVENTARIO12151824[[#This Row],[ENTRADAS]]-INVENTARIO12151824[[#This Row],[SALIDAS]]</f>
        <v>65</v>
      </c>
      <c r="H65" s="1" t="s">
        <v>199</v>
      </c>
      <c r="I65" s="15">
        <v>44712</v>
      </c>
      <c r="J65" s="11" t="s">
        <v>122</v>
      </c>
      <c r="K65" s="1" t="e" cm="1">
        <f t="array" ref="K65">BUSCARV</f>
        <v>#NAME?</v>
      </c>
      <c r="L65" s="1">
        <v>67</v>
      </c>
      <c r="N65" s="1" t="s">
        <v>200</v>
      </c>
      <c r="O65" s="16">
        <v>44709</v>
      </c>
      <c r="P65" s="11" t="s">
        <v>122</v>
      </c>
      <c r="Q65" s="1" t="e" cm="1" vm="1">
        <f t="array" aca="1" ref="Q65" ca="1">VLOOKUP(ENTRADAS14172026[CÓDIGO PRODUCTO],INVENTARIO12151824[],2,FALSE)</f>
        <v>#VALUE!</v>
      </c>
      <c r="R65" s="1">
        <v>77</v>
      </c>
    </row>
    <row r="66" spans="1:18" x14ac:dyDescent="0.25">
      <c r="A66" s="11" t="s">
        <v>123</v>
      </c>
      <c r="B66" s="4" t="s">
        <v>135</v>
      </c>
      <c r="C66" s="3">
        <f>INVENTARIO12151821[[#This Row],[STOCK]]</f>
        <v>84</v>
      </c>
      <c r="D66" s="17">
        <f>SUMIF(ENTRADAS14172026[[#This Row],[CÓDIGO PRODUCTO]],INVENTARIO12151824[[#This Row],[CÓDIGO PRODUCTO]],ENTRADAS14172026[[#This Row],[CANTIDAD]])</f>
        <v>80</v>
      </c>
      <c r="E66" s="17">
        <f>SUMIF(SALIDAS13161925[[#This Row],[CÓDIGO PRODUCTO]],INVENTARIO12151824[[#This Row],[CÓDIGO PRODUCTO]],SALIDAS13161925[[#This Row],[CANTIDAD]])</f>
        <v>60</v>
      </c>
      <c r="F66" s="18">
        <f>INVENTARIO12151824[[#This Row],[EXISTENCIAS INICIALES]]+INVENTARIO12151824[[#This Row],[ENTRADAS]]-INVENTARIO12151824[[#This Row],[SALIDAS]]</f>
        <v>104</v>
      </c>
      <c r="H66" s="1" t="s">
        <v>200</v>
      </c>
      <c r="I66" s="15">
        <v>44713</v>
      </c>
      <c r="J66" s="11" t="s">
        <v>123</v>
      </c>
      <c r="K66" s="1" t="e" cm="1">
        <f t="array" ref="K66">BUSCARV</f>
        <v>#NAME?</v>
      </c>
      <c r="L66" s="1">
        <v>60</v>
      </c>
      <c r="N66" s="1" t="s">
        <v>201</v>
      </c>
      <c r="O66" s="16">
        <v>44710</v>
      </c>
      <c r="P66" s="11" t="s">
        <v>123</v>
      </c>
      <c r="Q66" s="1" t="e" cm="1" vm="1">
        <f t="array" aca="1" ref="Q66" ca="1">VLOOKUP(ENTRADAS14172026[CÓDIGO PRODUCTO],INVENTARIO12151824[],2,FALSE)</f>
        <v>#VALUE!</v>
      </c>
      <c r="R66" s="1">
        <v>80</v>
      </c>
    </row>
    <row r="67" spans="1:18" x14ac:dyDescent="0.25">
      <c r="A67" s="11" t="s">
        <v>124</v>
      </c>
      <c r="B67" s="4" t="s">
        <v>136</v>
      </c>
      <c r="C67" s="3">
        <f>INVENTARIO12151821[[#This Row],[STOCK]]</f>
        <v>74</v>
      </c>
      <c r="D67" s="17">
        <f>SUMIF(ENTRADAS14172026[[#This Row],[CÓDIGO PRODUCTO]],INVENTARIO12151824[[#This Row],[CÓDIGO PRODUCTO]],ENTRADAS14172026[[#This Row],[CANTIDAD]])</f>
        <v>70</v>
      </c>
      <c r="E67" s="17">
        <f>SUMIF(SALIDAS13161925[[#This Row],[CÓDIGO PRODUCTO]],INVENTARIO12151824[[#This Row],[CÓDIGO PRODUCTO]],SALIDAS13161925[[#This Row],[CANTIDAD]])</f>
        <v>75</v>
      </c>
      <c r="F67" s="18">
        <f>INVENTARIO12151824[[#This Row],[EXISTENCIAS INICIALES]]+INVENTARIO12151824[[#This Row],[ENTRADAS]]-INVENTARIO12151824[[#This Row],[SALIDAS]]</f>
        <v>69</v>
      </c>
      <c r="H67" s="1" t="s">
        <v>201</v>
      </c>
      <c r="I67" s="15">
        <v>44714</v>
      </c>
      <c r="J67" s="11" t="s">
        <v>124</v>
      </c>
      <c r="K67" s="1" t="e" cm="1">
        <f t="array" ref="K67">BUSCARV</f>
        <v>#NAME?</v>
      </c>
      <c r="L67" s="1">
        <v>75</v>
      </c>
      <c r="N67" s="1" t="s">
        <v>202</v>
      </c>
      <c r="O67" s="16">
        <v>44711</v>
      </c>
      <c r="P67" s="11" t="s">
        <v>124</v>
      </c>
      <c r="Q67" s="1" t="e" cm="1" vm="1">
        <f t="array" aca="1" ref="Q67" ca="1">VLOOKUP(ENTRADAS14172026[CÓDIGO PRODUCTO],INVENTARIO12151824[],2,FALSE)</f>
        <v>#VALUE!</v>
      </c>
      <c r="R67" s="1">
        <v>70</v>
      </c>
    </row>
    <row r="68" spans="1:18" x14ac:dyDescent="0.25">
      <c r="A68" s="11" t="s">
        <v>137</v>
      </c>
      <c r="B68" s="4" t="s">
        <v>139</v>
      </c>
      <c r="C68" s="3">
        <f>INVENTARIO12151821[[#This Row],[STOCK]]</f>
        <v>29</v>
      </c>
      <c r="D68" s="17">
        <f>SUMIF(ENTRADAS14172026[[#This Row],[CÓDIGO PRODUCTO]],INVENTARIO12151824[[#This Row],[CÓDIGO PRODUCTO]],ENTRADAS14172026[[#This Row],[CANTIDAD]])</f>
        <v>84</v>
      </c>
      <c r="E68" s="17">
        <f>SUMIF(SALIDAS13161925[[#This Row],[CÓDIGO PRODUCTO]],INVENTARIO12151824[[#This Row],[CÓDIGO PRODUCTO]],SALIDAS13161925[[#This Row],[CANTIDAD]])</f>
        <v>78</v>
      </c>
      <c r="F68" s="18">
        <f>INVENTARIO12151824[[#This Row],[EXISTENCIAS INICIALES]]+INVENTARIO12151824[[#This Row],[ENTRADAS]]-INVENTARIO12151824[[#This Row],[SALIDAS]]</f>
        <v>35</v>
      </c>
      <c r="H68" s="1" t="s">
        <v>202</v>
      </c>
      <c r="I68" s="15">
        <v>44715</v>
      </c>
      <c r="J68" s="11" t="s">
        <v>137</v>
      </c>
      <c r="K68" s="1" t="e" cm="1">
        <f t="array" ref="K68">BUSCARV</f>
        <v>#NAME?</v>
      </c>
      <c r="L68" s="1">
        <v>78</v>
      </c>
      <c r="N68" s="1" t="s">
        <v>203</v>
      </c>
      <c r="O68" s="16">
        <v>44712</v>
      </c>
      <c r="P68" s="11" t="s">
        <v>137</v>
      </c>
      <c r="Q68" s="1" t="e" cm="1" vm="1">
        <f t="array" aca="1" ref="Q68" ca="1">VLOOKUP(ENTRADAS14172026[CÓDIGO PRODUCTO],INVENTARIO12151824[],2,FALSE)</f>
        <v>#VALUE!</v>
      </c>
      <c r="R68" s="1">
        <v>84</v>
      </c>
    </row>
    <row r="69" spans="1:18" x14ac:dyDescent="0.25">
      <c r="A69" s="11" t="s">
        <v>138</v>
      </c>
      <c r="B69" s="4" t="s">
        <v>140</v>
      </c>
      <c r="C69" s="3">
        <f>INVENTARIO12151821[[#This Row],[STOCK]]</f>
        <v>106</v>
      </c>
      <c r="D69" s="17">
        <f>SUMIF(ENTRADAS14172026[[#This Row],[CÓDIGO PRODUCTO]],INVENTARIO12151824[[#This Row],[CÓDIGO PRODUCTO]],ENTRADAS14172026[[#This Row],[CANTIDAD]])</f>
        <v>80</v>
      </c>
      <c r="E69" s="17">
        <f>SUMIF(SALIDAS13161925[[#This Row],[CÓDIGO PRODUCTO]],INVENTARIO12151824[[#This Row],[CÓDIGO PRODUCTO]],SALIDAS13161925[[#This Row],[CANTIDAD]])</f>
        <v>75</v>
      </c>
      <c r="F69" s="18">
        <f>INVENTARIO12151824[[#This Row],[EXISTENCIAS INICIALES]]+INVENTARIO12151824[[#This Row],[ENTRADAS]]-INVENTARIO12151824[[#This Row],[SALIDAS]]</f>
        <v>111</v>
      </c>
      <c r="H69" s="1" t="s">
        <v>203</v>
      </c>
      <c r="I69" s="15">
        <v>44716</v>
      </c>
      <c r="J69" s="11" t="s">
        <v>138</v>
      </c>
      <c r="K69" s="1" t="e" cm="1">
        <f t="array" ref="K69">BUSCARV</f>
        <v>#NAME?</v>
      </c>
      <c r="L69" s="1">
        <v>75</v>
      </c>
      <c r="N69" s="1" t="s">
        <v>204</v>
      </c>
      <c r="O69" s="16">
        <v>44713</v>
      </c>
      <c r="P69" s="11" t="s">
        <v>138</v>
      </c>
      <c r="Q69" s="1" t="e" cm="1" vm="1">
        <f t="array" aca="1" ref="Q69" ca="1">VLOOKUP(ENTRADAS14172026[CÓDIGO PRODUCTO],INVENTARIO12151824[],2,FALSE)</f>
        <v>#VALUE!</v>
      </c>
      <c r="R69" s="1">
        <v>80</v>
      </c>
    </row>
    <row r="70" spans="1:18" x14ac:dyDescent="0.25">
      <c r="A70" s="11" t="s">
        <v>392</v>
      </c>
      <c r="B70" t="s">
        <v>273</v>
      </c>
      <c r="C70" s="3">
        <f>INVENTARIO12151821[[#This Row],[STOCK]]</f>
        <v>75</v>
      </c>
      <c r="D70" s="17">
        <f>SUMIF(ENTRADAS14172026[[#This Row],[CÓDIGO PRODUCTO]],INVENTARIO12151824[[#This Row],[CÓDIGO PRODUCTO]],ENTRADAS14172026[[#This Row],[CANTIDAD]])</f>
        <v>82</v>
      </c>
      <c r="E70" s="17">
        <f>SUMIF(SALIDAS13161925[[#This Row],[CÓDIGO PRODUCTO]],INVENTARIO12151824[[#This Row],[CÓDIGO PRODUCTO]],SALIDAS13161925[[#This Row],[CANTIDAD]])</f>
        <v>79</v>
      </c>
      <c r="F70" s="18">
        <f>INVENTARIO12151824[[#This Row],[EXISTENCIAS INICIALES]]+INVENTARIO12151824[[#This Row],[ENTRADAS]]-INVENTARIO12151824[[#This Row],[SALIDAS]]</f>
        <v>78</v>
      </c>
      <c r="H70" s="1" t="s">
        <v>204</v>
      </c>
      <c r="J70" s="11" t="s">
        <v>392</v>
      </c>
      <c r="K70" s="36" t="e" cm="1">
        <f t="array" ref="K70">BUSCARV</f>
        <v>#NAME?</v>
      </c>
      <c r="L70" s="1">
        <v>79</v>
      </c>
      <c r="N70" s="1" t="s">
        <v>518</v>
      </c>
      <c r="P70" s="11" t="s">
        <v>392</v>
      </c>
      <c r="Q70" s="1" t="e" cm="1" vm="1">
        <f t="array" aca="1" ref="Q70" ca="1">VLOOKUP(ENTRADAS14172026[CÓDIGO PRODUCTO],INVENTARIO12151824[],2,FALSE)</f>
        <v>#VALUE!</v>
      </c>
      <c r="R70" s="1">
        <v>82</v>
      </c>
    </row>
    <row r="71" spans="1:18" x14ac:dyDescent="0.25">
      <c r="A71" s="11" t="s">
        <v>393</v>
      </c>
      <c r="B71" t="s">
        <v>40</v>
      </c>
      <c r="C71" s="3">
        <f>INVENTARIO12151821[[#This Row],[STOCK]]</f>
        <v>68</v>
      </c>
      <c r="D71" s="17">
        <f>SUMIF(ENTRADAS14172026[[#This Row],[CÓDIGO PRODUCTO]],INVENTARIO12151824[[#This Row],[CÓDIGO PRODUCTO]],ENTRADAS14172026[[#This Row],[CANTIDAD]])</f>
        <v>71</v>
      </c>
      <c r="E71" s="17">
        <f>SUMIF(SALIDAS13161925[[#This Row],[CÓDIGO PRODUCTO]],INVENTARIO12151824[[#This Row],[CÓDIGO PRODUCTO]],SALIDAS13161925[[#This Row],[CANTIDAD]])</f>
        <v>83</v>
      </c>
      <c r="F71" s="18">
        <f>INVENTARIO12151824[[#This Row],[EXISTENCIAS INICIALES]]+INVENTARIO12151824[[#This Row],[ENTRADAS]]-INVENTARIO12151824[[#This Row],[SALIDAS]]</f>
        <v>56</v>
      </c>
      <c r="H71" s="1" t="s">
        <v>518</v>
      </c>
      <c r="J71" s="11" t="s">
        <v>393</v>
      </c>
      <c r="K71" s="36" t="e" cm="1">
        <f t="array" ref="K71">BUSCARV</f>
        <v>#NAME?</v>
      </c>
      <c r="L71" s="1">
        <v>83</v>
      </c>
      <c r="N71" s="1" t="s">
        <v>519</v>
      </c>
      <c r="P71" s="11" t="s">
        <v>393</v>
      </c>
      <c r="Q71" s="1" t="e" cm="1" vm="1">
        <f t="array" aca="1" ref="Q71" ca="1">VLOOKUP(ENTRADAS14172026[CÓDIGO PRODUCTO],INVENTARIO12151824[],2,FALSE)</f>
        <v>#VALUE!</v>
      </c>
      <c r="R71" s="1">
        <v>71</v>
      </c>
    </row>
    <row r="72" spans="1:18" x14ac:dyDescent="0.25">
      <c r="A72" s="11" t="s">
        <v>394</v>
      </c>
      <c r="B72" t="s">
        <v>274</v>
      </c>
      <c r="C72" s="3">
        <f>INVENTARIO12151821[[#This Row],[STOCK]]</f>
        <v>88</v>
      </c>
      <c r="D72" s="19">
        <f>SUMIF(ENTRADAS14172026[[#This Row],[CÓDIGO PRODUCTO]],INVENTARIO12151824[[#This Row],[CÓDIGO PRODUCTO]],ENTRADAS14172026[[#This Row],[CANTIDAD]])</f>
        <v>84</v>
      </c>
      <c r="E72" s="19">
        <f>SUMIF(SALIDAS13161925[[#This Row],[CÓDIGO PRODUCTO]],INVENTARIO12151824[[#This Row],[CÓDIGO PRODUCTO]],SALIDAS13161925[[#This Row],[CANTIDAD]])</f>
        <v>85</v>
      </c>
      <c r="F72" s="20">
        <f>INVENTARIO12151824[[#This Row],[EXISTENCIAS INICIALES]]+INVENTARIO12151824[[#This Row],[ENTRADAS]]-INVENTARIO12151824[[#This Row],[SALIDAS]]</f>
        <v>87</v>
      </c>
      <c r="H72" s="1" t="s">
        <v>519</v>
      </c>
      <c r="J72" s="11" t="s">
        <v>394</v>
      </c>
      <c r="K72" s="36" t="e" cm="1">
        <f t="array" ref="K72">BUSCARV</f>
        <v>#NAME?</v>
      </c>
      <c r="L72" s="1">
        <v>85</v>
      </c>
      <c r="N72" s="1" t="s">
        <v>520</v>
      </c>
      <c r="P72" s="11" t="s">
        <v>394</v>
      </c>
      <c r="Q72" s="1" t="e" cm="1" vm="1">
        <f t="array" aca="1" ref="Q72" ca="1">VLOOKUP(ENTRADAS14172026[CÓDIGO PRODUCTO],INVENTARIO12151824[],2,FALSE)</f>
        <v>#VALUE!</v>
      </c>
      <c r="R72" s="1">
        <v>84</v>
      </c>
    </row>
    <row r="73" spans="1:18" x14ac:dyDescent="0.25">
      <c r="A73" s="11" t="s">
        <v>395</v>
      </c>
      <c r="B73" t="s">
        <v>275</v>
      </c>
      <c r="C73" s="3">
        <f>INVENTARIO12151821[[#This Row],[STOCK]]</f>
        <v>73</v>
      </c>
      <c r="D73" s="17">
        <f>SUMIF(ENTRADAS14172026[[#This Row],[CÓDIGO PRODUCTO]],INVENTARIO12151824[[#This Row],[CÓDIGO PRODUCTO]],ENTRADAS14172026[[#This Row],[CANTIDAD]])</f>
        <v>84</v>
      </c>
      <c r="E73" s="17">
        <f>SUMIF(SALIDAS13161925[[#This Row],[CÓDIGO PRODUCTO]],INVENTARIO12151824[[#This Row],[CÓDIGO PRODUCTO]],SALIDAS13161925[[#This Row],[CANTIDAD]])</f>
        <v>86</v>
      </c>
      <c r="F73" s="18">
        <f>INVENTARIO12151824[[#This Row],[EXISTENCIAS INICIALES]]+INVENTARIO12151824[[#This Row],[ENTRADAS]]-INVENTARIO12151824[[#This Row],[SALIDAS]]</f>
        <v>71</v>
      </c>
      <c r="H73" s="1" t="s">
        <v>520</v>
      </c>
      <c r="J73" s="11" t="s">
        <v>395</v>
      </c>
      <c r="K73" s="36" t="e" cm="1">
        <f t="array" ref="K73">BUSCARV</f>
        <v>#NAME?</v>
      </c>
      <c r="L73" s="1">
        <v>86</v>
      </c>
      <c r="N73" s="1" t="s">
        <v>521</v>
      </c>
      <c r="P73" s="11" t="s">
        <v>395</v>
      </c>
      <c r="Q73" s="1" t="e" cm="1" vm="1">
        <f t="array" aca="1" ref="Q73" ca="1">VLOOKUP(ENTRADAS14172026[CÓDIGO PRODUCTO],INVENTARIO12151824[],2,FALSE)</f>
        <v>#VALUE!</v>
      </c>
      <c r="R73" s="1">
        <v>84</v>
      </c>
    </row>
    <row r="74" spans="1:18" x14ac:dyDescent="0.25">
      <c r="A74" s="11" t="s">
        <v>396</v>
      </c>
      <c r="B74" t="s">
        <v>276</v>
      </c>
      <c r="C74" s="3">
        <f>INVENTARIO12151821[[#This Row],[STOCK]]</f>
        <v>116</v>
      </c>
      <c r="D74" s="17">
        <f>SUMIF(ENTRADAS14172026[[#This Row],[CÓDIGO PRODUCTO]],INVENTARIO12151824[[#This Row],[CÓDIGO PRODUCTO]],ENTRADAS14172026[[#This Row],[CANTIDAD]])</f>
        <v>79</v>
      </c>
      <c r="E74" s="17">
        <f>SUMIF(SALIDAS13161925[[#This Row],[CÓDIGO PRODUCTO]],INVENTARIO12151824[[#This Row],[CÓDIGO PRODUCTO]],SALIDAS13161925[[#This Row],[CANTIDAD]])</f>
        <v>89</v>
      </c>
      <c r="F74" s="18">
        <f>INVENTARIO12151824[[#This Row],[EXISTENCIAS INICIALES]]+INVENTARIO12151824[[#This Row],[ENTRADAS]]-INVENTARIO12151824[[#This Row],[SALIDAS]]</f>
        <v>106</v>
      </c>
      <c r="H74" s="1" t="s">
        <v>521</v>
      </c>
      <c r="J74" s="11" t="s">
        <v>396</v>
      </c>
      <c r="K74" s="36" t="e" cm="1">
        <f t="array" ref="K74">BUSCARV</f>
        <v>#NAME?</v>
      </c>
      <c r="L74" s="1">
        <v>89</v>
      </c>
      <c r="N74" s="1" t="s">
        <v>522</v>
      </c>
      <c r="P74" s="11" t="s">
        <v>396</v>
      </c>
      <c r="Q74" s="1" t="e" cm="1" vm="1">
        <f t="array" aca="1" ref="Q74" ca="1">VLOOKUP(ENTRADAS14172026[CÓDIGO PRODUCTO],INVENTARIO12151824[],2,FALSE)</f>
        <v>#VALUE!</v>
      </c>
      <c r="R74" s="1">
        <v>79</v>
      </c>
    </row>
    <row r="75" spans="1:18" x14ac:dyDescent="0.25">
      <c r="A75" s="11" t="s">
        <v>397</v>
      </c>
      <c r="B75" t="s">
        <v>41</v>
      </c>
      <c r="C75" s="3">
        <f>INVENTARIO12151821[[#This Row],[STOCK]]</f>
        <v>72</v>
      </c>
      <c r="D75" s="17">
        <f>SUMIF(ENTRADAS14172026[[#This Row],[CÓDIGO PRODUCTO]],INVENTARIO12151824[[#This Row],[CÓDIGO PRODUCTO]],ENTRADAS14172026[[#This Row],[CANTIDAD]])</f>
        <v>73</v>
      </c>
      <c r="E75" s="17">
        <f>SUMIF(SALIDAS13161925[[#This Row],[CÓDIGO PRODUCTO]],INVENTARIO12151824[[#This Row],[CÓDIGO PRODUCTO]],SALIDAS13161925[[#This Row],[CANTIDAD]])</f>
        <v>80</v>
      </c>
      <c r="F75" s="18">
        <f>INVENTARIO12151824[[#This Row],[EXISTENCIAS INICIALES]]+INVENTARIO12151824[[#This Row],[ENTRADAS]]-INVENTARIO12151824[[#This Row],[SALIDAS]]</f>
        <v>65</v>
      </c>
      <c r="H75" s="1" t="s">
        <v>522</v>
      </c>
      <c r="J75" s="11" t="s">
        <v>397</v>
      </c>
      <c r="K75" s="36" t="e" cm="1">
        <f t="array" ref="K75">BUSCARV</f>
        <v>#NAME?</v>
      </c>
      <c r="L75" s="1">
        <v>80</v>
      </c>
      <c r="N75" s="1" t="s">
        <v>523</v>
      </c>
      <c r="P75" s="11" t="s">
        <v>397</v>
      </c>
      <c r="Q75" s="1" t="e" cm="1" vm="1">
        <f t="array" aca="1" ref="Q75" ca="1">VLOOKUP(ENTRADAS14172026[CÓDIGO PRODUCTO],INVENTARIO12151824[],2,FALSE)</f>
        <v>#VALUE!</v>
      </c>
      <c r="R75" s="1">
        <v>73</v>
      </c>
    </row>
    <row r="76" spans="1:18" x14ac:dyDescent="0.25">
      <c r="A76" s="11" t="s">
        <v>398</v>
      </c>
      <c r="B76" t="s">
        <v>277</v>
      </c>
      <c r="C76" s="3">
        <f>INVENTARIO12151821[[#This Row],[STOCK]]</f>
        <v>54</v>
      </c>
      <c r="D76" s="17">
        <f>SUMIF(ENTRADAS14172026[[#This Row],[CÓDIGO PRODUCTO]],INVENTARIO12151824[[#This Row],[CÓDIGO PRODUCTO]],ENTRADAS14172026[[#This Row],[CANTIDAD]])</f>
        <v>73</v>
      </c>
      <c r="E76" s="17">
        <f>SUMIF(SALIDAS13161925[[#This Row],[CÓDIGO PRODUCTO]],INVENTARIO12151824[[#This Row],[CÓDIGO PRODUCTO]],SALIDAS13161925[[#This Row],[CANTIDAD]])</f>
        <v>76</v>
      </c>
      <c r="F76" s="18">
        <f>INVENTARIO12151824[[#This Row],[EXISTENCIAS INICIALES]]+INVENTARIO12151824[[#This Row],[ENTRADAS]]-INVENTARIO12151824[[#This Row],[SALIDAS]]</f>
        <v>51</v>
      </c>
      <c r="H76" s="1" t="s">
        <v>523</v>
      </c>
      <c r="J76" s="11" t="s">
        <v>398</v>
      </c>
      <c r="K76" s="36" t="e" cm="1">
        <f t="array" ref="K76">BUSCARV</f>
        <v>#NAME?</v>
      </c>
      <c r="L76" s="1">
        <v>76</v>
      </c>
      <c r="N76" s="1" t="s">
        <v>524</v>
      </c>
      <c r="P76" s="11" t="s">
        <v>398</v>
      </c>
      <c r="Q76" s="1" t="e" cm="1" vm="1">
        <f t="array" aca="1" ref="Q76" ca="1">VLOOKUP(ENTRADAS14172026[CÓDIGO PRODUCTO],INVENTARIO12151824[],2,FALSE)</f>
        <v>#VALUE!</v>
      </c>
      <c r="R76" s="1">
        <v>73</v>
      </c>
    </row>
    <row r="77" spans="1:18" x14ac:dyDescent="0.25">
      <c r="A77" s="11" t="s">
        <v>399</v>
      </c>
      <c r="B77" t="s">
        <v>278</v>
      </c>
      <c r="C77" s="3">
        <f>INVENTARIO12151821[[#This Row],[STOCK]]</f>
        <v>63</v>
      </c>
      <c r="D77" s="17">
        <f>SUMIF(ENTRADAS14172026[[#This Row],[CÓDIGO PRODUCTO]],INVENTARIO12151824[[#This Row],[CÓDIGO PRODUCTO]],ENTRADAS14172026[[#This Row],[CANTIDAD]])</f>
        <v>77</v>
      </c>
      <c r="E77" s="17">
        <f>SUMIF(SALIDAS13161925[[#This Row],[CÓDIGO PRODUCTO]],INVENTARIO12151824[[#This Row],[CÓDIGO PRODUCTO]],SALIDAS13161925[[#This Row],[CANTIDAD]])</f>
        <v>76</v>
      </c>
      <c r="F77" s="18">
        <f>INVENTARIO12151824[[#This Row],[EXISTENCIAS INICIALES]]+INVENTARIO12151824[[#This Row],[ENTRADAS]]-INVENTARIO12151824[[#This Row],[SALIDAS]]</f>
        <v>64</v>
      </c>
      <c r="H77" s="1" t="s">
        <v>524</v>
      </c>
      <c r="J77" s="11" t="s">
        <v>399</v>
      </c>
      <c r="K77" s="36" t="e" cm="1">
        <f t="array" ref="K77">BUSCARV</f>
        <v>#NAME?</v>
      </c>
      <c r="L77" s="1">
        <v>76</v>
      </c>
      <c r="N77" s="1" t="s">
        <v>525</v>
      </c>
      <c r="P77" s="11" t="s">
        <v>399</v>
      </c>
      <c r="Q77" s="1" t="e" cm="1" vm="1">
        <f t="array" aca="1" ref="Q77" ca="1">VLOOKUP(ENTRADAS14172026[CÓDIGO PRODUCTO],INVENTARIO12151824[],2,FALSE)</f>
        <v>#VALUE!</v>
      </c>
      <c r="R77" s="1">
        <v>77</v>
      </c>
    </row>
    <row r="78" spans="1:18" x14ac:dyDescent="0.25">
      <c r="A78" s="11" t="s">
        <v>400</v>
      </c>
      <c r="B78" t="s">
        <v>279</v>
      </c>
      <c r="C78" s="3">
        <f>INVENTARIO12151821[[#This Row],[STOCK]]</f>
        <v>109</v>
      </c>
      <c r="D78" s="17">
        <f>SUMIF(ENTRADAS14172026[[#This Row],[CÓDIGO PRODUCTO]],INVENTARIO12151824[[#This Row],[CÓDIGO PRODUCTO]],ENTRADAS14172026[[#This Row],[CANTIDAD]])</f>
        <v>72</v>
      </c>
      <c r="E78" s="17">
        <f>SUMIF(SALIDAS13161925[[#This Row],[CÓDIGO PRODUCTO]],INVENTARIO12151824[[#This Row],[CÓDIGO PRODUCTO]],SALIDAS13161925[[#This Row],[CANTIDAD]])</f>
        <v>81</v>
      </c>
      <c r="F78" s="18">
        <f>INVENTARIO12151824[[#This Row],[EXISTENCIAS INICIALES]]+INVENTARIO12151824[[#This Row],[ENTRADAS]]-INVENTARIO12151824[[#This Row],[SALIDAS]]</f>
        <v>100</v>
      </c>
      <c r="H78" s="1" t="s">
        <v>525</v>
      </c>
      <c r="J78" s="11" t="s">
        <v>400</v>
      </c>
      <c r="K78" s="36" t="e" cm="1">
        <f t="array" ref="K78">BUSCARV</f>
        <v>#NAME?</v>
      </c>
      <c r="L78" s="1">
        <v>81</v>
      </c>
      <c r="N78" s="1" t="s">
        <v>526</v>
      </c>
      <c r="P78" s="11" t="s">
        <v>400</v>
      </c>
      <c r="Q78" s="1" t="e" cm="1" vm="1">
        <f t="array" aca="1" ref="Q78" ca="1">VLOOKUP(ENTRADAS14172026[CÓDIGO PRODUCTO],INVENTARIO12151824[],2,FALSE)</f>
        <v>#VALUE!</v>
      </c>
      <c r="R78" s="1">
        <v>72</v>
      </c>
    </row>
    <row r="79" spans="1:18" x14ac:dyDescent="0.25">
      <c r="A79" s="11" t="s">
        <v>401</v>
      </c>
      <c r="B79" t="s">
        <v>280</v>
      </c>
      <c r="C79" s="3">
        <f>INVENTARIO12151821[[#This Row],[STOCK]]</f>
        <v>66</v>
      </c>
      <c r="D79" s="17">
        <f>SUMIF(ENTRADAS14172026[[#This Row],[CÓDIGO PRODUCTO]],INVENTARIO12151824[[#This Row],[CÓDIGO PRODUCTO]],ENTRADAS14172026[[#This Row],[CANTIDAD]])</f>
        <v>74</v>
      </c>
      <c r="E79" s="17">
        <f>SUMIF(SALIDAS13161925[[#This Row],[CÓDIGO PRODUCTO]],INVENTARIO12151824[[#This Row],[CÓDIGO PRODUCTO]],SALIDAS13161925[[#This Row],[CANTIDAD]])</f>
        <v>85</v>
      </c>
      <c r="F79" s="18">
        <f>INVENTARIO12151824[[#This Row],[EXISTENCIAS INICIALES]]+INVENTARIO12151824[[#This Row],[ENTRADAS]]-INVENTARIO12151824[[#This Row],[SALIDAS]]</f>
        <v>55</v>
      </c>
      <c r="H79" s="1" t="s">
        <v>526</v>
      </c>
      <c r="J79" s="11" t="s">
        <v>401</v>
      </c>
      <c r="K79" s="36" t="e" cm="1">
        <f t="array" ref="K79">BUSCARV</f>
        <v>#NAME?</v>
      </c>
      <c r="L79" s="1">
        <v>85</v>
      </c>
      <c r="N79" s="1" t="s">
        <v>527</v>
      </c>
      <c r="P79" s="11" t="s">
        <v>401</v>
      </c>
      <c r="Q79" s="1" t="e" cm="1" vm="1">
        <f t="array" aca="1" ref="Q79" ca="1">VLOOKUP(ENTRADAS14172026[CÓDIGO PRODUCTO],INVENTARIO12151824[],2,FALSE)</f>
        <v>#VALUE!</v>
      </c>
      <c r="R79" s="1">
        <v>74</v>
      </c>
    </row>
    <row r="80" spans="1:18" x14ac:dyDescent="0.25">
      <c r="A80" s="11" t="s">
        <v>402</v>
      </c>
      <c r="B80" t="s">
        <v>281</v>
      </c>
      <c r="C80" s="3">
        <f>INVENTARIO12151821[[#This Row],[STOCK]]</f>
        <v>62</v>
      </c>
      <c r="D80" s="17">
        <f>SUMIF(ENTRADAS14172026[[#This Row],[CÓDIGO PRODUCTO]],INVENTARIO12151824[[#This Row],[CÓDIGO PRODUCTO]],ENTRADAS14172026[[#This Row],[CANTIDAD]])</f>
        <v>82</v>
      </c>
      <c r="E80" s="17">
        <f>SUMIF(SALIDAS13161925[[#This Row],[CÓDIGO PRODUCTO]],INVENTARIO12151824[[#This Row],[CÓDIGO PRODUCTO]],SALIDAS13161925[[#This Row],[CANTIDAD]])</f>
        <v>77</v>
      </c>
      <c r="F80" s="18">
        <f>INVENTARIO12151824[[#This Row],[EXISTENCIAS INICIALES]]+INVENTARIO12151824[[#This Row],[ENTRADAS]]-INVENTARIO12151824[[#This Row],[SALIDAS]]</f>
        <v>67</v>
      </c>
      <c r="H80" s="1" t="s">
        <v>527</v>
      </c>
      <c r="J80" s="11" t="s">
        <v>402</v>
      </c>
      <c r="K80" s="36" t="e" cm="1">
        <f t="array" ref="K80">BUSCARV</f>
        <v>#NAME?</v>
      </c>
      <c r="L80" s="1">
        <v>77</v>
      </c>
      <c r="N80" s="1" t="s">
        <v>528</v>
      </c>
      <c r="P80" s="11" t="s">
        <v>402</v>
      </c>
      <c r="Q80" s="1" t="e" cm="1" vm="1">
        <f t="array" aca="1" ref="Q80" ca="1">VLOOKUP(ENTRADAS14172026[CÓDIGO PRODUCTO],INVENTARIO12151824[],2,FALSE)</f>
        <v>#VALUE!</v>
      </c>
      <c r="R80" s="1">
        <v>82</v>
      </c>
    </row>
    <row r="81" spans="1:18" x14ac:dyDescent="0.25">
      <c r="A81" s="11" t="s">
        <v>403</v>
      </c>
      <c r="B81" t="s">
        <v>282</v>
      </c>
      <c r="C81" s="3">
        <f>INVENTARIO12151821[[#This Row],[STOCK]]</f>
        <v>71</v>
      </c>
      <c r="D81" s="17">
        <f>SUMIF(ENTRADAS14172026[[#This Row],[CÓDIGO PRODUCTO]],INVENTARIO12151824[[#This Row],[CÓDIGO PRODUCTO]],ENTRADAS14172026[[#This Row],[CANTIDAD]])</f>
        <v>85</v>
      </c>
      <c r="E81" s="17">
        <f>SUMIF(SALIDAS13161925[[#This Row],[CÓDIGO PRODUCTO]],INVENTARIO12151824[[#This Row],[CÓDIGO PRODUCTO]],SALIDAS13161925[[#This Row],[CANTIDAD]])</f>
        <v>87</v>
      </c>
      <c r="F81" s="18">
        <f>INVENTARIO12151824[[#This Row],[EXISTENCIAS INICIALES]]+INVENTARIO12151824[[#This Row],[ENTRADAS]]-INVENTARIO12151824[[#This Row],[SALIDAS]]</f>
        <v>69</v>
      </c>
      <c r="H81" s="1" t="s">
        <v>528</v>
      </c>
      <c r="J81" s="11" t="s">
        <v>403</v>
      </c>
      <c r="K81" s="36" t="e" cm="1">
        <f t="array" ref="K81">BUSCARV</f>
        <v>#NAME?</v>
      </c>
      <c r="L81" s="1">
        <v>87</v>
      </c>
      <c r="N81" s="1" t="s">
        <v>529</v>
      </c>
      <c r="P81" s="11" t="s">
        <v>403</v>
      </c>
      <c r="Q81" s="1" t="e" cm="1" vm="1">
        <f t="array" aca="1" ref="Q81" ca="1">VLOOKUP(ENTRADAS14172026[CÓDIGO PRODUCTO],INVENTARIO12151824[],2,FALSE)</f>
        <v>#VALUE!</v>
      </c>
      <c r="R81" s="1">
        <v>85</v>
      </c>
    </row>
    <row r="82" spans="1:18" x14ac:dyDescent="0.25">
      <c r="A82" s="11" t="s">
        <v>404</v>
      </c>
      <c r="B82" t="s">
        <v>283</v>
      </c>
      <c r="C82" s="3">
        <f>INVENTARIO12151821[[#This Row],[STOCK]]</f>
        <v>64</v>
      </c>
      <c r="D82" s="17">
        <f>SUMIF(ENTRADAS14172026[[#This Row],[CÓDIGO PRODUCTO]],INVENTARIO12151824[[#This Row],[CÓDIGO PRODUCTO]],ENTRADAS14172026[[#This Row],[CANTIDAD]])</f>
        <v>73</v>
      </c>
      <c r="E82" s="17">
        <f>SUMIF(SALIDAS13161925[[#This Row],[CÓDIGO PRODUCTO]],INVENTARIO12151824[[#This Row],[CÓDIGO PRODUCTO]],SALIDAS13161925[[#This Row],[CANTIDAD]])</f>
        <v>88</v>
      </c>
      <c r="F82" s="18">
        <f>INVENTARIO12151824[[#This Row],[EXISTENCIAS INICIALES]]+INVENTARIO12151824[[#This Row],[ENTRADAS]]-INVENTARIO12151824[[#This Row],[SALIDAS]]</f>
        <v>49</v>
      </c>
      <c r="H82" s="1" t="s">
        <v>529</v>
      </c>
      <c r="J82" s="11" t="s">
        <v>404</v>
      </c>
      <c r="K82" s="36" t="e" cm="1">
        <f t="array" ref="K82">BUSCARV</f>
        <v>#NAME?</v>
      </c>
      <c r="L82" s="1">
        <v>88</v>
      </c>
      <c r="N82" s="1" t="s">
        <v>530</v>
      </c>
      <c r="P82" s="11" t="s">
        <v>404</v>
      </c>
      <c r="Q82" s="1" t="e" cm="1" vm="1">
        <f t="array" aca="1" ref="Q82" ca="1">VLOOKUP(ENTRADAS14172026[CÓDIGO PRODUCTO],INVENTARIO12151824[],2,FALSE)</f>
        <v>#VALUE!</v>
      </c>
      <c r="R82" s="1">
        <v>73</v>
      </c>
    </row>
    <row r="83" spans="1:18" x14ac:dyDescent="0.25">
      <c r="A83" s="11" t="s">
        <v>405</v>
      </c>
      <c r="B83" t="s">
        <v>284</v>
      </c>
      <c r="C83" s="3">
        <f>INVENTARIO12151821[[#This Row],[STOCK]]</f>
        <v>120</v>
      </c>
      <c r="D83" s="17">
        <f>SUMIF(ENTRADAS14172026[[#This Row],[CÓDIGO PRODUCTO]],INVENTARIO12151824[[#This Row],[CÓDIGO PRODUCTO]],ENTRADAS14172026[[#This Row],[CANTIDAD]])</f>
        <v>78</v>
      </c>
      <c r="E83" s="17">
        <f>SUMIF(SALIDAS13161925[[#This Row],[CÓDIGO PRODUCTO]],INVENTARIO12151824[[#This Row],[CÓDIGO PRODUCTO]],SALIDAS13161925[[#This Row],[CANTIDAD]])</f>
        <v>79</v>
      </c>
      <c r="F83" s="18">
        <f>INVENTARIO12151824[[#This Row],[EXISTENCIAS INICIALES]]+INVENTARIO12151824[[#This Row],[ENTRADAS]]-INVENTARIO12151824[[#This Row],[SALIDAS]]</f>
        <v>119</v>
      </c>
      <c r="H83" s="1" t="s">
        <v>530</v>
      </c>
      <c r="J83" s="11" t="s">
        <v>405</v>
      </c>
      <c r="K83" s="36" t="e" cm="1">
        <f t="array" ref="K83">BUSCARV</f>
        <v>#NAME?</v>
      </c>
      <c r="L83" s="1">
        <v>79</v>
      </c>
      <c r="N83" s="1" t="s">
        <v>531</v>
      </c>
      <c r="P83" s="11" t="s">
        <v>405</v>
      </c>
      <c r="Q83" s="1" t="e" cm="1" vm="1">
        <f t="array" aca="1" ref="Q83" ca="1">VLOOKUP(ENTRADAS14172026[CÓDIGO PRODUCTO],INVENTARIO12151824[],2,FALSE)</f>
        <v>#VALUE!</v>
      </c>
      <c r="R83" s="1">
        <v>78</v>
      </c>
    </row>
    <row r="84" spans="1:18" x14ac:dyDescent="0.25">
      <c r="A84" s="11" t="s">
        <v>406</v>
      </c>
      <c r="B84" t="s">
        <v>285</v>
      </c>
      <c r="C84" s="3">
        <f>INVENTARIO12151821[[#This Row],[STOCK]]</f>
        <v>123</v>
      </c>
      <c r="D84" s="17">
        <f>SUMIF(ENTRADAS14172026[[#This Row],[CÓDIGO PRODUCTO]],INVENTARIO12151824[[#This Row],[CÓDIGO PRODUCTO]],ENTRADAS14172026[[#This Row],[CANTIDAD]])</f>
        <v>77</v>
      </c>
      <c r="E84" s="17">
        <f>SUMIF(SALIDAS13161925[[#This Row],[CÓDIGO PRODUCTO]],INVENTARIO12151824[[#This Row],[CÓDIGO PRODUCTO]],SALIDAS13161925[[#This Row],[CANTIDAD]])</f>
        <v>86</v>
      </c>
      <c r="F84" s="18">
        <f>INVENTARIO12151824[[#This Row],[EXISTENCIAS INICIALES]]+INVENTARIO12151824[[#This Row],[ENTRADAS]]-INVENTARIO12151824[[#This Row],[SALIDAS]]</f>
        <v>114</v>
      </c>
      <c r="H84" s="1" t="s">
        <v>531</v>
      </c>
      <c r="J84" s="11" t="s">
        <v>406</v>
      </c>
      <c r="K84" s="36" t="e" cm="1">
        <f t="array" ref="K84">BUSCARV</f>
        <v>#NAME?</v>
      </c>
      <c r="L84" s="1">
        <v>86</v>
      </c>
      <c r="N84" s="1" t="s">
        <v>532</v>
      </c>
      <c r="P84" s="11" t="s">
        <v>406</v>
      </c>
      <c r="Q84" s="1" t="e" cm="1" vm="1">
        <f t="array" aca="1" ref="Q84" ca="1">VLOOKUP(ENTRADAS14172026[CÓDIGO PRODUCTO],INVENTARIO12151824[],2,FALSE)</f>
        <v>#VALUE!</v>
      </c>
      <c r="R84" s="1">
        <v>77</v>
      </c>
    </row>
    <row r="85" spans="1:18" x14ac:dyDescent="0.25">
      <c r="A85" s="11" t="s">
        <v>407</v>
      </c>
      <c r="B85" t="s">
        <v>286</v>
      </c>
      <c r="C85" s="3">
        <f>INVENTARIO12151821[[#This Row],[STOCK]]</f>
        <v>66</v>
      </c>
      <c r="D85" s="17">
        <f>SUMIF(ENTRADAS14172026[[#This Row],[CÓDIGO PRODUCTO]],INVENTARIO12151824[[#This Row],[CÓDIGO PRODUCTO]],ENTRADAS14172026[[#This Row],[CANTIDAD]])</f>
        <v>85</v>
      </c>
      <c r="E85" s="17">
        <f>SUMIF(SALIDAS13161925[[#This Row],[CÓDIGO PRODUCTO]],INVENTARIO12151824[[#This Row],[CÓDIGO PRODUCTO]],SALIDAS13161925[[#This Row],[CANTIDAD]])</f>
        <v>80</v>
      </c>
      <c r="F85" s="18">
        <f>INVENTARIO12151824[[#This Row],[EXISTENCIAS INICIALES]]+INVENTARIO12151824[[#This Row],[ENTRADAS]]-INVENTARIO12151824[[#This Row],[SALIDAS]]</f>
        <v>71</v>
      </c>
      <c r="H85" s="1" t="s">
        <v>532</v>
      </c>
      <c r="J85" s="11" t="s">
        <v>407</v>
      </c>
      <c r="K85" s="36" t="e" cm="1">
        <f t="array" ref="K85">BUSCARV</f>
        <v>#NAME?</v>
      </c>
      <c r="L85" s="1">
        <v>80</v>
      </c>
      <c r="N85" s="1" t="s">
        <v>533</v>
      </c>
      <c r="P85" s="11" t="s">
        <v>407</v>
      </c>
      <c r="Q85" s="1" t="e" cm="1" vm="1">
        <f t="array" aca="1" ref="Q85" ca="1">VLOOKUP(ENTRADAS14172026[CÓDIGO PRODUCTO],INVENTARIO12151824[],2,FALSE)</f>
        <v>#VALUE!</v>
      </c>
      <c r="R85" s="1">
        <v>85</v>
      </c>
    </row>
    <row r="86" spans="1:18" x14ac:dyDescent="0.25">
      <c r="A86" s="11" t="s">
        <v>408</v>
      </c>
      <c r="B86" t="s">
        <v>287</v>
      </c>
      <c r="C86" s="3">
        <f>INVENTARIO12151821[[#This Row],[STOCK]]</f>
        <v>94</v>
      </c>
      <c r="D86" s="17">
        <f>SUMIF(ENTRADAS14172026[[#This Row],[CÓDIGO PRODUCTO]],INVENTARIO12151824[[#This Row],[CÓDIGO PRODUCTO]],ENTRADAS14172026[[#This Row],[CANTIDAD]])</f>
        <v>75</v>
      </c>
      <c r="E86" s="17">
        <f>SUMIF(SALIDAS13161925[[#This Row],[CÓDIGO PRODUCTO]],INVENTARIO12151824[[#This Row],[CÓDIGO PRODUCTO]],SALIDAS13161925[[#This Row],[CANTIDAD]])</f>
        <v>76</v>
      </c>
      <c r="F86" s="18">
        <f>INVENTARIO12151824[[#This Row],[EXISTENCIAS INICIALES]]+INVENTARIO12151824[[#This Row],[ENTRADAS]]-INVENTARIO12151824[[#This Row],[SALIDAS]]</f>
        <v>93</v>
      </c>
      <c r="H86" s="1" t="s">
        <v>533</v>
      </c>
      <c r="J86" s="11" t="s">
        <v>408</v>
      </c>
      <c r="K86" s="36" t="e" cm="1">
        <f t="array" ref="K86">BUSCARV</f>
        <v>#NAME?</v>
      </c>
      <c r="L86" s="1">
        <v>76</v>
      </c>
      <c r="N86" s="1" t="s">
        <v>534</v>
      </c>
      <c r="P86" s="11" t="s">
        <v>408</v>
      </c>
      <c r="Q86" s="1" t="e" cm="1" vm="1">
        <f t="array" aca="1" ref="Q86" ca="1">VLOOKUP(ENTRADAS14172026[CÓDIGO PRODUCTO],INVENTARIO12151824[],2,FALSE)</f>
        <v>#VALUE!</v>
      </c>
      <c r="R86" s="1">
        <v>75</v>
      </c>
    </row>
    <row r="87" spans="1:18" x14ac:dyDescent="0.25">
      <c r="A87" s="11" t="s">
        <v>409</v>
      </c>
      <c r="B87" t="s">
        <v>288</v>
      </c>
      <c r="C87" s="3">
        <f>INVENTARIO12151821[[#This Row],[STOCK]]</f>
        <v>97</v>
      </c>
      <c r="D87" s="17">
        <f>SUMIF(ENTRADAS14172026[[#This Row],[CÓDIGO PRODUCTO]],INVENTARIO12151824[[#This Row],[CÓDIGO PRODUCTO]],ENTRADAS14172026[[#This Row],[CANTIDAD]])</f>
        <v>81</v>
      </c>
      <c r="E87" s="17">
        <f>SUMIF(SALIDAS13161925[[#This Row],[CÓDIGO PRODUCTO]],INVENTARIO12151824[[#This Row],[CÓDIGO PRODUCTO]],SALIDAS13161925[[#This Row],[CANTIDAD]])</f>
        <v>85</v>
      </c>
      <c r="F87" s="18">
        <f>INVENTARIO12151824[[#This Row],[EXISTENCIAS INICIALES]]+INVENTARIO12151824[[#This Row],[ENTRADAS]]-INVENTARIO12151824[[#This Row],[SALIDAS]]</f>
        <v>93</v>
      </c>
      <c r="H87" s="1" t="s">
        <v>534</v>
      </c>
      <c r="J87" s="11" t="s">
        <v>409</v>
      </c>
      <c r="K87" s="36" t="e" cm="1">
        <f t="array" ref="K87">BUSCARV</f>
        <v>#NAME?</v>
      </c>
      <c r="L87" s="1">
        <v>85</v>
      </c>
      <c r="N87" s="1" t="s">
        <v>535</v>
      </c>
      <c r="P87" s="11" t="s">
        <v>409</v>
      </c>
      <c r="Q87" s="1" t="e" cm="1" vm="1">
        <f t="array" aca="1" ref="Q87" ca="1">VLOOKUP(ENTRADAS14172026[CÓDIGO PRODUCTO],INVENTARIO12151824[],2,FALSE)</f>
        <v>#VALUE!</v>
      </c>
      <c r="R87" s="1">
        <v>81</v>
      </c>
    </row>
    <row r="88" spans="1:18" x14ac:dyDescent="0.25">
      <c r="A88" s="11" t="s">
        <v>410</v>
      </c>
      <c r="B88" t="s">
        <v>289</v>
      </c>
      <c r="C88" s="3">
        <f>INVENTARIO12151821[[#This Row],[STOCK]]</f>
        <v>70</v>
      </c>
      <c r="D88" s="17">
        <f>SUMIF(ENTRADAS14172026[[#This Row],[CÓDIGO PRODUCTO]],INVENTARIO12151824[[#This Row],[CÓDIGO PRODUCTO]],ENTRADAS14172026[[#This Row],[CANTIDAD]])</f>
        <v>85</v>
      </c>
      <c r="E88" s="17">
        <f>SUMIF(SALIDAS13161925[[#This Row],[CÓDIGO PRODUCTO]],INVENTARIO12151824[[#This Row],[CÓDIGO PRODUCTO]],SALIDAS13161925[[#This Row],[CANTIDAD]])</f>
        <v>82</v>
      </c>
      <c r="F88" s="18">
        <f>INVENTARIO12151824[[#This Row],[EXISTENCIAS INICIALES]]+INVENTARIO12151824[[#This Row],[ENTRADAS]]-INVENTARIO12151824[[#This Row],[SALIDAS]]</f>
        <v>73</v>
      </c>
      <c r="H88" s="1" t="s">
        <v>535</v>
      </c>
      <c r="J88" s="11" t="s">
        <v>410</v>
      </c>
      <c r="K88" s="36" t="e" cm="1">
        <f t="array" ref="K88">BUSCARV</f>
        <v>#NAME?</v>
      </c>
      <c r="L88" s="1">
        <v>82</v>
      </c>
      <c r="N88" s="1" t="s">
        <v>536</v>
      </c>
      <c r="P88" s="11" t="s">
        <v>410</v>
      </c>
      <c r="Q88" s="1" t="e" cm="1" vm="1">
        <f t="array" aca="1" ref="Q88" ca="1">VLOOKUP(ENTRADAS14172026[CÓDIGO PRODUCTO],INVENTARIO12151824[],2,FALSE)</f>
        <v>#VALUE!</v>
      </c>
      <c r="R88" s="1">
        <v>85</v>
      </c>
    </row>
    <row r="89" spans="1:18" x14ac:dyDescent="0.25">
      <c r="A89" s="11" t="s">
        <v>411</v>
      </c>
      <c r="B89" t="s">
        <v>290</v>
      </c>
      <c r="C89" s="3">
        <f>INVENTARIO12151821[[#This Row],[STOCK]]</f>
        <v>69</v>
      </c>
      <c r="D89" s="17">
        <f>SUMIF(ENTRADAS14172026[[#This Row],[CÓDIGO PRODUCTO]],INVENTARIO12151824[[#This Row],[CÓDIGO PRODUCTO]],ENTRADAS14172026[[#This Row],[CANTIDAD]])</f>
        <v>80</v>
      </c>
      <c r="E89" s="17">
        <f>SUMIF(SALIDAS13161925[[#This Row],[CÓDIGO PRODUCTO]],INVENTARIO12151824[[#This Row],[CÓDIGO PRODUCTO]],SALIDAS13161925[[#This Row],[CANTIDAD]])</f>
        <v>89</v>
      </c>
      <c r="F89" s="18">
        <f>INVENTARIO12151824[[#This Row],[EXISTENCIAS INICIALES]]+INVENTARIO12151824[[#This Row],[ENTRADAS]]-INVENTARIO12151824[[#This Row],[SALIDAS]]</f>
        <v>60</v>
      </c>
      <c r="H89" s="1" t="s">
        <v>536</v>
      </c>
      <c r="J89" s="11" t="s">
        <v>411</v>
      </c>
      <c r="K89" s="36" t="e" cm="1">
        <f t="array" ref="K89">BUSCARV</f>
        <v>#NAME?</v>
      </c>
      <c r="L89" s="1">
        <v>89</v>
      </c>
      <c r="N89" s="1" t="s">
        <v>537</v>
      </c>
      <c r="P89" s="11" t="s">
        <v>411</v>
      </c>
      <c r="Q89" s="1" t="e" cm="1" vm="1">
        <f t="array" aca="1" ref="Q89" ca="1">VLOOKUP(ENTRADAS14172026[CÓDIGO PRODUCTO],INVENTARIO12151824[],2,FALSE)</f>
        <v>#VALUE!</v>
      </c>
      <c r="R89" s="1">
        <v>80</v>
      </c>
    </row>
    <row r="90" spans="1:18" x14ac:dyDescent="0.25">
      <c r="A90" s="11" t="s">
        <v>412</v>
      </c>
      <c r="B90" t="s">
        <v>291</v>
      </c>
      <c r="C90" s="3">
        <f>INVENTARIO12151821[[#This Row],[STOCK]]</f>
        <v>92</v>
      </c>
      <c r="D90" s="17">
        <f>SUMIF(ENTRADAS14172026[[#This Row],[CÓDIGO PRODUCTO]],INVENTARIO12151824[[#This Row],[CÓDIGO PRODUCTO]],ENTRADAS14172026[[#This Row],[CANTIDAD]])</f>
        <v>72</v>
      </c>
      <c r="E90" s="17">
        <f>SUMIF(SALIDAS13161925[[#This Row],[CÓDIGO PRODUCTO]],INVENTARIO12151824[[#This Row],[CÓDIGO PRODUCTO]],SALIDAS13161925[[#This Row],[CANTIDAD]])</f>
        <v>76</v>
      </c>
      <c r="F90" s="18">
        <f>INVENTARIO12151824[[#This Row],[EXISTENCIAS INICIALES]]+INVENTARIO12151824[[#This Row],[ENTRADAS]]-INVENTARIO12151824[[#This Row],[SALIDAS]]</f>
        <v>88</v>
      </c>
      <c r="H90" s="1" t="s">
        <v>537</v>
      </c>
      <c r="J90" s="11" t="s">
        <v>412</v>
      </c>
      <c r="K90" s="36" t="e" cm="1">
        <f t="array" ref="K90">BUSCARV</f>
        <v>#NAME?</v>
      </c>
      <c r="L90" s="1">
        <v>76</v>
      </c>
      <c r="N90" s="1" t="s">
        <v>538</v>
      </c>
      <c r="P90" s="11" t="s">
        <v>412</v>
      </c>
      <c r="Q90" s="1" t="e" cm="1" vm="1">
        <f t="array" aca="1" ref="Q90" ca="1">VLOOKUP(ENTRADAS14172026[CÓDIGO PRODUCTO],INVENTARIO12151824[],2,FALSE)</f>
        <v>#VALUE!</v>
      </c>
      <c r="R90" s="1">
        <v>72</v>
      </c>
    </row>
    <row r="91" spans="1:18" x14ac:dyDescent="0.25">
      <c r="A91" s="11" t="s">
        <v>413</v>
      </c>
      <c r="B91" t="s">
        <v>292</v>
      </c>
      <c r="C91" s="3">
        <f>INVENTARIO12151821[[#This Row],[STOCK]]</f>
        <v>92</v>
      </c>
      <c r="D91" s="17">
        <f>SUMIF(ENTRADAS14172026[[#This Row],[CÓDIGO PRODUCTO]],INVENTARIO12151824[[#This Row],[CÓDIGO PRODUCTO]],ENTRADAS14172026[[#This Row],[CANTIDAD]])</f>
        <v>80</v>
      </c>
      <c r="E91" s="17">
        <f>SUMIF(SALIDAS13161925[[#This Row],[CÓDIGO PRODUCTO]],INVENTARIO12151824[[#This Row],[CÓDIGO PRODUCTO]],SALIDAS13161925[[#This Row],[CANTIDAD]])</f>
        <v>84</v>
      </c>
      <c r="F91" s="18">
        <f>INVENTARIO12151824[[#This Row],[EXISTENCIAS INICIALES]]+INVENTARIO12151824[[#This Row],[ENTRADAS]]-INVENTARIO12151824[[#This Row],[SALIDAS]]</f>
        <v>88</v>
      </c>
      <c r="H91" s="1" t="s">
        <v>538</v>
      </c>
      <c r="J91" s="11" t="s">
        <v>413</v>
      </c>
      <c r="K91" s="36" t="e" cm="1">
        <f t="array" ref="K91">BUSCARV</f>
        <v>#NAME?</v>
      </c>
      <c r="L91" s="1">
        <v>84</v>
      </c>
      <c r="N91" s="1" t="s">
        <v>539</v>
      </c>
      <c r="P91" s="11" t="s">
        <v>413</v>
      </c>
      <c r="Q91" s="1" t="e" cm="1" vm="1">
        <f t="array" aca="1" ref="Q91" ca="1">VLOOKUP(ENTRADAS14172026[CÓDIGO PRODUCTO],INVENTARIO12151824[],2,FALSE)</f>
        <v>#VALUE!</v>
      </c>
      <c r="R91" s="1">
        <v>80</v>
      </c>
    </row>
    <row r="92" spans="1:18" x14ac:dyDescent="0.25">
      <c r="A92" s="11" t="s">
        <v>414</v>
      </c>
      <c r="B92" t="s">
        <v>293</v>
      </c>
      <c r="C92" s="3">
        <f>INVENTARIO12151821[[#This Row],[STOCK]]</f>
        <v>54</v>
      </c>
      <c r="D92" s="17">
        <f>SUMIF(ENTRADAS14172026[[#This Row],[CÓDIGO PRODUCTO]],INVENTARIO12151824[[#This Row],[CÓDIGO PRODUCTO]],ENTRADAS14172026[[#This Row],[CANTIDAD]])</f>
        <v>74</v>
      </c>
      <c r="E92" s="17">
        <f>SUMIF(SALIDAS13161925[[#This Row],[CÓDIGO PRODUCTO]],INVENTARIO12151824[[#This Row],[CÓDIGO PRODUCTO]],SALIDAS13161925[[#This Row],[CANTIDAD]])</f>
        <v>83</v>
      </c>
      <c r="F92" s="18">
        <f>INVENTARIO12151824[[#This Row],[EXISTENCIAS INICIALES]]+INVENTARIO12151824[[#This Row],[ENTRADAS]]-INVENTARIO12151824[[#This Row],[SALIDAS]]</f>
        <v>45</v>
      </c>
      <c r="H92" s="1" t="s">
        <v>539</v>
      </c>
      <c r="J92" s="11" t="s">
        <v>414</v>
      </c>
      <c r="K92" s="36" t="e" cm="1">
        <f t="array" ref="K92">BUSCARV</f>
        <v>#NAME?</v>
      </c>
      <c r="L92" s="1">
        <v>83</v>
      </c>
      <c r="N92" s="1" t="s">
        <v>540</v>
      </c>
      <c r="P92" s="11" t="s">
        <v>414</v>
      </c>
      <c r="Q92" s="1" t="e" cm="1" vm="1">
        <f t="array" aca="1" ref="Q92" ca="1">VLOOKUP(ENTRADAS14172026[CÓDIGO PRODUCTO],INVENTARIO12151824[],2,FALSE)</f>
        <v>#VALUE!</v>
      </c>
      <c r="R92" s="1">
        <v>74</v>
      </c>
    </row>
    <row r="93" spans="1:18" x14ac:dyDescent="0.25">
      <c r="A93" s="11" t="s">
        <v>415</v>
      </c>
      <c r="B93" t="s">
        <v>294</v>
      </c>
      <c r="C93" s="3">
        <f>INVENTARIO12151821[[#This Row],[STOCK]]</f>
        <v>102</v>
      </c>
      <c r="D93" s="17">
        <f>SUMIF(ENTRADAS14172026[[#This Row],[CÓDIGO PRODUCTO]],INVENTARIO12151824[[#This Row],[CÓDIGO PRODUCTO]],ENTRADAS14172026[[#This Row],[CANTIDAD]])</f>
        <v>78</v>
      </c>
      <c r="E93" s="17">
        <f>SUMIF(SALIDAS13161925[[#This Row],[CÓDIGO PRODUCTO]],INVENTARIO12151824[[#This Row],[CÓDIGO PRODUCTO]],SALIDAS13161925[[#This Row],[CANTIDAD]])</f>
        <v>87</v>
      </c>
      <c r="F93" s="18">
        <f>INVENTARIO12151824[[#This Row],[EXISTENCIAS INICIALES]]+INVENTARIO12151824[[#This Row],[ENTRADAS]]-INVENTARIO12151824[[#This Row],[SALIDAS]]</f>
        <v>93</v>
      </c>
      <c r="H93" s="1" t="s">
        <v>540</v>
      </c>
      <c r="J93" s="11" t="s">
        <v>415</v>
      </c>
      <c r="K93" s="36" t="e" cm="1">
        <f t="array" ref="K93">BUSCARV</f>
        <v>#NAME?</v>
      </c>
      <c r="L93" s="1">
        <v>87</v>
      </c>
      <c r="N93" s="1" t="s">
        <v>541</v>
      </c>
      <c r="P93" s="11" t="s">
        <v>415</v>
      </c>
      <c r="Q93" s="1" t="e" cm="1" vm="1">
        <f t="array" aca="1" ref="Q93" ca="1">VLOOKUP(ENTRADAS14172026[CÓDIGO PRODUCTO],INVENTARIO12151824[],2,FALSE)</f>
        <v>#VALUE!</v>
      </c>
      <c r="R93" s="1">
        <v>78</v>
      </c>
    </row>
    <row r="94" spans="1:18" x14ac:dyDescent="0.25">
      <c r="A94" s="11" t="s">
        <v>416</v>
      </c>
      <c r="B94" t="s">
        <v>295</v>
      </c>
      <c r="C94" s="3">
        <f>INVENTARIO12151821[[#This Row],[STOCK]]</f>
        <v>112</v>
      </c>
      <c r="D94" s="17">
        <f>SUMIF(ENTRADAS14172026[[#This Row],[CÓDIGO PRODUCTO]],INVENTARIO12151824[[#This Row],[CÓDIGO PRODUCTO]],ENTRADAS14172026[[#This Row],[CANTIDAD]])</f>
        <v>80</v>
      </c>
      <c r="E94" s="17">
        <f>SUMIF(SALIDAS13161925[[#This Row],[CÓDIGO PRODUCTO]],INVENTARIO12151824[[#This Row],[CÓDIGO PRODUCTO]],SALIDAS13161925[[#This Row],[CANTIDAD]])</f>
        <v>87</v>
      </c>
      <c r="F94" s="18">
        <f>INVENTARIO12151824[[#This Row],[EXISTENCIAS INICIALES]]+INVENTARIO12151824[[#This Row],[ENTRADAS]]-INVENTARIO12151824[[#This Row],[SALIDAS]]</f>
        <v>105</v>
      </c>
      <c r="H94" s="1" t="s">
        <v>541</v>
      </c>
      <c r="J94" s="11" t="s">
        <v>416</v>
      </c>
      <c r="K94" s="36" t="e" cm="1">
        <f t="array" ref="K94">BUSCARV</f>
        <v>#NAME?</v>
      </c>
      <c r="L94" s="1">
        <v>87</v>
      </c>
      <c r="N94" s="1" t="s">
        <v>542</v>
      </c>
      <c r="P94" s="11" t="s">
        <v>416</v>
      </c>
      <c r="Q94" s="1" t="e" cm="1" vm="1">
        <f t="array" aca="1" ref="Q94" ca="1">VLOOKUP(ENTRADAS14172026[CÓDIGO PRODUCTO],INVENTARIO12151824[],2,FALSE)</f>
        <v>#VALUE!</v>
      </c>
      <c r="R94" s="1">
        <v>80</v>
      </c>
    </row>
    <row r="95" spans="1:18" x14ac:dyDescent="0.25">
      <c r="A95" s="11" t="s">
        <v>417</v>
      </c>
      <c r="B95" t="s">
        <v>296</v>
      </c>
      <c r="C95" s="3">
        <f>INVENTARIO12151821[[#This Row],[STOCK]]</f>
        <v>66</v>
      </c>
      <c r="D95" s="17">
        <f>SUMIF(ENTRADAS14172026[[#This Row],[CÓDIGO PRODUCTO]],INVENTARIO12151824[[#This Row],[CÓDIGO PRODUCTO]],ENTRADAS14172026[[#This Row],[CANTIDAD]])</f>
        <v>81</v>
      </c>
      <c r="E95" s="17">
        <f>SUMIF(SALIDAS13161925[[#This Row],[CÓDIGO PRODUCTO]],INVENTARIO12151824[[#This Row],[CÓDIGO PRODUCTO]],SALIDAS13161925[[#This Row],[CANTIDAD]])</f>
        <v>78</v>
      </c>
      <c r="F95" s="18">
        <f>INVENTARIO12151824[[#This Row],[EXISTENCIAS INICIALES]]+INVENTARIO12151824[[#This Row],[ENTRADAS]]-INVENTARIO12151824[[#This Row],[SALIDAS]]</f>
        <v>69</v>
      </c>
      <c r="H95" s="1" t="s">
        <v>542</v>
      </c>
      <c r="J95" s="11" t="s">
        <v>417</v>
      </c>
      <c r="K95" s="36" t="e" cm="1">
        <f t="array" ref="K95">BUSCARV</f>
        <v>#NAME?</v>
      </c>
      <c r="L95" s="1">
        <v>78</v>
      </c>
      <c r="N95" s="1" t="s">
        <v>543</v>
      </c>
      <c r="P95" s="11" t="s">
        <v>417</v>
      </c>
      <c r="Q95" s="1" t="e" cm="1" vm="1">
        <f t="array" aca="1" ref="Q95" ca="1">VLOOKUP(ENTRADAS14172026[CÓDIGO PRODUCTO],INVENTARIO12151824[],2,FALSE)</f>
        <v>#VALUE!</v>
      </c>
      <c r="R95" s="1">
        <v>81</v>
      </c>
    </row>
    <row r="96" spans="1:18" x14ac:dyDescent="0.25">
      <c r="A96" s="11" t="s">
        <v>418</v>
      </c>
      <c r="B96" t="s">
        <v>297</v>
      </c>
      <c r="C96" s="3">
        <f>INVENTARIO12151821[[#This Row],[STOCK]]</f>
        <v>121</v>
      </c>
      <c r="D96" s="17">
        <f>SUMIF(ENTRADAS14172026[[#This Row],[CÓDIGO PRODUCTO]],INVENTARIO12151824[[#This Row],[CÓDIGO PRODUCTO]],ENTRADAS14172026[[#This Row],[CANTIDAD]])</f>
        <v>79</v>
      </c>
      <c r="E96" s="17">
        <f>SUMIF(SALIDAS13161925[[#This Row],[CÓDIGO PRODUCTO]],INVENTARIO12151824[[#This Row],[CÓDIGO PRODUCTO]],SALIDAS13161925[[#This Row],[CANTIDAD]])</f>
        <v>82</v>
      </c>
      <c r="F96" s="18">
        <f>INVENTARIO12151824[[#This Row],[EXISTENCIAS INICIALES]]+INVENTARIO12151824[[#This Row],[ENTRADAS]]-INVENTARIO12151824[[#This Row],[SALIDAS]]</f>
        <v>118</v>
      </c>
      <c r="H96" s="1" t="s">
        <v>543</v>
      </c>
      <c r="J96" s="11" t="s">
        <v>418</v>
      </c>
      <c r="K96" s="36" t="e" cm="1">
        <f t="array" ref="K96">BUSCARV</f>
        <v>#NAME?</v>
      </c>
      <c r="L96" s="1">
        <v>82</v>
      </c>
      <c r="N96" s="1" t="s">
        <v>544</v>
      </c>
      <c r="P96" s="11" t="s">
        <v>418</v>
      </c>
      <c r="Q96" s="1" t="e" cm="1" vm="1">
        <f t="array" aca="1" ref="Q96" ca="1">VLOOKUP(ENTRADAS14172026[CÓDIGO PRODUCTO],INVENTARIO12151824[],2,FALSE)</f>
        <v>#VALUE!</v>
      </c>
      <c r="R96" s="1">
        <v>79</v>
      </c>
    </row>
    <row r="97" spans="1:18" x14ac:dyDescent="0.25">
      <c r="A97" s="11" t="s">
        <v>419</v>
      </c>
      <c r="B97" t="s">
        <v>298</v>
      </c>
      <c r="C97" s="3">
        <f>INVENTARIO12151821[[#This Row],[STOCK]]</f>
        <v>72</v>
      </c>
      <c r="D97" s="17">
        <f>SUMIF(ENTRADAS14172026[[#This Row],[CÓDIGO PRODUCTO]],INVENTARIO12151824[[#This Row],[CÓDIGO PRODUCTO]],ENTRADAS14172026[[#This Row],[CANTIDAD]])</f>
        <v>78</v>
      </c>
      <c r="E97" s="17">
        <f>SUMIF(SALIDAS13161925[[#This Row],[CÓDIGO PRODUCTO]],INVENTARIO12151824[[#This Row],[CÓDIGO PRODUCTO]],SALIDAS13161925[[#This Row],[CANTIDAD]])</f>
        <v>88</v>
      </c>
      <c r="F97" s="18">
        <f>INVENTARIO12151824[[#This Row],[EXISTENCIAS INICIALES]]+INVENTARIO12151824[[#This Row],[ENTRADAS]]-INVENTARIO12151824[[#This Row],[SALIDAS]]</f>
        <v>62</v>
      </c>
      <c r="H97" s="1" t="s">
        <v>544</v>
      </c>
      <c r="J97" s="11" t="s">
        <v>419</v>
      </c>
      <c r="K97" s="36" t="e" cm="1">
        <f t="array" ref="K97">BUSCARV</f>
        <v>#NAME?</v>
      </c>
      <c r="L97" s="1">
        <v>88</v>
      </c>
      <c r="N97" s="1" t="s">
        <v>545</v>
      </c>
      <c r="P97" s="11" t="s">
        <v>419</v>
      </c>
      <c r="Q97" s="1" t="e" cm="1" vm="1">
        <f t="array" aca="1" ref="Q97" ca="1">VLOOKUP(ENTRADAS14172026[CÓDIGO PRODUCTO],INVENTARIO12151824[],2,FALSE)</f>
        <v>#VALUE!</v>
      </c>
      <c r="R97" s="1">
        <v>78</v>
      </c>
    </row>
    <row r="98" spans="1:18" x14ac:dyDescent="0.25">
      <c r="A98" s="11" t="s">
        <v>420</v>
      </c>
      <c r="B98" t="s">
        <v>299</v>
      </c>
      <c r="C98" s="3">
        <f>INVENTARIO12151821[[#This Row],[STOCK]]</f>
        <v>43</v>
      </c>
      <c r="D98" s="17">
        <f>SUMIF(ENTRADAS14172026[[#This Row],[CÓDIGO PRODUCTO]],INVENTARIO12151824[[#This Row],[CÓDIGO PRODUCTO]],ENTRADAS14172026[[#This Row],[CANTIDAD]])</f>
        <v>83</v>
      </c>
      <c r="E98" s="17">
        <f>SUMIF(SALIDAS13161925[[#This Row],[CÓDIGO PRODUCTO]],INVENTARIO12151824[[#This Row],[CÓDIGO PRODUCTO]],SALIDAS13161925[[#This Row],[CANTIDAD]])</f>
        <v>78</v>
      </c>
      <c r="F98" s="18">
        <f>INVENTARIO12151824[[#This Row],[EXISTENCIAS INICIALES]]+INVENTARIO12151824[[#This Row],[ENTRADAS]]-INVENTARIO12151824[[#This Row],[SALIDAS]]</f>
        <v>48</v>
      </c>
      <c r="H98" s="1" t="s">
        <v>545</v>
      </c>
      <c r="J98" s="11" t="s">
        <v>420</v>
      </c>
      <c r="K98" s="36" t="e" cm="1">
        <f t="array" ref="K98">BUSCARV</f>
        <v>#NAME?</v>
      </c>
      <c r="L98" s="1">
        <v>78</v>
      </c>
      <c r="N98" s="1" t="s">
        <v>546</v>
      </c>
      <c r="P98" s="11" t="s">
        <v>420</v>
      </c>
      <c r="Q98" s="1" t="e" cm="1" vm="1">
        <f t="array" aca="1" ref="Q98" ca="1">VLOOKUP(ENTRADAS14172026[CÓDIGO PRODUCTO],INVENTARIO12151824[],2,FALSE)</f>
        <v>#VALUE!</v>
      </c>
      <c r="R98" s="1">
        <v>83</v>
      </c>
    </row>
    <row r="99" spans="1:18" x14ac:dyDescent="0.25">
      <c r="A99" s="11" t="s">
        <v>421</v>
      </c>
      <c r="B99" t="s">
        <v>300</v>
      </c>
      <c r="C99" s="3">
        <f>INVENTARIO12151821[[#This Row],[STOCK]]</f>
        <v>90</v>
      </c>
      <c r="D99" s="17">
        <f>SUMIF(ENTRADAS14172026[[#This Row],[CÓDIGO PRODUCTO]],INVENTARIO12151824[[#This Row],[CÓDIGO PRODUCTO]],ENTRADAS14172026[[#This Row],[CANTIDAD]])</f>
        <v>76</v>
      </c>
      <c r="E99" s="17">
        <f>SUMIF(SALIDAS13161925[[#This Row],[CÓDIGO PRODUCTO]],INVENTARIO12151824[[#This Row],[CÓDIGO PRODUCTO]],SALIDAS13161925[[#This Row],[CANTIDAD]])</f>
        <v>85</v>
      </c>
      <c r="F99" s="18">
        <f>INVENTARIO12151824[[#This Row],[EXISTENCIAS INICIALES]]+INVENTARIO12151824[[#This Row],[ENTRADAS]]-INVENTARIO12151824[[#This Row],[SALIDAS]]</f>
        <v>81</v>
      </c>
      <c r="H99" s="1" t="s">
        <v>546</v>
      </c>
      <c r="J99" s="11" t="s">
        <v>421</v>
      </c>
      <c r="K99" s="36" t="e" cm="1">
        <f t="array" ref="K99">BUSCARV</f>
        <v>#NAME?</v>
      </c>
      <c r="L99" s="1">
        <v>85</v>
      </c>
      <c r="N99" s="1" t="s">
        <v>547</v>
      </c>
      <c r="P99" s="11" t="s">
        <v>421</v>
      </c>
      <c r="Q99" s="1" t="e" cm="1" vm="1">
        <f t="array" aca="1" ref="Q99" ca="1">VLOOKUP(ENTRADAS14172026[CÓDIGO PRODUCTO],INVENTARIO12151824[],2,FALSE)</f>
        <v>#VALUE!</v>
      </c>
      <c r="R99" s="1">
        <v>76</v>
      </c>
    </row>
    <row r="100" spans="1:18" x14ac:dyDescent="0.25">
      <c r="A100" s="11" t="s">
        <v>422</v>
      </c>
      <c r="B100" t="s">
        <v>301</v>
      </c>
      <c r="C100" s="3">
        <f>INVENTARIO12151821[[#This Row],[STOCK]]</f>
        <v>93</v>
      </c>
      <c r="D100" s="17">
        <f>SUMIF(ENTRADAS14172026[[#This Row],[CÓDIGO PRODUCTO]],INVENTARIO12151824[[#This Row],[CÓDIGO PRODUCTO]],ENTRADAS14172026[[#This Row],[CANTIDAD]])</f>
        <v>84</v>
      </c>
      <c r="E100" s="17">
        <f>SUMIF(SALIDAS13161925[[#This Row],[CÓDIGO PRODUCTO]],INVENTARIO12151824[[#This Row],[CÓDIGO PRODUCTO]],SALIDAS13161925[[#This Row],[CANTIDAD]])</f>
        <v>87</v>
      </c>
      <c r="F100" s="18">
        <f>INVENTARIO12151824[[#This Row],[EXISTENCIAS INICIALES]]+INVENTARIO12151824[[#This Row],[ENTRADAS]]-INVENTARIO12151824[[#This Row],[SALIDAS]]</f>
        <v>90</v>
      </c>
      <c r="H100" s="1" t="s">
        <v>547</v>
      </c>
      <c r="J100" s="11" t="s">
        <v>422</v>
      </c>
      <c r="K100" s="36" t="e" cm="1">
        <f t="array" ref="K100">BUSCARV</f>
        <v>#NAME?</v>
      </c>
      <c r="L100" s="1">
        <v>87</v>
      </c>
      <c r="N100" s="1" t="s">
        <v>548</v>
      </c>
      <c r="P100" s="11" t="s">
        <v>422</v>
      </c>
      <c r="Q100" s="1" t="e" cm="1" vm="1">
        <f t="array" aca="1" ref="Q100" ca="1">VLOOKUP(ENTRADAS14172026[CÓDIGO PRODUCTO],INVENTARIO12151824[],2,FALSE)</f>
        <v>#VALUE!</v>
      </c>
      <c r="R100" s="1">
        <v>84</v>
      </c>
    </row>
    <row r="101" spans="1:18" x14ac:dyDescent="0.25">
      <c r="A101" s="11" t="s">
        <v>423</v>
      </c>
      <c r="B101" t="s">
        <v>302</v>
      </c>
      <c r="C101" s="3">
        <f>INVENTARIO12151821[[#This Row],[STOCK]]</f>
        <v>126</v>
      </c>
      <c r="D101" s="17">
        <f>SUMIF(ENTRADAS14172026[[#This Row],[CÓDIGO PRODUCTO]],INVENTARIO12151824[[#This Row],[CÓDIGO PRODUCTO]],ENTRADAS14172026[[#This Row],[CANTIDAD]])</f>
        <v>71</v>
      </c>
      <c r="E101" s="17">
        <f>SUMIF(SALIDAS13161925[[#This Row],[CÓDIGO PRODUCTO]],INVENTARIO12151824[[#This Row],[CÓDIGO PRODUCTO]],SALIDAS13161925[[#This Row],[CANTIDAD]])</f>
        <v>81</v>
      </c>
      <c r="F101" s="18">
        <f>INVENTARIO12151824[[#This Row],[EXISTENCIAS INICIALES]]+INVENTARIO12151824[[#This Row],[ENTRADAS]]-INVENTARIO12151824[[#This Row],[SALIDAS]]</f>
        <v>116</v>
      </c>
      <c r="H101" s="1" t="s">
        <v>548</v>
      </c>
      <c r="J101" s="11" t="s">
        <v>423</v>
      </c>
      <c r="K101" s="36" t="e" cm="1">
        <f t="array" ref="K101">BUSCARV</f>
        <v>#NAME?</v>
      </c>
      <c r="L101" s="1">
        <v>81</v>
      </c>
      <c r="N101" s="1" t="s">
        <v>549</v>
      </c>
      <c r="P101" s="11" t="s">
        <v>423</v>
      </c>
      <c r="Q101" s="1" t="e" cm="1" vm="1">
        <f t="array" aca="1" ref="Q101" ca="1">VLOOKUP(ENTRADAS14172026[CÓDIGO PRODUCTO],INVENTARIO12151824[],2,FALSE)</f>
        <v>#VALUE!</v>
      </c>
      <c r="R101" s="1">
        <v>71</v>
      </c>
    </row>
    <row r="102" spans="1:18" x14ac:dyDescent="0.25">
      <c r="A102" s="11" t="s">
        <v>424</v>
      </c>
      <c r="B102" t="s">
        <v>303</v>
      </c>
      <c r="C102" s="3">
        <f>INVENTARIO12151821[[#This Row],[STOCK]]</f>
        <v>46</v>
      </c>
      <c r="D102" s="17">
        <f>SUMIF(ENTRADAS14172026[[#This Row],[CÓDIGO PRODUCTO]],INVENTARIO12151824[[#This Row],[CÓDIGO PRODUCTO]],ENTRADAS14172026[[#This Row],[CANTIDAD]])</f>
        <v>72</v>
      </c>
      <c r="E102" s="17">
        <f>SUMIF(SALIDAS13161925[[#This Row],[CÓDIGO PRODUCTO]],INVENTARIO12151824[[#This Row],[CÓDIGO PRODUCTO]],SALIDAS13161925[[#This Row],[CANTIDAD]])</f>
        <v>83</v>
      </c>
      <c r="F102" s="18">
        <f>INVENTARIO12151824[[#This Row],[EXISTENCIAS INICIALES]]+INVENTARIO12151824[[#This Row],[ENTRADAS]]-INVENTARIO12151824[[#This Row],[SALIDAS]]</f>
        <v>35</v>
      </c>
      <c r="H102" s="1" t="s">
        <v>549</v>
      </c>
      <c r="J102" s="11" t="s">
        <v>424</v>
      </c>
      <c r="K102" s="36" t="e" cm="1">
        <f t="array" ref="K102">BUSCARV</f>
        <v>#NAME?</v>
      </c>
      <c r="L102" s="1">
        <v>83</v>
      </c>
      <c r="N102" s="1" t="s">
        <v>550</v>
      </c>
      <c r="P102" s="11" t="s">
        <v>424</v>
      </c>
      <c r="Q102" s="1" t="e" cm="1" vm="1">
        <f t="array" aca="1" ref="Q102" ca="1">VLOOKUP(ENTRADAS14172026[CÓDIGO PRODUCTO],INVENTARIO12151824[],2,FALSE)</f>
        <v>#VALUE!</v>
      </c>
      <c r="R102" s="1">
        <v>72</v>
      </c>
    </row>
    <row r="103" spans="1:18" x14ac:dyDescent="0.25">
      <c r="A103" s="11" t="s">
        <v>425</v>
      </c>
      <c r="B103" t="s">
        <v>78</v>
      </c>
      <c r="C103" s="3">
        <f>INVENTARIO12151821[[#This Row],[STOCK]]</f>
        <v>73</v>
      </c>
      <c r="D103" s="17">
        <f>SUMIF(ENTRADAS14172026[[#This Row],[CÓDIGO PRODUCTO]],INVENTARIO12151824[[#This Row],[CÓDIGO PRODUCTO]],ENTRADAS14172026[[#This Row],[CANTIDAD]])</f>
        <v>73</v>
      </c>
      <c r="E103" s="17">
        <f>SUMIF(SALIDAS13161925[[#This Row],[CÓDIGO PRODUCTO]],INVENTARIO12151824[[#This Row],[CÓDIGO PRODUCTO]],SALIDAS13161925[[#This Row],[CANTIDAD]])</f>
        <v>86</v>
      </c>
      <c r="F103" s="18">
        <f>INVENTARIO12151824[[#This Row],[EXISTENCIAS INICIALES]]+INVENTARIO12151824[[#This Row],[ENTRADAS]]-INVENTARIO12151824[[#This Row],[SALIDAS]]</f>
        <v>60</v>
      </c>
      <c r="H103" s="1" t="s">
        <v>550</v>
      </c>
      <c r="J103" s="11" t="s">
        <v>425</v>
      </c>
      <c r="K103" s="36" t="e" cm="1">
        <f t="array" ref="K103">BUSCARV</f>
        <v>#NAME?</v>
      </c>
      <c r="L103" s="1">
        <v>86</v>
      </c>
      <c r="N103" s="1" t="s">
        <v>551</v>
      </c>
      <c r="P103" s="11" t="s">
        <v>425</v>
      </c>
      <c r="Q103" s="1" t="e" cm="1" vm="1">
        <f t="array" aca="1" ref="Q103" ca="1">VLOOKUP(ENTRADAS14172026[CÓDIGO PRODUCTO],INVENTARIO12151824[],2,FALSE)</f>
        <v>#VALUE!</v>
      </c>
      <c r="R103" s="1">
        <v>73</v>
      </c>
    </row>
    <row r="104" spans="1:18" x14ac:dyDescent="0.25">
      <c r="A104" s="11" t="s">
        <v>426</v>
      </c>
      <c r="B104" t="s">
        <v>304</v>
      </c>
      <c r="C104" s="3">
        <f>INVENTARIO12151821[[#This Row],[STOCK]]</f>
        <v>91</v>
      </c>
      <c r="D104" s="17">
        <f>SUMIF(ENTRADAS14172026[[#This Row],[CÓDIGO PRODUCTO]],INVENTARIO12151824[[#This Row],[CÓDIGO PRODUCTO]],ENTRADAS14172026[[#This Row],[CANTIDAD]])</f>
        <v>77</v>
      </c>
      <c r="E104" s="17">
        <f>SUMIF(SALIDAS13161925[[#This Row],[CÓDIGO PRODUCTO]],INVENTARIO12151824[[#This Row],[CÓDIGO PRODUCTO]],SALIDAS13161925[[#This Row],[CANTIDAD]])</f>
        <v>82</v>
      </c>
      <c r="F104" s="18">
        <f>INVENTARIO12151824[[#This Row],[EXISTENCIAS INICIALES]]+INVENTARIO12151824[[#This Row],[ENTRADAS]]-INVENTARIO12151824[[#This Row],[SALIDAS]]</f>
        <v>86</v>
      </c>
      <c r="H104" s="1" t="s">
        <v>551</v>
      </c>
      <c r="J104" s="11" t="s">
        <v>426</v>
      </c>
      <c r="K104" s="36" t="e" cm="1">
        <f t="array" ref="K104">BUSCARV</f>
        <v>#NAME?</v>
      </c>
      <c r="L104" s="1">
        <v>82</v>
      </c>
      <c r="N104" s="1" t="s">
        <v>552</v>
      </c>
      <c r="P104" s="11" t="s">
        <v>426</v>
      </c>
      <c r="Q104" s="1" t="e" cm="1" vm="1">
        <f t="array" aca="1" ref="Q104" ca="1">VLOOKUP(ENTRADAS14172026[CÓDIGO PRODUCTO],INVENTARIO12151824[],2,FALSE)</f>
        <v>#VALUE!</v>
      </c>
      <c r="R104" s="1">
        <v>77</v>
      </c>
    </row>
    <row r="105" spans="1:18" x14ac:dyDescent="0.25">
      <c r="A105" s="11" t="s">
        <v>427</v>
      </c>
      <c r="B105" t="s">
        <v>79</v>
      </c>
      <c r="C105" s="3">
        <f>INVENTARIO12151821[[#This Row],[STOCK]]</f>
        <v>47</v>
      </c>
      <c r="D105" s="17">
        <f>SUMIF(ENTRADAS14172026[[#This Row],[CÓDIGO PRODUCTO]],INVENTARIO12151824[[#This Row],[CÓDIGO PRODUCTO]],ENTRADAS14172026[[#This Row],[CANTIDAD]])</f>
        <v>83</v>
      </c>
      <c r="E105" s="17">
        <f>SUMIF(SALIDAS13161925[[#This Row],[CÓDIGO PRODUCTO]],INVENTARIO12151824[[#This Row],[CÓDIGO PRODUCTO]],SALIDAS13161925[[#This Row],[CANTIDAD]])</f>
        <v>85</v>
      </c>
      <c r="F105" s="18">
        <f>INVENTARIO12151824[[#This Row],[EXISTENCIAS INICIALES]]+INVENTARIO12151824[[#This Row],[ENTRADAS]]-INVENTARIO12151824[[#This Row],[SALIDAS]]</f>
        <v>45</v>
      </c>
      <c r="H105" s="1" t="s">
        <v>552</v>
      </c>
      <c r="J105" s="11" t="s">
        <v>427</v>
      </c>
      <c r="K105" s="36" t="e" cm="1">
        <f t="array" ref="K105">BUSCARV</f>
        <v>#NAME?</v>
      </c>
      <c r="L105" s="1">
        <v>85</v>
      </c>
      <c r="N105" s="1" t="s">
        <v>553</v>
      </c>
      <c r="P105" s="11" t="s">
        <v>427</v>
      </c>
      <c r="Q105" s="1" t="e" cm="1" vm="1">
        <f t="array" aca="1" ref="Q105" ca="1">VLOOKUP(ENTRADAS14172026[CÓDIGO PRODUCTO],INVENTARIO12151824[],2,FALSE)</f>
        <v>#VALUE!</v>
      </c>
      <c r="R105" s="1">
        <v>83</v>
      </c>
    </row>
    <row r="106" spans="1:18" x14ac:dyDescent="0.25">
      <c r="A106" s="11" t="s">
        <v>428</v>
      </c>
      <c r="B106" t="s">
        <v>305</v>
      </c>
      <c r="C106" s="3">
        <f>INVENTARIO12151821[[#This Row],[STOCK]]</f>
        <v>69</v>
      </c>
      <c r="D106" s="17">
        <f>SUMIF(ENTRADAS14172026[[#This Row],[CÓDIGO PRODUCTO]],INVENTARIO12151824[[#This Row],[CÓDIGO PRODUCTO]],ENTRADAS14172026[[#This Row],[CANTIDAD]])</f>
        <v>78</v>
      </c>
      <c r="E106" s="17">
        <f>SUMIF(SALIDAS13161925[[#This Row],[CÓDIGO PRODUCTO]],INVENTARIO12151824[[#This Row],[CÓDIGO PRODUCTO]],SALIDAS13161925[[#This Row],[CANTIDAD]])</f>
        <v>90</v>
      </c>
      <c r="F106" s="18">
        <f>INVENTARIO12151824[[#This Row],[EXISTENCIAS INICIALES]]+INVENTARIO12151824[[#This Row],[ENTRADAS]]-INVENTARIO12151824[[#This Row],[SALIDAS]]</f>
        <v>57</v>
      </c>
      <c r="H106" s="1" t="s">
        <v>553</v>
      </c>
      <c r="J106" s="11" t="s">
        <v>428</v>
      </c>
      <c r="K106" s="36" t="e" cm="1">
        <f t="array" ref="K106">BUSCARV</f>
        <v>#NAME?</v>
      </c>
      <c r="L106" s="1">
        <v>90</v>
      </c>
      <c r="N106" s="1" t="s">
        <v>554</v>
      </c>
      <c r="P106" s="11" t="s">
        <v>428</v>
      </c>
      <c r="Q106" s="1" t="e" cm="1" vm="1">
        <f t="array" aca="1" ref="Q106" ca="1">VLOOKUP(ENTRADAS14172026[CÓDIGO PRODUCTO],INVENTARIO12151824[],2,FALSE)</f>
        <v>#VALUE!</v>
      </c>
      <c r="R106" s="1">
        <v>78</v>
      </c>
    </row>
    <row r="107" spans="1:18" x14ac:dyDescent="0.25">
      <c r="A107" s="11" t="s">
        <v>429</v>
      </c>
      <c r="B107" t="s">
        <v>306</v>
      </c>
      <c r="C107" s="3">
        <f>INVENTARIO12151821[[#This Row],[STOCK]]</f>
        <v>92</v>
      </c>
      <c r="D107" s="17">
        <f>SUMIF(ENTRADAS14172026[[#This Row],[CÓDIGO PRODUCTO]],INVENTARIO12151824[[#This Row],[CÓDIGO PRODUCTO]],ENTRADAS14172026[[#This Row],[CANTIDAD]])</f>
        <v>82</v>
      </c>
      <c r="E107" s="17">
        <f>SUMIF(SALIDAS13161925[[#This Row],[CÓDIGO PRODUCTO]],INVENTARIO12151824[[#This Row],[CÓDIGO PRODUCTO]],SALIDAS13161925[[#This Row],[CANTIDAD]])</f>
        <v>86</v>
      </c>
      <c r="F107" s="18">
        <f>INVENTARIO12151824[[#This Row],[EXISTENCIAS INICIALES]]+INVENTARIO12151824[[#This Row],[ENTRADAS]]-INVENTARIO12151824[[#This Row],[SALIDAS]]</f>
        <v>88</v>
      </c>
      <c r="H107" s="1" t="s">
        <v>554</v>
      </c>
      <c r="J107" s="11" t="s">
        <v>429</v>
      </c>
      <c r="K107" s="36" t="e" cm="1">
        <f t="array" ref="K107">BUSCARV</f>
        <v>#NAME?</v>
      </c>
      <c r="L107" s="1">
        <v>86</v>
      </c>
      <c r="N107" s="1" t="s">
        <v>555</v>
      </c>
      <c r="P107" s="11" t="s">
        <v>429</v>
      </c>
      <c r="Q107" s="1" t="e" cm="1" vm="1">
        <f t="array" aca="1" ref="Q107" ca="1">VLOOKUP(ENTRADAS14172026[CÓDIGO PRODUCTO],INVENTARIO12151824[],2,FALSE)</f>
        <v>#VALUE!</v>
      </c>
      <c r="R107" s="1">
        <v>82</v>
      </c>
    </row>
    <row r="108" spans="1:18" x14ac:dyDescent="0.25">
      <c r="A108" s="11" t="s">
        <v>430</v>
      </c>
      <c r="B108" t="s">
        <v>81</v>
      </c>
      <c r="C108" s="3">
        <f>INVENTARIO12151821[[#This Row],[STOCK]]</f>
        <v>73</v>
      </c>
      <c r="D108" s="17">
        <f>SUMIF(ENTRADAS14172026[[#This Row],[CÓDIGO PRODUCTO]],INVENTARIO12151824[[#This Row],[CÓDIGO PRODUCTO]],ENTRADAS14172026[[#This Row],[CANTIDAD]])</f>
        <v>78</v>
      </c>
      <c r="E108" s="17">
        <f>SUMIF(SALIDAS13161925[[#This Row],[CÓDIGO PRODUCTO]],INVENTARIO12151824[[#This Row],[CÓDIGO PRODUCTO]],SALIDAS13161925[[#This Row],[CANTIDAD]])</f>
        <v>80</v>
      </c>
      <c r="F108" s="18">
        <f>INVENTARIO12151824[[#This Row],[EXISTENCIAS INICIALES]]+INVENTARIO12151824[[#This Row],[ENTRADAS]]-INVENTARIO12151824[[#This Row],[SALIDAS]]</f>
        <v>71</v>
      </c>
      <c r="H108" s="1" t="s">
        <v>555</v>
      </c>
      <c r="J108" s="11" t="s">
        <v>430</v>
      </c>
      <c r="K108" s="36" t="e" cm="1">
        <f t="array" ref="K108">BUSCARV</f>
        <v>#NAME?</v>
      </c>
      <c r="L108" s="1">
        <v>80</v>
      </c>
      <c r="N108" s="1" t="s">
        <v>556</v>
      </c>
      <c r="P108" s="11" t="s">
        <v>430</v>
      </c>
      <c r="Q108" s="1" t="e" cm="1" vm="1">
        <f t="array" aca="1" ref="Q108" ca="1">VLOOKUP(ENTRADAS14172026[CÓDIGO PRODUCTO],INVENTARIO12151824[],2,FALSE)</f>
        <v>#VALUE!</v>
      </c>
      <c r="R108" s="1">
        <v>78</v>
      </c>
    </row>
    <row r="109" spans="1:18" x14ac:dyDescent="0.25">
      <c r="A109" s="11" t="s">
        <v>431</v>
      </c>
      <c r="B109" t="s">
        <v>307</v>
      </c>
      <c r="C109" s="3">
        <f>INVENTARIO12151821[[#This Row],[STOCK]]</f>
        <v>86</v>
      </c>
      <c r="D109" s="17">
        <f>SUMIF(ENTRADAS14172026[[#This Row],[CÓDIGO PRODUCTO]],INVENTARIO12151824[[#This Row],[CÓDIGO PRODUCTO]],ENTRADAS14172026[[#This Row],[CANTIDAD]])</f>
        <v>71</v>
      </c>
      <c r="E109" s="17">
        <f>SUMIF(SALIDAS13161925[[#This Row],[CÓDIGO PRODUCTO]],INVENTARIO12151824[[#This Row],[CÓDIGO PRODUCTO]],SALIDAS13161925[[#This Row],[CANTIDAD]])</f>
        <v>89</v>
      </c>
      <c r="F109" s="18">
        <f>INVENTARIO12151824[[#This Row],[EXISTENCIAS INICIALES]]+INVENTARIO12151824[[#This Row],[ENTRADAS]]-INVENTARIO12151824[[#This Row],[SALIDAS]]</f>
        <v>68</v>
      </c>
      <c r="H109" s="1" t="s">
        <v>556</v>
      </c>
      <c r="J109" s="11" t="s">
        <v>431</v>
      </c>
      <c r="K109" s="36" t="e" cm="1">
        <f t="array" ref="K109">BUSCARV</f>
        <v>#NAME?</v>
      </c>
      <c r="L109" s="1">
        <v>89</v>
      </c>
      <c r="N109" s="1" t="s">
        <v>557</v>
      </c>
      <c r="P109" s="11" t="s">
        <v>431</v>
      </c>
      <c r="Q109" s="1" t="e" cm="1" vm="1">
        <f t="array" aca="1" ref="Q109" ca="1">VLOOKUP(ENTRADAS14172026[CÓDIGO PRODUCTO],INVENTARIO12151824[],2,FALSE)</f>
        <v>#VALUE!</v>
      </c>
      <c r="R109" s="1">
        <v>71</v>
      </c>
    </row>
    <row r="110" spans="1:18" x14ac:dyDescent="0.25">
      <c r="A110" s="11" t="s">
        <v>432</v>
      </c>
      <c r="B110" t="s">
        <v>308</v>
      </c>
      <c r="C110" s="3">
        <f>INVENTARIO12151821[[#This Row],[STOCK]]</f>
        <v>59</v>
      </c>
      <c r="D110" s="17">
        <f>SUMIF(ENTRADAS14172026[[#This Row],[CÓDIGO PRODUCTO]],INVENTARIO12151824[[#This Row],[CÓDIGO PRODUCTO]],ENTRADAS14172026[[#This Row],[CANTIDAD]])</f>
        <v>73</v>
      </c>
      <c r="E110" s="17">
        <f>SUMIF(SALIDAS13161925[[#This Row],[CÓDIGO PRODUCTO]],INVENTARIO12151824[[#This Row],[CÓDIGO PRODUCTO]],SALIDAS13161925[[#This Row],[CANTIDAD]])</f>
        <v>89</v>
      </c>
      <c r="F110" s="18">
        <f>INVENTARIO12151824[[#This Row],[EXISTENCIAS INICIALES]]+INVENTARIO12151824[[#This Row],[ENTRADAS]]-INVENTARIO12151824[[#This Row],[SALIDAS]]</f>
        <v>43</v>
      </c>
      <c r="H110" s="1" t="s">
        <v>557</v>
      </c>
      <c r="J110" s="11" t="s">
        <v>432</v>
      </c>
      <c r="K110" s="36" t="e" cm="1">
        <f t="array" ref="K110">BUSCARV</f>
        <v>#NAME?</v>
      </c>
      <c r="L110" s="1">
        <v>89</v>
      </c>
      <c r="N110" s="1" t="s">
        <v>558</v>
      </c>
      <c r="P110" s="11" t="s">
        <v>432</v>
      </c>
      <c r="Q110" s="1" t="e" cm="1" vm="1">
        <f t="array" aca="1" ref="Q110" ca="1">VLOOKUP(ENTRADAS14172026[CÓDIGO PRODUCTO],INVENTARIO12151824[],2,FALSE)</f>
        <v>#VALUE!</v>
      </c>
      <c r="R110" s="1">
        <v>73</v>
      </c>
    </row>
    <row r="111" spans="1:18" x14ac:dyDescent="0.25">
      <c r="A111" s="11" t="s">
        <v>433</v>
      </c>
      <c r="B111" t="s">
        <v>309</v>
      </c>
      <c r="C111" s="3">
        <f>INVENTARIO12151821[[#This Row],[STOCK]]</f>
        <v>81</v>
      </c>
      <c r="D111" s="17">
        <f>SUMIF(ENTRADAS14172026[[#This Row],[CÓDIGO PRODUCTO]],INVENTARIO12151824[[#This Row],[CÓDIGO PRODUCTO]],ENTRADAS14172026[[#This Row],[CANTIDAD]])</f>
        <v>81</v>
      </c>
      <c r="E111" s="17">
        <f>SUMIF(SALIDAS13161925[[#This Row],[CÓDIGO PRODUCTO]],INVENTARIO12151824[[#This Row],[CÓDIGO PRODUCTO]],SALIDAS13161925[[#This Row],[CANTIDAD]])</f>
        <v>77</v>
      </c>
      <c r="F111" s="18">
        <f>INVENTARIO12151824[[#This Row],[EXISTENCIAS INICIALES]]+INVENTARIO12151824[[#This Row],[ENTRADAS]]-INVENTARIO12151824[[#This Row],[SALIDAS]]</f>
        <v>85</v>
      </c>
      <c r="H111" s="1" t="s">
        <v>558</v>
      </c>
      <c r="J111" s="11" t="s">
        <v>433</v>
      </c>
      <c r="K111" s="36" t="e" cm="1">
        <f t="array" ref="K111">BUSCARV</f>
        <v>#NAME?</v>
      </c>
      <c r="L111" s="1">
        <v>77</v>
      </c>
      <c r="N111" s="1" t="s">
        <v>559</v>
      </c>
      <c r="P111" s="11" t="s">
        <v>433</v>
      </c>
      <c r="Q111" s="1" t="e" cm="1" vm="1">
        <f t="array" aca="1" ref="Q111" ca="1">VLOOKUP(ENTRADAS14172026[CÓDIGO PRODUCTO],INVENTARIO12151824[],2,FALSE)</f>
        <v>#VALUE!</v>
      </c>
      <c r="R111" s="1">
        <v>81</v>
      </c>
    </row>
    <row r="112" spans="1:18" x14ac:dyDescent="0.25">
      <c r="A112" s="11" t="s">
        <v>434</v>
      </c>
      <c r="B112" t="s">
        <v>310</v>
      </c>
      <c r="C112" s="3">
        <f>INVENTARIO12151821[[#This Row],[STOCK]]</f>
        <v>88</v>
      </c>
      <c r="D112" s="17">
        <f>SUMIF(ENTRADAS14172026[[#This Row],[CÓDIGO PRODUCTO]],INVENTARIO12151824[[#This Row],[CÓDIGO PRODUCTO]],ENTRADAS14172026[[#This Row],[CANTIDAD]])</f>
        <v>69</v>
      </c>
      <c r="E112" s="17">
        <f>SUMIF(SALIDAS13161925[[#This Row],[CÓDIGO PRODUCTO]],INVENTARIO12151824[[#This Row],[CÓDIGO PRODUCTO]],SALIDAS13161925[[#This Row],[CANTIDAD]])</f>
        <v>76</v>
      </c>
      <c r="F112" s="18">
        <f>INVENTARIO12151824[[#This Row],[EXISTENCIAS INICIALES]]+INVENTARIO12151824[[#This Row],[ENTRADAS]]-INVENTARIO12151824[[#This Row],[SALIDAS]]</f>
        <v>81</v>
      </c>
      <c r="H112" s="1" t="s">
        <v>559</v>
      </c>
      <c r="J112" s="11" t="s">
        <v>434</v>
      </c>
      <c r="K112" s="36" t="e" cm="1">
        <f t="array" ref="K112">BUSCARV</f>
        <v>#NAME?</v>
      </c>
      <c r="L112" s="1">
        <v>76</v>
      </c>
      <c r="N112" s="1" t="s">
        <v>560</v>
      </c>
      <c r="P112" s="11" t="s">
        <v>434</v>
      </c>
      <c r="Q112" s="1" t="e" cm="1" vm="1">
        <f t="array" aca="1" ref="Q112" ca="1">VLOOKUP(ENTRADAS14172026[CÓDIGO PRODUCTO],INVENTARIO12151824[],2,FALSE)</f>
        <v>#VALUE!</v>
      </c>
      <c r="R112" s="1">
        <v>69</v>
      </c>
    </row>
    <row r="113" spans="1:18" x14ac:dyDescent="0.25">
      <c r="A113" s="11" t="s">
        <v>435</v>
      </c>
      <c r="B113" t="s">
        <v>311</v>
      </c>
      <c r="C113" s="3">
        <f>INVENTARIO12151821[[#This Row],[STOCK]]</f>
        <v>116</v>
      </c>
      <c r="D113" s="17">
        <f>SUMIF(ENTRADAS14172026[[#This Row],[CÓDIGO PRODUCTO]],INVENTARIO12151824[[#This Row],[CÓDIGO PRODUCTO]],ENTRADAS14172026[[#This Row],[CANTIDAD]])</f>
        <v>110</v>
      </c>
      <c r="E113" s="17">
        <f>SUMIF(SALIDAS13161925[[#This Row],[CÓDIGO PRODUCTO]],INVENTARIO12151824[[#This Row],[CÓDIGO PRODUCTO]],SALIDAS13161925[[#This Row],[CANTIDAD]])</f>
        <v>85</v>
      </c>
      <c r="F113" s="18">
        <f>INVENTARIO12151824[[#This Row],[EXISTENCIAS INICIALES]]+INVENTARIO12151824[[#This Row],[ENTRADAS]]-INVENTARIO12151824[[#This Row],[SALIDAS]]</f>
        <v>141</v>
      </c>
      <c r="H113" s="1" t="s">
        <v>560</v>
      </c>
      <c r="J113" s="11" t="s">
        <v>435</v>
      </c>
      <c r="K113" s="36" t="e" cm="1">
        <f t="array" ref="K113">BUSCARV</f>
        <v>#NAME?</v>
      </c>
      <c r="L113" s="1">
        <v>85</v>
      </c>
      <c r="N113" s="1" t="s">
        <v>561</v>
      </c>
      <c r="P113" s="11" t="s">
        <v>435</v>
      </c>
      <c r="Q113" s="1" t="e" cm="1" vm="1">
        <f t="array" aca="1" ref="Q113" ca="1">VLOOKUP(ENTRADAS14172026[CÓDIGO PRODUCTO],INVENTARIO12151824[],2,FALSE)</f>
        <v>#VALUE!</v>
      </c>
      <c r="R113" s="1">
        <v>110</v>
      </c>
    </row>
    <row r="114" spans="1:18" x14ac:dyDescent="0.25">
      <c r="A114" s="11" t="s">
        <v>436</v>
      </c>
      <c r="B114" t="s">
        <v>312</v>
      </c>
      <c r="C114" s="3">
        <f>INVENTARIO12151821[[#This Row],[STOCK]]</f>
        <v>72</v>
      </c>
      <c r="D114" s="17">
        <f>SUMIF(ENTRADAS14172026[[#This Row],[CÓDIGO PRODUCTO]],INVENTARIO12151824[[#This Row],[CÓDIGO PRODUCTO]],ENTRADAS14172026[[#This Row],[CANTIDAD]])</f>
        <v>108</v>
      </c>
      <c r="E114" s="17">
        <f>SUMIF(SALIDAS13161925[[#This Row],[CÓDIGO PRODUCTO]],INVENTARIO12151824[[#This Row],[CÓDIGO PRODUCTO]],SALIDAS13161925[[#This Row],[CANTIDAD]])</f>
        <v>77</v>
      </c>
      <c r="F114" s="18">
        <f>INVENTARIO12151824[[#This Row],[EXISTENCIAS INICIALES]]+INVENTARIO12151824[[#This Row],[ENTRADAS]]-INVENTARIO12151824[[#This Row],[SALIDAS]]</f>
        <v>103</v>
      </c>
      <c r="H114" s="1" t="s">
        <v>561</v>
      </c>
      <c r="J114" s="11" t="s">
        <v>436</v>
      </c>
      <c r="K114" s="36" t="e" cm="1">
        <f t="array" ref="K114">BUSCARV</f>
        <v>#NAME?</v>
      </c>
      <c r="L114" s="1">
        <v>77</v>
      </c>
      <c r="N114" s="1" t="s">
        <v>562</v>
      </c>
      <c r="P114" s="11" t="s">
        <v>436</v>
      </c>
      <c r="Q114" s="1" t="e" cm="1" vm="1">
        <f t="array" aca="1" ref="Q114" ca="1">VLOOKUP(ENTRADAS14172026[CÓDIGO PRODUCTO],INVENTARIO12151824[],2,FALSE)</f>
        <v>#VALUE!</v>
      </c>
      <c r="R114" s="1">
        <v>108</v>
      </c>
    </row>
    <row r="115" spans="1:18" x14ac:dyDescent="0.25">
      <c r="A115" s="11" t="s">
        <v>437</v>
      </c>
      <c r="B115" t="s">
        <v>313</v>
      </c>
      <c r="C115" s="3">
        <f>INVENTARIO12151821[[#This Row],[STOCK]]</f>
        <v>58</v>
      </c>
      <c r="D115" s="17">
        <f>SUMIF(ENTRADAS14172026[[#This Row],[CÓDIGO PRODUCTO]],INVENTARIO12151824[[#This Row],[CÓDIGO PRODUCTO]],ENTRADAS14172026[[#This Row],[CANTIDAD]])</f>
        <v>98</v>
      </c>
      <c r="E115" s="17">
        <f>SUMIF(SALIDAS13161925[[#This Row],[CÓDIGO PRODUCTO]],INVENTARIO12151824[[#This Row],[CÓDIGO PRODUCTO]],SALIDAS13161925[[#This Row],[CANTIDAD]])</f>
        <v>89</v>
      </c>
      <c r="F115" s="18">
        <f>INVENTARIO12151824[[#This Row],[EXISTENCIAS INICIALES]]+INVENTARIO12151824[[#This Row],[ENTRADAS]]-INVENTARIO12151824[[#This Row],[SALIDAS]]</f>
        <v>67</v>
      </c>
      <c r="H115" s="1" t="s">
        <v>562</v>
      </c>
      <c r="J115" s="11" t="s">
        <v>437</v>
      </c>
      <c r="K115" s="36" t="e" cm="1">
        <f t="array" ref="K115">BUSCARV</f>
        <v>#NAME?</v>
      </c>
      <c r="L115" s="1">
        <v>89</v>
      </c>
      <c r="N115" s="1" t="s">
        <v>563</v>
      </c>
      <c r="P115" s="11" t="s">
        <v>437</v>
      </c>
      <c r="Q115" s="1" t="e" cm="1" vm="1">
        <f t="array" aca="1" ref="Q115" ca="1">VLOOKUP(ENTRADAS14172026[CÓDIGO PRODUCTO],INVENTARIO12151824[],2,FALSE)</f>
        <v>#VALUE!</v>
      </c>
      <c r="R115" s="1">
        <v>98</v>
      </c>
    </row>
    <row r="116" spans="1:18" x14ac:dyDescent="0.25">
      <c r="A116" s="11" t="s">
        <v>438</v>
      </c>
      <c r="B116" t="s">
        <v>314</v>
      </c>
      <c r="C116" s="3">
        <f>INVENTARIO12151821[[#This Row],[STOCK]]</f>
        <v>75</v>
      </c>
      <c r="D116" s="17">
        <f>SUMIF(ENTRADAS14172026[[#This Row],[CÓDIGO PRODUCTO]],INVENTARIO12151824[[#This Row],[CÓDIGO PRODUCTO]],ENTRADAS14172026[[#This Row],[CANTIDAD]])</f>
        <v>102</v>
      </c>
      <c r="E116" s="17">
        <f>SUMIF(SALIDAS13161925[[#This Row],[CÓDIGO PRODUCTO]],INVENTARIO12151824[[#This Row],[CÓDIGO PRODUCTO]],SALIDAS13161925[[#This Row],[CANTIDAD]])</f>
        <v>85</v>
      </c>
      <c r="F116" s="18">
        <f>INVENTARIO12151824[[#This Row],[EXISTENCIAS INICIALES]]+INVENTARIO12151824[[#This Row],[ENTRADAS]]-INVENTARIO12151824[[#This Row],[SALIDAS]]</f>
        <v>92</v>
      </c>
      <c r="H116" s="1" t="s">
        <v>563</v>
      </c>
      <c r="J116" s="11" t="s">
        <v>438</v>
      </c>
      <c r="K116" s="36" t="e" cm="1">
        <f t="array" ref="K116">BUSCARV</f>
        <v>#NAME?</v>
      </c>
      <c r="L116" s="1">
        <v>85</v>
      </c>
      <c r="N116" s="1" t="s">
        <v>564</v>
      </c>
      <c r="P116" s="11" t="s">
        <v>438</v>
      </c>
      <c r="Q116" s="1" t="e" cm="1" vm="1">
        <f t="array" aca="1" ref="Q116" ca="1">VLOOKUP(ENTRADAS14172026[CÓDIGO PRODUCTO],INVENTARIO12151824[],2,FALSE)</f>
        <v>#VALUE!</v>
      </c>
      <c r="R116" s="1">
        <v>102</v>
      </c>
    </row>
    <row r="117" spans="1:18" x14ac:dyDescent="0.25">
      <c r="A117" s="11" t="s">
        <v>439</v>
      </c>
      <c r="B117" t="s">
        <v>315</v>
      </c>
      <c r="C117" s="3">
        <f>INVENTARIO12151821[[#This Row],[STOCK]]</f>
        <v>41</v>
      </c>
      <c r="D117" s="17">
        <f>SUMIF(ENTRADAS14172026[[#This Row],[CÓDIGO PRODUCTO]],INVENTARIO12151824[[#This Row],[CÓDIGO PRODUCTO]],ENTRADAS14172026[[#This Row],[CANTIDAD]])</f>
        <v>91</v>
      </c>
      <c r="E117" s="17">
        <f>SUMIF(SALIDAS13161925[[#This Row],[CÓDIGO PRODUCTO]],INVENTARIO12151824[[#This Row],[CÓDIGO PRODUCTO]],SALIDAS13161925[[#This Row],[CANTIDAD]])</f>
        <v>80</v>
      </c>
      <c r="F117" s="18">
        <f>INVENTARIO12151824[[#This Row],[EXISTENCIAS INICIALES]]+INVENTARIO12151824[[#This Row],[ENTRADAS]]-INVENTARIO12151824[[#This Row],[SALIDAS]]</f>
        <v>52</v>
      </c>
      <c r="H117" s="1" t="s">
        <v>564</v>
      </c>
      <c r="J117" s="11" t="s">
        <v>439</v>
      </c>
      <c r="K117" s="36" t="e" cm="1">
        <f t="array" ref="K117">BUSCARV</f>
        <v>#NAME?</v>
      </c>
      <c r="L117" s="1">
        <v>80</v>
      </c>
      <c r="N117" s="1" t="s">
        <v>565</v>
      </c>
      <c r="P117" s="11" t="s">
        <v>439</v>
      </c>
      <c r="Q117" s="1" t="e" cm="1" vm="1">
        <f t="array" aca="1" ref="Q117" ca="1">VLOOKUP(ENTRADAS14172026[CÓDIGO PRODUCTO],INVENTARIO12151824[],2,FALSE)</f>
        <v>#VALUE!</v>
      </c>
      <c r="R117" s="1">
        <v>91</v>
      </c>
    </row>
    <row r="118" spans="1:18" x14ac:dyDescent="0.25">
      <c r="A118" s="11" t="s">
        <v>440</v>
      </c>
      <c r="B118" t="s">
        <v>316</v>
      </c>
      <c r="C118" s="3">
        <f>INVENTARIO12151821[[#This Row],[STOCK]]</f>
        <v>56</v>
      </c>
      <c r="D118" s="17">
        <f>SUMIF(ENTRADAS14172026[[#This Row],[CÓDIGO PRODUCTO]],INVENTARIO12151824[[#This Row],[CÓDIGO PRODUCTO]],ENTRADAS14172026[[#This Row],[CANTIDAD]])</f>
        <v>108</v>
      </c>
      <c r="E118" s="17">
        <f>SUMIF(SALIDAS13161925[[#This Row],[CÓDIGO PRODUCTO]],INVENTARIO12151824[[#This Row],[CÓDIGO PRODUCTO]],SALIDAS13161925[[#This Row],[CANTIDAD]])</f>
        <v>82</v>
      </c>
      <c r="F118" s="18">
        <f>INVENTARIO12151824[[#This Row],[EXISTENCIAS INICIALES]]+INVENTARIO12151824[[#This Row],[ENTRADAS]]-INVENTARIO12151824[[#This Row],[SALIDAS]]</f>
        <v>82</v>
      </c>
      <c r="H118" s="1" t="s">
        <v>565</v>
      </c>
      <c r="J118" s="11" t="s">
        <v>440</v>
      </c>
      <c r="K118" s="36" t="e" cm="1">
        <f t="array" ref="K118">BUSCARV</f>
        <v>#NAME?</v>
      </c>
      <c r="L118" s="1">
        <v>82</v>
      </c>
      <c r="N118" s="1" t="s">
        <v>566</v>
      </c>
      <c r="P118" s="11" t="s">
        <v>440</v>
      </c>
      <c r="Q118" s="1" t="e" cm="1" vm="1">
        <f t="array" aca="1" ref="Q118" ca="1">VLOOKUP(ENTRADAS14172026[CÓDIGO PRODUCTO],INVENTARIO12151824[],2,FALSE)</f>
        <v>#VALUE!</v>
      </c>
      <c r="R118" s="1">
        <v>108</v>
      </c>
    </row>
    <row r="119" spans="1:18" x14ac:dyDescent="0.25">
      <c r="A119" s="11" t="s">
        <v>441</v>
      </c>
      <c r="B119" t="s">
        <v>317</v>
      </c>
      <c r="C119" s="3">
        <f>INVENTARIO12151821[[#This Row],[STOCK]]</f>
        <v>45</v>
      </c>
      <c r="D119" s="17">
        <f>SUMIF(ENTRADAS14172026[[#This Row],[CÓDIGO PRODUCTO]],INVENTARIO12151824[[#This Row],[CÓDIGO PRODUCTO]],ENTRADAS14172026[[#This Row],[CANTIDAD]])</f>
        <v>90</v>
      </c>
      <c r="E119" s="17">
        <f>SUMIF(SALIDAS13161925[[#This Row],[CÓDIGO PRODUCTO]],INVENTARIO12151824[[#This Row],[CÓDIGO PRODUCTO]],SALIDAS13161925[[#This Row],[CANTIDAD]])</f>
        <v>81</v>
      </c>
      <c r="F119" s="18">
        <f>INVENTARIO12151824[[#This Row],[EXISTENCIAS INICIALES]]+INVENTARIO12151824[[#This Row],[ENTRADAS]]-INVENTARIO12151824[[#This Row],[SALIDAS]]</f>
        <v>54</v>
      </c>
      <c r="H119" s="1" t="s">
        <v>566</v>
      </c>
      <c r="J119" s="11" t="s">
        <v>441</v>
      </c>
      <c r="K119" s="36" t="e" cm="1">
        <f t="array" ref="K119">BUSCARV</f>
        <v>#NAME?</v>
      </c>
      <c r="L119" s="1">
        <v>81</v>
      </c>
      <c r="N119" s="1" t="s">
        <v>567</v>
      </c>
      <c r="P119" s="11" t="s">
        <v>441</v>
      </c>
      <c r="Q119" s="1" t="e" cm="1" vm="1">
        <f t="array" aca="1" ref="Q119" ca="1">VLOOKUP(ENTRADAS14172026[CÓDIGO PRODUCTO],INVENTARIO12151824[],2,FALSE)</f>
        <v>#VALUE!</v>
      </c>
      <c r="R119" s="1">
        <v>90</v>
      </c>
    </row>
    <row r="120" spans="1:18" x14ac:dyDescent="0.25">
      <c r="A120" s="11" t="s">
        <v>442</v>
      </c>
      <c r="B120" t="s">
        <v>318</v>
      </c>
      <c r="C120" s="3">
        <f>INVENTARIO12151821[[#This Row],[STOCK]]</f>
        <v>75</v>
      </c>
      <c r="D120" s="17">
        <f>SUMIF(ENTRADAS14172026[[#This Row],[CÓDIGO PRODUCTO]],INVENTARIO12151824[[#This Row],[CÓDIGO PRODUCTO]],ENTRADAS14172026[[#This Row],[CANTIDAD]])</f>
        <v>104</v>
      </c>
      <c r="E120" s="17">
        <f>SUMIF(SALIDAS13161925[[#This Row],[CÓDIGO PRODUCTO]],INVENTARIO12151824[[#This Row],[CÓDIGO PRODUCTO]],SALIDAS13161925[[#This Row],[CANTIDAD]])</f>
        <v>81</v>
      </c>
      <c r="F120" s="18">
        <f>INVENTARIO12151824[[#This Row],[EXISTENCIAS INICIALES]]+INVENTARIO12151824[[#This Row],[ENTRADAS]]-INVENTARIO12151824[[#This Row],[SALIDAS]]</f>
        <v>98</v>
      </c>
      <c r="H120" s="1" t="s">
        <v>567</v>
      </c>
      <c r="J120" s="11" t="s">
        <v>442</v>
      </c>
      <c r="K120" s="36" t="e" cm="1">
        <f t="array" ref="K120">BUSCARV</f>
        <v>#NAME?</v>
      </c>
      <c r="L120" s="1">
        <v>81</v>
      </c>
      <c r="N120" s="1" t="s">
        <v>568</v>
      </c>
      <c r="P120" s="11" t="s">
        <v>442</v>
      </c>
      <c r="Q120" s="1" t="e" cm="1" vm="1">
        <f t="array" aca="1" ref="Q120" ca="1">VLOOKUP(ENTRADAS14172026[CÓDIGO PRODUCTO],INVENTARIO12151824[],2,FALSE)</f>
        <v>#VALUE!</v>
      </c>
      <c r="R120" s="1">
        <v>104</v>
      </c>
    </row>
    <row r="121" spans="1:18" x14ac:dyDescent="0.25">
      <c r="A121" s="11" t="s">
        <v>443</v>
      </c>
      <c r="B121" t="s">
        <v>319</v>
      </c>
      <c r="C121" s="3">
        <f>INVENTARIO12151821[[#This Row],[STOCK]]</f>
        <v>37</v>
      </c>
      <c r="D121" s="17">
        <f>SUMIF(ENTRADAS14172026[[#This Row],[CÓDIGO PRODUCTO]],INVENTARIO12151824[[#This Row],[CÓDIGO PRODUCTO]],ENTRADAS14172026[[#This Row],[CANTIDAD]])</f>
        <v>90</v>
      </c>
      <c r="E121" s="17">
        <f>SUMIF(SALIDAS13161925[[#This Row],[CÓDIGO PRODUCTO]],INVENTARIO12151824[[#This Row],[CÓDIGO PRODUCTO]],SALIDAS13161925[[#This Row],[CANTIDAD]])</f>
        <v>90</v>
      </c>
      <c r="F121" s="18">
        <f>INVENTARIO12151824[[#This Row],[EXISTENCIAS INICIALES]]+INVENTARIO12151824[[#This Row],[ENTRADAS]]-INVENTARIO12151824[[#This Row],[SALIDAS]]</f>
        <v>37</v>
      </c>
      <c r="H121" s="1" t="s">
        <v>568</v>
      </c>
      <c r="J121" s="11" t="s">
        <v>443</v>
      </c>
      <c r="K121" s="36" t="e" cm="1">
        <f t="array" ref="K121">BUSCARV</f>
        <v>#NAME?</v>
      </c>
      <c r="L121" s="1">
        <v>90</v>
      </c>
      <c r="N121" s="1" t="s">
        <v>569</v>
      </c>
      <c r="P121" s="11" t="s">
        <v>443</v>
      </c>
      <c r="Q121" s="1" t="e" cm="1" vm="1">
        <f t="array" aca="1" ref="Q121" ca="1">VLOOKUP(ENTRADAS14172026[CÓDIGO PRODUCTO],INVENTARIO12151824[],2,FALSE)</f>
        <v>#VALUE!</v>
      </c>
      <c r="R121" s="1">
        <v>90</v>
      </c>
    </row>
    <row r="122" spans="1:18" x14ac:dyDescent="0.25">
      <c r="A122" s="11" t="s">
        <v>444</v>
      </c>
      <c r="B122" t="s">
        <v>320</v>
      </c>
      <c r="C122" s="3">
        <f>INVENTARIO12151821[[#This Row],[STOCK]]</f>
        <v>28</v>
      </c>
      <c r="D122" s="17">
        <f>SUMIF(ENTRADAS14172026[[#This Row],[CÓDIGO PRODUCTO]],INVENTARIO12151824[[#This Row],[CÓDIGO PRODUCTO]],ENTRADAS14172026[[#This Row],[CANTIDAD]])</f>
        <v>95</v>
      </c>
      <c r="E122" s="17">
        <f>SUMIF(SALIDAS13161925[[#This Row],[CÓDIGO PRODUCTO]],INVENTARIO12151824[[#This Row],[CÓDIGO PRODUCTO]],SALIDAS13161925[[#This Row],[CANTIDAD]])</f>
        <v>77</v>
      </c>
      <c r="F122" s="18">
        <f>INVENTARIO12151824[[#This Row],[EXISTENCIAS INICIALES]]+INVENTARIO12151824[[#This Row],[ENTRADAS]]-INVENTARIO12151824[[#This Row],[SALIDAS]]</f>
        <v>46</v>
      </c>
      <c r="H122" s="1" t="s">
        <v>569</v>
      </c>
      <c r="J122" s="11" t="s">
        <v>444</v>
      </c>
      <c r="K122" s="36" t="e" cm="1">
        <f t="array" ref="K122">BUSCARV</f>
        <v>#NAME?</v>
      </c>
      <c r="L122" s="1">
        <v>77</v>
      </c>
      <c r="N122" s="1" t="s">
        <v>570</v>
      </c>
      <c r="P122" s="11" t="s">
        <v>444</v>
      </c>
      <c r="Q122" s="1" t="e" cm="1" vm="1">
        <f t="array" aca="1" ref="Q122" ca="1">VLOOKUP(ENTRADAS14172026[CÓDIGO PRODUCTO],INVENTARIO12151824[],2,FALSE)</f>
        <v>#VALUE!</v>
      </c>
      <c r="R122" s="1">
        <v>95</v>
      </c>
    </row>
    <row r="123" spans="1:18" x14ac:dyDescent="0.25">
      <c r="A123" s="11" t="s">
        <v>445</v>
      </c>
      <c r="B123" t="s">
        <v>321</v>
      </c>
      <c r="C123" s="3">
        <f>INVENTARIO12151821[[#This Row],[STOCK]]</f>
        <v>42</v>
      </c>
      <c r="D123" s="17">
        <f>SUMIF(ENTRADAS14172026[[#This Row],[CÓDIGO PRODUCTO]],INVENTARIO12151824[[#This Row],[CÓDIGO PRODUCTO]],ENTRADAS14172026[[#This Row],[CANTIDAD]])</f>
        <v>93</v>
      </c>
      <c r="E123" s="17">
        <f>SUMIF(SALIDAS13161925[[#This Row],[CÓDIGO PRODUCTO]],INVENTARIO12151824[[#This Row],[CÓDIGO PRODUCTO]],SALIDAS13161925[[#This Row],[CANTIDAD]])</f>
        <v>78</v>
      </c>
      <c r="F123" s="18">
        <f>INVENTARIO12151824[[#This Row],[EXISTENCIAS INICIALES]]+INVENTARIO12151824[[#This Row],[ENTRADAS]]-INVENTARIO12151824[[#This Row],[SALIDAS]]</f>
        <v>57</v>
      </c>
      <c r="H123" s="1" t="s">
        <v>570</v>
      </c>
      <c r="J123" s="11" t="s">
        <v>445</v>
      </c>
      <c r="K123" s="36" t="e" cm="1">
        <f t="array" ref="K123">BUSCARV</f>
        <v>#NAME?</v>
      </c>
      <c r="L123" s="1">
        <v>78</v>
      </c>
      <c r="N123" s="1" t="s">
        <v>571</v>
      </c>
      <c r="P123" s="11" t="s">
        <v>445</v>
      </c>
      <c r="Q123" s="1" t="e" cm="1" vm="1">
        <f t="array" aca="1" ref="Q123" ca="1">VLOOKUP(ENTRADAS14172026[CÓDIGO PRODUCTO],INVENTARIO12151824[],2,FALSE)</f>
        <v>#VALUE!</v>
      </c>
      <c r="R123" s="1">
        <v>93</v>
      </c>
    </row>
    <row r="124" spans="1:18" x14ac:dyDescent="0.25">
      <c r="A124" s="11" t="s">
        <v>446</v>
      </c>
      <c r="B124" t="s">
        <v>322</v>
      </c>
      <c r="C124" s="3">
        <f>INVENTARIO12151821[[#This Row],[STOCK]]</f>
        <v>62</v>
      </c>
      <c r="D124" s="17">
        <f>SUMIF(ENTRADAS14172026[[#This Row],[CÓDIGO PRODUCTO]],INVENTARIO12151824[[#This Row],[CÓDIGO PRODUCTO]],ENTRADAS14172026[[#This Row],[CANTIDAD]])</f>
        <v>91</v>
      </c>
      <c r="E124" s="17">
        <f>SUMIF(SALIDAS13161925[[#This Row],[CÓDIGO PRODUCTO]],INVENTARIO12151824[[#This Row],[CÓDIGO PRODUCTO]],SALIDAS13161925[[#This Row],[CANTIDAD]])</f>
        <v>90</v>
      </c>
      <c r="F124" s="18">
        <f>INVENTARIO12151824[[#This Row],[EXISTENCIAS INICIALES]]+INVENTARIO12151824[[#This Row],[ENTRADAS]]-INVENTARIO12151824[[#This Row],[SALIDAS]]</f>
        <v>63</v>
      </c>
      <c r="H124" s="1" t="s">
        <v>571</v>
      </c>
      <c r="J124" s="11" t="s">
        <v>446</v>
      </c>
      <c r="K124" s="36" t="e" cm="1">
        <f t="array" ref="K124">BUSCARV</f>
        <v>#NAME?</v>
      </c>
      <c r="L124" s="1">
        <v>90</v>
      </c>
      <c r="N124" s="1" t="s">
        <v>572</v>
      </c>
      <c r="P124" s="11" t="s">
        <v>446</v>
      </c>
      <c r="Q124" s="1" t="e" cm="1" vm="1">
        <f t="array" aca="1" ref="Q124" ca="1">VLOOKUP(ENTRADAS14172026[CÓDIGO PRODUCTO],INVENTARIO12151824[],2,FALSE)</f>
        <v>#VALUE!</v>
      </c>
      <c r="R124" s="1">
        <v>91</v>
      </c>
    </row>
    <row r="125" spans="1:18" x14ac:dyDescent="0.25">
      <c r="A125" s="11" t="s">
        <v>447</v>
      </c>
      <c r="B125" t="s">
        <v>323</v>
      </c>
      <c r="C125" s="3">
        <f>INVENTARIO12151821[[#This Row],[STOCK]]</f>
        <v>90</v>
      </c>
      <c r="D125" s="17">
        <f>SUMIF(ENTRADAS14172026[[#This Row],[CÓDIGO PRODUCTO]],INVENTARIO12151824[[#This Row],[CÓDIGO PRODUCTO]],ENTRADAS14172026[[#This Row],[CANTIDAD]])</f>
        <v>95</v>
      </c>
      <c r="E125" s="17">
        <f>SUMIF(SALIDAS13161925[[#This Row],[CÓDIGO PRODUCTO]],INVENTARIO12151824[[#This Row],[CÓDIGO PRODUCTO]],SALIDAS13161925[[#This Row],[CANTIDAD]])</f>
        <v>89</v>
      </c>
      <c r="F125" s="18">
        <f>INVENTARIO12151824[[#This Row],[EXISTENCIAS INICIALES]]+INVENTARIO12151824[[#This Row],[ENTRADAS]]-INVENTARIO12151824[[#This Row],[SALIDAS]]</f>
        <v>96</v>
      </c>
      <c r="H125" s="1" t="s">
        <v>572</v>
      </c>
      <c r="J125" s="11" t="s">
        <v>447</v>
      </c>
      <c r="K125" s="36" t="e" cm="1">
        <f t="array" ref="K125">BUSCARV</f>
        <v>#NAME?</v>
      </c>
      <c r="L125" s="1">
        <v>89</v>
      </c>
      <c r="N125" s="1" t="s">
        <v>573</v>
      </c>
      <c r="P125" s="11" t="s">
        <v>447</v>
      </c>
      <c r="Q125" s="1" t="e" cm="1" vm="1">
        <f t="array" aca="1" ref="Q125" ca="1">VLOOKUP(ENTRADAS14172026[CÓDIGO PRODUCTO],INVENTARIO12151824[],2,FALSE)</f>
        <v>#VALUE!</v>
      </c>
      <c r="R125" s="1">
        <v>95</v>
      </c>
    </row>
    <row r="126" spans="1:18" x14ac:dyDescent="0.25">
      <c r="A126" s="11" t="s">
        <v>448</v>
      </c>
      <c r="B126" t="s">
        <v>324</v>
      </c>
      <c r="C126" s="3">
        <f>INVENTARIO12151821[[#This Row],[STOCK]]</f>
        <v>116</v>
      </c>
      <c r="D126" s="17">
        <f>SUMIF(ENTRADAS14172026[[#This Row],[CÓDIGO PRODUCTO]],INVENTARIO12151824[[#This Row],[CÓDIGO PRODUCTO]],ENTRADAS14172026[[#This Row],[CANTIDAD]])</f>
        <v>111</v>
      </c>
      <c r="E126" s="17">
        <f>SUMIF(SALIDAS13161925[[#This Row],[CÓDIGO PRODUCTO]],INVENTARIO12151824[[#This Row],[CÓDIGO PRODUCTO]],SALIDAS13161925[[#This Row],[CANTIDAD]])</f>
        <v>85</v>
      </c>
      <c r="F126" s="18">
        <f>INVENTARIO12151824[[#This Row],[EXISTENCIAS INICIALES]]+INVENTARIO12151824[[#This Row],[ENTRADAS]]-INVENTARIO12151824[[#This Row],[SALIDAS]]</f>
        <v>142</v>
      </c>
      <c r="H126" s="1" t="s">
        <v>573</v>
      </c>
      <c r="J126" s="11" t="s">
        <v>448</v>
      </c>
      <c r="K126" s="36" t="e" cm="1">
        <f t="array" ref="K126">BUSCARV</f>
        <v>#NAME?</v>
      </c>
      <c r="L126" s="1">
        <v>85</v>
      </c>
      <c r="N126" s="1" t="s">
        <v>574</v>
      </c>
      <c r="P126" s="11" t="s">
        <v>448</v>
      </c>
      <c r="Q126" s="1" t="e" cm="1" vm="1">
        <f t="array" aca="1" ref="Q126" ca="1">VLOOKUP(ENTRADAS14172026[CÓDIGO PRODUCTO],INVENTARIO12151824[],2,FALSE)</f>
        <v>#VALUE!</v>
      </c>
      <c r="R126" s="1">
        <v>111</v>
      </c>
    </row>
    <row r="127" spans="1:18" x14ac:dyDescent="0.25">
      <c r="A127" s="11" t="s">
        <v>449</v>
      </c>
      <c r="B127" t="s">
        <v>325</v>
      </c>
      <c r="C127" s="3">
        <f>INVENTARIO12151821[[#This Row],[STOCK]]</f>
        <v>112</v>
      </c>
      <c r="D127" s="17">
        <f>SUMIF(ENTRADAS14172026[[#This Row],[CÓDIGO PRODUCTO]],INVENTARIO12151824[[#This Row],[CÓDIGO PRODUCTO]],ENTRADAS14172026[[#This Row],[CANTIDAD]])</f>
        <v>105</v>
      </c>
      <c r="E127" s="17">
        <f>SUMIF(SALIDAS13161925[[#This Row],[CÓDIGO PRODUCTO]],INVENTARIO12151824[[#This Row],[CÓDIGO PRODUCTO]],SALIDAS13161925[[#This Row],[CANTIDAD]])</f>
        <v>84</v>
      </c>
      <c r="F127" s="18">
        <f>INVENTARIO12151824[[#This Row],[EXISTENCIAS INICIALES]]+INVENTARIO12151824[[#This Row],[ENTRADAS]]-INVENTARIO12151824[[#This Row],[SALIDAS]]</f>
        <v>133</v>
      </c>
      <c r="H127" s="1" t="s">
        <v>574</v>
      </c>
      <c r="J127" s="11" t="s">
        <v>449</v>
      </c>
      <c r="K127" s="36" t="e" cm="1">
        <f t="array" ref="K127">BUSCARV</f>
        <v>#NAME?</v>
      </c>
      <c r="L127" s="1">
        <v>84</v>
      </c>
      <c r="N127" s="1" t="s">
        <v>575</v>
      </c>
      <c r="P127" s="11" t="s">
        <v>449</v>
      </c>
      <c r="Q127" s="1" t="e" cm="1" vm="1">
        <f t="array" aca="1" ref="Q127" ca="1">VLOOKUP(ENTRADAS14172026[CÓDIGO PRODUCTO],INVENTARIO12151824[],2,FALSE)</f>
        <v>#VALUE!</v>
      </c>
      <c r="R127" s="1">
        <v>105</v>
      </c>
    </row>
    <row r="128" spans="1:18" x14ac:dyDescent="0.25">
      <c r="A128" s="11" t="s">
        <v>450</v>
      </c>
      <c r="B128" t="s">
        <v>326</v>
      </c>
      <c r="C128" s="3">
        <f>INVENTARIO12151821[[#This Row],[STOCK]]</f>
        <v>81</v>
      </c>
      <c r="D128" s="17">
        <f>SUMIF(ENTRADAS14172026[[#This Row],[CÓDIGO PRODUCTO]],INVENTARIO12151824[[#This Row],[CÓDIGO PRODUCTO]],ENTRADAS14172026[[#This Row],[CANTIDAD]])</f>
        <v>101</v>
      </c>
      <c r="E128" s="17">
        <f>SUMIF(SALIDAS13161925[[#This Row],[CÓDIGO PRODUCTO]],INVENTARIO12151824[[#This Row],[CÓDIGO PRODUCTO]],SALIDAS13161925[[#This Row],[CANTIDAD]])</f>
        <v>85</v>
      </c>
      <c r="F128" s="18">
        <f>INVENTARIO12151824[[#This Row],[EXISTENCIAS INICIALES]]+INVENTARIO12151824[[#This Row],[ENTRADAS]]-INVENTARIO12151824[[#This Row],[SALIDAS]]</f>
        <v>97</v>
      </c>
      <c r="H128" s="1" t="s">
        <v>575</v>
      </c>
      <c r="J128" s="11" t="s">
        <v>450</v>
      </c>
      <c r="K128" s="36" t="e" cm="1">
        <f t="array" ref="K128">BUSCARV</f>
        <v>#NAME?</v>
      </c>
      <c r="L128" s="1">
        <v>85</v>
      </c>
      <c r="N128" s="1" t="s">
        <v>576</v>
      </c>
      <c r="P128" s="11" t="s">
        <v>450</v>
      </c>
      <c r="Q128" s="1" t="e" cm="1" vm="1">
        <f t="array" aca="1" ref="Q128" ca="1">VLOOKUP(ENTRADAS14172026[CÓDIGO PRODUCTO],INVENTARIO12151824[],2,FALSE)</f>
        <v>#VALUE!</v>
      </c>
      <c r="R128" s="1">
        <v>101</v>
      </c>
    </row>
    <row r="129" spans="1:18" x14ac:dyDescent="0.25">
      <c r="A129" s="11" t="s">
        <v>451</v>
      </c>
      <c r="B129" t="s">
        <v>327</v>
      </c>
      <c r="C129" s="3">
        <f>INVENTARIO12151821[[#This Row],[STOCK]]</f>
        <v>107</v>
      </c>
      <c r="D129" s="17">
        <f>SUMIF(ENTRADAS14172026[[#This Row],[CÓDIGO PRODUCTO]],INVENTARIO12151824[[#This Row],[CÓDIGO PRODUCTO]],ENTRADAS14172026[[#This Row],[CANTIDAD]])</f>
        <v>102</v>
      </c>
      <c r="E129" s="17">
        <f>SUMIF(SALIDAS13161925[[#This Row],[CÓDIGO PRODUCTO]],INVENTARIO12151824[[#This Row],[CÓDIGO PRODUCTO]],SALIDAS13161925[[#This Row],[CANTIDAD]])</f>
        <v>87</v>
      </c>
      <c r="F129" s="18">
        <f>INVENTARIO12151824[[#This Row],[EXISTENCIAS INICIALES]]+INVENTARIO12151824[[#This Row],[ENTRADAS]]-INVENTARIO12151824[[#This Row],[SALIDAS]]</f>
        <v>122</v>
      </c>
      <c r="H129" s="1" t="s">
        <v>576</v>
      </c>
      <c r="J129" s="11" t="s">
        <v>451</v>
      </c>
      <c r="K129" s="36" t="e" cm="1">
        <f t="array" ref="K129">BUSCARV</f>
        <v>#NAME?</v>
      </c>
      <c r="L129" s="1">
        <v>87</v>
      </c>
      <c r="N129" s="1" t="s">
        <v>577</v>
      </c>
      <c r="P129" s="11" t="s">
        <v>451</v>
      </c>
      <c r="Q129" s="1" t="e" cm="1" vm="1">
        <f t="array" aca="1" ref="Q129" ca="1">VLOOKUP(ENTRADAS14172026[CÓDIGO PRODUCTO],INVENTARIO12151824[],2,FALSE)</f>
        <v>#VALUE!</v>
      </c>
      <c r="R129" s="1">
        <v>102</v>
      </c>
    </row>
    <row r="130" spans="1:18" x14ac:dyDescent="0.25">
      <c r="A130" s="11" t="s">
        <v>452</v>
      </c>
      <c r="B130" t="s">
        <v>328</v>
      </c>
      <c r="C130" s="3">
        <f>INVENTARIO12151821[[#This Row],[STOCK]]</f>
        <v>89</v>
      </c>
      <c r="D130" s="17">
        <f>SUMIF(ENTRADAS14172026[[#This Row],[CÓDIGO PRODUCTO]],INVENTARIO12151824[[#This Row],[CÓDIGO PRODUCTO]],ENTRADAS14172026[[#This Row],[CANTIDAD]])</f>
        <v>101</v>
      </c>
      <c r="E130" s="17">
        <f>SUMIF(SALIDAS13161925[[#This Row],[CÓDIGO PRODUCTO]],INVENTARIO12151824[[#This Row],[CÓDIGO PRODUCTO]],SALIDAS13161925[[#This Row],[CANTIDAD]])</f>
        <v>87</v>
      </c>
      <c r="F130" s="18">
        <f>INVENTARIO12151824[[#This Row],[EXISTENCIAS INICIALES]]+INVENTARIO12151824[[#This Row],[ENTRADAS]]-INVENTARIO12151824[[#This Row],[SALIDAS]]</f>
        <v>103</v>
      </c>
      <c r="H130" s="1" t="s">
        <v>577</v>
      </c>
      <c r="J130" s="11" t="s">
        <v>452</v>
      </c>
      <c r="K130" s="36" t="e" cm="1">
        <f t="array" ref="K130">BUSCARV</f>
        <v>#NAME?</v>
      </c>
      <c r="L130" s="1">
        <v>87</v>
      </c>
      <c r="N130" s="1" t="s">
        <v>578</v>
      </c>
      <c r="P130" s="11" t="s">
        <v>452</v>
      </c>
      <c r="Q130" s="1" t="e" cm="1" vm="1">
        <f t="array" aca="1" ref="Q130" ca="1">VLOOKUP(ENTRADAS14172026[CÓDIGO PRODUCTO],INVENTARIO12151824[],2,FALSE)</f>
        <v>#VALUE!</v>
      </c>
      <c r="R130" s="1">
        <v>101</v>
      </c>
    </row>
    <row r="131" spans="1:18" x14ac:dyDescent="0.25">
      <c r="A131" s="11" t="s">
        <v>453</v>
      </c>
      <c r="B131" t="s">
        <v>329</v>
      </c>
      <c r="C131" s="3">
        <f>INVENTARIO12151821[[#This Row],[STOCK]]</f>
        <v>85</v>
      </c>
      <c r="D131" s="17">
        <f>SUMIF(ENTRADAS14172026[[#This Row],[CÓDIGO PRODUCTO]],INVENTARIO12151824[[#This Row],[CÓDIGO PRODUCTO]],ENTRADAS14172026[[#This Row],[CANTIDAD]])</f>
        <v>105</v>
      </c>
      <c r="E131" s="17">
        <f>SUMIF(SALIDAS13161925[[#This Row],[CÓDIGO PRODUCTO]],INVENTARIO12151824[[#This Row],[CÓDIGO PRODUCTO]],SALIDAS13161925[[#This Row],[CANTIDAD]])</f>
        <v>79</v>
      </c>
      <c r="F131" s="18">
        <f>INVENTARIO12151824[[#This Row],[EXISTENCIAS INICIALES]]+INVENTARIO12151824[[#This Row],[ENTRADAS]]-INVENTARIO12151824[[#This Row],[SALIDAS]]</f>
        <v>111</v>
      </c>
      <c r="H131" s="1" t="s">
        <v>578</v>
      </c>
      <c r="J131" s="11" t="s">
        <v>453</v>
      </c>
      <c r="K131" s="36" t="e" cm="1">
        <f t="array" ref="K131">BUSCARV</f>
        <v>#NAME?</v>
      </c>
      <c r="L131" s="1">
        <v>79</v>
      </c>
      <c r="N131" s="1" t="s">
        <v>579</v>
      </c>
      <c r="P131" s="11" t="s">
        <v>453</v>
      </c>
      <c r="Q131" s="1" t="e" cm="1" vm="1">
        <f t="array" aca="1" ref="Q131" ca="1">VLOOKUP(ENTRADAS14172026[CÓDIGO PRODUCTO],INVENTARIO12151824[],2,FALSE)</f>
        <v>#VALUE!</v>
      </c>
      <c r="R131" s="1">
        <v>105</v>
      </c>
    </row>
    <row r="132" spans="1:18" x14ac:dyDescent="0.25">
      <c r="A132" s="11" t="s">
        <v>454</v>
      </c>
      <c r="B132" t="s">
        <v>330</v>
      </c>
      <c r="C132" s="3">
        <f>INVENTARIO12151821[[#This Row],[STOCK]]</f>
        <v>103</v>
      </c>
      <c r="D132" s="17">
        <f>SUMIF(ENTRADAS14172026[[#This Row],[CÓDIGO PRODUCTO]],INVENTARIO12151824[[#This Row],[CÓDIGO PRODUCTO]],ENTRADAS14172026[[#This Row],[CANTIDAD]])</f>
        <v>111</v>
      </c>
      <c r="E132" s="17">
        <f>SUMIF(SALIDAS13161925[[#This Row],[CÓDIGO PRODUCTO]],INVENTARIO12151824[[#This Row],[CÓDIGO PRODUCTO]],SALIDAS13161925[[#This Row],[CANTIDAD]])</f>
        <v>86</v>
      </c>
      <c r="F132" s="18">
        <f>INVENTARIO12151824[[#This Row],[EXISTENCIAS INICIALES]]+INVENTARIO12151824[[#This Row],[ENTRADAS]]-INVENTARIO12151824[[#This Row],[SALIDAS]]</f>
        <v>128</v>
      </c>
      <c r="H132" s="1" t="s">
        <v>579</v>
      </c>
      <c r="J132" s="11" t="s">
        <v>454</v>
      </c>
      <c r="K132" s="36" t="e" cm="1">
        <f t="array" ref="K132">BUSCARV</f>
        <v>#NAME?</v>
      </c>
      <c r="L132" s="1">
        <v>86</v>
      </c>
      <c r="N132" s="1" t="s">
        <v>580</v>
      </c>
      <c r="P132" s="11" t="s">
        <v>454</v>
      </c>
      <c r="Q132" s="1" t="e" cm="1" vm="1">
        <f t="array" aca="1" ref="Q132" ca="1">VLOOKUP(ENTRADAS14172026[CÓDIGO PRODUCTO],INVENTARIO12151824[],2,FALSE)</f>
        <v>#VALUE!</v>
      </c>
      <c r="R132" s="1">
        <v>111</v>
      </c>
    </row>
    <row r="133" spans="1:18" x14ac:dyDescent="0.25">
      <c r="A133" s="11" t="s">
        <v>455</v>
      </c>
      <c r="B133" t="s">
        <v>331</v>
      </c>
      <c r="C133" s="3">
        <f>INVENTARIO12151821[[#This Row],[STOCK]]</f>
        <v>30</v>
      </c>
      <c r="D133" s="17">
        <f>SUMIF(ENTRADAS14172026[[#This Row],[CÓDIGO PRODUCTO]],INVENTARIO12151824[[#This Row],[CÓDIGO PRODUCTO]],ENTRADAS14172026[[#This Row],[CANTIDAD]])</f>
        <v>58</v>
      </c>
      <c r="E133" s="17">
        <f>SUMIF(SALIDAS13161925[[#This Row],[CÓDIGO PRODUCTO]],INVENTARIO12151824[[#This Row],[CÓDIGO PRODUCTO]],SALIDAS13161925[[#This Row],[CANTIDAD]])</f>
        <v>77</v>
      </c>
      <c r="F133" s="18">
        <f>INVENTARIO12151824[[#This Row],[EXISTENCIAS INICIALES]]+INVENTARIO12151824[[#This Row],[ENTRADAS]]-INVENTARIO12151824[[#This Row],[SALIDAS]]</f>
        <v>11</v>
      </c>
      <c r="H133" s="1" t="s">
        <v>580</v>
      </c>
      <c r="J133" s="11" t="s">
        <v>455</v>
      </c>
      <c r="K133" s="36" t="e" cm="1">
        <f t="array" ref="K133">BUSCARV</f>
        <v>#NAME?</v>
      </c>
      <c r="L133" s="1">
        <v>77</v>
      </c>
      <c r="N133" s="1" t="s">
        <v>581</v>
      </c>
      <c r="P133" s="11" t="s">
        <v>455</v>
      </c>
      <c r="Q133" s="1" t="e" cm="1" vm="1">
        <f t="array" aca="1" ref="Q133" ca="1">VLOOKUP(ENTRADAS14172026[CÓDIGO PRODUCTO],INVENTARIO12151824[],2,FALSE)</f>
        <v>#VALUE!</v>
      </c>
      <c r="R133" s="1">
        <v>58</v>
      </c>
    </row>
    <row r="134" spans="1:18" x14ac:dyDescent="0.25">
      <c r="A134" s="11" t="s">
        <v>456</v>
      </c>
      <c r="B134" t="s">
        <v>332</v>
      </c>
      <c r="C134" s="3">
        <f>INVENTARIO12151821[[#This Row],[STOCK]]</f>
        <v>87</v>
      </c>
      <c r="D134" s="17">
        <f>SUMIF(ENTRADAS14172026[[#This Row],[CÓDIGO PRODUCTO]],INVENTARIO12151824[[#This Row],[CÓDIGO PRODUCTO]],ENTRADAS14172026[[#This Row],[CANTIDAD]])</f>
        <v>73</v>
      </c>
      <c r="E134" s="17">
        <f>SUMIF(SALIDAS13161925[[#This Row],[CÓDIGO PRODUCTO]],INVENTARIO12151824[[#This Row],[CÓDIGO PRODUCTO]],SALIDAS13161925[[#This Row],[CANTIDAD]])</f>
        <v>90</v>
      </c>
      <c r="F134" s="18">
        <f>INVENTARIO12151824[[#This Row],[EXISTENCIAS INICIALES]]+INVENTARIO12151824[[#This Row],[ENTRADAS]]-INVENTARIO12151824[[#This Row],[SALIDAS]]</f>
        <v>70</v>
      </c>
      <c r="H134" s="1" t="s">
        <v>581</v>
      </c>
      <c r="J134" s="11" t="s">
        <v>456</v>
      </c>
      <c r="K134" s="36" t="e" cm="1">
        <f t="array" ref="K134">BUSCARV</f>
        <v>#NAME?</v>
      </c>
      <c r="L134" s="1">
        <v>90</v>
      </c>
      <c r="N134" s="1" t="s">
        <v>582</v>
      </c>
      <c r="P134" s="11" t="s">
        <v>456</v>
      </c>
      <c r="Q134" s="1" t="e" cm="1" vm="1">
        <f t="array" aca="1" ref="Q134" ca="1">VLOOKUP(ENTRADAS14172026[CÓDIGO PRODUCTO],INVENTARIO12151824[],2,FALSE)</f>
        <v>#VALUE!</v>
      </c>
      <c r="R134" s="1">
        <v>73</v>
      </c>
    </row>
    <row r="135" spans="1:18" x14ac:dyDescent="0.25">
      <c r="A135" s="11" t="s">
        <v>457</v>
      </c>
      <c r="B135" t="s">
        <v>333</v>
      </c>
      <c r="C135" s="3">
        <f>INVENTARIO12151821[[#This Row],[STOCK]]</f>
        <v>68</v>
      </c>
      <c r="D135" s="17">
        <f>SUMIF(ENTRADAS14172026[[#This Row],[CÓDIGO PRODUCTO]],INVENTARIO12151824[[#This Row],[CÓDIGO PRODUCTO]],ENTRADAS14172026[[#This Row],[CANTIDAD]])</f>
        <v>72</v>
      </c>
      <c r="E135" s="17">
        <f>SUMIF(SALIDAS13161925[[#This Row],[CÓDIGO PRODUCTO]],INVENTARIO12151824[[#This Row],[CÓDIGO PRODUCTO]],SALIDAS13161925[[#This Row],[CANTIDAD]])</f>
        <v>90</v>
      </c>
      <c r="F135" s="18">
        <f>INVENTARIO12151824[[#This Row],[EXISTENCIAS INICIALES]]+INVENTARIO12151824[[#This Row],[ENTRADAS]]-INVENTARIO12151824[[#This Row],[SALIDAS]]</f>
        <v>50</v>
      </c>
      <c r="H135" s="1" t="s">
        <v>582</v>
      </c>
      <c r="J135" s="11" t="s">
        <v>457</v>
      </c>
      <c r="K135" s="36" t="e" cm="1">
        <f t="array" ref="K135">BUSCARV</f>
        <v>#NAME?</v>
      </c>
      <c r="L135" s="1">
        <v>90</v>
      </c>
      <c r="N135" s="1" t="s">
        <v>583</v>
      </c>
      <c r="P135" s="11" t="s">
        <v>457</v>
      </c>
      <c r="Q135" s="1" t="e" cm="1" vm="1">
        <f t="array" aca="1" ref="Q135" ca="1">VLOOKUP(ENTRADAS14172026[CÓDIGO PRODUCTO],INVENTARIO12151824[],2,FALSE)</f>
        <v>#VALUE!</v>
      </c>
      <c r="R135" s="1">
        <v>72</v>
      </c>
    </row>
    <row r="136" spans="1:18" x14ac:dyDescent="0.25">
      <c r="A136" s="11" t="s">
        <v>458</v>
      </c>
      <c r="B136" t="s">
        <v>334</v>
      </c>
      <c r="C136" s="3">
        <f>INVENTARIO12151821[[#This Row],[STOCK]]</f>
        <v>96</v>
      </c>
      <c r="D136" s="17">
        <f>SUMIF(ENTRADAS14172026[[#This Row],[CÓDIGO PRODUCTO]],INVENTARIO12151824[[#This Row],[CÓDIGO PRODUCTO]],ENTRADAS14172026[[#This Row],[CANTIDAD]])</f>
        <v>51</v>
      </c>
      <c r="E136" s="17">
        <f>SUMIF(SALIDAS13161925[[#This Row],[CÓDIGO PRODUCTO]],INVENTARIO12151824[[#This Row],[CÓDIGO PRODUCTO]],SALIDAS13161925[[#This Row],[CANTIDAD]])</f>
        <v>79</v>
      </c>
      <c r="F136" s="18">
        <f>INVENTARIO12151824[[#This Row],[EXISTENCIAS INICIALES]]+INVENTARIO12151824[[#This Row],[ENTRADAS]]-INVENTARIO12151824[[#This Row],[SALIDAS]]</f>
        <v>68</v>
      </c>
      <c r="H136" s="1" t="s">
        <v>583</v>
      </c>
      <c r="J136" s="11" t="s">
        <v>458</v>
      </c>
      <c r="K136" s="36" t="e" cm="1">
        <f t="array" ref="K136">BUSCARV</f>
        <v>#NAME?</v>
      </c>
      <c r="L136" s="1">
        <v>79</v>
      </c>
      <c r="N136" s="1" t="s">
        <v>584</v>
      </c>
      <c r="P136" s="11" t="s">
        <v>458</v>
      </c>
      <c r="Q136" s="1" t="e" cm="1" vm="1">
        <f t="array" aca="1" ref="Q136" ca="1">VLOOKUP(ENTRADAS14172026[CÓDIGO PRODUCTO],INVENTARIO12151824[],2,FALSE)</f>
        <v>#VALUE!</v>
      </c>
      <c r="R136" s="1">
        <v>51</v>
      </c>
    </row>
    <row r="137" spans="1:18" x14ac:dyDescent="0.25">
      <c r="A137" s="11" t="s">
        <v>459</v>
      </c>
      <c r="B137" t="s">
        <v>335</v>
      </c>
      <c r="C137" s="3">
        <f>INVENTARIO12151821[[#This Row],[STOCK]]</f>
        <v>79</v>
      </c>
      <c r="D137" s="17">
        <f>SUMIF(ENTRADAS14172026[[#This Row],[CÓDIGO PRODUCTO]],INVENTARIO12151824[[#This Row],[CÓDIGO PRODUCTO]],ENTRADAS14172026[[#This Row],[CANTIDAD]])</f>
        <v>55</v>
      </c>
      <c r="E137" s="17">
        <f>SUMIF(SALIDAS13161925[[#This Row],[CÓDIGO PRODUCTO]],INVENTARIO12151824[[#This Row],[CÓDIGO PRODUCTO]],SALIDAS13161925[[#This Row],[CANTIDAD]])</f>
        <v>88</v>
      </c>
      <c r="F137" s="18">
        <f>INVENTARIO12151824[[#This Row],[EXISTENCIAS INICIALES]]+INVENTARIO12151824[[#This Row],[ENTRADAS]]-INVENTARIO12151824[[#This Row],[SALIDAS]]</f>
        <v>46</v>
      </c>
      <c r="H137" s="1" t="s">
        <v>584</v>
      </c>
      <c r="J137" s="11" t="s">
        <v>459</v>
      </c>
      <c r="K137" s="36" t="e" cm="1">
        <f t="array" ref="K137">BUSCARV</f>
        <v>#NAME?</v>
      </c>
      <c r="L137" s="1">
        <v>88</v>
      </c>
      <c r="N137" s="1" t="s">
        <v>585</v>
      </c>
      <c r="P137" s="11" t="s">
        <v>459</v>
      </c>
      <c r="Q137" s="1" t="e" cm="1" vm="1">
        <f t="array" aca="1" ref="Q137" ca="1">VLOOKUP(ENTRADAS14172026[CÓDIGO PRODUCTO],INVENTARIO12151824[],2,FALSE)</f>
        <v>#VALUE!</v>
      </c>
      <c r="R137" s="1">
        <v>55</v>
      </c>
    </row>
    <row r="138" spans="1:18" x14ac:dyDescent="0.25">
      <c r="A138" s="11" t="s">
        <v>460</v>
      </c>
      <c r="B138" t="s">
        <v>336</v>
      </c>
      <c r="C138" s="3">
        <f>INVENTARIO12151821[[#This Row],[STOCK]]</f>
        <v>88</v>
      </c>
      <c r="D138" s="17">
        <f>SUMIF(ENTRADAS14172026[[#This Row],[CÓDIGO PRODUCTO]],INVENTARIO12151824[[#This Row],[CÓDIGO PRODUCTO]],ENTRADAS14172026[[#This Row],[CANTIDAD]])</f>
        <v>50</v>
      </c>
      <c r="E138" s="17">
        <f>SUMIF(SALIDAS13161925[[#This Row],[CÓDIGO PRODUCTO]],INVENTARIO12151824[[#This Row],[CÓDIGO PRODUCTO]],SALIDAS13161925[[#This Row],[CANTIDAD]])</f>
        <v>82</v>
      </c>
      <c r="F138" s="18">
        <f>INVENTARIO12151824[[#This Row],[EXISTENCIAS INICIALES]]+INVENTARIO12151824[[#This Row],[ENTRADAS]]-INVENTARIO12151824[[#This Row],[SALIDAS]]</f>
        <v>56</v>
      </c>
      <c r="H138" s="1" t="s">
        <v>585</v>
      </c>
      <c r="J138" s="11" t="s">
        <v>460</v>
      </c>
      <c r="K138" s="36" t="e" cm="1">
        <f t="array" ref="K138">BUSCARV</f>
        <v>#NAME?</v>
      </c>
      <c r="L138" s="1">
        <v>82</v>
      </c>
      <c r="N138" s="1" t="s">
        <v>586</v>
      </c>
      <c r="P138" s="11" t="s">
        <v>460</v>
      </c>
      <c r="Q138" s="1" t="e" cm="1" vm="1">
        <f t="array" aca="1" ref="Q138" ca="1">VLOOKUP(ENTRADAS14172026[CÓDIGO PRODUCTO],INVENTARIO12151824[],2,FALSE)</f>
        <v>#VALUE!</v>
      </c>
      <c r="R138" s="1">
        <v>50</v>
      </c>
    </row>
    <row r="139" spans="1:18" x14ac:dyDescent="0.25">
      <c r="A139" s="11" t="s">
        <v>461</v>
      </c>
      <c r="B139" t="s">
        <v>337</v>
      </c>
      <c r="C139" s="3">
        <f>INVENTARIO12151821[[#This Row],[STOCK]]</f>
        <v>111</v>
      </c>
      <c r="D139" s="17">
        <f>SUMIF(ENTRADAS14172026[[#This Row],[CÓDIGO PRODUCTO]],INVENTARIO12151824[[#This Row],[CÓDIGO PRODUCTO]],ENTRADAS14172026[[#This Row],[CANTIDAD]])</f>
        <v>57</v>
      </c>
      <c r="E139" s="17">
        <f>SUMIF(SALIDAS13161925[[#This Row],[CÓDIGO PRODUCTO]],INVENTARIO12151824[[#This Row],[CÓDIGO PRODUCTO]],SALIDAS13161925[[#This Row],[CANTIDAD]])</f>
        <v>83</v>
      </c>
      <c r="F139" s="18">
        <f>INVENTARIO12151824[[#This Row],[EXISTENCIAS INICIALES]]+INVENTARIO12151824[[#This Row],[ENTRADAS]]-INVENTARIO12151824[[#This Row],[SALIDAS]]</f>
        <v>85</v>
      </c>
      <c r="H139" s="1" t="s">
        <v>586</v>
      </c>
      <c r="J139" s="11" t="s">
        <v>461</v>
      </c>
      <c r="K139" s="36" t="e" cm="1">
        <f t="array" ref="K139">BUSCARV</f>
        <v>#NAME?</v>
      </c>
      <c r="L139" s="1">
        <v>83</v>
      </c>
      <c r="N139" s="1" t="s">
        <v>587</v>
      </c>
      <c r="P139" s="11" t="s">
        <v>461</v>
      </c>
      <c r="Q139" s="1" t="e" cm="1" vm="1">
        <f t="array" aca="1" ref="Q139" ca="1">VLOOKUP(ENTRADAS14172026[CÓDIGO PRODUCTO],INVENTARIO12151824[],2,FALSE)</f>
        <v>#VALUE!</v>
      </c>
      <c r="R139" s="1">
        <v>57</v>
      </c>
    </row>
    <row r="140" spans="1:18" x14ac:dyDescent="0.25">
      <c r="A140" s="11" t="s">
        <v>462</v>
      </c>
      <c r="B140" t="s">
        <v>338</v>
      </c>
      <c r="C140" s="3">
        <f>INVENTARIO12151821[[#This Row],[STOCK]]</f>
        <v>116</v>
      </c>
      <c r="D140" s="17">
        <f>SUMIF(ENTRADAS14172026[[#This Row],[CÓDIGO PRODUCTO]],INVENTARIO12151824[[#This Row],[CÓDIGO PRODUCTO]],ENTRADAS14172026[[#This Row],[CANTIDAD]])</f>
        <v>68</v>
      </c>
      <c r="E140" s="17">
        <f>SUMIF(SALIDAS13161925[[#This Row],[CÓDIGO PRODUCTO]],INVENTARIO12151824[[#This Row],[CÓDIGO PRODUCTO]],SALIDAS13161925[[#This Row],[CANTIDAD]])</f>
        <v>76</v>
      </c>
      <c r="F140" s="18">
        <f>INVENTARIO12151824[[#This Row],[EXISTENCIAS INICIALES]]+INVENTARIO12151824[[#This Row],[ENTRADAS]]-INVENTARIO12151824[[#This Row],[SALIDAS]]</f>
        <v>108</v>
      </c>
      <c r="H140" s="1" t="s">
        <v>587</v>
      </c>
      <c r="J140" s="11" t="s">
        <v>462</v>
      </c>
      <c r="K140" s="36" t="e" cm="1">
        <f t="array" ref="K140">BUSCARV</f>
        <v>#NAME?</v>
      </c>
      <c r="L140" s="1">
        <v>76</v>
      </c>
      <c r="N140" s="1" t="s">
        <v>588</v>
      </c>
      <c r="P140" s="11" t="s">
        <v>462</v>
      </c>
      <c r="Q140" s="1" t="e" cm="1" vm="1">
        <f t="array" aca="1" ref="Q140" ca="1">VLOOKUP(ENTRADAS14172026[CÓDIGO PRODUCTO],INVENTARIO12151824[],2,FALSE)</f>
        <v>#VALUE!</v>
      </c>
      <c r="R140" s="1">
        <v>68</v>
      </c>
    </row>
    <row r="141" spans="1:18" x14ac:dyDescent="0.25">
      <c r="A141" s="11" t="s">
        <v>463</v>
      </c>
      <c r="B141" t="s">
        <v>339</v>
      </c>
      <c r="C141" s="3">
        <f>INVENTARIO12151821[[#This Row],[STOCK]]</f>
        <v>97</v>
      </c>
      <c r="D141" s="17">
        <f>SUMIF(ENTRADAS14172026[[#This Row],[CÓDIGO PRODUCTO]],INVENTARIO12151824[[#This Row],[CÓDIGO PRODUCTO]],ENTRADAS14172026[[#This Row],[CANTIDAD]])</f>
        <v>72</v>
      </c>
      <c r="E141" s="17">
        <f>SUMIF(SALIDAS13161925[[#This Row],[CÓDIGO PRODUCTO]],INVENTARIO12151824[[#This Row],[CÓDIGO PRODUCTO]],SALIDAS13161925[[#This Row],[CANTIDAD]])</f>
        <v>82</v>
      </c>
      <c r="F141" s="18">
        <f>INVENTARIO12151824[[#This Row],[EXISTENCIAS INICIALES]]+INVENTARIO12151824[[#This Row],[ENTRADAS]]-INVENTARIO12151824[[#This Row],[SALIDAS]]</f>
        <v>87</v>
      </c>
      <c r="H141" s="1" t="s">
        <v>588</v>
      </c>
      <c r="J141" s="11" t="s">
        <v>463</v>
      </c>
      <c r="K141" s="36" t="e" cm="1">
        <f t="array" ref="K141">BUSCARV</f>
        <v>#NAME?</v>
      </c>
      <c r="L141" s="1">
        <v>82</v>
      </c>
      <c r="N141" s="1" t="s">
        <v>589</v>
      </c>
      <c r="P141" s="11" t="s">
        <v>463</v>
      </c>
      <c r="Q141" s="1" t="e" cm="1" vm="1">
        <f t="array" aca="1" ref="Q141" ca="1">VLOOKUP(ENTRADAS14172026[CÓDIGO PRODUCTO],INVENTARIO12151824[],2,FALSE)</f>
        <v>#VALUE!</v>
      </c>
      <c r="R141" s="1">
        <v>72</v>
      </c>
    </row>
    <row r="142" spans="1:18" x14ac:dyDescent="0.25">
      <c r="A142" s="11" t="s">
        <v>464</v>
      </c>
      <c r="B142" t="s">
        <v>340</v>
      </c>
      <c r="C142" s="3">
        <f>INVENTARIO12151821[[#This Row],[STOCK]]</f>
        <v>81</v>
      </c>
      <c r="D142" s="17">
        <f>SUMIF(ENTRADAS14172026[[#This Row],[CÓDIGO PRODUCTO]],INVENTARIO12151824[[#This Row],[CÓDIGO PRODUCTO]],ENTRADAS14172026[[#This Row],[CANTIDAD]])</f>
        <v>67</v>
      </c>
      <c r="E142" s="17">
        <f>SUMIF(SALIDAS13161925[[#This Row],[CÓDIGO PRODUCTO]],INVENTARIO12151824[[#This Row],[CÓDIGO PRODUCTO]],SALIDAS13161925[[#This Row],[CANTIDAD]])</f>
        <v>90</v>
      </c>
      <c r="F142" s="18">
        <f>INVENTARIO12151824[[#This Row],[EXISTENCIAS INICIALES]]+INVENTARIO12151824[[#This Row],[ENTRADAS]]-INVENTARIO12151824[[#This Row],[SALIDAS]]</f>
        <v>58</v>
      </c>
      <c r="H142" s="1" t="s">
        <v>589</v>
      </c>
      <c r="J142" s="11" t="s">
        <v>464</v>
      </c>
      <c r="K142" s="36" t="e" cm="1">
        <f t="array" ref="K142">BUSCARV</f>
        <v>#NAME?</v>
      </c>
      <c r="L142" s="1">
        <v>90</v>
      </c>
      <c r="N142" s="1" t="s">
        <v>590</v>
      </c>
      <c r="P142" s="11" t="s">
        <v>464</v>
      </c>
      <c r="Q142" s="1" t="e" cm="1" vm="1">
        <f t="array" aca="1" ref="Q142" ca="1">VLOOKUP(ENTRADAS14172026[CÓDIGO PRODUCTO],INVENTARIO12151824[],2,FALSE)</f>
        <v>#VALUE!</v>
      </c>
      <c r="R142" s="1">
        <v>67</v>
      </c>
    </row>
    <row r="143" spans="1:18" x14ac:dyDescent="0.25">
      <c r="A143" s="11" t="s">
        <v>465</v>
      </c>
      <c r="B143" t="s">
        <v>341</v>
      </c>
      <c r="C143" s="3">
        <f>INVENTARIO12151821[[#This Row],[STOCK]]</f>
        <v>101</v>
      </c>
      <c r="D143" s="17">
        <f>SUMIF(ENTRADAS14172026[[#This Row],[CÓDIGO PRODUCTO]],INVENTARIO12151824[[#This Row],[CÓDIGO PRODUCTO]],ENTRADAS14172026[[#This Row],[CANTIDAD]])</f>
        <v>56</v>
      </c>
      <c r="E143" s="17">
        <f>SUMIF(SALIDAS13161925[[#This Row],[CÓDIGO PRODUCTO]],INVENTARIO12151824[[#This Row],[CÓDIGO PRODUCTO]],SALIDAS13161925[[#This Row],[CANTIDAD]])</f>
        <v>79</v>
      </c>
      <c r="F143" s="18">
        <f>INVENTARIO12151824[[#This Row],[EXISTENCIAS INICIALES]]+INVENTARIO12151824[[#This Row],[ENTRADAS]]-INVENTARIO12151824[[#This Row],[SALIDAS]]</f>
        <v>78</v>
      </c>
      <c r="H143" s="1" t="s">
        <v>590</v>
      </c>
      <c r="J143" s="11" t="s">
        <v>465</v>
      </c>
      <c r="K143" s="36" t="e" cm="1">
        <f t="array" ref="K143">BUSCARV</f>
        <v>#NAME?</v>
      </c>
      <c r="L143" s="1">
        <v>79</v>
      </c>
      <c r="N143" s="1" t="s">
        <v>591</v>
      </c>
      <c r="P143" s="11" t="s">
        <v>465</v>
      </c>
      <c r="Q143" s="1" t="e" cm="1" vm="1">
        <f t="array" aca="1" ref="Q143" ca="1">VLOOKUP(ENTRADAS14172026[CÓDIGO PRODUCTO],INVENTARIO12151824[],2,FALSE)</f>
        <v>#VALUE!</v>
      </c>
      <c r="R143" s="1">
        <v>56</v>
      </c>
    </row>
    <row r="144" spans="1:18" x14ac:dyDescent="0.25">
      <c r="A144" s="11" t="s">
        <v>466</v>
      </c>
      <c r="B144" t="s">
        <v>342</v>
      </c>
      <c r="C144" s="3">
        <f>INVENTARIO12151821[[#This Row],[STOCK]]</f>
        <v>56</v>
      </c>
      <c r="D144" s="17">
        <f>SUMIF(ENTRADAS14172026[[#This Row],[CÓDIGO PRODUCTO]],INVENTARIO12151824[[#This Row],[CÓDIGO PRODUCTO]],ENTRADAS14172026[[#This Row],[CANTIDAD]])</f>
        <v>53</v>
      </c>
      <c r="E144" s="17">
        <f>SUMIF(SALIDAS13161925[[#This Row],[CÓDIGO PRODUCTO]],INVENTARIO12151824[[#This Row],[CÓDIGO PRODUCTO]],SALIDAS13161925[[#This Row],[CANTIDAD]])</f>
        <v>79</v>
      </c>
      <c r="F144" s="18">
        <f>INVENTARIO12151824[[#This Row],[EXISTENCIAS INICIALES]]+INVENTARIO12151824[[#This Row],[ENTRADAS]]-INVENTARIO12151824[[#This Row],[SALIDAS]]</f>
        <v>30</v>
      </c>
      <c r="H144" s="1" t="s">
        <v>591</v>
      </c>
      <c r="J144" s="11" t="s">
        <v>466</v>
      </c>
      <c r="K144" s="36" t="e" cm="1">
        <f t="array" ref="K144">BUSCARV</f>
        <v>#NAME?</v>
      </c>
      <c r="L144" s="1">
        <v>79</v>
      </c>
      <c r="N144" s="1" t="s">
        <v>592</v>
      </c>
      <c r="P144" s="11" t="s">
        <v>466</v>
      </c>
      <c r="Q144" s="1" t="e" cm="1" vm="1">
        <f t="array" aca="1" ref="Q144" ca="1">VLOOKUP(ENTRADAS14172026[CÓDIGO PRODUCTO],INVENTARIO12151824[],2,FALSE)</f>
        <v>#VALUE!</v>
      </c>
      <c r="R144" s="1">
        <v>53</v>
      </c>
    </row>
    <row r="145" spans="1:18" x14ac:dyDescent="0.25">
      <c r="A145" s="11" t="s">
        <v>467</v>
      </c>
      <c r="B145" t="s">
        <v>343</v>
      </c>
      <c r="C145" s="3">
        <f>INVENTARIO12151821[[#This Row],[STOCK]]</f>
        <v>77</v>
      </c>
      <c r="D145" s="17">
        <f>SUMIF(ENTRADAS14172026[[#This Row],[CÓDIGO PRODUCTO]],INVENTARIO12151824[[#This Row],[CÓDIGO PRODUCTO]],ENTRADAS14172026[[#This Row],[CANTIDAD]])</f>
        <v>75</v>
      </c>
      <c r="E145" s="17">
        <f>SUMIF(SALIDAS13161925[[#This Row],[CÓDIGO PRODUCTO]],INVENTARIO12151824[[#This Row],[CÓDIGO PRODUCTO]],SALIDAS13161925[[#This Row],[CANTIDAD]])</f>
        <v>83</v>
      </c>
      <c r="F145" s="18">
        <f>INVENTARIO12151824[[#This Row],[EXISTENCIAS INICIALES]]+INVENTARIO12151824[[#This Row],[ENTRADAS]]-INVENTARIO12151824[[#This Row],[SALIDAS]]</f>
        <v>69</v>
      </c>
      <c r="H145" s="1" t="s">
        <v>592</v>
      </c>
      <c r="J145" s="11" t="s">
        <v>467</v>
      </c>
      <c r="K145" s="36" t="e" cm="1">
        <f t="array" ref="K145">BUSCARV</f>
        <v>#NAME?</v>
      </c>
      <c r="L145" s="1">
        <v>83</v>
      </c>
      <c r="N145" s="1" t="s">
        <v>593</v>
      </c>
      <c r="P145" s="11" t="s">
        <v>467</v>
      </c>
      <c r="Q145" s="1" t="e" cm="1" vm="1">
        <f t="array" aca="1" ref="Q145" ca="1">VLOOKUP(ENTRADAS14172026[CÓDIGO PRODUCTO],INVENTARIO12151824[],2,FALSE)</f>
        <v>#VALUE!</v>
      </c>
      <c r="R145" s="1">
        <v>75</v>
      </c>
    </row>
    <row r="146" spans="1:18" x14ac:dyDescent="0.25">
      <c r="A146" s="11" t="s">
        <v>468</v>
      </c>
      <c r="B146" t="s">
        <v>344</v>
      </c>
      <c r="C146" s="3">
        <f>INVENTARIO12151821[[#This Row],[STOCK]]</f>
        <v>40</v>
      </c>
      <c r="D146" s="17">
        <f>SUMIF(ENTRADAS14172026[[#This Row],[CÓDIGO PRODUCTO]],INVENTARIO12151824[[#This Row],[CÓDIGO PRODUCTO]],ENTRADAS14172026[[#This Row],[CANTIDAD]])</f>
        <v>72</v>
      </c>
      <c r="E146" s="17">
        <f>SUMIF(SALIDAS13161925[[#This Row],[CÓDIGO PRODUCTO]],INVENTARIO12151824[[#This Row],[CÓDIGO PRODUCTO]],SALIDAS13161925[[#This Row],[CANTIDAD]])</f>
        <v>84</v>
      </c>
      <c r="F146" s="18">
        <f>INVENTARIO12151824[[#This Row],[EXISTENCIAS INICIALES]]+INVENTARIO12151824[[#This Row],[ENTRADAS]]-INVENTARIO12151824[[#This Row],[SALIDAS]]</f>
        <v>28</v>
      </c>
      <c r="H146" s="1" t="s">
        <v>593</v>
      </c>
      <c r="J146" s="11" t="s">
        <v>468</v>
      </c>
      <c r="K146" s="36" t="e" cm="1">
        <f t="array" ref="K146">BUSCARV</f>
        <v>#NAME?</v>
      </c>
      <c r="L146" s="1">
        <v>84</v>
      </c>
      <c r="N146" s="1" t="s">
        <v>594</v>
      </c>
      <c r="P146" s="11" t="s">
        <v>468</v>
      </c>
      <c r="Q146" s="1" t="e" cm="1" vm="1">
        <f t="array" aca="1" ref="Q146" ca="1">VLOOKUP(ENTRADAS14172026[CÓDIGO PRODUCTO],INVENTARIO12151824[],2,FALSE)</f>
        <v>#VALUE!</v>
      </c>
      <c r="R146" s="1">
        <v>72</v>
      </c>
    </row>
    <row r="147" spans="1:18" x14ac:dyDescent="0.25">
      <c r="A147" s="11" t="s">
        <v>469</v>
      </c>
      <c r="B147" t="s">
        <v>345</v>
      </c>
      <c r="C147" s="3">
        <f>INVENTARIO12151821[[#This Row],[STOCK]]</f>
        <v>44</v>
      </c>
      <c r="D147" s="17">
        <f>SUMIF(ENTRADAS14172026[[#This Row],[CÓDIGO PRODUCTO]],INVENTARIO12151824[[#This Row],[CÓDIGO PRODUCTO]],ENTRADAS14172026[[#This Row],[CANTIDAD]])</f>
        <v>67</v>
      </c>
      <c r="E147" s="17">
        <f>SUMIF(SALIDAS13161925[[#This Row],[CÓDIGO PRODUCTO]],INVENTARIO12151824[[#This Row],[CÓDIGO PRODUCTO]],SALIDAS13161925[[#This Row],[CANTIDAD]])</f>
        <v>79</v>
      </c>
      <c r="F147" s="18">
        <f>INVENTARIO12151824[[#This Row],[EXISTENCIAS INICIALES]]+INVENTARIO12151824[[#This Row],[ENTRADAS]]-INVENTARIO12151824[[#This Row],[SALIDAS]]</f>
        <v>32</v>
      </c>
      <c r="H147" s="1" t="s">
        <v>594</v>
      </c>
      <c r="J147" s="11" t="s">
        <v>469</v>
      </c>
      <c r="K147" s="36" t="e" cm="1">
        <f t="array" ref="K147">BUSCARV</f>
        <v>#NAME?</v>
      </c>
      <c r="L147" s="1">
        <v>79</v>
      </c>
      <c r="N147" s="1" t="s">
        <v>595</v>
      </c>
      <c r="P147" s="11" t="s">
        <v>469</v>
      </c>
      <c r="Q147" s="1" t="e" cm="1" vm="1">
        <f t="array" aca="1" ref="Q147" ca="1">VLOOKUP(ENTRADAS14172026[CÓDIGO PRODUCTO],INVENTARIO12151824[],2,FALSE)</f>
        <v>#VALUE!</v>
      </c>
      <c r="R147" s="1">
        <v>67</v>
      </c>
    </row>
    <row r="148" spans="1:18" x14ac:dyDescent="0.25">
      <c r="A148" s="11" t="s">
        <v>470</v>
      </c>
      <c r="B148" t="s">
        <v>346</v>
      </c>
      <c r="C148" s="3">
        <f>INVENTARIO12151821[[#This Row],[STOCK]]</f>
        <v>105</v>
      </c>
      <c r="D148" s="17">
        <f>SUMIF(ENTRADAS14172026[[#This Row],[CÓDIGO PRODUCTO]],INVENTARIO12151824[[#This Row],[CÓDIGO PRODUCTO]],ENTRADAS14172026[[#This Row],[CANTIDAD]])</f>
        <v>69</v>
      </c>
      <c r="E148" s="17">
        <f>SUMIF(SALIDAS13161925[[#This Row],[CÓDIGO PRODUCTO]],INVENTARIO12151824[[#This Row],[CÓDIGO PRODUCTO]],SALIDAS13161925[[#This Row],[CANTIDAD]])</f>
        <v>81</v>
      </c>
      <c r="F148" s="18">
        <f>INVENTARIO12151824[[#This Row],[EXISTENCIAS INICIALES]]+INVENTARIO12151824[[#This Row],[ENTRADAS]]-INVENTARIO12151824[[#This Row],[SALIDAS]]</f>
        <v>93</v>
      </c>
      <c r="H148" s="1" t="s">
        <v>595</v>
      </c>
      <c r="J148" s="11" t="s">
        <v>470</v>
      </c>
      <c r="K148" s="36" t="e" cm="1">
        <f t="array" ref="K148">BUSCARV</f>
        <v>#NAME?</v>
      </c>
      <c r="L148" s="1">
        <v>81</v>
      </c>
      <c r="N148" s="1" t="s">
        <v>596</v>
      </c>
      <c r="P148" s="11" t="s">
        <v>470</v>
      </c>
      <c r="Q148" s="1" t="e" cm="1" vm="1">
        <f t="array" aca="1" ref="Q148" ca="1">VLOOKUP(ENTRADAS14172026[CÓDIGO PRODUCTO],INVENTARIO12151824[],2,FALSE)</f>
        <v>#VALUE!</v>
      </c>
      <c r="R148" s="1">
        <v>69</v>
      </c>
    </row>
    <row r="149" spans="1:18" x14ac:dyDescent="0.25">
      <c r="A149" s="11" t="s">
        <v>471</v>
      </c>
      <c r="B149" t="s">
        <v>347</v>
      </c>
      <c r="C149" s="3">
        <f>INVENTARIO12151821[[#This Row],[STOCK]]</f>
        <v>49</v>
      </c>
      <c r="D149" s="17">
        <f>SUMIF(ENTRADAS14172026[[#This Row],[CÓDIGO PRODUCTO]],INVENTARIO12151824[[#This Row],[CÓDIGO PRODUCTO]],ENTRADAS14172026[[#This Row],[CANTIDAD]])</f>
        <v>75</v>
      </c>
      <c r="E149" s="17">
        <f>SUMIF(SALIDAS13161925[[#This Row],[CÓDIGO PRODUCTO]],INVENTARIO12151824[[#This Row],[CÓDIGO PRODUCTO]],SALIDAS13161925[[#This Row],[CANTIDAD]])</f>
        <v>89</v>
      </c>
      <c r="F149" s="18">
        <f>INVENTARIO12151824[[#This Row],[EXISTENCIAS INICIALES]]+INVENTARIO12151824[[#This Row],[ENTRADAS]]-INVENTARIO12151824[[#This Row],[SALIDAS]]</f>
        <v>35</v>
      </c>
      <c r="H149" s="1" t="s">
        <v>596</v>
      </c>
      <c r="J149" s="11" t="s">
        <v>471</v>
      </c>
      <c r="K149" s="36" t="e" cm="1">
        <f t="array" ref="K149">BUSCARV</f>
        <v>#NAME?</v>
      </c>
      <c r="L149" s="1">
        <v>89</v>
      </c>
      <c r="N149" s="1" t="s">
        <v>597</v>
      </c>
      <c r="P149" s="11" t="s">
        <v>471</v>
      </c>
      <c r="Q149" s="1" t="e" cm="1" vm="1">
        <f t="array" aca="1" ref="Q149" ca="1">VLOOKUP(ENTRADAS14172026[CÓDIGO PRODUCTO],INVENTARIO12151824[],2,FALSE)</f>
        <v>#VALUE!</v>
      </c>
      <c r="R149" s="1">
        <v>75</v>
      </c>
    </row>
    <row r="150" spans="1:18" x14ac:dyDescent="0.25">
      <c r="A150" s="11" t="s">
        <v>472</v>
      </c>
      <c r="B150" t="s">
        <v>348</v>
      </c>
      <c r="C150" s="3">
        <f>INVENTARIO12151821[[#This Row],[STOCK]]</f>
        <v>128</v>
      </c>
      <c r="D150" s="17">
        <f>SUMIF(ENTRADAS14172026[[#This Row],[CÓDIGO PRODUCTO]],INVENTARIO12151824[[#This Row],[CÓDIGO PRODUCTO]],ENTRADAS14172026[[#This Row],[CANTIDAD]])</f>
        <v>68</v>
      </c>
      <c r="E150" s="17">
        <f>SUMIF(SALIDAS13161925[[#This Row],[CÓDIGO PRODUCTO]],INVENTARIO12151824[[#This Row],[CÓDIGO PRODUCTO]],SALIDAS13161925[[#This Row],[CANTIDAD]])</f>
        <v>79</v>
      </c>
      <c r="F150" s="18">
        <f>INVENTARIO12151824[[#This Row],[EXISTENCIAS INICIALES]]+INVENTARIO12151824[[#This Row],[ENTRADAS]]-INVENTARIO12151824[[#This Row],[SALIDAS]]</f>
        <v>117</v>
      </c>
      <c r="H150" s="1" t="s">
        <v>597</v>
      </c>
      <c r="J150" s="11" t="s">
        <v>472</v>
      </c>
      <c r="K150" s="36" t="e" cm="1">
        <f t="array" ref="K150">BUSCARV</f>
        <v>#NAME?</v>
      </c>
      <c r="L150" s="1">
        <v>79</v>
      </c>
      <c r="N150" s="1" t="s">
        <v>598</v>
      </c>
      <c r="P150" s="11" t="s">
        <v>472</v>
      </c>
      <c r="Q150" s="1" t="e" cm="1" vm="1">
        <f t="array" aca="1" ref="Q150" ca="1">VLOOKUP(ENTRADAS14172026[CÓDIGO PRODUCTO],INVENTARIO12151824[],2,FALSE)</f>
        <v>#VALUE!</v>
      </c>
      <c r="R150" s="1">
        <v>68</v>
      </c>
    </row>
    <row r="151" spans="1:18" x14ac:dyDescent="0.25">
      <c r="A151" s="11" t="s">
        <v>473</v>
      </c>
      <c r="B151" t="s">
        <v>349</v>
      </c>
      <c r="C151" s="3">
        <f>INVENTARIO12151821[[#This Row],[STOCK]]</f>
        <v>36</v>
      </c>
      <c r="D151" s="17">
        <f>SUMIF(ENTRADAS14172026[[#This Row],[CÓDIGO PRODUCTO]],INVENTARIO12151824[[#This Row],[CÓDIGO PRODUCTO]],ENTRADAS14172026[[#This Row],[CANTIDAD]])</f>
        <v>60</v>
      </c>
      <c r="E151" s="17">
        <f>SUMIF(SALIDAS13161925[[#This Row],[CÓDIGO PRODUCTO]],INVENTARIO12151824[[#This Row],[CÓDIGO PRODUCTO]],SALIDAS13161925[[#This Row],[CANTIDAD]])</f>
        <v>83</v>
      </c>
      <c r="F151" s="18">
        <f>INVENTARIO12151824[[#This Row],[EXISTENCIAS INICIALES]]+INVENTARIO12151824[[#This Row],[ENTRADAS]]-INVENTARIO12151824[[#This Row],[SALIDAS]]</f>
        <v>13</v>
      </c>
      <c r="H151" s="1" t="s">
        <v>598</v>
      </c>
      <c r="J151" s="11" t="s">
        <v>473</v>
      </c>
      <c r="K151" s="36" t="e" cm="1">
        <f t="array" ref="K151">BUSCARV</f>
        <v>#NAME?</v>
      </c>
      <c r="L151" s="1">
        <v>83</v>
      </c>
      <c r="N151" s="1" t="s">
        <v>599</v>
      </c>
      <c r="P151" s="11" t="s">
        <v>473</v>
      </c>
      <c r="Q151" s="1" t="e" cm="1" vm="1">
        <f t="array" aca="1" ref="Q151" ca="1">VLOOKUP(ENTRADAS14172026[CÓDIGO PRODUCTO],INVENTARIO12151824[],2,FALSE)</f>
        <v>#VALUE!</v>
      </c>
      <c r="R151" s="1">
        <v>60</v>
      </c>
    </row>
    <row r="152" spans="1:18" x14ac:dyDescent="0.25">
      <c r="A152" s="11" t="s">
        <v>474</v>
      </c>
      <c r="B152" t="s">
        <v>350</v>
      </c>
      <c r="C152" s="3">
        <f>INVENTARIO12151821[[#This Row],[STOCK]]</f>
        <v>77</v>
      </c>
      <c r="D152" s="17">
        <f>SUMIF(ENTRADAS14172026[[#This Row],[CÓDIGO PRODUCTO]],INVENTARIO12151824[[#This Row],[CÓDIGO PRODUCTO]],ENTRADAS14172026[[#This Row],[CANTIDAD]])</f>
        <v>77</v>
      </c>
      <c r="E152" s="17">
        <f>SUMIF(SALIDAS13161925[[#This Row],[CÓDIGO PRODUCTO]],INVENTARIO12151824[[#This Row],[CÓDIGO PRODUCTO]],SALIDAS13161925[[#This Row],[CANTIDAD]])</f>
        <v>83</v>
      </c>
      <c r="F152" s="18">
        <f>INVENTARIO12151824[[#This Row],[EXISTENCIAS INICIALES]]+INVENTARIO12151824[[#This Row],[ENTRADAS]]-INVENTARIO12151824[[#This Row],[SALIDAS]]</f>
        <v>71</v>
      </c>
      <c r="H152" s="1" t="s">
        <v>599</v>
      </c>
      <c r="J152" s="11" t="s">
        <v>474</v>
      </c>
      <c r="K152" s="36" t="e" cm="1">
        <f t="array" ref="K152">BUSCARV</f>
        <v>#NAME?</v>
      </c>
      <c r="L152" s="1">
        <v>83</v>
      </c>
      <c r="N152" s="1" t="s">
        <v>600</v>
      </c>
      <c r="P152" s="11" t="s">
        <v>474</v>
      </c>
      <c r="Q152" s="1" t="e" cm="1" vm="1">
        <f t="array" aca="1" ref="Q152" ca="1">VLOOKUP(ENTRADAS14172026[CÓDIGO PRODUCTO],INVENTARIO12151824[],2,FALSE)</f>
        <v>#VALUE!</v>
      </c>
      <c r="R152" s="1">
        <v>77</v>
      </c>
    </row>
    <row r="153" spans="1:18" x14ac:dyDescent="0.25">
      <c r="A153" s="11" t="s">
        <v>475</v>
      </c>
      <c r="B153" t="s">
        <v>351</v>
      </c>
      <c r="C153" s="3">
        <f>INVENTARIO12151821[[#This Row],[STOCK]]</f>
        <v>91</v>
      </c>
      <c r="D153" s="17">
        <f>SUMIF(ENTRADAS14172026[[#This Row],[CÓDIGO PRODUCTO]],INVENTARIO12151824[[#This Row],[CÓDIGO PRODUCTO]],ENTRADAS14172026[[#This Row],[CANTIDAD]])</f>
        <v>78</v>
      </c>
      <c r="E153" s="17">
        <f>SUMIF(SALIDAS13161925[[#This Row],[CÓDIGO PRODUCTO]],INVENTARIO12151824[[#This Row],[CÓDIGO PRODUCTO]],SALIDAS13161925[[#This Row],[CANTIDAD]])</f>
        <v>83</v>
      </c>
      <c r="F153" s="18">
        <f>INVENTARIO12151824[[#This Row],[EXISTENCIAS INICIALES]]+INVENTARIO12151824[[#This Row],[ENTRADAS]]-INVENTARIO12151824[[#This Row],[SALIDAS]]</f>
        <v>86</v>
      </c>
      <c r="H153" s="1" t="s">
        <v>600</v>
      </c>
      <c r="J153" s="11" t="s">
        <v>475</v>
      </c>
      <c r="K153" s="36" t="e" cm="1">
        <f t="array" ref="K153">BUSCARV</f>
        <v>#NAME?</v>
      </c>
      <c r="L153" s="1">
        <v>83</v>
      </c>
      <c r="N153" s="1" t="s">
        <v>601</v>
      </c>
      <c r="P153" s="11" t="s">
        <v>475</v>
      </c>
      <c r="Q153" s="1" t="e" cm="1" vm="1">
        <f t="array" aca="1" ref="Q153" ca="1">VLOOKUP(ENTRADAS14172026[CÓDIGO PRODUCTO],INVENTARIO12151824[],2,FALSE)</f>
        <v>#VALUE!</v>
      </c>
      <c r="R153" s="1">
        <v>78</v>
      </c>
    </row>
    <row r="154" spans="1:18" x14ac:dyDescent="0.25">
      <c r="A154" s="11" t="s">
        <v>476</v>
      </c>
      <c r="B154" t="s">
        <v>352</v>
      </c>
      <c r="C154" s="3">
        <f>INVENTARIO12151821[[#This Row],[STOCK]]</f>
        <v>86</v>
      </c>
      <c r="D154" s="17">
        <f>SUMIF(ENTRADAS14172026[[#This Row],[CÓDIGO PRODUCTO]],INVENTARIO12151824[[#This Row],[CÓDIGO PRODUCTO]],ENTRADAS14172026[[#This Row],[CANTIDAD]])</f>
        <v>73</v>
      </c>
      <c r="E154" s="17">
        <f>SUMIF(SALIDAS13161925[[#This Row],[CÓDIGO PRODUCTO]],INVENTARIO12151824[[#This Row],[CÓDIGO PRODUCTO]],SALIDAS13161925[[#This Row],[CANTIDAD]])</f>
        <v>78</v>
      </c>
      <c r="F154" s="18">
        <f>INVENTARIO12151824[[#This Row],[EXISTENCIAS INICIALES]]+INVENTARIO12151824[[#This Row],[ENTRADAS]]-INVENTARIO12151824[[#This Row],[SALIDAS]]</f>
        <v>81</v>
      </c>
      <c r="H154" s="1" t="s">
        <v>601</v>
      </c>
      <c r="J154" s="11" t="s">
        <v>476</v>
      </c>
      <c r="K154" s="36" t="e" cm="1">
        <f t="array" ref="K154">BUSCARV</f>
        <v>#NAME?</v>
      </c>
      <c r="L154" s="1">
        <v>78</v>
      </c>
      <c r="N154" s="1" t="s">
        <v>602</v>
      </c>
      <c r="P154" s="11" t="s">
        <v>476</v>
      </c>
      <c r="Q154" s="1" t="e" cm="1" vm="1">
        <f t="array" aca="1" ref="Q154" ca="1">VLOOKUP(ENTRADAS14172026[CÓDIGO PRODUCTO],INVENTARIO12151824[],2,FALSE)</f>
        <v>#VALUE!</v>
      </c>
      <c r="R154" s="1">
        <v>73</v>
      </c>
    </row>
    <row r="155" spans="1:18" x14ac:dyDescent="0.25">
      <c r="A155" s="11" t="s">
        <v>477</v>
      </c>
      <c r="B155" t="s">
        <v>353</v>
      </c>
      <c r="C155" s="3">
        <f>INVENTARIO12151821[[#This Row],[STOCK]]</f>
        <v>60</v>
      </c>
      <c r="D155" s="17">
        <f>SUMIF(ENTRADAS14172026[[#This Row],[CÓDIGO PRODUCTO]],INVENTARIO12151824[[#This Row],[CÓDIGO PRODUCTO]],ENTRADAS14172026[[#This Row],[CANTIDAD]])</f>
        <v>69</v>
      </c>
      <c r="E155" s="17">
        <f>SUMIF(SALIDAS13161925[[#This Row],[CÓDIGO PRODUCTO]],INVENTARIO12151824[[#This Row],[CÓDIGO PRODUCTO]],SALIDAS13161925[[#This Row],[CANTIDAD]])</f>
        <v>84</v>
      </c>
      <c r="F155" s="18">
        <f>INVENTARIO12151824[[#This Row],[EXISTENCIAS INICIALES]]+INVENTARIO12151824[[#This Row],[ENTRADAS]]-INVENTARIO12151824[[#This Row],[SALIDAS]]</f>
        <v>45</v>
      </c>
      <c r="H155" s="1" t="s">
        <v>602</v>
      </c>
      <c r="J155" s="11" t="s">
        <v>477</v>
      </c>
      <c r="K155" s="36" t="e" cm="1">
        <f t="array" ref="K155">BUSCARV</f>
        <v>#NAME?</v>
      </c>
      <c r="L155" s="1">
        <v>84</v>
      </c>
      <c r="N155" s="1" t="s">
        <v>603</v>
      </c>
      <c r="P155" s="11" t="s">
        <v>477</v>
      </c>
      <c r="Q155" s="1" t="e" cm="1" vm="1">
        <f t="array" aca="1" ref="Q155" ca="1">VLOOKUP(ENTRADAS14172026[CÓDIGO PRODUCTO],INVENTARIO12151824[],2,FALSE)</f>
        <v>#VALUE!</v>
      </c>
      <c r="R155" s="1">
        <v>69</v>
      </c>
    </row>
    <row r="156" spans="1:18" x14ac:dyDescent="0.25">
      <c r="A156" s="11" t="s">
        <v>478</v>
      </c>
      <c r="B156" t="s">
        <v>354</v>
      </c>
      <c r="C156" s="3">
        <f>INVENTARIO12151821[[#This Row],[STOCK]]</f>
        <v>82</v>
      </c>
      <c r="D156" s="17">
        <f>SUMIF(ENTRADAS14172026[[#This Row],[CÓDIGO PRODUCTO]],INVENTARIO12151824[[#This Row],[CÓDIGO PRODUCTO]],ENTRADAS14172026[[#This Row],[CANTIDAD]])</f>
        <v>51</v>
      </c>
      <c r="E156" s="17">
        <f>SUMIF(SALIDAS13161925[[#This Row],[CÓDIGO PRODUCTO]],INVENTARIO12151824[[#This Row],[CÓDIGO PRODUCTO]],SALIDAS13161925[[#This Row],[CANTIDAD]])</f>
        <v>76</v>
      </c>
      <c r="F156" s="18">
        <f>INVENTARIO12151824[[#This Row],[EXISTENCIAS INICIALES]]+INVENTARIO12151824[[#This Row],[ENTRADAS]]-INVENTARIO12151824[[#This Row],[SALIDAS]]</f>
        <v>57</v>
      </c>
      <c r="H156" s="1" t="s">
        <v>603</v>
      </c>
      <c r="J156" s="11" t="s">
        <v>478</v>
      </c>
      <c r="K156" s="36" t="e" cm="1">
        <f t="array" ref="K156">BUSCARV</f>
        <v>#NAME?</v>
      </c>
      <c r="L156" s="1">
        <v>76</v>
      </c>
      <c r="N156" s="1" t="s">
        <v>604</v>
      </c>
      <c r="P156" s="11" t="s">
        <v>478</v>
      </c>
      <c r="Q156" s="1" t="e" cm="1" vm="1">
        <f t="array" aca="1" ref="Q156" ca="1">VLOOKUP(ENTRADAS14172026[CÓDIGO PRODUCTO],INVENTARIO12151824[],2,FALSE)</f>
        <v>#VALUE!</v>
      </c>
      <c r="R156" s="1">
        <v>51</v>
      </c>
    </row>
    <row r="157" spans="1:18" x14ac:dyDescent="0.25">
      <c r="A157" s="11" t="s">
        <v>479</v>
      </c>
      <c r="B157" t="s">
        <v>355</v>
      </c>
      <c r="C157" s="3">
        <f>INVENTARIO12151821[[#This Row],[STOCK]]</f>
        <v>98</v>
      </c>
      <c r="D157" s="17">
        <f>SUMIF(ENTRADAS14172026[[#This Row],[CÓDIGO PRODUCTO]],INVENTARIO12151824[[#This Row],[CÓDIGO PRODUCTO]],ENTRADAS14172026[[#This Row],[CANTIDAD]])</f>
        <v>55</v>
      </c>
      <c r="E157" s="17">
        <f>SUMIF(SALIDAS13161925[[#This Row],[CÓDIGO PRODUCTO]],INVENTARIO12151824[[#This Row],[CÓDIGO PRODUCTO]],SALIDAS13161925[[#This Row],[CANTIDAD]])</f>
        <v>76</v>
      </c>
      <c r="F157" s="18">
        <f>INVENTARIO12151824[[#This Row],[EXISTENCIAS INICIALES]]+INVENTARIO12151824[[#This Row],[ENTRADAS]]-INVENTARIO12151824[[#This Row],[SALIDAS]]</f>
        <v>77</v>
      </c>
      <c r="H157" s="1" t="s">
        <v>604</v>
      </c>
      <c r="J157" s="11" t="s">
        <v>479</v>
      </c>
      <c r="K157" s="36" t="e" cm="1">
        <f t="array" ref="K157">BUSCARV</f>
        <v>#NAME?</v>
      </c>
      <c r="L157" s="1">
        <v>76</v>
      </c>
      <c r="N157" s="1" t="s">
        <v>605</v>
      </c>
      <c r="P157" s="11" t="s">
        <v>479</v>
      </c>
      <c r="Q157" s="1" t="e" cm="1" vm="1">
        <f t="array" aca="1" ref="Q157" ca="1">VLOOKUP(ENTRADAS14172026[CÓDIGO PRODUCTO],INVENTARIO12151824[],2,FALSE)</f>
        <v>#VALUE!</v>
      </c>
      <c r="R157" s="1">
        <v>55</v>
      </c>
    </row>
    <row r="158" spans="1:18" x14ac:dyDescent="0.25">
      <c r="A158" s="11" t="s">
        <v>480</v>
      </c>
      <c r="B158" t="s">
        <v>356</v>
      </c>
      <c r="C158" s="3">
        <f>INVENTARIO12151821[[#This Row],[STOCK]]</f>
        <v>88</v>
      </c>
      <c r="D158" s="17">
        <f>SUMIF(ENTRADAS14172026[[#This Row],[CÓDIGO PRODUCTO]],INVENTARIO12151824[[#This Row],[CÓDIGO PRODUCTO]],ENTRADAS14172026[[#This Row],[CANTIDAD]])</f>
        <v>64</v>
      </c>
      <c r="E158" s="17">
        <f>SUMIF(SALIDAS13161925[[#This Row],[CÓDIGO PRODUCTO]],INVENTARIO12151824[[#This Row],[CÓDIGO PRODUCTO]],SALIDAS13161925[[#This Row],[CANTIDAD]])</f>
        <v>78</v>
      </c>
      <c r="F158" s="18">
        <f>INVENTARIO12151824[[#This Row],[EXISTENCIAS INICIALES]]+INVENTARIO12151824[[#This Row],[ENTRADAS]]-INVENTARIO12151824[[#This Row],[SALIDAS]]</f>
        <v>74</v>
      </c>
      <c r="H158" s="1" t="s">
        <v>605</v>
      </c>
      <c r="J158" s="11" t="s">
        <v>480</v>
      </c>
      <c r="K158" s="36" t="e" cm="1">
        <f t="array" ref="K158">BUSCARV</f>
        <v>#NAME?</v>
      </c>
      <c r="L158" s="1">
        <v>78</v>
      </c>
      <c r="N158" s="1" t="s">
        <v>606</v>
      </c>
      <c r="P158" s="11" t="s">
        <v>480</v>
      </c>
      <c r="Q158" s="1" t="e" cm="1" vm="1">
        <f t="array" aca="1" ref="Q158" ca="1">VLOOKUP(ENTRADAS14172026[CÓDIGO PRODUCTO],INVENTARIO12151824[],2,FALSE)</f>
        <v>#VALUE!</v>
      </c>
      <c r="R158" s="1">
        <v>64</v>
      </c>
    </row>
    <row r="159" spans="1:18" x14ac:dyDescent="0.25">
      <c r="A159" s="11" t="s">
        <v>481</v>
      </c>
      <c r="B159" t="s">
        <v>357</v>
      </c>
      <c r="C159" s="3">
        <f>INVENTARIO12151821[[#This Row],[STOCK]]</f>
        <v>94</v>
      </c>
      <c r="D159" s="17">
        <f>SUMIF(ENTRADAS14172026[[#This Row],[CÓDIGO PRODUCTO]],INVENTARIO12151824[[#This Row],[CÓDIGO PRODUCTO]],ENTRADAS14172026[[#This Row],[CANTIDAD]])</f>
        <v>62</v>
      </c>
      <c r="E159" s="17">
        <f>SUMIF(SALIDAS13161925[[#This Row],[CÓDIGO PRODUCTO]],INVENTARIO12151824[[#This Row],[CÓDIGO PRODUCTO]],SALIDAS13161925[[#This Row],[CANTIDAD]])</f>
        <v>86</v>
      </c>
      <c r="F159" s="18">
        <f>INVENTARIO12151824[[#This Row],[EXISTENCIAS INICIALES]]+INVENTARIO12151824[[#This Row],[ENTRADAS]]-INVENTARIO12151824[[#This Row],[SALIDAS]]</f>
        <v>70</v>
      </c>
      <c r="H159" s="1" t="s">
        <v>606</v>
      </c>
      <c r="J159" s="11" t="s">
        <v>481</v>
      </c>
      <c r="K159" s="36" t="e" cm="1">
        <f t="array" ref="K159">BUSCARV</f>
        <v>#NAME?</v>
      </c>
      <c r="L159" s="1">
        <v>86</v>
      </c>
      <c r="N159" s="1" t="s">
        <v>607</v>
      </c>
      <c r="P159" s="11" t="s">
        <v>481</v>
      </c>
      <c r="Q159" s="1" t="e" cm="1" vm="1">
        <f t="array" aca="1" ref="Q159" ca="1">VLOOKUP(ENTRADAS14172026[CÓDIGO PRODUCTO],INVENTARIO12151824[],2,FALSE)</f>
        <v>#VALUE!</v>
      </c>
      <c r="R159" s="1">
        <v>62</v>
      </c>
    </row>
    <row r="160" spans="1:18" x14ac:dyDescent="0.25">
      <c r="A160" s="11" t="s">
        <v>482</v>
      </c>
      <c r="B160" t="s">
        <v>57</v>
      </c>
      <c r="C160" s="3">
        <f>INVENTARIO12151821[[#This Row],[STOCK]]</f>
        <v>72</v>
      </c>
      <c r="D160" s="17">
        <f>SUMIF(ENTRADAS14172026[[#This Row],[CÓDIGO PRODUCTO]],INVENTARIO12151824[[#This Row],[CÓDIGO PRODUCTO]],ENTRADAS14172026[[#This Row],[CANTIDAD]])</f>
        <v>71</v>
      </c>
      <c r="E160" s="17">
        <f>SUMIF(SALIDAS13161925[[#This Row],[CÓDIGO PRODUCTO]],INVENTARIO12151824[[#This Row],[CÓDIGO PRODUCTO]],SALIDAS13161925[[#This Row],[CANTIDAD]])</f>
        <v>76</v>
      </c>
      <c r="F160" s="18">
        <f>INVENTARIO12151824[[#This Row],[EXISTENCIAS INICIALES]]+INVENTARIO12151824[[#This Row],[ENTRADAS]]-INVENTARIO12151824[[#This Row],[SALIDAS]]</f>
        <v>67</v>
      </c>
      <c r="H160" s="1" t="s">
        <v>607</v>
      </c>
      <c r="J160" s="11" t="s">
        <v>482</v>
      </c>
      <c r="K160" s="36" t="e" cm="1">
        <f t="array" ref="K160">BUSCARV</f>
        <v>#NAME?</v>
      </c>
      <c r="L160" s="1">
        <v>76</v>
      </c>
      <c r="N160" s="1" t="s">
        <v>608</v>
      </c>
      <c r="P160" s="11" t="s">
        <v>482</v>
      </c>
      <c r="Q160" s="1" t="e" cm="1" vm="1">
        <f t="array" aca="1" ref="Q160" ca="1">VLOOKUP(ENTRADAS14172026[CÓDIGO PRODUCTO],INVENTARIO12151824[],2,FALSE)</f>
        <v>#VALUE!</v>
      </c>
      <c r="R160" s="1">
        <v>71</v>
      </c>
    </row>
    <row r="161" spans="1:18" x14ac:dyDescent="0.25">
      <c r="A161" s="11" t="s">
        <v>483</v>
      </c>
      <c r="B161" t="s">
        <v>358</v>
      </c>
      <c r="C161" s="3">
        <f>INVENTARIO12151821[[#This Row],[STOCK]]</f>
        <v>46</v>
      </c>
      <c r="D161" s="17">
        <f>SUMIF(ENTRADAS14172026[[#This Row],[CÓDIGO PRODUCTO]],INVENTARIO12151824[[#This Row],[CÓDIGO PRODUCTO]],ENTRADAS14172026[[#This Row],[CANTIDAD]])</f>
        <v>58</v>
      </c>
      <c r="E161" s="17">
        <f>SUMIF(SALIDAS13161925[[#This Row],[CÓDIGO PRODUCTO]],INVENTARIO12151824[[#This Row],[CÓDIGO PRODUCTO]],SALIDAS13161925[[#This Row],[CANTIDAD]])</f>
        <v>89</v>
      </c>
      <c r="F161" s="18">
        <f>INVENTARIO12151824[[#This Row],[EXISTENCIAS INICIALES]]+INVENTARIO12151824[[#This Row],[ENTRADAS]]-INVENTARIO12151824[[#This Row],[SALIDAS]]</f>
        <v>15</v>
      </c>
      <c r="H161" s="1" t="s">
        <v>608</v>
      </c>
      <c r="J161" s="11" t="s">
        <v>483</v>
      </c>
      <c r="K161" s="36" t="e" cm="1">
        <f t="array" ref="K161">BUSCARV</f>
        <v>#NAME?</v>
      </c>
      <c r="L161" s="1">
        <v>89</v>
      </c>
      <c r="N161" s="1" t="s">
        <v>609</v>
      </c>
      <c r="P161" s="11" t="s">
        <v>483</v>
      </c>
      <c r="Q161" s="1" t="e" cm="1" vm="1">
        <f t="array" aca="1" ref="Q161" ca="1">VLOOKUP(ENTRADAS14172026[CÓDIGO PRODUCTO],INVENTARIO12151824[],2,FALSE)</f>
        <v>#VALUE!</v>
      </c>
      <c r="R161" s="1">
        <v>58</v>
      </c>
    </row>
    <row r="162" spans="1:18" x14ac:dyDescent="0.25">
      <c r="A162" s="11" t="s">
        <v>484</v>
      </c>
      <c r="B162" t="s">
        <v>359</v>
      </c>
      <c r="C162" s="3">
        <f>INVENTARIO12151821[[#This Row],[STOCK]]</f>
        <v>64</v>
      </c>
      <c r="D162" s="17">
        <f>SUMIF(ENTRADAS14172026[[#This Row],[CÓDIGO PRODUCTO]],INVENTARIO12151824[[#This Row],[CÓDIGO PRODUCTO]],ENTRADAS14172026[[#This Row],[CANTIDAD]])</f>
        <v>75</v>
      </c>
      <c r="E162" s="17">
        <f>SUMIF(SALIDAS13161925[[#This Row],[CÓDIGO PRODUCTO]],INVENTARIO12151824[[#This Row],[CÓDIGO PRODUCTO]],SALIDAS13161925[[#This Row],[CANTIDAD]])</f>
        <v>84</v>
      </c>
      <c r="F162" s="18">
        <f>INVENTARIO12151824[[#This Row],[EXISTENCIAS INICIALES]]+INVENTARIO12151824[[#This Row],[ENTRADAS]]-INVENTARIO12151824[[#This Row],[SALIDAS]]</f>
        <v>55</v>
      </c>
      <c r="H162" s="1" t="s">
        <v>609</v>
      </c>
      <c r="J162" s="11" t="s">
        <v>484</v>
      </c>
      <c r="K162" s="36" t="e" cm="1">
        <f t="array" ref="K162">BUSCARV</f>
        <v>#NAME?</v>
      </c>
      <c r="L162" s="1">
        <v>84</v>
      </c>
      <c r="N162" s="1" t="s">
        <v>610</v>
      </c>
      <c r="P162" s="11" t="s">
        <v>484</v>
      </c>
      <c r="Q162" s="1" t="e" cm="1" vm="1">
        <f t="array" aca="1" ref="Q162" ca="1">VLOOKUP(ENTRADAS14172026[CÓDIGO PRODUCTO],INVENTARIO12151824[],2,FALSE)</f>
        <v>#VALUE!</v>
      </c>
      <c r="R162" s="1">
        <v>75</v>
      </c>
    </row>
    <row r="163" spans="1:18" x14ac:dyDescent="0.25">
      <c r="A163" s="11" t="s">
        <v>485</v>
      </c>
      <c r="B163" t="s">
        <v>360</v>
      </c>
      <c r="C163" s="3">
        <f>INVENTARIO12151821[[#This Row],[STOCK]]</f>
        <v>86</v>
      </c>
      <c r="D163" s="17">
        <f>SUMIF(ENTRADAS14172026[[#This Row],[CÓDIGO PRODUCTO]],INVENTARIO12151824[[#This Row],[CÓDIGO PRODUCTO]],ENTRADAS14172026[[#This Row],[CANTIDAD]])</f>
        <v>64</v>
      </c>
      <c r="E163" s="17">
        <f>SUMIF(SALIDAS13161925[[#This Row],[CÓDIGO PRODUCTO]],INVENTARIO12151824[[#This Row],[CÓDIGO PRODUCTO]],SALIDAS13161925[[#This Row],[CANTIDAD]])</f>
        <v>87</v>
      </c>
      <c r="F163" s="18">
        <f>INVENTARIO12151824[[#This Row],[EXISTENCIAS INICIALES]]+INVENTARIO12151824[[#This Row],[ENTRADAS]]-INVENTARIO12151824[[#This Row],[SALIDAS]]</f>
        <v>63</v>
      </c>
      <c r="H163" s="1" t="s">
        <v>610</v>
      </c>
      <c r="J163" s="11" t="s">
        <v>485</v>
      </c>
      <c r="K163" s="36" t="e" cm="1">
        <f t="array" ref="K163">BUSCARV</f>
        <v>#NAME?</v>
      </c>
      <c r="L163" s="1">
        <v>87</v>
      </c>
      <c r="N163" s="1" t="s">
        <v>611</v>
      </c>
      <c r="P163" s="11" t="s">
        <v>485</v>
      </c>
      <c r="Q163" s="1" t="e" cm="1" vm="1">
        <f t="array" aca="1" ref="Q163" ca="1">VLOOKUP(ENTRADAS14172026[CÓDIGO PRODUCTO],INVENTARIO12151824[],2,FALSE)</f>
        <v>#VALUE!</v>
      </c>
      <c r="R163" s="1">
        <v>64</v>
      </c>
    </row>
    <row r="164" spans="1:18" x14ac:dyDescent="0.25">
      <c r="A164" s="11" t="s">
        <v>486</v>
      </c>
      <c r="B164" t="s">
        <v>361</v>
      </c>
      <c r="C164" s="3">
        <f>INVENTARIO12151821[[#This Row],[STOCK]]</f>
        <v>98</v>
      </c>
      <c r="D164" s="17">
        <f>SUMIF(ENTRADAS14172026[[#This Row],[CÓDIGO PRODUCTO]],INVENTARIO12151824[[#This Row],[CÓDIGO PRODUCTO]],ENTRADAS14172026[[#This Row],[CANTIDAD]])</f>
        <v>57</v>
      </c>
      <c r="E164" s="17">
        <f>SUMIF(SALIDAS13161925[[#This Row],[CÓDIGO PRODUCTO]],INVENTARIO12151824[[#This Row],[CÓDIGO PRODUCTO]],SALIDAS13161925[[#This Row],[CANTIDAD]])</f>
        <v>82</v>
      </c>
      <c r="F164" s="18">
        <f>INVENTARIO12151824[[#This Row],[EXISTENCIAS INICIALES]]+INVENTARIO12151824[[#This Row],[ENTRADAS]]-INVENTARIO12151824[[#This Row],[SALIDAS]]</f>
        <v>73</v>
      </c>
      <c r="H164" s="1" t="s">
        <v>611</v>
      </c>
      <c r="J164" s="11" t="s">
        <v>486</v>
      </c>
      <c r="K164" s="36" t="e" cm="1">
        <f t="array" ref="K164">BUSCARV</f>
        <v>#NAME?</v>
      </c>
      <c r="L164" s="1">
        <v>82</v>
      </c>
      <c r="N164" s="1" t="s">
        <v>612</v>
      </c>
      <c r="P164" s="11" t="s">
        <v>486</v>
      </c>
      <c r="Q164" s="1" t="e" cm="1" vm="1">
        <f t="array" aca="1" ref="Q164" ca="1">VLOOKUP(ENTRADAS14172026[CÓDIGO PRODUCTO],INVENTARIO12151824[],2,FALSE)</f>
        <v>#VALUE!</v>
      </c>
      <c r="R164" s="1">
        <v>57</v>
      </c>
    </row>
    <row r="165" spans="1:18" x14ac:dyDescent="0.25">
      <c r="A165" s="11" t="s">
        <v>487</v>
      </c>
      <c r="B165" t="s">
        <v>362</v>
      </c>
      <c r="C165" s="3">
        <f>INVENTARIO12151821[[#This Row],[STOCK]]</f>
        <v>42</v>
      </c>
      <c r="D165" s="17">
        <f>SUMIF(ENTRADAS14172026[[#This Row],[CÓDIGO PRODUCTO]],INVENTARIO12151824[[#This Row],[CÓDIGO PRODUCTO]],ENTRADAS14172026[[#This Row],[CANTIDAD]])</f>
        <v>55</v>
      </c>
      <c r="E165" s="17">
        <f>SUMIF(SALIDAS13161925[[#This Row],[CÓDIGO PRODUCTO]],INVENTARIO12151824[[#This Row],[CÓDIGO PRODUCTO]],SALIDAS13161925[[#This Row],[CANTIDAD]])</f>
        <v>90</v>
      </c>
      <c r="F165" s="18">
        <f>INVENTARIO12151824[[#This Row],[EXISTENCIAS INICIALES]]+INVENTARIO12151824[[#This Row],[ENTRADAS]]-INVENTARIO12151824[[#This Row],[SALIDAS]]</f>
        <v>7</v>
      </c>
      <c r="H165" s="1" t="s">
        <v>612</v>
      </c>
      <c r="J165" s="11" t="s">
        <v>487</v>
      </c>
      <c r="K165" s="36" t="e" cm="1">
        <f t="array" ref="K165">BUSCARV</f>
        <v>#NAME?</v>
      </c>
      <c r="L165" s="1">
        <v>90</v>
      </c>
      <c r="N165" s="1" t="s">
        <v>613</v>
      </c>
      <c r="P165" s="11" t="s">
        <v>487</v>
      </c>
      <c r="Q165" s="1" t="e" cm="1" vm="1">
        <f t="array" aca="1" ref="Q165" ca="1">VLOOKUP(ENTRADAS14172026[CÓDIGO PRODUCTO],INVENTARIO12151824[],2,FALSE)</f>
        <v>#VALUE!</v>
      </c>
      <c r="R165" s="1">
        <v>55</v>
      </c>
    </row>
    <row r="166" spans="1:18" x14ac:dyDescent="0.25">
      <c r="A166" s="11" t="s">
        <v>488</v>
      </c>
      <c r="B166" t="s">
        <v>363</v>
      </c>
      <c r="C166" s="3">
        <f>INVENTARIO12151821[[#This Row],[STOCK]]</f>
        <v>99</v>
      </c>
      <c r="D166" s="17">
        <f>SUMIF(ENTRADAS14172026[[#This Row],[CÓDIGO PRODUCTO]],INVENTARIO12151824[[#This Row],[CÓDIGO PRODUCTO]],ENTRADAS14172026[[#This Row],[CANTIDAD]])</f>
        <v>60</v>
      </c>
      <c r="E166" s="17">
        <f>SUMIF(SALIDAS13161925[[#This Row],[CÓDIGO PRODUCTO]],INVENTARIO12151824[[#This Row],[CÓDIGO PRODUCTO]],SALIDAS13161925[[#This Row],[CANTIDAD]])</f>
        <v>77</v>
      </c>
      <c r="F166" s="18">
        <f>INVENTARIO12151824[[#This Row],[EXISTENCIAS INICIALES]]+INVENTARIO12151824[[#This Row],[ENTRADAS]]-INVENTARIO12151824[[#This Row],[SALIDAS]]</f>
        <v>82</v>
      </c>
      <c r="H166" s="1" t="s">
        <v>613</v>
      </c>
      <c r="J166" s="11" t="s">
        <v>488</v>
      </c>
      <c r="K166" s="36" t="e" cm="1">
        <f t="array" ref="K166">BUSCARV</f>
        <v>#NAME?</v>
      </c>
      <c r="L166" s="1">
        <v>77</v>
      </c>
      <c r="N166" s="1" t="s">
        <v>614</v>
      </c>
      <c r="P166" s="11" t="s">
        <v>488</v>
      </c>
      <c r="Q166" s="1" t="e" cm="1" vm="1">
        <f t="array" aca="1" ref="Q166" ca="1">VLOOKUP(ENTRADAS14172026[CÓDIGO PRODUCTO],INVENTARIO12151824[],2,FALSE)</f>
        <v>#VALUE!</v>
      </c>
      <c r="R166" s="1">
        <v>60</v>
      </c>
    </row>
    <row r="167" spans="1:18" x14ac:dyDescent="0.25">
      <c r="A167" s="11" t="s">
        <v>489</v>
      </c>
      <c r="B167" t="s">
        <v>364</v>
      </c>
      <c r="C167" s="3">
        <f>INVENTARIO12151821[[#This Row],[STOCK]]</f>
        <v>66</v>
      </c>
      <c r="D167" s="17">
        <f>SUMIF(ENTRADAS14172026[[#This Row],[CÓDIGO PRODUCTO]],INVENTARIO12151824[[#This Row],[CÓDIGO PRODUCTO]],ENTRADAS14172026[[#This Row],[CANTIDAD]])</f>
        <v>75</v>
      </c>
      <c r="E167" s="17">
        <f>SUMIF(SALIDAS13161925[[#This Row],[CÓDIGO PRODUCTO]],INVENTARIO12151824[[#This Row],[CÓDIGO PRODUCTO]],SALIDAS13161925[[#This Row],[CANTIDAD]])</f>
        <v>84</v>
      </c>
      <c r="F167" s="18">
        <f>INVENTARIO12151824[[#This Row],[EXISTENCIAS INICIALES]]+INVENTARIO12151824[[#This Row],[ENTRADAS]]-INVENTARIO12151824[[#This Row],[SALIDAS]]</f>
        <v>57</v>
      </c>
      <c r="H167" s="1" t="s">
        <v>614</v>
      </c>
      <c r="J167" s="11" t="s">
        <v>489</v>
      </c>
      <c r="K167" s="36" t="e" cm="1">
        <f t="array" ref="K167">BUSCARV</f>
        <v>#NAME?</v>
      </c>
      <c r="L167" s="1">
        <v>84</v>
      </c>
      <c r="N167" s="1" t="s">
        <v>615</v>
      </c>
      <c r="P167" s="11" t="s">
        <v>489</v>
      </c>
      <c r="Q167" s="1" t="e" cm="1" vm="1">
        <f t="array" aca="1" ref="Q167" ca="1">VLOOKUP(ENTRADAS14172026[CÓDIGO PRODUCTO],INVENTARIO12151824[],2,FALSE)</f>
        <v>#VALUE!</v>
      </c>
      <c r="R167" s="1">
        <v>75</v>
      </c>
    </row>
    <row r="168" spans="1:18" x14ac:dyDescent="0.25">
      <c r="A168" s="11" t="s">
        <v>490</v>
      </c>
      <c r="B168" t="s">
        <v>365</v>
      </c>
      <c r="C168" s="3">
        <f>INVENTARIO12151821[[#This Row],[STOCK]]</f>
        <v>66</v>
      </c>
      <c r="D168" s="17">
        <f>SUMIF(ENTRADAS14172026[[#This Row],[CÓDIGO PRODUCTO]],INVENTARIO12151824[[#This Row],[CÓDIGO PRODUCTO]],ENTRADAS14172026[[#This Row],[CANTIDAD]])</f>
        <v>59</v>
      </c>
      <c r="E168" s="17">
        <f>SUMIF(SALIDAS13161925[[#This Row],[CÓDIGO PRODUCTO]],INVENTARIO12151824[[#This Row],[CÓDIGO PRODUCTO]],SALIDAS13161925[[#This Row],[CANTIDAD]])</f>
        <v>82</v>
      </c>
      <c r="F168" s="18">
        <f>INVENTARIO12151824[[#This Row],[EXISTENCIAS INICIALES]]+INVENTARIO12151824[[#This Row],[ENTRADAS]]-INVENTARIO12151824[[#This Row],[SALIDAS]]</f>
        <v>43</v>
      </c>
      <c r="H168" s="1" t="s">
        <v>615</v>
      </c>
      <c r="J168" s="11" t="s">
        <v>490</v>
      </c>
      <c r="K168" s="36" t="e" cm="1">
        <f t="array" ref="K168">BUSCARV</f>
        <v>#NAME?</v>
      </c>
      <c r="L168" s="1">
        <v>82</v>
      </c>
      <c r="N168" s="1" t="s">
        <v>616</v>
      </c>
      <c r="P168" s="11" t="s">
        <v>490</v>
      </c>
      <c r="Q168" s="1" t="e" cm="1" vm="1">
        <f t="array" aca="1" ref="Q168" ca="1">VLOOKUP(ENTRADAS14172026[CÓDIGO PRODUCTO],INVENTARIO12151824[],2,FALSE)</f>
        <v>#VALUE!</v>
      </c>
      <c r="R168" s="1">
        <v>59</v>
      </c>
    </row>
    <row r="169" spans="1:18" x14ac:dyDescent="0.25">
      <c r="A169" s="11" t="s">
        <v>491</v>
      </c>
      <c r="B169" t="s">
        <v>366</v>
      </c>
      <c r="C169" s="3">
        <f>INVENTARIO12151821[[#This Row],[STOCK]]</f>
        <v>57</v>
      </c>
      <c r="D169" s="17">
        <f>SUMIF(ENTRADAS14172026[[#This Row],[CÓDIGO PRODUCTO]],INVENTARIO12151824[[#This Row],[CÓDIGO PRODUCTO]],ENTRADAS14172026[[#This Row],[CANTIDAD]])</f>
        <v>59</v>
      </c>
      <c r="E169" s="17">
        <f>SUMIF(SALIDAS13161925[[#This Row],[CÓDIGO PRODUCTO]],INVENTARIO12151824[[#This Row],[CÓDIGO PRODUCTO]],SALIDAS13161925[[#This Row],[CANTIDAD]])</f>
        <v>88</v>
      </c>
      <c r="F169" s="18">
        <f>INVENTARIO12151824[[#This Row],[EXISTENCIAS INICIALES]]+INVENTARIO12151824[[#This Row],[ENTRADAS]]-INVENTARIO12151824[[#This Row],[SALIDAS]]</f>
        <v>28</v>
      </c>
      <c r="H169" s="1" t="s">
        <v>616</v>
      </c>
      <c r="J169" s="11" t="s">
        <v>491</v>
      </c>
      <c r="K169" s="36" t="e" cm="1">
        <f t="array" ref="K169">BUSCARV</f>
        <v>#NAME?</v>
      </c>
      <c r="L169" s="1">
        <v>88</v>
      </c>
      <c r="N169" s="1" t="s">
        <v>617</v>
      </c>
      <c r="P169" s="11" t="s">
        <v>491</v>
      </c>
      <c r="Q169" s="1" t="e" cm="1" vm="1">
        <f t="array" aca="1" ref="Q169" ca="1">VLOOKUP(ENTRADAS14172026[CÓDIGO PRODUCTO],INVENTARIO12151824[],2,FALSE)</f>
        <v>#VALUE!</v>
      </c>
      <c r="R169" s="1">
        <v>59</v>
      </c>
    </row>
    <row r="170" spans="1:18" x14ac:dyDescent="0.25">
      <c r="A170" s="11" t="s">
        <v>492</v>
      </c>
      <c r="B170" t="s">
        <v>367</v>
      </c>
      <c r="C170" s="3">
        <f>INVENTARIO12151821[[#This Row],[STOCK]]</f>
        <v>42</v>
      </c>
      <c r="D170" s="17">
        <f>SUMIF(ENTRADAS14172026[[#This Row],[CÓDIGO PRODUCTO]],INVENTARIO12151824[[#This Row],[CÓDIGO PRODUCTO]],ENTRADAS14172026[[#This Row],[CANTIDAD]])</f>
        <v>60</v>
      </c>
      <c r="E170" s="17">
        <f>SUMIF(SALIDAS13161925[[#This Row],[CÓDIGO PRODUCTO]],INVENTARIO12151824[[#This Row],[CÓDIGO PRODUCTO]],SALIDAS13161925[[#This Row],[CANTIDAD]])</f>
        <v>90</v>
      </c>
      <c r="F170" s="18">
        <f>INVENTARIO12151824[[#This Row],[EXISTENCIAS INICIALES]]+INVENTARIO12151824[[#This Row],[ENTRADAS]]-INVENTARIO12151824[[#This Row],[SALIDAS]]</f>
        <v>12</v>
      </c>
      <c r="H170" s="1" t="s">
        <v>617</v>
      </c>
      <c r="J170" s="11" t="s">
        <v>492</v>
      </c>
      <c r="K170" s="36" t="e" cm="1">
        <f t="array" ref="K170">BUSCARV</f>
        <v>#NAME?</v>
      </c>
      <c r="L170" s="1">
        <v>90</v>
      </c>
      <c r="N170" s="1" t="s">
        <v>618</v>
      </c>
      <c r="P170" s="11" t="s">
        <v>492</v>
      </c>
      <c r="Q170" s="1" t="e" cm="1" vm="1">
        <f t="array" aca="1" ref="Q170" ca="1">VLOOKUP(ENTRADAS14172026[CÓDIGO PRODUCTO],INVENTARIO12151824[],2,FALSE)</f>
        <v>#VALUE!</v>
      </c>
      <c r="R170" s="1">
        <v>60</v>
      </c>
    </row>
    <row r="171" spans="1:18" x14ac:dyDescent="0.25">
      <c r="A171" s="11" t="s">
        <v>493</v>
      </c>
      <c r="B171" t="s">
        <v>368</v>
      </c>
      <c r="C171" s="3">
        <f>INVENTARIO12151821[[#This Row],[STOCK]]</f>
        <v>81</v>
      </c>
      <c r="D171" s="17">
        <f>SUMIF(ENTRADAS14172026[[#This Row],[CÓDIGO PRODUCTO]],INVENTARIO12151824[[#This Row],[CÓDIGO PRODUCTO]],ENTRADAS14172026[[#This Row],[CANTIDAD]])</f>
        <v>79</v>
      </c>
      <c r="E171" s="17">
        <f>SUMIF(SALIDAS13161925[[#This Row],[CÓDIGO PRODUCTO]],INVENTARIO12151824[[#This Row],[CÓDIGO PRODUCTO]],SALIDAS13161925[[#This Row],[CANTIDAD]])</f>
        <v>76</v>
      </c>
      <c r="F171" s="18">
        <f>INVENTARIO12151824[[#This Row],[EXISTENCIAS INICIALES]]+INVENTARIO12151824[[#This Row],[ENTRADAS]]-INVENTARIO12151824[[#This Row],[SALIDAS]]</f>
        <v>84</v>
      </c>
      <c r="H171" s="1" t="s">
        <v>618</v>
      </c>
      <c r="J171" s="11" t="s">
        <v>493</v>
      </c>
      <c r="K171" s="36" t="e" cm="1">
        <f t="array" ref="K171">BUSCARV</f>
        <v>#NAME?</v>
      </c>
      <c r="L171" s="1">
        <v>76</v>
      </c>
      <c r="N171" s="1" t="s">
        <v>619</v>
      </c>
      <c r="P171" s="11" t="s">
        <v>493</v>
      </c>
      <c r="Q171" s="1" t="e" cm="1" vm="1">
        <f t="array" aca="1" ref="Q171" ca="1">VLOOKUP(ENTRADAS14172026[CÓDIGO PRODUCTO],INVENTARIO12151824[],2,FALSE)</f>
        <v>#VALUE!</v>
      </c>
      <c r="R171" s="1">
        <v>79</v>
      </c>
    </row>
    <row r="172" spans="1:18" x14ac:dyDescent="0.25">
      <c r="A172" s="11" t="s">
        <v>494</v>
      </c>
      <c r="B172" t="s">
        <v>369</v>
      </c>
      <c r="C172" s="3">
        <f>INVENTARIO12151821[[#This Row],[STOCK]]</f>
        <v>87</v>
      </c>
      <c r="D172" s="17">
        <f>SUMIF(ENTRADAS14172026[[#This Row],[CÓDIGO PRODUCTO]],INVENTARIO12151824[[#This Row],[CÓDIGO PRODUCTO]],ENTRADAS14172026[[#This Row],[CANTIDAD]])</f>
        <v>61</v>
      </c>
      <c r="E172" s="17">
        <f>SUMIF(SALIDAS13161925[[#This Row],[CÓDIGO PRODUCTO]],INVENTARIO12151824[[#This Row],[CÓDIGO PRODUCTO]],SALIDAS13161925[[#This Row],[CANTIDAD]])</f>
        <v>90</v>
      </c>
      <c r="F172" s="18">
        <f>INVENTARIO12151824[[#This Row],[EXISTENCIAS INICIALES]]+INVENTARIO12151824[[#This Row],[ENTRADAS]]-INVENTARIO12151824[[#This Row],[SALIDAS]]</f>
        <v>58</v>
      </c>
      <c r="H172" s="1" t="s">
        <v>619</v>
      </c>
      <c r="J172" s="11" t="s">
        <v>494</v>
      </c>
      <c r="K172" s="36" t="e" cm="1">
        <f t="array" ref="K172">BUSCARV</f>
        <v>#NAME?</v>
      </c>
      <c r="L172" s="1">
        <v>90</v>
      </c>
      <c r="N172" s="1" t="s">
        <v>620</v>
      </c>
      <c r="P172" s="11" t="s">
        <v>494</v>
      </c>
      <c r="Q172" s="1" t="e" cm="1" vm="1">
        <f t="array" aca="1" ref="Q172" ca="1">VLOOKUP(ENTRADAS14172026[CÓDIGO PRODUCTO],INVENTARIO12151824[],2,FALSE)</f>
        <v>#VALUE!</v>
      </c>
      <c r="R172" s="1">
        <v>61</v>
      </c>
    </row>
    <row r="173" spans="1:18" x14ac:dyDescent="0.25">
      <c r="A173" s="11" t="s">
        <v>495</v>
      </c>
      <c r="B173" t="s">
        <v>370</v>
      </c>
      <c r="C173" s="3">
        <f>INVENTARIO12151821[[#This Row],[STOCK]]</f>
        <v>102</v>
      </c>
      <c r="D173" s="17">
        <f>SUMIF(ENTRADAS14172026[[#This Row],[CÓDIGO PRODUCTO]],INVENTARIO12151824[[#This Row],[CÓDIGO PRODUCTO]],ENTRADAS14172026[[#This Row],[CANTIDAD]])</f>
        <v>69</v>
      </c>
      <c r="E173" s="17">
        <f>SUMIF(SALIDAS13161925[[#This Row],[CÓDIGO PRODUCTO]],INVENTARIO12151824[[#This Row],[CÓDIGO PRODUCTO]],SALIDAS13161925[[#This Row],[CANTIDAD]])</f>
        <v>82</v>
      </c>
      <c r="F173" s="18">
        <f>INVENTARIO12151824[[#This Row],[EXISTENCIAS INICIALES]]+INVENTARIO12151824[[#This Row],[ENTRADAS]]-INVENTARIO12151824[[#This Row],[SALIDAS]]</f>
        <v>89</v>
      </c>
      <c r="H173" s="1" t="s">
        <v>620</v>
      </c>
      <c r="J173" s="11" t="s">
        <v>495</v>
      </c>
      <c r="K173" s="36" t="e" cm="1">
        <f t="array" ref="K173">BUSCARV</f>
        <v>#NAME?</v>
      </c>
      <c r="L173" s="1">
        <v>82</v>
      </c>
      <c r="N173" s="1" t="s">
        <v>621</v>
      </c>
      <c r="P173" s="11" t="s">
        <v>495</v>
      </c>
      <c r="Q173" s="1" t="e" cm="1" vm="1">
        <f t="array" aca="1" ref="Q173" ca="1">VLOOKUP(ENTRADAS14172026[CÓDIGO PRODUCTO],INVENTARIO12151824[],2,FALSE)</f>
        <v>#VALUE!</v>
      </c>
      <c r="R173" s="1">
        <v>69</v>
      </c>
    </row>
    <row r="174" spans="1:18" x14ac:dyDescent="0.25">
      <c r="A174" s="11" t="s">
        <v>496</v>
      </c>
      <c r="B174" t="s">
        <v>371</v>
      </c>
      <c r="C174" s="3">
        <f>INVENTARIO12151821[[#This Row],[STOCK]]</f>
        <v>30</v>
      </c>
      <c r="D174" s="17">
        <f>SUMIF(ENTRADAS14172026[[#This Row],[CÓDIGO PRODUCTO]],INVENTARIO12151824[[#This Row],[CÓDIGO PRODUCTO]],ENTRADAS14172026[[#This Row],[CANTIDAD]])</f>
        <v>54</v>
      </c>
      <c r="E174" s="17">
        <f>SUMIF(SALIDAS13161925[[#This Row],[CÓDIGO PRODUCTO]],INVENTARIO12151824[[#This Row],[CÓDIGO PRODUCTO]],SALIDAS13161925[[#This Row],[CANTIDAD]])</f>
        <v>75</v>
      </c>
      <c r="F174" s="18">
        <f>INVENTARIO12151824[[#This Row],[EXISTENCIAS INICIALES]]+INVENTARIO12151824[[#This Row],[ENTRADAS]]-INVENTARIO12151824[[#This Row],[SALIDAS]]</f>
        <v>9</v>
      </c>
      <c r="H174" s="1" t="s">
        <v>621</v>
      </c>
      <c r="J174" s="11" t="s">
        <v>496</v>
      </c>
      <c r="K174" s="36" t="e" cm="1">
        <f t="array" ref="K174">BUSCARV</f>
        <v>#NAME?</v>
      </c>
      <c r="L174" s="1">
        <v>75</v>
      </c>
      <c r="N174" s="1" t="s">
        <v>622</v>
      </c>
      <c r="P174" s="11" t="s">
        <v>496</v>
      </c>
      <c r="Q174" s="1" t="e" cm="1" vm="1">
        <f t="array" aca="1" ref="Q174" ca="1">VLOOKUP(ENTRADAS14172026[CÓDIGO PRODUCTO],INVENTARIO12151824[],2,FALSE)</f>
        <v>#VALUE!</v>
      </c>
      <c r="R174" s="1">
        <v>54</v>
      </c>
    </row>
    <row r="175" spans="1:18" x14ac:dyDescent="0.25">
      <c r="A175" s="11" t="s">
        <v>497</v>
      </c>
      <c r="B175" t="s">
        <v>372</v>
      </c>
      <c r="C175" s="3">
        <f>INVENTARIO12151821[[#This Row],[STOCK]]</f>
        <v>81</v>
      </c>
      <c r="D175" s="17">
        <f>SUMIF(ENTRADAS14172026[[#This Row],[CÓDIGO PRODUCTO]],INVENTARIO12151824[[#This Row],[CÓDIGO PRODUCTO]],ENTRADAS14172026[[#This Row],[CANTIDAD]])</f>
        <v>58</v>
      </c>
      <c r="E175" s="17">
        <f>SUMIF(SALIDAS13161925[[#This Row],[CÓDIGO PRODUCTO]],INVENTARIO12151824[[#This Row],[CÓDIGO PRODUCTO]],SALIDAS13161925[[#This Row],[CANTIDAD]])</f>
        <v>77</v>
      </c>
      <c r="F175" s="18">
        <f>INVENTARIO12151824[[#This Row],[EXISTENCIAS INICIALES]]+INVENTARIO12151824[[#This Row],[ENTRADAS]]-INVENTARIO12151824[[#This Row],[SALIDAS]]</f>
        <v>62</v>
      </c>
      <c r="H175" s="1" t="s">
        <v>622</v>
      </c>
      <c r="J175" s="11" t="s">
        <v>497</v>
      </c>
      <c r="K175" s="36" t="e" cm="1">
        <f t="array" ref="K175">BUSCARV</f>
        <v>#NAME?</v>
      </c>
      <c r="L175" s="1">
        <v>77</v>
      </c>
      <c r="N175" s="1" t="s">
        <v>623</v>
      </c>
      <c r="P175" s="11" t="s">
        <v>497</v>
      </c>
      <c r="Q175" s="1" t="e" cm="1" vm="1">
        <f t="array" aca="1" ref="Q175" ca="1">VLOOKUP(ENTRADAS14172026[CÓDIGO PRODUCTO],INVENTARIO12151824[],2,FALSE)</f>
        <v>#VALUE!</v>
      </c>
      <c r="R175" s="1">
        <v>58</v>
      </c>
    </row>
    <row r="176" spans="1:18" x14ac:dyDescent="0.25">
      <c r="A176" s="11" t="s">
        <v>498</v>
      </c>
      <c r="B176" t="s">
        <v>373</v>
      </c>
      <c r="C176" s="3">
        <f>INVENTARIO12151821[[#This Row],[STOCK]]</f>
        <v>97</v>
      </c>
      <c r="D176" s="17">
        <f>SUMIF(ENTRADAS14172026[[#This Row],[CÓDIGO PRODUCTO]],INVENTARIO12151824[[#This Row],[CÓDIGO PRODUCTO]],ENTRADAS14172026[[#This Row],[CANTIDAD]])</f>
        <v>54</v>
      </c>
      <c r="E176" s="17">
        <f>SUMIF(SALIDAS13161925[[#This Row],[CÓDIGO PRODUCTO]],INVENTARIO12151824[[#This Row],[CÓDIGO PRODUCTO]],SALIDAS13161925[[#This Row],[CANTIDAD]])</f>
        <v>77</v>
      </c>
      <c r="F176" s="18">
        <f>INVENTARIO12151824[[#This Row],[EXISTENCIAS INICIALES]]+INVENTARIO12151824[[#This Row],[ENTRADAS]]-INVENTARIO12151824[[#This Row],[SALIDAS]]</f>
        <v>74</v>
      </c>
      <c r="H176" s="1" t="s">
        <v>623</v>
      </c>
      <c r="J176" s="11" t="s">
        <v>498</v>
      </c>
      <c r="K176" s="36" t="e" cm="1">
        <f t="array" ref="K176">BUSCARV</f>
        <v>#NAME?</v>
      </c>
      <c r="L176" s="1">
        <v>77</v>
      </c>
      <c r="N176" s="1" t="s">
        <v>624</v>
      </c>
      <c r="P176" s="11" t="s">
        <v>498</v>
      </c>
      <c r="Q176" s="1" t="e" cm="1" vm="1">
        <f t="array" aca="1" ref="Q176" ca="1">VLOOKUP(ENTRADAS14172026[CÓDIGO PRODUCTO],INVENTARIO12151824[],2,FALSE)</f>
        <v>#VALUE!</v>
      </c>
      <c r="R176" s="1">
        <v>54</v>
      </c>
    </row>
    <row r="177" spans="1:18" x14ac:dyDescent="0.25">
      <c r="A177" s="11" t="s">
        <v>499</v>
      </c>
      <c r="B177" t="s">
        <v>374</v>
      </c>
      <c r="C177" s="3">
        <f>INVENTARIO12151821[[#This Row],[STOCK]]</f>
        <v>28</v>
      </c>
      <c r="D177" s="17">
        <f>SUMIF(ENTRADAS14172026[[#This Row],[CÓDIGO PRODUCTO]],INVENTARIO12151824[[#This Row],[CÓDIGO PRODUCTO]],ENTRADAS14172026[[#This Row],[CANTIDAD]])</f>
        <v>76</v>
      </c>
      <c r="E177" s="17">
        <f>SUMIF(SALIDAS13161925[[#This Row],[CÓDIGO PRODUCTO]],INVENTARIO12151824[[#This Row],[CÓDIGO PRODUCTO]],SALIDAS13161925[[#This Row],[CANTIDAD]])</f>
        <v>87</v>
      </c>
      <c r="F177" s="18">
        <f>INVENTARIO12151824[[#This Row],[EXISTENCIAS INICIALES]]+INVENTARIO12151824[[#This Row],[ENTRADAS]]-INVENTARIO12151824[[#This Row],[SALIDAS]]</f>
        <v>17</v>
      </c>
      <c r="H177" s="1" t="s">
        <v>624</v>
      </c>
      <c r="J177" s="11" t="s">
        <v>499</v>
      </c>
      <c r="K177" s="36" t="e" cm="1">
        <f t="array" ref="K177">BUSCARV</f>
        <v>#NAME?</v>
      </c>
      <c r="L177" s="1">
        <v>87</v>
      </c>
      <c r="N177" s="1" t="s">
        <v>625</v>
      </c>
      <c r="P177" s="11" t="s">
        <v>499</v>
      </c>
      <c r="Q177" s="1" t="e" cm="1" vm="1">
        <f t="array" aca="1" ref="Q177" ca="1">VLOOKUP(ENTRADAS14172026[CÓDIGO PRODUCTO],INVENTARIO12151824[],2,FALSE)</f>
        <v>#VALUE!</v>
      </c>
      <c r="R177" s="1">
        <v>76</v>
      </c>
    </row>
    <row r="178" spans="1:18" x14ac:dyDescent="0.25">
      <c r="A178" s="11" t="s">
        <v>500</v>
      </c>
      <c r="B178" t="s">
        <v>375</v>
      </c>
      <c r="C178" s="3">
        <f>INVENTARIO12151821[[#This Row],[STOCK]]</f>
        <v>83</v>
      </c>
      <c r="D178" s="17">
        <f>SUMIF(ENTRADAS14172026[[#This Row],[CÓDIGO PRODUCTO]],INVENTARIO12151824[[#This Row],[CÓDIGO PRODUCTO]],ENTRADAS14172026[[#This Row],[CANTIDAD]])</f>
        <v>75</v>
      </c>
      <c r="E178" s="17">
        <f>SUMIF(SALIDAS13161925[[#This Row],[CÓDIGO PRODUCTO]],INVENTARIO12151824[[#This Row],[CÓDIGO PRODUCTO]],SALIDAS13161925[[#This Row],[CANTIDAD]])</f>
        <v>90</v>
      </c>
      <c r="F178" s="18">
        <f>INVENTARIO12151824[[#This Row],[EXISTENCIAS INICIALES]]+INVENTARIO12151824[[#This Row],[ENTRADAS]]-INVENTARIO12151824[[#This Row],[SALIDAS]]</f>
        <v>68</v>
      </c>
      <c r="H178" s="1" t="s">
        <v>625</v>
      </c>
      <c r="J178" s="11" t="s">
        <v>500</v>
      </c>
      <c r="K178" s="36" t="e" cm="1">
        <f t="array" ref="K178">BUSCARV</f>
        <v>#NAME?</v>
      </c>
      <c r="L178" s="1">
        <v>90</v>
      </c>
      <c r="N178" s="1" t="s">
        <v>626</v>
      </c>
      <c r="P178" s="11" t="s">
        <v>500</v>
      </c>
      <c r="Q178" s="1" t="e" cm="1" vm="1">
        <f t="array" aca="1" ref="Q178" ca="1">VLOOKUP(ENTRADAS14172026[CÓDIGO PRODUCTO],INVENTARIO12151824[],2,FALSE)</f>
        <v>#VALUE!</v>
      </c>
      <c r="R178" s="1">
        <v>75</v>
      </c>
    </row>
    <row r="179" spans="1:18" x14ac:dyDescent="0.25">
      <c r="A179" s="11" t="s">
        <v>501</v>
      </c>
      <c r="B179" t="s">
        <v>376</v>
      </c>
      <c r="C179" s="3">
        <f>INVENTARIO12151821[[#This Row],[STOCK]]</f>
        <v>5</v>
      </c>
      <c r="D179" s="17">
        <f>SUMIF(ENTRADAS14172026[[#This Row],[CÓDIGO PRODUCTO]],INVENTARIO12151824[[#This Row],[CÓDIGO PRODUCTO]],ENTRADAS14172026[[#This Row],[CANTIDAD]])</f>
        <v>66</v>
      </c>
      <c r="E179" s="17">
        <f>SUMIF(SALIDAS13161925[[#This Row],[CÓDIGO PRODUCTO]],INVENTARIO12151824[[#This Row],[CÓDIGO PRODUCTO]],SALIDAS13161925[[#This Row],[CANTIDAD]])</f>
        <v>48</v>
      </c>
      <c r="F179" s="18">
        <f>INVENTARIO12151824[[#This Row],[EXISTENCIAS INICIALES]]+INVENTARIO12151824[[#This Row],[ENTRADAS]]-INVENTARIO12151824[[#This Row],[SALIDAS]]</f>
        <v>23</v>
      </c>
      <c r="H179" s="1" t="s">
        <v>626</v>
      </c>
      <c r="J179" s="11" t="s">
        <v>501</v>
      </c>
      <c r="K179" s="36" t="e" cm="1">
        <f t="array" ref="K179">BUSCARV</f>
        <v>#NAME?</v>
      </c>
      <c r="L179" s="1">
        <v>48</v>
      </c>
      <c r="N179" s="1" t="s">
        <v>627</v>
      </c>
      <c r="P179" s="11" t="s">
        <v>501</v>
      </c>
      <c r="Q179" s="1" t="e" cm="1" vm="1">
        <f t="array" aca="1" ref="Q179" ca="1">VLOOKUP(ENTRADAS14172026[CÓDIGO PRODUCTO],INVENTARIO12151824[],2,FALSE)</f>
        <v>#VALUE!</v>
      </c>
      <c r="R179" s="1">
        <v>66</v>
      </c>
    </row>
    <row r="180" spans="1:18" x14ac:dyDescent="0.25">
      <c r="A180" s="11" t="s">
        <v>502</v>
      </c>
      <c r="B180" t="s">
        <v>377</v>
      </c>
      <c r="C180" s="3">
        <f>INVENTARIO12151821[[#This Row],[STOCK]]</f>
        <v>33</v>
      </c>
      <c r="D180" s="17">
        <f>SUMIF(ENTRADAS14172026[[#This Row],[CÓDIGO PRODUCTO]],INVENTARIO12151824[[#This Row],[CÓDIGO PRODUCTO]],ENTRADAS14172026[[#This Row],[CANTIDAD]])</f>
        <v>63</v>
      </c>
      <c r="E180" s="17">
        <f>SUMIF(SALIDAS13161925[[#This Row],[CÓDIGO PRODUCTO]],INVENTARIO12151824[[#This Row],[CÓDIGO PRODUCTO]],SALIDAS13161925[[#This Row],[CANTIDAD]])</f>
        <v>82</v>
      </c>
      <c r="F180" s="18">
        <f>INVENTARIO12151824[[#This Row],[EXISTENCIAS INICIALES]]+INVENTARIO12151824[[#This Row],[ENTRADAS]]-INVENTARIO12151824[[#This Row],[SALIDAS]]</f>
        <v>14</v>
      </c>
      <c r="H180" s="1" t="s">
        <v>627</v>
      </c>
      <c r="J180" s="11" t="s">
        <v>502</v>
      </c>
      <c r="K180" s="36" t="e" cm="1">
        <f t="array" ref="K180">BUSCARV</f>
        <v>#NAME?</v>
      </c>
      <c r="L180" s="1">
        <v>82</v>
      </c>
      <c r="N180" s="1" t="s">
        <v>628</v>
      </c>
      <c r="P180" s="11" t="s">
        <v>502</v>
      </c>
      <c r="Q180" s="1" t="e" cm="1" vm="1">
        <f t="array" aca="1" ref="Q180" ca="1">VLOOKUP(ENTRADAS14172026[CÓDIGO PRODUCTO],INVENTARIO12151824[],2,FALSE)</f>
        <v>#VALUE!</v>
      </c>
      <c r="R180" s="1">
        <v>63</v>
      </c>
    </row>
    <row r="181" spans="1:18" x14ac:dyDescent="0.25">
      <c r="A181" s="11" t="s">
        <v>503</v>
      </c>
      <c r="B181" t="s">
        <v>378</v>
      </c>
      <c r="C181" s="3">
        <f>INVENTARIO12151821[[#This Row],[STOCK]]</f>
        <v>99</v>
      </c>
      <c r="D181" s="17">
        <f>SUMIF(ENTRADAS14172026[[#This Row],[CÓDIGO PRODUCTO]],INVENTARIO12151824[[#This Row],[CÓDIGO PRODUCTO]],ENTRADAS14172026[[#This Row],[CANTIDAD]])</f>
        <v>68</v>
      </c>
      <c r="E181" s="17">
        <f>SUMIF(SALIDAS13161925[[#This Row],[CÓDIGO PRODUCTO]],INVENTARIO12151824[[#This Row],[CÓDIGO PRODUCTO]],SALIDAS13161925[[#This Row],[CANTIDAD]])</f>
        <v>78</v>
      </c>
      <c r="F181" s="18">
        <f>INVENTARIO12151824[[#This Row],[EXISTENCIAS INICIALES]]+INVENTARIO12151824[[#This Row],[ENTRADAS]]-INVENTARIO12151824[[#This Row],[SALIDAS]]</f>
        <v>89</v>
      </c>
      <c r="H181" s="1" t="s">
        <v>628</v>
      </c>
      <c r="J181" s="11" t="s">
        <v>503</v>
      </c>
      <c r="K181" s="36" t="e" cm="1">
        <f t="array" ref="K181">BUSCARV</f>
        <v>#NAME?</v>
      </c>
      <c r="L181" s="1">
        <v>78</v>
      </c>
      <c r="N181" s="1" t="s">
        <v>629</v>
      </c>
      <c r="P181" s="11" t="s">
        <v>503</v>
      </c>
      <c r="Q181" s="1" t="e" cm="1" vm="1">
        <f t="array" aca="1" ref="Q181" ca="1">VLOOKUP(ENTRADAS14172026[CÓDIGO PRODUCTO],INVENTARIO12151824[],2,FALSE)</f>
        <v>#VALUE!</v>
      </c>
      <c r="R181" s="1">
        <v>68</v>
      </c>
    </row>
    <row r="182" spans="1:18" x14ac:dyDescent="0.25">
      <c r="A182" s="11" t="s">
        <v>504</v>
      </c>
      <c r="B182" t="s">
        <v>379</v>
      </c>
      <c r="C182" s="3">
        <f>INVENTARIO12151821[[#This Row],[STOCK]]</f>
        <v>100</v>
      </c>
      <c r="D182" s="17">
        <f>SUMIF(ENTRADAS14172026[[#This Row],[CÓDIGO PRODUCTO]],INVENTARIO12151824[[#This Row],[CÓDIGO PRODUCTO]],ENTRADAS14172026[[#This Row],[CANTIDAD]])</f>
        <v>61</v>
      </c>
      <c r="E182" s="17">
        <f>SUMIF(SALIDAS13161925[[#This Row],[CÓDIGO PRODUCTO]],INVENTARIO12151824[[#This Row],[CÓDIGO PRODUCTO]],SALIDAS13161925[[#This Row],[CANTIDAD]])</f>
        <v>87</v>
      </c>
      <c r="F182" s="18">
        <f>INVENTARIO12151824[[#This Row],[EXISTENCIAS INICIALES]]+INVENTARIO12151824[[#This Row],[ENTRADAS]]-INVENTARIO12151824[[#This Row],[SALIDAS]]</f>
        <v>74</v>
      </c>
      <c r="H182" s="1" t="s">
        <v>629</v>
      </c>
      <c r="J182" s="11" t="s">
        <v>504</v>
      </c>
      <c r="K182" s="36" t="e" cm="1">
        <f t="array" ref="K182">BUSCARV</f>
        <v>#NAME?</v>
      </c>
      <c r="L182" s="1">
        <v>87</v>
      </c>
      <c r="N182" s="1" t="s">
        <v>630</v>
      </c>
      <c r="P182" s="11" t="s">
        <v>504</v>
      </c>
      <c r="Q182" s="1" t="e" cm="1" vm="1">
        <f t="array" aca="1" ref="Q182" ca="1">VLOOKUP(ENTRADAS14172026[CÓDIGO PRODUCTO],INVENTARIO12151824[],2,FALSE)</f>
        <v>#VALUE!</v>
      </c>
      <c r="R182" s="1">
        <v>61</v>
      </c>
    </row>
    <row r="183" spans="1:18" x14ac:dyDescent="0.25">
      <c r="A183" s="11" t="s">
        <v>505</v>
      </c>
      <c r="B183" t="s">
        <v>380</v>
      </c>
      <c r="C183" s="3">
        <f>INVENTARIO12151821[[#This Row],[STOCK]]</f>
        <v>21</v>
      </c>
      <c r="D183" s="17">
        <f>SUMIF(ENTRADAS14172026[[#This Row],[CÓDIGO PRODUCTO]],INVENTARIO12151824[[#This Row],[CÓDIGO PRODUCTO]],ENTRADAS14172026[[#This Row],[CANTIDAD]])</f>
        <v>75</v>
      </c>
      <c r="E183" s="17">
        <f>SUMIF(SALIDAS13161925[[#This Row],[CÓDIGO PRODUCTO]],INVENTARIO12151824[[#This Row],[CÓDIGO PRODUCTO]],SALIDAS13161925[[#This Row],[CANTIDAD]])</f>
        <v>76</v>
      </c>
      <c r="F183" s="18">
        <f>INVENTARIO12151824[[#This Row],[EXISTENCIAS INICIALES]]+INVENTARIO12151824[[#This Row],[ENTRADAS]]-INVENTARIO12151824[[#This Row],[SALIDAS]]</f>
        <v>20</v>
      </c>
      <c r="H183" s="1" t="s">
        <v>630</v>
      </c>
      <c r="J183" s="11" t="s">
        <v>505</v>
      </c>
      <c r="K183" s="36" t="e" cm="1">
        <f t="array" ref="K183">BUSCARV</f>
        <v>#NAME?</v>
      </c>
      <c r="L183" s="1">
        <v>76</v>
      </c>
      <c r="N183" s="1" t="s">
        <v>631</v>
      </c>
      <c r="P183" s="11" t="s">
        <v>505</v>
      </c>
      <c r="Q183" s="1" t="e" cm="1" vm="1">
        <f t="array" aca="1" ref="Q183" ca="1">VLOOKUP(ENTRADAS14172026[CÓDIGO PRODUCTO],INVENTARIO12151824[],2,FALSE)</f>
        <v>#VALUE!</v>
      </c>
      <c r="R183" s="1">
        <v>75</v>
      </c>
    </row>
    <row r="184" spans="1:18" x14ac:dyDescent="0.25">
      <c r="A184" s="11" t="s">
        <v>506</v>
      </c>
      <c r="B184" t="s">
        <v>381</v>
      </c>
      <c r="C184" s="3">
        <f>INVENTARIO12151821[[#This Row],[STOCK]]</f>
        <v>19</v>
      </c>
      <c r="D184" s="17">
        <f>SUMIF(ENTRADAS14172026[[#This Row],[CÓDIGO PRODUCTO]],INVENTARIO12151824[[#This Row],[CÓDIGO PRODUCTO]],ENTRADAS14172026[[#This Row],[CANTIDAD]])</f>
        <v>66</v>
      </c>
      <c r="E184" s="17">
        <f>SUMIF(SALIDAS13161925[[#This Row],[CÓDIGO PRODUCTO]],INVENTARIO12151824[[#This Row],[CÓDIGO PRODUCTO]],SALIDAS13161925[[#This Row],[CANTIDAD]])</f>
        <v>59</v>
      </c>
      <c r="F184" s="18">
        <f>INVENTARIO12151824[[#This Row],[EXISTENCIAS INICIALES]]+INVENTARIO12151824[[#This Row],[ENTRADAS]]-INVENTARIO12151824[[#This Row],[SALIDAS]]</f>
        <v>26</v>
      </c>
      <c r="H184" s="1" t="s">
        <v>631</v>
      </c>
      <c r="J184" s="11" t="s">
        <v>506</v>
      </c>
      <c r="K184" s="36" t="e" cm="1">
        <f t="array" ref="K184">BUSCARV</f>
        <v>#NAME?</v>
      </c>
      <c r="L184" s="1">
        <v>59</v>
      </c>
      <c r="N184" s="1" t="s">
        <v>632</v>
      </c>
      <c r="P184" s="11" t="s">
        <v>506</v>
      </c>
      <c r="Q184" s="1" t="e" cm="1" vm="1">
        <f t="array" aca="1" ref="Q184" ca="1">VLOOKUP(ENTRADAS14172026[CÓDIGO PRODUCTO],INVENTARIO12151824[],2,FALSE)</f>
        <v>#VALUE!</v>
      </c>
      <c r="R184" s="1">
        <v>66</v>
      </c>
    </row>
    <row r="185" spans="1:18" x14ac:dyDescent="0.25">
      <c r="A185" s="11" t="s">
        <v>507</v>
      </c>
      <c r="B185" t="s">
        <v>382</v>
      </c>
      <c r="C185" s="3">
        <f>INVENTARIO12151821[[#This Row],[STOCK]]</f>
        <v>29</v>
      </c>
      <c r="D185" s="17">
        <f>SUMIF(ENTRADAS14172026[[#This Row],[CÓDIGO PRODUCTO]],INVENTARIO12151824[[#This Row],[CÓDIGO PRODUCTO]],ENTRADAS14172026[[#This Row],[CANTIDAD]])</f>
        <v>54</v>
      </c>
      <c r="E185" s="17">
        <f>SUMIF(SALIDAS13161925[[#This Row],[CÓDIGO PRODUCTO]],INVENTARIO12151824[[#This Row],[CÓDIGO PRODUCTO]],SALIDAS13161925[[#This Row],[CANTIDAD]])</f>
        <v>80</v>
      </c>
      <c r="F185" s="18">
        <f>INVENTARIO12151824[[#This Row],[EXISTENCIAS INICIALES]]+INVENTARIO12151824[[#This Row],[ENTRADAS]]-INVENTARIO12151824[[#This Row],[SALIDAS]]</f>
        <v>3</v>
      </c>
      <c r="H185" s="1" t="s">
        <v>632</v>
      </c>
      <c r="J185" s="11" t="s">
        <v>507</v>
      </c>
      <c r="K185" s="36" t="e" cm="1">
        <f t="array" ref="K185">BUSCARV</f>
        <v>#NAME?</v>
      </c>
      <c r="L185" s="1">
        <v>80</v>
      </c>
      <c r="N185" s="1" t="s">
        <v>633</v>
      </c>
      <c r="P185" s="11" t="s">
        <v>507</v>
      </c>
      <c r="Q185" s="1" t="e" cm="1" vm="1">
        <f t="array" aca="1" ref="Q185" ca="1">VLOOKUP(ENTRADAS14172026[CÓDIGO PRODUCTO],INVENTARIO12151824[],2,FALSE)</f>
        <v>#VALUE!</v>
      </c>
      <c r="R185" s="1">
        <v>54</v>
      </c>
    </row>
    <row r="186" spans="1:18" x14ac:dyDescent="0.25">
      <c r="A186" s="11" t="s">
        <v>508</v>
      </c>
      <c r="B186" t="s">
        <v>383</v>
      </c>
      <c r="C186" s="3">
        <f>INVENTARIO12151821[[#This Row],[STOCK]]</f>
        <v>49</v>
      </c>
      <c r="D186" s="17">
        <f>SUMIF(ENTRADAS14172026[[#This Row],[CÓDIGO PRODUCTO]],INVENTARIO12151824[[#This Row],[CÓDIGO PRODUCTO]],ENTRADAS14172026[[#This Row],[CANTIDAD]])</f>
        <v>55</v>
      </c>
      <c r="E186" s="17">
        <f>SUMIF(SALIDAS13161925[[#This Row],[CÓDIGO PRODUCTO]],INVENTARIO12151824[[#This Row],[CÓDIGO PRODUCTO]],SALIDAS13161925[[#This Row],[CANTIDAD]])</f>
        <v>87</v>
      </c>
      <c r="F186" s="18">
        <f>INVENTARIO12151824[[#This Row],[EXISTENCIAS INICIALES]]+INVENTARIO12151824[[#This Row],[ENTRADAS]]-INVENTARIO12151824[[#This Row],[SALIDAS]]</f>
        <v>17</v>
      </c>
      <c r="H186" s="1" t="s">
        <v>633</v>
      </c>
      <c r="J186" s="11" t="s">
        <v>508</v>
      </c>
      <c r="K186" s="36" t="e" cm="1">
        <f t="array" ref="K186">BUSCARV</f>
        <v>#NAME?</v>
      </c>
      <c r="L186" s="1">
        <v>87</v>
      </c>
      <c r="N186" s="1" t="s">
        <v>634</v>
      </c>
      <c r="P186" s="11" t="s">
        <v>508</v>
      </c>
      <c r="Q186" s="1" t="e" cm="1" vm="1">
        <f t="array" aca="1" ref="Q186" ca="1">VLOOKUP(ENTRADAS14172026[CÓDIGO PRODUCTO],INVENTARIO12151824[],2,FALSE)</f>
        <v>#VALUE!</v>
      </c>
      <c r="R186" s="1">
        <v>55</v>
      </c>
    </row>
    <row r="187" spans="1:18" x14ac:dyDescent="0.25">
      <c r="A187" s="11" t="s">
        <v>509</v>
      </c>
      <c r="B187" t="s">
        <v>384</v>
      </c>
      <c r="C187" s="3">
        <f>INVENTARIO12151821[[#This Row],[STOCK]]</f>
        <v>-16</v>
      </c>
      <c r="D187" s="17">
        <f>SUMIF(ENTRADAS14172026[[#This Row],[CÓDIGO PRODUCTO]],INVENTARIO12151824[[#This Row],[CÓDIGO PRODUCTO]],ENTRADAS14172026[[#This Row],[CANTIDAD]])</f>
        <v>71</v>
      </c>
      <c r="E187" s="17">
        <f>SUMIF(SALIDAS13161925[[#This Row],[CÓDIGO PRODUCTO]],INVENTARIO12151824[[#This Row],[CÓDIGO PRODUCTO]],SALIDAS13161925[[#This Row],[CANTIDAD]])</f>
        <v>83</v>
      </c>
      <c r="F187" s="18">
        <f>INVENTARIO12151824[[#This Row],[EXISTENCIAS INICIALES]]+INVENTARIO12151824[[#This Row],[ENTRADAS]]-INVENTARIO12151824[[#This Row],[SALIDAS]]</f>
        <v>-28</v>
      </c>
      <c r="H187" s="1" t="s">
        <v>634</v>
      </c>
      <c r="J187" s="11" t="s">
        <v>509</v>
      </c>
      <c r="K187" s="36" t="e" cm="1">
        <f t="array" ref="K187">BUSCARV</f>
        <v>#NAME?</v>
      </c>
      <c r="L187" s="1">
        <v>83</v>
      </c>
      <c r="N187" s="1" t="s">
        <v>635</v>
      </c>
      <c r="P187" s="11" t="s">
        <v>509</v>
      </c>
      <c r="Q187" s="1" t="e" cm="1" vm="1">
        <f t="array" aca="1" ref="Q187" ca="1">VLOOKUP(ENTRADAS14172026[CÓDIGO PRODUCTO],INVENTARIO12151824[],2,FALSE)</f>
        <v>#VALUE!</v>
      </c>
      <c r="R187" s="1">
        <v>71</v>
      </c>
    </row>
    <row r="188" spans="1:18" x14ac:dyDescent="0.25">
      <c r="A188" s="11" t="s">
        <v>510</v>
      </c>
      <c r="B188" t="s">
        <v>385</v>
      </c>
      <c r="C188" s="3">
        <f>INVENTARIO12151821[[#This Row],[STOCK]]</f>
        <v>57</v>
      </c>
      <c r="D188" s="17">
        <f>SUMIF(ENTRADAS14172026[[#This Row],[CÓDIGO PRODUCTO]],INVENTARIO12151824[[#This Row],[CÓDIGO PRODUCTO]],ENTRADAS14172026[[#This Row],[CANTIDAD]])</f>
        <v>52</v>
      </c>
      <c r="E188" s="17">
        <f>SUMIF(SALIDAS13161925[[#This Row],[CÓDIGO PRODUCTO]],INVENTARIO12151824[[#This Row],[CÓDIGO PRODUCTO]],SALIDAS13161925[[#This Row],[CANTIDAD]])</f>
        <v>81</v>
      </c>
      <c r="F188" s="18">
        <f>INVENTARIO12151824[[#This Row],[EXISTENCIAS INICIALES]]+INVENTARIO12151824[[#This Row],[ENTRADAS]]-INVENTARIO12151824[[#This Row],[SALIDAS]]</f>
        <v>28</v>
      </c>
      <c r="H188" s="1" t="s">
        <v>635</v>
      </c>
      <c r="J188" s="11" t="s">
        <v>510</v>
      </c>
      <c r="K188" s="36" t="e" cm="1">
        <f t="array" ref="K188">BUSCARV</f>
        <v>#NAME?</v>
      </c>
      <c r="L188" s="1">
        <v>81</v>
      </c>
      <c r="N188" s="1" t="s">
        <v>636</v>
      </c>
      <c r="P188" s="11" t="s">
        <v>510</v>
      </c>
      <c r="Q188" s="1" t="e" cm="1" vm="1">
        <f t="array" aca="1" ref="Q188" ca="1">VLOOKUP(ENTRADAS14172026[CÓDIGO PRODUCTO],INVENTARIO12151824[],2,FALSE)</f>
        <v>#VALUE!</v>
      </c>
      <c r="R188" s="1">
        <v>52</v>
      </c>
    </row>
    <row r="189" spans="1:18" x14ac:dyDescent="0.25">
      <c r="A189" s="11" t="s">
        <v>511</v>
      </c>
      <c r="B189" t="s">
        <v>386</v>
      </c>
      <c r="C189" s="3">
        <f>INVENTARIO12151821[[#This Row],[STOCK]]</f>
        <v>13</v>
      </c>
      <c r="D189" s="17">
        <f>SUMIF(ENTRADAS14172026[[#This Row],[CÓDIGO PRODUCTO]],INVENTARIO12151824[[#This Row],[CÓDIGO PRODUCTO]],ENTRADAS14172026[[#This Row],[CANTIDAD]])</f>
        <v>69</v>
      </c>
      <c r="E189" s="17">
        <f>SUMIF(SALIDAS13161925[[#This Row],[CÓDIGO PRODUCTO]],INVENTARIO12151824[[#This Row],[CÓDIGO PRODUCTO]],SALIDAS13161925[[#This Row],[CANTIDAD]])</f>
        <v>70</v>
      </c>
      <c r="F189" s="18">
        <f>INVENTARIO12151824[[#This Row],[EXISTENCIAS INICIALES]]+INVENTARIO12151824[[#This Row],[ENTRADAS]]-INVENTARIO12151824[[#This Row],[SALIDAS]]</f>
        <v>12</v>
      </c>
      <c r="H189" s="1" t="s">
        <v>636</v>
      </c>
      <c r="J189" s="11" t="s">
        <v>511</v>
      </c>
      <c r="K189" s="36" t="e" cm="1">
        <f t="array" ref="K189">BUSCARV</f>
        <v>#NAME?</v>
      </c>
      <c r="L189" s="1">
        <v>70</v>
      </c>
      <c r="N189" s="1" t="s">
        <v>637</v>
      </c>
      <c r="P189" s="11" t="s">
        <v>511</v>
      </c>
      <c r="Q189" s="1" t="e" cm="1" vm="1">
        <f t="array" aca="1" ref="Q189" ca="1">VLOOKUP(ENTRADAS14172026[CÓDIGO PRODUCTO],INVENTARIO12151824[],2,FALSE)</f>
        <v>#VALUE!</v>
      </c>
      <c r="R189" s="1">
        <v>69</v>
      </c>
    </row>
    <row r="190" spans="1:18" x14ac:dyDescent="0.25">
      <c r="A190" s="11" t="s">
        <v>512</v>
      </c>
      <c r="B190" t="s">
        <v>387</v>
      </c>
      <c r="C190" s="3">
        <f>INVENTARIO12151821[[#This Row],[STOCK]]</f>
        <v>42</v>
      </c>
      <c r="D190" s="17">
        <f>SUMIF(ENTRADAS14172026[[#This Row],[CÓDIGO PRODUCTO]],INVENTARIO12151824[[#This Row],[CÓDIGO PRODUCTO]],ENTRADAS14172026[[#This Row],[CANTIDAD]])</f>
        <v>78</v>
      </c>
      <c r="E190" s="17">
        <f>SUMIF(SALIDAS13161925[[#This Row],[CÓDIGO PRODUCTO]],INVENTARIO12151824[[#This Row],[CÓDIGO PRODUCTO]],SALIDAS13161925[[#This Row],[CANTIDAD]])</f>
        <v>87</v>
      </c>
      <c r="F190" s="18">
        <f>INVENTARIO12151824[[#This Row],[EXISTENCIAS INICIALES]]+INVENTARIO12151824[[#This Row],[ENTRADAS]]-INVENTARIO12151824[[#This Row],[SALIDAS]]</f>
        <v>33</v>
      </c>
      <c r="H190" s="1" t="s">
        <v>637</v>
      </c>
      <c r="J190" s="11" t="s">
        <v>512</v>
      </c>
      <c r="K190" s="36" t="e" cm="1">
        <f t="array" ref="K190">BUSCARV</f>
        <v>#NAME?</v>
      </c>
      <c r="L190" s="1">
        <v>87</v>
      </c>
      <c r="N190" s="1" t="s">
        <v>638</v>
      </c>
      <c r="P190" s="11" t="s">
        <v>512</v>
      </c>
      <c r="Q190" s="1" t="e" cm="1" vm="1">
        <f t="array" aca="1" ref="Q190" ca="1">VLOOKUP(ENTRADAS14172026[CÓDIGO PRODUCTO],INVENTARIO12151824[],2,FALSE)</f>
        <v>#VALUE!</v>
      </c>
      <c r="R190" s="1">
        <v>78</v>
      </c>
    </row>
    <row r="191" spans="1:18" x14ac:dyDescent="0.25">
      <c r="A191" s="11" t="s">
        <v>513</v>
      </c>
      <c r="B191" t="s">
        <v>388</v>
      </c>
      <c r="C191" s="3">
        <f>INVENTARIO12151821[[#This Row],[STOCK]]</f>
        <v>87</v>
      </c>
      <c r="D191" s="17">
        <f>SUMIF(ENTRADAS14172026[[#This Row],[CÓDIGO PRODUCTO]],INVENTARIO12151824[[#This Row],[CÓDIGO PRODUCTO]],ENTRADAS14172026[[#This Row],[CANTIDAD]])</f>
        <v>69</v>
      </c>
      <c r="E191" s="17">
        <f>SUMIF(SALIDAS13161925[[#This Row],[CÓDIGO PRODUCTO]],INVENTARIO12151824[[#This Row],[CÓDIGO PRODUCTO]],SALIDAS13161925[[#This Row],[CANTIDAD]])</f>
        <v>89</v>
      </c>
      <c r="F191" s="18">
        <f>INVENTARIO12151824[[#This Row],[EXISTENCIAS INICIALES]]+INVENTARIO12151824[[#This Row],[ENTRADAS]]-INVENTARIO12151824[[#This Row],[SALIDAS]]</f>
        <v>67</v>
      </c>
      <c r="H191" s="1" t="s">
        <v>638</v>
      </c>
      <c r="J191" s="11" t="s">
        <v>513</v>
      </c>
      <c r="K191" s="36" t="e" cm="1">
        <f t="array" ref="K191">BUSCARV</f>
        <v>#NAME?</v>
      </c>
      <c r="L191" s="1">
        <v>89</v>
      </c>
      <c r="N191" s="1" t="s">
        <v>639</v>
      </c>
      <c r="P191" s="11" t="s">
        <v>513</v>
      </c>
      <c r="Q191" s="1" t="e" cm="1" vm="1">
        <f t="array" aca="1" ref="Q191" ca="1">VLOOKUP(ENTRADAS14172026[CÓDIGO PRODUCTO],INVENTARIO12151824[],2,FALSE)</f>
        <v>#VALUE!</v>
      </c>
      <c r="R191" s="1">
        <v>69</v>
      </c>
    </row>
    <row r="192" spans="1:18" x14ac:dyDescent="0.25">
      <c r="A192" s="11" t="s">
        <v>514</v>
      </c>
      <c r="B192" t="s">
        <v>389</v>
      </c>
      <c r="C192" s="3">
        <f>INVENTARIO12151821[[#This Row],[STOCK]]</f>
        <v>66</v>
      </c>
      <c r="D192" s="17">
        <f>SUMIF(ENTRADAS14172026[[#This Row],[CÓDIGO PRODUCTO]],INVENTARIO12151824[[#This Row],[CÓDIGO PRODUCTO]],ENTRADAS14172026[[#This Row],[CANTIDAD]])</f>
        <v>74</v>
      </c>
      <c r="E192" s="17">
        <f>SUMIF(SALIDAS13161925[[#This Row],[CÓDIGO PRODUCTO]],INVENTARIO12151824[[#This Row],[CÓDIGO PRODUCTO]],SALIDAS13161925[[#This Row],[CANTIDAD]])</f>
        <v>84</v>
      </c>
      <c r="F192" s="18">
        <f>INVENTARIO12151824[[#This Row],[EXISTENCIAS INICIALES]]+INVENTARIO12151824[[#This Row],[ENTRADAS]]-INVENTARIO12151824[[#This Row],[SALIDAS]]</f>
        <v>56</v>
      </c>
      <c r="H192" s="1" t="s">
        <v>639</v>
      </c>
      <c r="J192" s="11" t="s">
        <v>514</v>
      </c>
      <c r="K192" s="36" t="e" cm="1">
        <f t="array" ref="K192">BUSCARV</f>
        <v>#NAME?</v>
      </c>
      <c r="L192" s="1">
        <v>84</v>
      </c>
      <c r="N192" s="1" t="s">
        <v>640</v>
      </c>
      <c r="P192" s="11" t="s">
        <v>514</v>
      </c>
      <c r="Q192" s="1" t="e" cm="1" vm="1">
        <f t="array" aca="1" ref="Q192" ca="1">VLOOKUP(ENTRADAS14172026[CÓDIGO PRODUCTO],INVENTARIO12151824[],2,FALSE)</f>
        <v>#VALUE!</v>
      </c>
      <c r="R192" s="1">
        <v>74</v>
      </c>
    </row>
    <row r="193" spans="1:18" x14ac:dyDescent="0.25">
      <c r="A193" s="11" t="s">
        <v>515</v>
      </c>
      <c r="B193" t="s">
        <v>390</v>
      </c>
      <c r="C193" s="3">
        <f>INVENTARIO12151821[[#This Row],[STOCK]]</f>
        <v>85</v>
      </c>
      <c r="D193" s="17">
        <f>SUMIF(ENTRADAS14172026[[#This Row],[CÓDIGO PRODUCTO]],INVENTARIO12151824[[#This Row],[CÓDIGO PRODUCTO]],ENTRADAS14172026[[#This Row],[CANTIDAD]])</f>
        <v>58</v>
      </c>
      <c r="E193" s="17">
        <f>SUMIF(SALIDAS13161925[[#This Row],[CÓDIGO PRODUCTO]],INVENTARIO12151824[[#This Row],[CÓDIGO PRODUCTO]],SALIDAS13161925[[#This Row],[CANTIDAD]])</f>
        <v>88</v>
      </c>
      <c r="F193" s="18">
        <f>INVENTARIO12151824[[#This Row],[EXISTENCIAS INICIALES]]+INVENTARIO12151824[[#This Row],[ENTRADAS]]-INVENTARIO12151824[[#This Row],[SALIDAS]]</f>
        <v>55</v>
      </c>
      <c r="H193" s="1" t="s">
        <v>640</v>
      </c>
      <c r="J193" s="11" t="s">
        <v>515</v>
      </c>
      <c r="K193" s="36" t="e" cm="1">
        <f t="array" ref="K193">BUSCARV</f>
        <v>#NAME?</v>
      </c>
      <c r="L193" s="1">
        <v>88</v>
      </c>
      <c r="N193" s="1" t="s">
        <v>641</v>
      </c>
      <c r="P193" s="11" t="s">
        <v>515</v>
      </c>
      <c r="Q193" s="1" t="e" cm="1" vm="1">
        <f t="array" aca="1" ref="Q193" ca="1">VLOOKUP(ENTRADAS14172026[CÓDIGO PRODUCTO],INVENTARIO12151824[],2,FALSE)</f>
        <v>#VALUE!</v>
      </c>
      <c r="R193" s="1">
        <v>58</v>
      </c>
    </row>
    <row r="194" spans="1:18" x14ac:dyDescent="0.25">
      <c r="A194" s="11" t="s">
        <v>516</v>
      </c>
      <c r="B194" t="s">
        <v>391</v>
      </c>
      <c r="C194" s="3">
        <f>INVENTARIO12151821[[#This Row],[STOCK]]</f>
        <v>63</v>
      </c>
      <c r="D194" s="17">
        <f>SUMIF(ENTRADAS14172026[[#This Row],[CÓDIGO PRODUCTO]],INVENTARIO12151824[[#This Row],[CÓDIGO PRODUCTO]],ENTRADAS14172026[[#This Row],[CANTIDAD]])</f>
        <v>52</v>
      </c>
      <c r="E194" s="17">
        <f>SUMIF(SALIDAS13161925[[#This Row],[CÓDIGO PRODUCTO]],INVENTARIO12151824[[#This Row],[CÓDIGO PRODUCTO]],SALIDAS13161925[[#This Row],[CANTIDAD]])</f>
        <v>86</v>
      </c>
      <c r="F194" s="18">
        <f>INVENTARIO12151824[[#This Row],[EXISTENCIAS INICIALES]]+INVENTARIO12151824[[#This Row],[ENTRADAS]]-INVENTARIO12151824[[#This Row],[SALIDAS]]</f>
        <v>29</v>
      </c>
      <c r="H194" s="1" t="s">
        <v>641</v>
      </c>
      <c r="J194" s="11" t="s">
        <v>516</v>
      </c>
      <c r="K194" s="36" t="e" cm="1">
        <f t="array" ref="K194">BUSCARV</f>
        <v>#NAME?</v>
      </c>
      <c r="L194" s="1">
        <v>86</v>
      </c>
      <c r="N194" s="1" t="s">
        <v>642</v>
      </c>
      <c r="P194" s="11" t="s">
        <v>516</v>
      </c>
      <c r="Q194" s="1" t="e" cm="1" vm="1">
        <f t="array" aca="1" ref="Q194" ca="1">VLOOKUP(ENTRADAS14172026[CÓDIGO PRODUCTO],INVENTARIO12151824[],2,FALSE)</f>
        <v>#VALUE!</v>
      </c>
      <c r="R194" s="1">
        <v>52</v>
      </c>
    </row>
    <row r="195" spans="1:18" x14ac:dyDescent="0.25">
      <c r="A195" s="11" t="s">
        <v>517</v>
      </c>
      <c r="B195" t="s">
        <v>272</v>
      </c>
      <c r="C195" s="3">
        <f>INVENTARIO12151821[[#This Row],[STOCK]]</f>
        <v>50</v>
      </c>
      <c r="D195" s="17">
        <f>SUMIF(ENTRADAS14172026[[#This Row],[CÓDIGO PRODUCTO]],INVENTARIO12151824[[#This Row],[CÓDIGO PRODUCTO]],ENTRADAS14172026[[#This Row],[CANTIDAD]])</f>
        <v>53</v>
      </c>
      <c r="E195" s="17">
        <f>SUMIF(SALIDAS13161925[[#This Row],[CÓDIGO PRODUCTO]],INVENTARIO12151824[[#This Row],[CÓDIGO PRODUCTO]],SALIDAS13161925[[#This Row],[CANTIDAD]])</f>
        <v>90</v>
      </c>
      <c r="F195" s="18">
        <f>INVENTARIO12151824[[#This Row],[EXISTENCIAS INICIALES]]+INVENTARIO12151824[[#This Row],[ENTRADAS]]-INVENTARIO12151824[[#This Row],[SALIDAS]]</f>
        <v>13</v>
      </c>
      <c r="H195" s="1" t="s">
        <v>642</v>
      </c>
      <c r="J195" s="11" t="s">
        <v>517</v>
      </c>
      <c r="K195" s="36" t="e" cm="1">
        <f t="array" ref="K195">BUSCARV</f>
        <v>#NAME?</v>
      </c>
      <c r="L195" s="1">
        <v>90</v>
      </c>
      <c r="N195" s="1" t="s">
        <v>643</v>
      </c>
      <c r="P195" s="11" t="s">
        <v>517</v>
      </c>
      <c r="Q195" s="1" t="e" cm="1" vm="1">
        <f t="array" aca="1" ref="Q195" ca="1">VLOOKUP(ENTRADAS14172026[CÓDIGO PRODUCTO],INVENTARIO12151824[],2,FALSE)</f>
        <v>#VALUE!</v>
      </c>
      <c r="R195" s="1">
        <v>53</v>
      </c>
    </row>
    <row r="196" spans="1:18" x14ac:dyDescent="0.25">
      <c r="A196" s="5"/>
      <c r="B196" s="4"/>
      <c r="C196" s="3"/>
      <c r="D196" s="17"/>
      <c r="E196" s="17"/>
      <c r="F196" s="18"/>
      <c r="J196" s="11"/>
      <c r="K196" s="36" t="e" cm="1">
        <f t="array" ref="K196">BUSCARV</f>
        <v>#NAME?</v>
      </c>
    </row>
    <row r="197" spans="1:18" x14ac:dyDescent="0.25">
      <c r="A197" s="5"/>
      <c r="B197" s="4"/>
      <c r="C197" s="3"/>
      <c r="D197" s="17"/>
      <c r="E197" s="17"/>
      <c r="F197" s="18"/>
      <c r="J197" s="35"/>
      <c r="K197" s="36" t="e" cm="1">
        <f t="array" ref="K197">BUSCARV</f>
        <v>#NAME?</v>
      </c>
    </row>
    <row r="198" spans="1:18" x14ac:dyDescent="0.25">
      <c r="A198" s="5"/>
      <c r="B198" s="4"/>
      <c r="C198" s="3"/>
      <c r="D198" s="17"/>
      <c r="E198" s="17"/>
      <c r="F198" s="18"/>
      <c r="J198" s="35"/>
      <c r="K198" s="36" t="e" cm="1">
        <f t="array" ref="K198">BUSCARV</f>
        <v>#NAME?</v>
      </c>
    </row>
    <row r="199" spans="1:18" x14ac:dyDescent="0.25">
      <c r="A199" s="5"/>
      <c r="B199" s="4"/>
      <c r="C199" s="3"/>
      <c r="D199" s="17"/>
      <c r="E199" s="17"/>
      <c r="F199" s="18"/>
      <c r="J199" s="35"/>
      <c r="K199" s="36" t="e" cm="1">
        <f t="array" ref="K199">BUSCARV</f>
        <v>#NAME?</v>
      </c>
    </row>
    <row r="200" spans="1:18" x14ac:dyDescent="0.25">
      <c r="A200" s="11"/>
      <c r="B200" s="12"/>
      <c r="C200" s="13"/>
      <c r="D200" s="19"/>
      <c r="E200" s="19"/>
      <c r="F200" s="20"/>
      <c r="J200" s="35"/>
      <c r="K200" s="36" t="e" cm="1">
        <f t="array" ref="K200">BUSCARV</f>
        <v>#NAME?</v>
      </c>
    </row>
    <row r="201" spans="1:18" x14ac:dyDescent="0.25">
      <c r="J201" s="35"/>
      <c r="K201" s="36" t="e" cm="1">
        <f t="array" ref="K201">BUSCARV</f>
        <v>#NAME?</v>
      </c>
    </row>
    <row r="202" spans="1:18" x14ac:dyDescent="0.25">
      <c r="J202" s="35"/>
      <c r="K202" s="36" t="e" cm="1">
        <f t="array" ref="K202">BUSCARV</f>
        <v>#NAME?</v>
      </c>
    </row>
    <row r="203" spans="1:18" x14ac:dyDescent="0.25">
      <c r="J203" s="35"/>
      <c r="K203" s="36" t="e" cm="1">
        <f t="array" ref="K203">BUSCARV</f>
        <v>#NAME?</v>
      </c>
    </row>
    <row r="204" spans="1:18" x14ac:dyDescent="0.25">
      <c r="J204" s="35"/>
      <c r="K204" s="36" t="e" cm="1">
        <f t="array" ref="K204">BUSCARV</f>
        <v>#NAME?</v>
      </c>
    </row>
    <row r="205" spans="1:18" x14ac:dyDescent="0.25">
      <c r="J205" s="35"/>
      <c r="K205" s="36" t="e" cm="1">
        <f t="array" ref="K205">BUSCARV</f>
        <v>#NAME?</v>
      </c>
    </row>
    <row r="206" spans="1:18" x14ac:dyDescent="0.25">
      <c r="J206" s="35"/>
      <c r="K206" s="36" t="e" cm="1">
        <f t="array" ref="K206">BUSCARV</f>
        <v>#NAME?</v>
      </c>
    </row>
    <row r="207" spans="1:18" x14ac:dyDescent="0.25">
      <c r="J207" s="35"/>
      <c r="K207" s="36" t="e" cm="1">
        <f t="array" ref="K207">BUSCARV</f>
        <v>#NAME?</v>
      </c>
    </row>
    <row r="208" spans="1:18" x14ac:dyDescent="0.25">
      <c r="J208" s="35"/>
      <c r="K208" s="36" t="e" cm="1">
        <f t="array" ref="K208">BUSCARV</f>
        <v>#NAME?</v>
      </c>
    </row>
    <row r="209" spans="10:11" x14ac:dyDescent="0.25">
      <c r="J209" s="35"/>
      <c r="K209" s="36" t="e" cm="1">
        <f t="array" ref="K209">BUSCARV</f>
        <v>#NAME?</v>
      </c>
    </row>
    <row r="210" spans="10:11" x14ac:dyDescent="0.25">
      <c r="J210" s="35"/>
      <c r="K210" s="36" t="e" cm="1">
        <f t="array" ref="K210">BUSCARV</f>
        <v>#NAME?</v>
      </c>
    </row>
    <row r="211" spans="10:11" x14ac:dyDescent="0.25">
      <c r="J211" s="35"/>
      <c r="K211" s="36" t="e" cm="1">
        <f t="array" ref="K211">BUSCARV</f>
        <v>#NAME?</v>
      </c>
    </row>
    <row r="212" spans="10:11" x14ac:dyDescent="0.25">
      <c r="J212" s="35"/>
      <c r="K212" s="36" t="e" cm="1">
        <f t="array" ref="K212">BUSCARV</f>
        <v>#NAME?</v>
      </c>
    </row>
    <row r="213" spans="10:11" x14ac:dyDescent="0.25">
      <c r="J213" s="35"/>
      <c r="K213" s="36" t="e" cm="1">
        <f t="array" ref="K213">BUSCARV</f>
        <v>#NAME?</v>
      </c>
    </row>
    <row r="214" spans="10:11" x14ac:dyDescent="0.25">
      <c r="J214" s="35"/>
      <c r="K214" s="36" t="e" cm="1">
        <f t="array" ref="K214">BUSCARV</f>
        <v>#NAME?</v>
      </c>
    </row>
    <row r="215" spans="10:11" x14ac:dyDescent="0.25">
      <c r="J215" s="35"/>
      <c r="K215" s="36" t="e" cm="1">
        <f t="array" ref="K215">BUSCARV</f>
        <v>#NAME?</v>
      </c>
    </row>
    <row r="216" spans="10:11" x14ac:dyDescent="0.25">
      <c r="J216" s="35"/>
      <c r="K216" s="36" t="e" cm="1">
        <f t="array" ref="K216">BUSCARV</f>
        <v>#NAME?</v>
      </c>
    </row>
    <row r="217" spans="10:11" x14ac:dyDescent="0.25">
      <c r="J217" s="35"/>
      <c r="K217" s="36" t="e" cm="1">
        <f t="array" ref="K217">BUSCARV</f>
        <v>#NAME?</v>
      </c>
    </row>
    <row r="218" spans="10:11" x14ac:dyDescent="0.25">
      <c r="J218" s="35"/>
      <c r="K218" s="36" t="e" cm="1">
        <f t="array" ref="K218">BUSCARV</f>
        <v>#NAME?</v>
      </c>
    </row>
    <row r="219" spans="10:11" x14ac:dyDescent="0.25">
      <c r="J219" s="35"/>
      <c r="K219" s="36" t="e" cm="1">
        <f t="array" ref="K219">BUSCARV</f>
        <v>#NAME?</v>
      </c>
    </row>
    <row r="220" spans="10:11" x14ac:dyDescent="0.25">
      <c r="J220" s="35"/>
      <c r="K220" s="36" t="e" cm="1">
        <f t="array" ref="K220">BUSCARV</f>
        <v>#NAME?</v>
      </c>
    </row>
    <row r="221" spans="10:11" x14ac:dyDescent="0.25">
      <c r="J221" s="35"/>
      <c r="K221" s="36" t="e" cm="1">
        <f t="array" ref="K221">BUSCARV</f>
        <v>#NAME?</v>
      </c>
    </row>
    <row r="222" spans="10:11" x14ac:dyDescent="0.25">
      <c r="J222" s="35"/>
      <c r="K222" s="36" t="e" cm="1">
        <f t="array" ref="K222">BUSCARV</f>
        <v>#NAME?</v>
      </c>
    </row>
    <row r="223" spans="10:11" x14ac:dyDescent="0.25">
      <c r="J223" s="35"/>
      <c r="K223" s="36" t="e" cm="1">
        <f t="array" ref="K223">BUSCARV</f>
        <v>#NAME?</v>
      </c>
    </row>
    <row r="224" spans="10:11" x14ac:dyDescent="0.25">
      <c r="J224" s="35"/>
      <c r="K224" s="36" t="e" cm="1">
        <f t="array" ref="K224">BUSCARV</f>
        <v>#NAME?</v>
      </c>
    </row>
    <row r="225" spans="10:11" x14ac:dyDescent="0.25">
      <c r="J225" s="35"/>
      <c r="K225" s="36" t="e" cm="1">
        <f t="array" ref="K225">BUSCARV</f>
        <v>#NAME?</v>
      </c>
    </row>
    <row r="226" spans="10:11" x14ac:dyDescent="0.25">
      <c r="J226" s="35"/>
      <c r="K226" s="36" t="e" cm="1">
        <f t="array" ref="K226">BUSCARV</f>
        <v>#NAME?</v>
      </c>
    </row>
    <row r="227" spans="10:11" x14ac:dyDescent="0.25">
      <c r="J227" s="35"/>
      <c r="K227" s="36" t="e" cm="1">
        <f t="array" ref="K227">BUSCARV</f>
        <v>#NAME?</v>
      </c>
    </row>
    <row r="228" spans="10:11" x14ac:dyDescent="0.25">
      <c r="J228" s="35"/>
      <c r="K228" s="36" t="e" cm="1">
        <f t="array" ref="K228">BUSCARV</f>
        <v>#NAME?</v>
      </c>
    </row>
    <row r="229" spans="10:11" x14ac:dyDescent="0.25">
      <c r="J229" s="35"/>
      <c r="K229" s="36" t="e" cm="1">
        <f t="array" ref="K229">BUSCARV</f>
        <v>#NAME?</v>
      </c>
    </row>
    <row r="230" spans="10:11" x14ac:dyDescent="0.25">
      <c r="J230" s="35"/>
      <c r="K230" s="36" t="e" cm="1">
        <f t="array" ref="K230">BUSCARV</f>
        <v>#NAME?</v>
      </c>
    </row>
    <row r="231" spans="10:11" x14ac:dyDescent="0.25">
      <c r="J231" s="35"/>
      <c r="K231" s="36" t="e" cm="1">
        <f t="array" ref="K231">BUSCARV</f>
        <v>#NAME?</v>
      </c>
    </row>
    <row r="232" spans="10:11" x14ac:dyDescent="0.25">
      <c r="J232" s="35"/>
      <c r="K232" s="36" t="e" cm="1">
        <f t="array" ref="K232">BUSCARV</f>
        <v>#NAME?</v>
      </c>
    </row>
    <row r="233" spans="10:11" x14ac:dyDescent="0.25">
      <c r="J233" s="35"/>
      <c r="K233" s="36" t="e" cm="1">
        <f t="array" ref="K233">BUSCARV</f>
        <v>#NAME?</v>
      </c>
    </row>
    <row r="234" spans="10:11" x14ac:dyDescent="0.25">
      <c r="J234" s="35"/>
      <c r="K234" s="36" t="e" cm="1">
        <f t="array" ref="K234">BUSCARV</f>
        <v>#NAME?</v>
      </c>
    </row>
    <row r="235" spans="10:11" x14ac:dyDescent="0.25">
      <c r="J235" s="35"/>
      <c r="K235" s="36" t="e" cm="1">
        <f t="array" ref="K235">BUSCARV</f>
        <v>#NAME?</v>
      </c>
    </row>
    <row r="236" spans="10:11" x14ac:dyDescent="0.25">
      <c r="J236" s="35"/>
      <c r="K236" s="36" t="e" cm="1">
        <f t="array" ref="K236">BUSCARV</f>
        <v>#NAME?</v>
      </c>
    </row>
    <row r="237" spans="10:11" x14ac:dyDescent="0.25">
      <c r="J237" s="35"/>
      <c r="K237" s="36" t="e" cm="1">
        <f t="array" ref="K237">BUSCARV</f>
        <v>#NAME?</v>
      </c>
    </row>
    <row r="238" spans="10:11" x14ac:dyDescent="0.25">
      <c r="J238" s="35"/>
      <c r="K238" s="36" t="e" cm="1">
        <f t="array" ref="K238">BUSCARV</f>
        <v>#NAME?</v>
      </c>
    </row>
    <row r="239" spans="10:11" x14ac:dyDescent="0.25">
      <c r="J239" s="35"/>
      <c r="K239" s="36" t="e" cm="1">
        <f t="array" ref="K239">BUSCARV</f>
        <v>#NAME?</v>
      </c>
    </row>
    <row r="240" spans="10:11" x14ac:dyDescent="0.25">
      <c r="J240" s="35"/>
      <c r="K240" s="36" t="e" cm="1">
        <f t="array" ref="K240">BUSCARV</f>
        <v>#NAME?</v>
      </c>
    </row>
    <row r="241" spans="10:11" x14ac:dyDescent="0.25">
      <c r="J241" s="35"/>
      <c r="K241" s="36" t="e" cm="1">
        <f t="array" ref="K241">BUSCARV</f>
        <v>#NAME?</v>
      </c>
    </row>
    <row r="242" spans="10:11" x14ac:dyDescent="0.25">
      <c r="J242" s="35"/>
      <c r="K242" s="36" t="e" cm="1">
        <f t="array" ref="K242">BUSCARV</f>
        <v>#NAME?</v>
      </c>
    </row>
    <row r="243" spans="10:11" x14ac:dyDescent="0.25">
      <c r="J243" s="35"/>
      <c r="K243" s="36" t="e" cm="1">
        <f t="array" ref="K243">BUSCARV</f>
        <v>#NAME?</v>
      </c>
    </row>
    <row r="244" spans="10:11" x14ac:dyDescent="0.25">
      <c r="J244" s="35"/>
      <c r="K244" s="36" t="e" cm="1">
        <f t="array" ref="K244">BUSCARV</f>
        <v>#NAME?</v>
      </c>
    </row>
    <row r="245" spans="10:11" x14ac:dyDescent="0.25">
      <c r="J245" s="35"/>
      <c r="K245" s="36" t="e" cm="1">
        <f t="array" ref="K245">BUSCARV</f>
        <v>#NAME?</v>
      </c>
    </row>
    <row r="246" spans="10:11" x14ac:dyDescent="0.25">
      <c r="J246" s="35"/>
      <c r="K246" s="36" t="e" cm="1">
        <f t="array" ref="K246">BUSCARV</f>
        <v>#NAME?</v>
      </c>
    </row>
    <row r="247" spans="10:11" x14ac:dyDescent="0.25">
      <c r="J247" s="35"/>
      <c r="K247" s="36" t="e" cm="1">
        <f t="array" ref="K247">BUSCARV</f>
        <v>#NAME?</v>
      </c>
    </row>
    <row r="248" spans="10:11" x14ac:dyDescent="0.25">
      <c r="J248" s="35"/>
      <c r="K248" s="36" t="e" cm="1">
        <f t="array" ref="K248">BUSCARV</f>
        <v>#NAME?</v>
      </c>
    </row>
  </sheetData>
  <mergeCells count="4">
    <mergeCell ref="A1:S1"/>
    <mergeCell ref="A2:F2"/>
    <mergeCell ref="H2:L2"/>
    <mergeCell ref="N2:R2"/>
  </mergeCells>
  <pageMargins left="0.7" right="0.7" top="0.75" bottom="0.75" header="0.3" footer="0.3"/>
  <tableParts count="3">
    <tablePart r:id="rId1"/>
    <tablePart r:id="rId2"/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3FA54C-FB83-43B3-A17E-9D218BDB76EC}">
  <dimension ref="A1:S248"/>
  <sheetViews>
    <sheetView topLeftCell="A167" zoomScale="70" zoomScaleNormal="70" workbookViewId="0">
      <selection activeCell="D5" sqref="D5:D195"/>
    </sheetView>
  </sheetViews>
  <sheetFormatPr baseColWidth="10" defaultRowHeight="15" x14ac:dyDescent="0.25"/>
  <cols>
    <col min="1" max="1" width="21.28515625" style="1" customWidth="1"/>
    <col min="2" max="2" width="24" style="1" customWidth="1"/>
    <col min="3" max="3" width="19.140625" style="1" customWidth="1"/>
    <col min="4" max="4" width="13" style="1" customWidth="1"/>
    <col min="5" max="5" width="11.42578125" style="1"/>
    <col min="6" max="6" width="12.42578125" style="1" customWidth="1"/>
    <col min="7" max="7" width="2.85546875" style="2" customWidth="1"/>
    <col min="8" max="8" width="14.42578125" style="1" customWidth="1"/>
    <col min="9" max="9" width="12.5703125" style="1" customWidth="1"/>
    <col min="10" max="10" width="18" style="1" customWidth="1"/>
    <col min="11" max="11" width="0.42578125" style="1" customWidth="1"/>
    <col min="12" max="12" width="12.7109375" style="1" customWidth="1"/>
    <col min="13" max="13" width="3.140625" style="2" customWidth="1"/>
    <col min="14" max="14" width="14.42578125" style="1" customWidth="1"/>
    <col min="15" max="15" width="12.5703125" style="1" customWidth="1"/>
    <col min="16" max="16" width="21.28515625" style="1" customWidth="1"/>
    <col min="17" max="17" width="0.140625" style="1" customWidth="1"/>
    <col min="18" max="18" width="12.7109375" style="1" customWidth="1"/>
    <col min="19" max="19" width="3" style="2" customWidth="1"/>
    <col min="20" max="16384" width="11.42578125" style="1"/>
  </cols>
  <sheetData>
    <row r="1" spans="1:19" ht="53.25" customHeight="1" x14ac:dyDescent="0.25">
      <c r="A1" s="40"/>
      <c r="B1" s="41"/>
      <c r="C1" s="41"/>
      <c r="D1" s="41"/>
      <c r="E1" s="41"/>
      <c r="F1" s="41"/>
      <c r="G1" s="41"/>
      <c r="H1" s="41"/>
      <c r="I1" s="41"/>
      <c r="J1" s="41"/>
      <c r="K1" s="41"/>
      <c r="L1" s="41"/>
      <c r="M1" s="41"/>
      <c r="N1" s="41"/>
      <c r="O1" s="41"/>
      <c r="P1" s="41"/>
      <c r="Q1" s="41"/>
      <c r="R1" s="41"/>
      <c r="S1" s="41"/>
    </row>
    <row r="2" spans="1:19" ht="36.75" customHeight="1" x14ac:dyDescent="0.25">
      <c r="A2" s="37" t="s">
        <v>9</v>
      </c>
      <c r="B2" s="37"/>
      <c r="C2" s="37"/>
      <c r="D2" s="37"/>
      <c r="E2" s="37"/>
      <c r="F2" s="37"/>
      <c r="H2" s="38" t="s">
        <v>6</v>
      </c>
      <c r="I2" s="38"/>
      <c r="J2" s="38"/>
      <c r="K2" s="38"/>
      <c r="L2" s="38"/>
      <c r="N2" s="39" t="s">
        <v>5</v>
      </c>
      <c r="O2" s="39"/>
      <c r="P2" s="39"/>
      <c r="Q2" s="39"/>
      <c r="R2" s="39"/>
    </row>
    <row r="3" spans="1:19" ht="3" customHeight="1" x14ac:dyDescent="0.25"/>
    <row r="4" spans="1:19" ht="36.75" customHeight="1" x14ac:dyDescent="0.25">
      <c r="A4" s="7" t="s">
        <v>2</v>
      </c>
      <c r="B4" s="8" t="s">
        <v>3</v>
      </c>
      <c r="C4" s="9" t="s">
        <v>8</v>
      </c>
      <c r="D4" s="8" t="s">
        <v>5</v>
      </c>
      <c r="E4" s="8" t="s">
        <v>6</v>
      </c>
      <c r="F4" s="10" t="s">
        <v>7</v>
      </c>
      <c r="H4" s="8" t="s">
        <v>0</v>
      </c>
      <c r="I4" s="8" t="s">
        <v>1</v>
      </c>
      <c r="J4" s="9" t="s">
        <v>2</v>
      </c>
      <c r="K4" s="8" t="s">
        <v>3</v>
      </c>
      <c r="L4" s="8" t="s">
        <v>4</v>
      </c>
      <c r="N4" s="8" t="s">
        <v>0</v>
      </c>
      <c r="O4" s="8" t="s">
        <v>1</v>
      </c>
      <c r="P4" s="9" t="s">
        <v>2</v>
      </c>
      <c r="Q4" s="8" t="s">
        <v>3</v>
      </c>
      <c r="R4" s="8" t="s">
        <v>4</v>
      </c>
    </row>
    <row r="5" spans="1:19" x14ac:dyDescent="0.25">
      <c r="A5" s="5" t="s">
        <v>18</v>
      </c>
      <c r="B5" s="4" t="s">
        <v>28</v>
      </c>
      <c r="C5" s="3">
        <f>INVENTARIO12151824[[#This Row],[STOCK]]</f>
        <v>37</v>
      </c>
      <c r="D5" s="3">
        <f>SUMIF(ENTRADAS14172029[[#This Row],[CÓDIGO PRODUCTO]],INVENTARIO12151827[[#This Row],[CÓDIGO PRODUCTO]],ENTRADAS14172029[[#This Row],[CANTIDAD]])</f>
        <v>86</v>
      </c>
      <c r="E5" s="3">
        <f>SUMIF(SALIDAS13161928[[#This Row],[CÓDIGO PRODUCTO]],INVENTARIO12151827[[#This Row],[CÓDIGO PRODUCTO]],SALIDAS13161928[[#This Row],[CANTIDAD]])</f>
        <v>82</v>
      </c>
      <c r="F5" s="6">
        <f>INVENTARIO12151827[[#This Row],[EXISTENCIAS INICIALES]]+INVENTARIO12151827[[#This Row],[ENTRADAS]]-INVENTARIO12151827[[#This Row],[SALIDAS]]</f>
        <v>41</v>
      </c>
      <c r="H5" s="1" t="s">
        <v>26</v>
      </c>
      <c r="I5" s="15">
        <v>44652</v>
      </c>
      <c r="J5" s="5" t="s">
        <v>18</v>
      </c>
      <c r="L5" s="1">
        <v>82</v>
      </c>
      <c r="N5" s="1" t="s">
        <v>27</v>
      </c>
      <c r="O5" s="16">
        <v>44649</v>
      </c>
      <c r="P5" s="5" t="s">
        <v>18</v>
      </c>
      <c r="Q5" s="1" t="e" cm="1" vm="1">
        <f t="array" aca="1" ref="Q5" ca="1">VLOOKUP(ENTRADAS14172029[CÓDIGO PRODUCTO],INVENTARIO12151827[],2,FALSE)</f>
        <v>#VALUE!</v>
      </c>
      <c r="R5" s="1">
        <v>86</v>
      </c>
    </row>
    <row r="6" spans="1:19" x14ac:dyDescent="0.25">
      <c r="A6" s="5" t="s">
        <v>19</v>
      </c>
      <c r="B6" s="4" t="s">
        <v>29</v>
      </c>
      <c r="C6" s="3">
        <f>INVENTARIO12151824[[#This Row],[STOCK]]</f>
        <v>21</v>
      </c>
      <c r="D6" s="3">
        <f>SUMIF(ENTRADAS14172029[[#This Row],[CÓDIGO PRODUCTO]],INVENTARIO12151827[[#This Row],[CÓDIGO PRODUCTO]],ENTRADAS14172029[[#This Row],[CANTIDAD]])</f>
        <v>85</v>
      </c>
      <c r="E6" s="3">
        <f>SUMIF(SALIDAS13161928[[#This Row],[CÓDIGO PRODUCTO]],INVENTARIO12151827[[#This Row],[CÓDIGO PRODUCTO]],SALIDAS13161928[[#This Row],[CANTIDAD]])</f>
        <v>85</v>
      </c>
      <c r="F6" s="6">
        <f>INVENTARIO12151827[[#This Row],[EXISTENCIAS INICIALES]]+INVENTARIO12151827[[#This Row],[ENTRADAS]]-INVENTARIO12151827[[#This Row],[SALIDAS]]</f>
        <v>21</v>
      </c>
      <c r="H6" s="1" t="s">
        <v>27</v>
      </c>
      <c r="I6" s="15">
        <v>44653</v>
      </c>
      <c r="J6" s="5" t="s">
        <v>19</v>
      </c>
      <c r="K6" s="1" t="e" cm="1" vm="2">
        <f t="array" aca="1" ref="K6" ca="1">VLOOKUP(SALIDAS13161928[CÓDIGO PRODUCTO],INVENTARIO12151827[],2,FALSE)</f>
        <v>#VALUE!</v>
      </c>
      <c r="L6" s="1">
        <v>85</v>
      </c>
      <c r="N6" s="1" t="s">
        <v>141</v>
      </c>
      <c r="O6" s="16">
        <v>44650</v>
      </c>
      <c r="P6" s="5" t="s">
        <v>19</v>
      </c>
      <c r="Q6" s="1" t="e" cm="1" vm="1">
        <f t="array" aca="1" ref="Q6" ca="1">VLOOKUP(ENTRADAS14172029[CÓDIGO PRODUCTO],INVENTARIO12151827[],2,FALSE)</f>
        <v>#VALUE!</v>
      </c>
      <c r="R6" s="1">
        <v>85</v>
      </c>
    </row>
    <row r="7" spans="1:19" x14ac:dyDescent="0.25">
      <c r="A7" s="5" t="s">
        <v>20</v>
      </c>
      <c r="B7" s="4" t="s">
        <v>30</v>
      </c>
      <c r="C7" s="3">
        <f>INVENTARIO12151824[[#This Row],[STOCK]]</f>
        <v>58</v>
      </c>
      <c r="D7" s="3">
        <f>SUMIF(ENTRADAS14172029[[#This Row],[CÓDIGO PRODUCTO]],INVENTARIO12151827[[#This Row],[CÓDIGO PRODUCTO]],ENTRADAS14172029[[#This Row],[CANTIDAD]])</f>
        <v>87</v>
      </c>
      <c r="E7" s="3">
        <f>SUMIF(SALIDAS13161928[[#This Row],[CÓDIGO PRODUCTO]],INVENTARIO12151827[[#This Row],[CÓDIGO PRODUCTO]],SALIDAS13161928[[#This Row],[CANTIDAD]])</f>
        <v>82</v>
      </c>
      <c r="F7" s="6">
        <f>INVENTARIO12151827[[#This Row],[EXISTENCIAS INICIALES]]+INVENTARIO12151827[[#This Row],[ENTRADAS]]-INVENTARIO12151827[[#This Row],[SALIDAS]]</f>
        <v>63</v>
      </c>
      <c r="H7" s="1" t="s">
        <v>141</v>
      </c>
      <c r="I7" s="15">
        <v>44654</v>
      </c>
      <c r="J7" s="5" t="s">
        <v>20</v>
      </c>
      <c r="K7" s="1" t="e" cm="1">
        <f t="array" ref="K7">BUSCARV</f>
        <v>#NAME?</v>
      </c>
      <c r="L7" s="1">
        <v>82</v>
      </c>
      <c r="N7" s="1" t="s">
        <v>142</v>
      </c>
      <c r="O7" s="16">
        <v>44651</v>
      </c>
      <c r="P7" s="5" t="s">
        <v>20</v>
      </c>
      <c r="Q7" s="1" t="e" cm="1" vm="1">
        <f t="array" aca="1" ref="Q7" ca="1">VLOOKUP(ENTRADAS14172029[CÓDIGO PRODUCTO],INVENTARIO12151827[],2,FALSE)</f>
        <v>#VALUE!</v>
      </c>
      <c r="R7" s="1">
        <v>87</v>
      </c>
    </row>
    <row r="8" spans="1:19" x14ac:dyDescent="0.25">
      <c r="A8" s="5" t="s">
        <v>21</v>
      </c>
      <c r="B8" s="4" t="s">
        <v>31</v>
      </c>
      <c r="C8" s="3">
        <f>INVENTARIO12151824[[#This Row],[STOCK]]</f>
        <v>35</v>
      </c>
      <c r="D8" s="3">
        <f>SUMIF(ENTRADAS14172029[[#This Row],[CÓDIGO PRODUCTO]],INVENTARIO12151827[[#This Row],[CÓDIGO PRODUCTO]],ENTRADAS14172029[[#This Row],[CANTIDAD]])</f>
        <v>90</v>
      </c>
      <c r="E8" s="3">
        <f>SUMIF(SALIDAS13161928[[#This Row],[CÓDIGO PRODUCTO]],INVENTARIO12151827[[#This Row],[CÓDIGO PRODUCTO]],SALIDAS13161928[[#This Row],[CANTIDAD]])</f>
        <v>72</v>
      </c>
      <c r="F8" s="6">
        <f>INVENTARIO12151827[[#This Row],[EXISTENCIAS INICIALES]]+INVENTARIO12151827[[#This Row],[ENTRADAS]]-INVENTARIO12151827[[#This Row],[SALIDAS]]</f>
        <v>53</v>
      </c>
      <c r="H8" s="1" t="s">
        <v>142</v>
      </c>
      <c r="I8" s="15">
        <v>44655</v>
      </c>
      <c r="J8" s="5" t="s">
        <v>21</v>
      </c>
      <c r="K8" s="1" t="e" cm="1">
        <f t="array" ref="K8">BUSCARV</f>
        <v>#NAME?</v>
      </c>
      <c r="L8" s="1">
        <v>72</v>
      </c>
      <c r="N8" s="1" t="s">
        <v>143</v>
      </c>
      <c r="O8" s="16">
        <v>44652</v>
      </c>
      <c r="P8" s="5" t="s">
        <v>21</v>
      </c>
      <c r="Q8" s="1" t="e" cm="1" vm="1">
        <f t="array" aca="1" ref="Q8" ca="1">VLOOKUP(ENTRADAS14172029[CÓDIGO PRODUCTO],INVENTARIO12151827[],2,FALSE)</f>
        <v>#VALUE!</v>
      </c>
      <c r="R8" s="1">
        <v>90</v>
      </c>
    </row>
    <row r="9" spans="1:19" x14ac:dyDescent="0.25">
      <c r="A9" s="5" t="s">
        <v>14</v>
      </c>
      <c r="B9" s="4" t="s">
        <v>32</v>
      </c>
      <c r="C9" s="3">
        <f>INVENTARIO12151824[[#This Row],[STOCK]]</f>
        <v>63</v>
      </c>
      <c r="D9" s="3">
        <f>SUMIF(ENTRADAS14172029[[#This Row],[CÓDIGO PRODUCTO]],INVENTARIO12151827[[#This Row],[CÓDIGO PRODUCTO]],ENTRADAS14172029[[#This Row],[CANTIDAD]])</f>
        <v>88</v>
      </c>
      <c r="E9" s="3">
        <f>SUMIF(SALIDAS13161928[[#This Row],[CÓDIGO PRODUCTO]],INVENTARIO12151827[[#This Row],[CÓDIGO PRODUCTO]],SALIDAS13161928[[#This Row],[CANTIDAD]])</f>
        <v>79</v>
      </c>
      <c r="F9" s="6">
        <f>INVENTARIO12151827[[#This Row],[EXISTENCIAS INICIALES]]+INVENTARIO12151827[[#This Row],[ENTRADAS]]-INVENTARIO12151827[[#This Row],[SALIDAS]]</f>
        <v>72</v>
      </c>
      <c r="H9" s="1" t="s">
        <v>143</v>
      </c>
      <c r="I9" s="15">
        <v>44656</v>
      </c>
      <c r="J9" s="5" t="s">
        <v>14</v>
      </c>
      <c r="K9" s="1" t="e" cm="1">
        <f t="array" ref="K9">BUSCARV</f>
        <v>#NAME?</v>
      </c>
      <c r="L9" s="1">
        <v>79</v>
      </c>
      <c r="N9" s="1" t="s">
        <v>144</v>
      </c>
      <c r="O9" s="16">
        <v>44653</v>
      </c>
      <c r="P9" s="5" t="s">
        <v>14</v>
      </c>
      <c r="Q9" s="1" t="e" cm="1" vm="1">
        <f t="array" aca="1" ref="Q9" ca="1">VLOOKUP(ENTRADAS14172029[CÓDIGO PRODUCTO],INVENTARIO12151827[],2,FALSE)</f>
        <v>#VALUE!</v>
      </c>
      <c r="R9" s="1">
        <v>88</v>
      </c>
    </row>
    <row r="10" spans="1:19" x14ac:dyDescent="0.25">
      <c r="A10" s="5" t="s">
        <v>15</v>
      </c>
      <c r="B10" s="4" t="s">
        <v>33</v>
      </c>
      <c r="C10" s="3">
        <f>INVENTARIO12151824[[#This Row],[STOCK]]</f>
        <v>18</v>
      </c>
      <c r="D10" s="3">
        <f>SUMIF(ENTRADAS14172029[[#This Row],[CÓDIGO PRODUCTO]],INVENTARIO12151827[[#This Row],[CÓDIGO PRODUCTO]],ENTRADAS14172029[[#This Row],[CANTIDAD]])</f>
        <v>89</v>
      </c>
      <c r="E10" s="3">
        <f>SUMIF(SALIDAS13161928[[#This Row],[CÓDIGO PRODUCTO]],INVENTARIO12151827[[#This Row],[CÓDIGO PRODUCTO]],SALIDAS13161928[[#This Row],[CANTIDAD]])</f>
        <v>77</v>
      </c>
      <c r="F10" s="6">
        <f>INVENTARIO12151827[[#This Row],[EXISTENCIAS INICIALES]]+INVENTARIO12151827[[#This Row],[ENTRADAS]]-INVENTARIO12151827[[#This Row],[SALIDAS]]</f>
        <v>30</v>
      </c>
      <c r="H10" s="1" t="s">
        <v>144</v>
      </c>
      <c r="I10" s="15">
        <v>44657</v>
      </c>
      <c r="J10" s="5" t="s">
        <v>15</v>
      </c>
      <c r="K10" s="1" t="e" cm="1">
        <f t="array" ref="K10">BUSCARV</f>
        <v>#NAME?</v>
      </c>
      <c r="L10" s="1">
        <v>77</v>
      </c>
      <c r="N10" s="1" t="s">
        <v>145</v>
      </c>
      <c r="O10" s="16">
        <v>44654</v>
      </c>
      <c r="P10" s="5" t="s">
        <v>15</v>
      </c>
      <c r="Q10" s="1" t="e" cm="1" vm="1">
        <f t="array" aca="1" ref="Q10" ca="1">VLOOKUP(ENTRADAS14172029[CÓDIGO PRODUCTO],INVENTARIO12151827[],2,FALSE)</f>
        <v>#VALUE!</v>
      </c>
      <c r="R10" s="1">
        <v>89</v>
      </c>
    </row>
    <row r="11" spans="1:19" x14ac:dyDescent="0.25">
      <c r="A11" s="5" t="s">
        <v>16</v>
      </c>
      <c r="B11" s="4" t="s">
        <v>34</v>
      </c>
      <c r="C11" s="3">
        <f>INVENTARIO12151824[[#This Row],[STOCK]]</f>
        <v>36</v>
      </c>
      <c r="D11" s="3">
        <f>SUMIF(ENTRADAS14172029[[#This Row],[CÓDIGO PRODUCTO]],INVENTARIO12151827[[#This Row],[CÓDIGO PRODUCTO]],ENTRADAS14172029[[#This Row],[CANTIDAD]])</f>
        <v>84</v>
      </c>
      <c r="E11" s="3">
        <f>SUMIF(SALIDAS13161928[[#This Row],[CÓDIGO PRODUCTO]],INVENTARIO12151827[[#This Row],[CÓDIGO PRODUCTO]],SALIDAS13161928[[#This Row],[CANTIDAD]])</f>
        <v>86</v>
      </c>
      <c r="F11" s="6">
        <f>INVENTARIO12151827[[#This Row],[EXISTENCIAS INICIALES]]+INVENTARIO12151827[[#This Row],[ENTRADAS]]-INVENTARIO12151827[[#This Row],[SALIDAS]]</f>
        <v>34</v>
      </c>
      <c r="H11" s="1" t="s">
        <v>145</v>
      </c>
      <c r="I11" s="15">
        <v>44658</v>
      </c>
      <c r="J11" s="5" t="s">
        <v>16</v>
      </c>
      <c r="K11" s="1" t="e" cm="1">
        <f t="array" ref="K11">BUSCARV</f>
        <v>#NAME?</v>
      </c>
      <c r="L11" s="1">
        <v>86</v>
      </c>
      <c r="N11" s="1" t="s">
        <v>146</v>
      </c>
      <c r="O11" s="16">
        <v>44655</v>
      </c>
      <c r="P11" s="5" t="s">
        <v>16</v>
      </c>
      <c r="Q11" s="1" t="e" cm="1" vm="1">
        <f t="array" aca="1" ref="Q11" ca="1">VLOOKUP(ENTRADAS14172029[CÓDIGO PRODUCTO],INVENTARIO12151827[],2,FALSE)</f>
        <v>#VALUE!</v>
      </c>
      <c r="R11" s="1">
        <v>84</v>
      </c>
    </row>
    <row r="12" spans="1:19" x14ac:dyDescent="0.25">
      <c r="A12" s="5" t="s">
        <v>17</v>
      </c>
      <c r="B12" s="4" t="s">
        <v>35</v>
      </c>
      <c r="C12" s="3">
        <f>INVENTARIO12151824[[#This Row],[STOCK]]</f>
        <v>39</v>
      </c>
      <c r="D12" s="3">
        <f>SUMIF(ENTRADAS14172029[[#This Row],[CÓDIGO PRODUCTO]],INVENTARIO12151827[[#This Row],[CÓDIGO PRODUCTO]],ENTRADAS14172029[[#This Row],[CANTIDAD]])</f>
        <v>83</v>
      </c>
      <c r="E12" s="3">
        <f>SUMIF(SALIDAS13161928[[#This Row],[CÓDIGO PRODUCTO]],INVENTARIO12151827[[#This Row],[CÓDIGO PRODUCTO]],SALIDAS13161928[[#This Row],[CANTIDAD]])</f>
        <v>70</v>
      </c>
      <c r="F12" s="6">
        <f>INVENTARIO12151827[[#This Row],[EXISTENCIAS INICIALES]]+INVENTARIO12151827[[#This Row],[ENTRADAS]]-INVENTARIO12151827[[#This Row],[SALIDAS]]</f>
        <v>52</v>
      </c>
      <c r="H12" s="1" t="s">
        <v>146</v>
      </c>
      <c r="I12" s="15">
        <v>44659</v>
      </c>
      <c r="J12" s="5" t="s">
        <v>17</v>
      </c>
      <c r="K12" s="1" t="e" cm="1">
        <f t="array" ref="K12">BUSCARV</f>
        <v>#NAME?</v>
      </c>
      <c r="L12" s="1">
        <v>70</v>
      </c>
      <c r="N12" s="1" t="s">
        <v>147</v>
      </c>
      <c r="O12" s="16">
        <v>44656</v>
      </c>
      <c r="P12" s="5" t="s">
        <v>17</v>
      </c>
      <c r="Q12" s="1" t="e" cm="1" vm="1">
        <f t="array" aca="1" ref="Q12" ca="1">VLOOKUP(ENTRADAS14172029[CÓDIGO PRODUCTO],INVENTARIO12151827[],2,FALSE)</f>
        <v>#VALUE!</v>
      </c>
      <c r="R12" s="1">
        <v>83</v>
      </c>
    </row>
    <row r="13" spans="1:19" x14ac:dyDescent="0.25">
      <c r="A13" s="5" t="s">
        <v>10</v>
      </c>
      <c r="B13" s="4" t="s">
        <v>36</v>
      </c>
      <c r="C13" s="3">
        <f>INVENTARIO12151824[[#This Row],[STOCK]]</f>
        <v>38</v>
      </c>
      <c r="D13" s="3">
        <f>SUMIF(ENTRADAS14172029[[#This Row],[CÓDIGO PRODUCTO]],INVENTARIO12151827[[#This Row],[CÓDIGO PRODUCTO]],ENTRADAS14172029[[#This Row],[CANTIDAD]])</f>
        <v>80</v>
      </c>
      <c r="E13" s="3">
        <f>SUMIF(SALIDAS13161928[[#This Row],[CÓDIGO PRODUCTO]],INVENTARIO12151827[[#This Row],[CÓDIGO PRODUCTO]],SALIDAS13161928[[#This Row],[CANTIDAD]])</f>
        <v>84</v>
      </c>
      <c r="F13" s="6">
        <f>INVENTARIO12151827[[#This Row],[EXISTENCIAS INICIALES]]+INVENTARIO12151827[[#This Row],[ENTRADAS]]-INVENTARIO12151827[[#This Row],[SALIDAS]]</f>
        <v>34</v>
      </c>
      <c r="H13" s="1" t="s">
        <v>147</v>
      </c>
      <c r="I13" s="15">
        <v>44660</v>
      </c>
      <c r="J13" s="5" t="s">
        <v>10</v>
      </c>
      <c r="K13" s="1" t="e" cm="1">
        <f t="array" ref="K13">BUSCARV</f>
        <v>#NAME?</v>
      </c>
      <c r="L13" s="1">
        <v>84</v>
      </c>
      <c r="N13" s="1" t="s">
        <v>148</v>
      </c>
      <c r="O13" s="16">
        <v>44657</v>
      </c>
      <c r="P13" s="5" t="s">
        <v>10</v>
      </c>
      <c r="Q13" s="1" t="e" cm="1" vm="1">
        <f t="array" aca="1" ref="Q13" ca="1">VLOOKUP(ENTRADAS14172029[CÓDIGO PRODUCTO],INVENTARIO12151827[],2,FALSE)</f>
        <v>#VALUE!</v>
      </c>
      <c r="R13" s="1">
        <v>80</v>
      </c>
    </row>
    <row r="14" spans="1:19" x14ac:dyDescent="0.25">
      <c r="A14" s="5" t="s">
        <v>11</v>
      </c>
      <c r="B14" s="4" t="s">
        <v>36</v>
      </c>
      <c r="C14" s="3">
        <f>INVENTARIO12151824[[#This Row],[STOCK]]</f>
        <v>62</v>
      </c>
      <c r="D14" s="3">
        <f>SUMIF(ENTRADAS14172029[[#This Row],[CÓDIGO PRODUCTO]],INVENTARIO12151827[[#This Row],[CÓDIGO PRODUCTO]],ENTRADAS14172029[[#This Row],[CANTIDAD]])</f>
        <v>84</v>
      </c>
      <c r="E14" s="3">
        <f>SUMIF(SALIDAS13161928[[#This Row],[CÓDIGO PRODUCTO]],INVENTARIO12151827[[#This Row],[CÓDIGO PRODUCTO]],SALIDAS13161928[[#This Row],[CANTIDAD]])</f>
        <v>90</v>
      </c>
      <c r="F14" s="6">
        <f>INVENTARIO12151827[[#This Row],[EXISTENCIAS INICIALES]]+INVENTARIO12151827[[#This Row],[ENTRADAS]]-INVENTARIO12151827[[#This Row],[SALIDAS]]</f>
        <v>56</v>
      </c>
      <c r="H14" s="1" t="s">
        <v>148</v>
      </c>
      <c r="I14" s="15">
        <v>44661</v>
      </c>
      <c r="J14" s="5" t="s">
        <v>11</v>
      </c>
      <c r="K14" s="1" t="e" cm="1">
        <f t="array" ref="K14">BUSCARV</f>
        <v>#NAME?</v>
      </c>
      <c r="L14" s="1">
        <v>90</v>
      </c>
      <c r="N14" s="1" t="s">
        <v>149</v>
      </c>
      <c r="O14" s="16">
        <v>44658</v>
      </c>
      <c r="P14" s="5" t="s">
        <v>11</v>
      </c>
      <c r="Q14" s="1" t="e" cm="1" vm="1">
        <f t="array" aca="1" ref="Q14" ca="1">VLOOKUP(ENTRADAS14172029[CÓDIGO PRODUCTO],INVENTARIO12151827[],2,FALSE)</f>
        <v>#VALUE!</v>
      </c>
      <c r="R14" s="1">
        <v>84</v>
      </c>
    </row>
    <row r="15" spans="1:19" x14ac:dyDescent="0.25">
      <c r="A15" s="5" t="s">
        <v>12</v>
      </c>
      <c r="B15" s="4" t="s">
        <v>37</v>
      </c>
      <c r="C15" s="3">
        <f>INVENTARIO12151824[[#This Row],[STOCK]]</f>
        <v>47</v>
      </c>
      <c r="D15" s="3">
        <f>SUMIF(ENTRADAS14172029[[#This Row],[CÓDIGO PRODUCTO]],INVENTARIO12151827[[#This Row],[CÓDIGO PRODUCTO]],ENTRADAS14172029[[#This Row],[CANTIDAD]])</f>
        <v>80</v>
      </c>
      <c r="E15" s="3">
        <f>SUMIF(SALIDAS13161928[[#This Row],[CÓDIGO PRODUCTO]],INVENTARIO12151827[[#This Row],[CÓDIGO PRODUCTO]],SALIDAS13161928[[#This Row],[CANTIDAD]])</f>
        <v>85</v>
      </c>
      <c r="F15" s="6">
        <f>INVENTARIO12151827[[#This Row],[EXISTENCIAS INICIALES]]+INVENTARIO12151827[[#This Row],[ENTRADAS]]-INVENTARIO12151827[[#This Row],[SALIDAS]]</f>
        <v>42</v>
      </c>
      <c r="H15" s="1" t="s">
        <v>149</v>
      </c>
      <c r="I15" s="15">
        <v>44662</v>
      </c>
      <c r="J15" s="5" t="s">
        <v>12</v>
      </c>
      <c r="K15" s="1" t="e" cm="1">
        <f t="array" ref="K15">BUSCARV</f>
        <v>#NAME?</v>
      </c>
      <c r="L15" s="1">
        <v>85</v>
      </c>
      <c r="N15" s="1" t="s">
        <v>150</v>
      </c>
      <c r="O15" s="16">
        <v>44659</v>
      </c>
      <c r="P15" s="5" t="s">
        <v>12</v>
      </c>
      <c r="Q15" s="1" t="e" cm="1" vm="1">
        <f t="array" aca="1" ref="Q15" ca="1">VLOOKUP(ENTRADAS14172029[CÓDIGO PRODUCTO],INVENTARIO12151827[],2,FALSE)</f>
        <v>#VALUE!</v>
      </c>
      <c r="R15" s="1">
        <v>80</v>
      </c>
    </row>
    <row r="16" spans="1:19" x14ac:dyDescent="0.25">
      <c r="A16" s="5" t="s">
        <v>13</v>
      </c>
      <c r="B16" s="4" t="s">
        <v>38</v>
      </c>
      <c r="C16" s="3">
        <f>INVENTARIO12151824[[#This Row],[STOCK]]</f>
        <v>24</v>
      </c>
      <c r="D16" s="3">
        <f>SUMIF(ENTRADAS14172029[[#This Row],[CÓDIGO PRODUCTO]],INVENTARIO12151827[[#This Row],[CÓDIGO PRODUCTO]],ENTRADAS14172029[[#This Row],[CANTIDAD]])</f>
        <v>83</v>
      </c>
      <c r="E16" s="3">
        <f>SUMIF(SALIDAS13161928[[#This Row],[CÓDIGO PRODUCTO]],INVENTARIO12151827[[#This Row],[CÓDIGO PRODUCTO]],SALIDAS13161928[[#This Row],[CANTIDAD]])</f>
        <v>82</v>
      </c>
      <c r="F16" s="6">
        <f>INVENTARIO12151827[[#This Row],[EXISTENCIAS INICIALES]]+INVENTARIO12151827[[#This Row],[ENTRADAS]]-INVENTARIO12151827[[#This Row],[SALIDAS]]</f>
        <v>25</v>
      </c>
      <c r="H16" s="1" t="s">
        <v>150</v>
      </c>
      <c r="I16" s="15">
        <v>44663</v>
      </c>
      <c r="J16" s="5" t="s">
        <v>13</v>
      </c>
      <c r="K16" s="1" t="e" cm="1">
        <f t="array" ref="K16">BUSCARV</f>
        <v>#NAME?</v>
      </c>
      <c r="L16" s="1">
        <v>82</v>
      </c>
      <c r="N16" s="1" t="s">
        <v>151</v>
      </c>
      <c r="O16" s="16">
        <v>44660</v>
      </c>
      <c r="P16" s="5" t="s">
        <v>13</v>
      </c>
      <c r="Q16" s="1" t="e" cm="1" vm="1">
        <f t="array" aca="1" ref="Q16" ca="1">VLOOKUP(ENTRADAS14172029[CÓDIGO PRODUCTO],INVENTARIO12151827[],2,FALSE)</f>
        <v>#VALUE!</v>
      </c>
      <c r="R16" s="1">
        <v>83</v>
      </c>
    </row>
    <row r="17" spans="1:18" x14ac:dyDescent="0.25">
      <c r="A17" s="5" t="s">
        <v>22</v>
      </c>
      <c r="B17" s="4" t="s">
        <v>39</v>
      </c>
      <c r="C17" s="3">
        <f>INVENTARIO12151824[[#This Row],[STOCK]]</f>
        <v>54</v>
      </c>
      <c r="D17" s="3">
        <f>SUMIF(ENTRADAS14172029[[#This Row],[CÓDIGO PRODUCTO]],INVENTARIO12151827[[#This Row],[CÓDIGO PRODUCTO]],ENTRADAS14172029[[#This Row],[CANTIDAD]])</f>
        <v>87</v>
      </c>
      <c r="E17" s="3">
        <f>SUMIF(SALIDAS13161928[[#This Row],[CÓDIGO PRODUCTO]],INVENTARIO12151827[[#This Row],[CÓDIGO PRODUCTO]],SALIDAS13161928[[#This Row],[CANTIDAD]])</f>
        <v>73</v>
      </c>
      <c r="F17" s="6">
        <f>INVENTARIO12151827[[#This Row],[EXISTENCIAS INICIALES]]+INVENTARIO12151827[[#This Row],[ENTRADAS]]-INVENTARIO12151827[[#This Row],[SALIDAS]]</f>
        <v>68</v>
      </c>
      <c r="H17" s="1" t="s">
        <v>151</v>
      </c>
      <c r="I17" s="15">
        <v>44664</v>
      </c>
      <c r="J17" s="5" t="s">
        <v>22</v>
      </c>
      <c r="K17" s="1" t="e" cm="1">
        <f t="array" ref="K17">BUSCARV</f>
        <v>#NAME?</v>
      </c>
      <c r="L17" s="1">
        <v>73</v>
      </c>
      <c r="N17" s="1" t="s">
        <v>152</v>
      </c>
      <c r="O17" s="16">
        <v>44661</v>
      </c>
      <c r="P17" s="5" t="s">
        <v>22</v>
      </c>
      <c r="Q17" s="1" t="e" cm="1" vm="1">
        <f t="array" aca="1" ref="Q17" ca="1">VLOOKUP(ENTRADAS14172029[CÓDIGO PRODUCTO],INVENTARIO12151827[],2,FALSE)</f>
        <v>#VALUE!</v>
      </c>
      <c r="R17" s="1">
        <v>87</v>
      </c>
    </row>
    <row r="18" spans="1:18" x14ac:dyDescent="0.25">
      <c r="A18" s="5" t="s">
        <v>23</v>
      </c>
      <c r="B18" s="4" t="s">
        <v>40</v>
      </c>
      <c r="C18" s="3">
        <f>INVENTARIO12151824[[#This Row],[STOCK]]</f>
        <v>90</v>
      </c>
      <c r="D18" s="3">
        <f>SUMIF(ENTRADAS14172029[[#This Row],[CÓDIGO PRODUCTO]],INVENTARIO12151827[[#This Row],[CÓDIGO PRODUCTO]],ENTRADAS14172029[[#This Row],[CANTIDAD]])</f>
        <v>91</v>
      </c>
      <c r="E18" s="3">
        <f>SUMIF(SALIDAS13161928[[#This Row],[CÓDIGO PRODUCTO]],INVENTARIO12151827[[#This Row],[CÓDIGO PRODUCTO]],SALIDAS13161928[[#This Row],[CANTIDAD]])</f>
        <v>90</v>
      </c>
      <c r="F18" s="6">
        <f>INVENTARIO12151827[[#This Row],[EXISTENCIAS INICIALES]]+INVENTARIO12151827[[#This Row],[ENTRADAS]]-INVENTARIO12151827[[#This Row],[SALIDAS]]</f>
        <v>91</v>
      </c>
      <c r="H18" s="1" t="s">
        <v>152</v>
      </c>
      <c r="I18" s="15">
        <v>44665</v>
      </c>
      <c r="J18" s="5" t="s">
        <v>23</v>
      </c>
      <c r="K18" s="1" t="e" cm="1">
        <f t="array" ref="K18">BUSCARV</f>
        <v>#NAME?</v>
      </c>
      <c r="L18" s="1">
        <v>90</v>
      </c>
      <c r="N18" s="1" t="s">
        <v>153</v>
      </c>
      <c r="O18" s="16">
        <v>44662</v>
      </c>
      <c r="P18" s="5" t="s">
        <v>23</v>
      </c>
      <c r="Q18" s="1" t="e" cm="1" vm="1">
        <f t="array" aca="1" ref="Q18" ca="1">VLOOKUP(ENTRADAS14172029[CÓDIGO PRODUCTO],INVENTARIO12151827[],2,FALSE)</f>
        <v>#VALUE!</v>
      </c>
      <c r="R18" s="1">
        <v>91</v>
      </c>
    </row>
    <row r="19" spans="1:18" x14ac:dyDescent="0.25">
      <c r="A19" s="5" t="s">
        <v>24</v>
      </c>
      <c r="B19" s="4" t="s">
        <v>41</v>
      </c>
      <c r="C19" s="3">
        <f>INVENTARIO12151824[[#This Row],[STOCK]]</f>
        <v>78</v>
      </c>
      <c r="D19" s="3">
        <f>SUMIF(ENTRADAS14172029[[#This Row],[CÓDIGO PRODUCTO]],INVENTARIO12151827[[#This Row],[CÓDIGO PRODUCTO]],ENTRADAS14172029[[#This Row],[CANTIDAD]])</f>
        <v>87</v>
      </c>
      <c r="E19" s="3">
        <f>SUMIF(SALIDAS13161928[[#This Row],[CÓDIGO PRODUCTO]],INVENTARIO12151827[[#This Row],[CÓDIGO PRODUCTO]],SALIDAS13161928[[#This Row],[CANTIDAD]])</f>
        <v>71</v>
      </c>
      <c r="F19" s="6">
        <f>INVENTARIO12151827[[#This Row],[EXISTENCIAS INICIALES]]+INVENTARIO12151827[[#This Row],[ENTRADAS]]-INVENTARIO12151827[[#This Row],[SALIDAS]]</f>
        <v>94</v>
      </c>
      <c r="H19" s="1" t="s">
        <v>153</v>
      </c>
      <c r="I19" s="15">
        <v>44666</v>
      </c>
      <c r="J19" s="5" t="s">
        <v>24</v>
      </c>
      <c r="K19" s="1" t="e" cm="1">
        <f t="array" ref="K19">BUSCARV</f>
        <v>#NAME?</v>
      </c>
      <c r="L19" s="1">
        <v>71</v>
      </c>
      <c r="N19" s="1" t="s">
        <v>154</v>
      </c>
      <c r="O19" s="16">
        <v>44663</v>
      </c>
      <c r="P19" s="5" t="s">
        <v>24</v>
      </c>
      <c r="Q19" s="1" t="e" cm="1" vm="1">
        <f t="array" aca="1" ref="Q19" ca="1">VLOOKUP(ENTRADAS14172029[CÓDIGO PRODUCTO],INVENTARIO12151827[],2,FALSE)</f>
        <v>#VALUE!</v>
      </c>
      <c r="R19" s="1">
        <v>87</v>
      </c>
    </row>
    <row r="20" spans="1:18" x14ac:dyDescent="0.25">
      <c r="A20" s="11" t="s">
        <v>25</v>
      </c>
      <c r="B20" s="12" t="s">
        <v>42</v>
      </c>
      <c r="C20" s="3">
        <f>INVENTARIO12151824[[#This Row],[STOCK]]</f>
        <v>71</v>
      </c>
      <c r="D20" s="3">
        <f>SUMIF(ENTRADAS14172029[[#This Row],[CÓDIGO PRODUCTO]],INVENTARIO12151827[[#This Row],[CÓDIGO PRODUCTO]],ENTRADAS14172029[[#This Row],[CANTIDAD]])</f>
        <v>80</v>
      </c>
      <c r="E20" s="13">
        <f>SUMIF(SALIDAS13161928[[#This Row],[CÓDIGO PRODUCTO]],INVENTARIO12151827[[#This Row],[CÓDIGO PRODUCTO]],SALIDAS13161928[[#This Row],[CANTIDAD]])</f>
        <v>52</v>
      </c>
      <c r="F20" s="14">
        <f>INVENTARIO12151827[[#This Row],[EXISTENCIAS INICIALES]]+INVENTARIO12151827[[#This Row],[ENTRADAS]]-INVENTARIO12151827[[#This Row],[SALIDAS]]</f>
        <v>99</v>
      </c>
      <c r="H20" s="1" t="s">
        <v>154</v>
      </c>
      <c r="I20" s="15">
        <v>44667</v>
      </c>
      <c r="J20" s="11" t="s">
        <v>25</v>
      </c>
      <c r="K20" s="1" t="e" cm="1">
        <f t="array" ref="K20">BUSCARV</f>
        <v>#NAME?</v>
      </c>
      <c r="L20" s="1">
        <v>52</v>
      </c>
      <c r="N20" s="1" t="s">
        <v>155</v>
      </c>
      <c r="O20" s="16">
        <v>44664</v>
      </c>
      <c r="P20" s="11" t="s">
        <v>25</v>
      </c>
      <c r="Q20" s="1" t="e" cm="1" vm="1">
        <f t="array" aca="1" ref="Q20" ca="1">VLOOKUP(ENTRADAS14172029[CÓDIGO PRODUCTO],INVENTARIO12151827[],2,FALSE)</f>
        <v>#VALUE!</v>
      </c>
      <c r="R20" s="1">
        <v>80</v>
      </c>
    </row>
    <row r="21" spans="1:18" x14ac:dyDescent="0.25">
      <c r="A21" s="11" t="s">
        <v>43</v>
      </c>
      <c r="B21" s="4" t="s">
        <v>53</v>
      </c>
      <c r="C21" s="3">
        <f>INVENTARIO12151824[[#This Row],[STOCK]]</f>
        <v>21</v>
      </c>
      <c r="D21" s="17">
        <f>SUMIF(ENTRADAS14172029[[#This Row],[CÓDIGO PRODUCTO]],INVENTARIO12151827[[#This Row],[CÓDIGO PRODUCTO]],ENTRADAS14172029[[#This Row],[CANTIDAD]])</f>
        <v>80</v>
      </c>
      <c r="E21" s="17">
        <f>SUMIF(SALIDAS13161928[[#This Row],[CÓDIGO PRODUCTO]],INVENTARIO12151827[[#This Row],[CÓDIGO PRODUCTO]],SALIDAS13161928[[#This Row],[CANTIDAD]])</f>
        <v>80</v>
      </c>
      <c r="F21" s="18">
        <f>INVENTARIO12151827[[#This Row],[EXISTENCIAS INICIALES]]+INVENTARIO12151827[[#This Row],[ENTRADAS]]-INVENTARIO12151827[[#This Row],[SALIDAS]]</f>
        <v>21</v>
      </c>
      <c r="H21" s="1" t="s">
        <v>155</v>
      </c>
      <c r="I21" s="15">
        <v>44668</v>
      </c>
      <c r="J21" s="11" t="s">
        <v>43</v>
      </c>
      <c r="K21" s="1" t="e" cm="1">
        <f t="array" ref="K21">BUSCARV</f>
        <v>#NAME?</v>
      </c>
      <c r="L21" s="1">
        <v>80</v>
      </c>
      <c r="N21" s="1" t="s">
        <v>156</v>
      </c>
      <c r="O21" s="16">
        <v>44665</v>
      </c>
      <c r="P21" s="11" t="s">
        <v>43</v>
      </c>
      <c r="Q21" s="1" t="e" cm="1" vm="1">
        <f t="array" aca="1" ref="Q21" ca="1">VLOOKUP(ENTRADAS14172029[CÓDIGO PRODUCTO],INVENTARIO12151827[],2,FALSE)</f>
        <v>#VALUE!</v>
      </c>
      <c r="R21" s="1">
        <v>80</v>
      </c>
    </row>
    <row r="22" spans="1:18" x14ac:dyDescent="0.25">
      <c r="A22" s="11" t="s">
        <v>44</v>
      </c>
      <c r="B22" s="4" t="s">
        <v>54</v>
      </c>
      <c r="C22" s="3">
        <f>INVENTARIO12151824[[#This Row],[STOCK]]</f>
        <v>76</v>
      </c>
      <c r="D22" s="17">
        <f>SUMIF(ENTRADAS14172029[[#This Row],[CÓDIGO PRODUCTO]],INVENTARIO12151827[[#This Row],[CÓDIGO PRODUCTO]],ENTRADAS14172029[[#This Row],[CANTIDAD]])</f>
        <v>90</v>
      </c>
      <c r="E22" s="17">
        <f>SUMIF(SALIDAS13161928[[#This Row],[CÓDIGO PRODUCTO]],INVENTARIO12151827[[#This Row],[CÓDIGO PRODUCTO]],SALIDAS13161928[[#This Row],[CANTIDAD]])</f>
        <v>85</v>
      </c>
      <c r="F22" s="18">
        <f>INVENTARIO12151827[[#This Row],[EXISTENCIAS INICIALES]]+INVENTARIO12151827[[#This Row],[ENTRADAS]]-INVENTARIO12151827[[#This Row],[SALIDAS]]</f>
        <v>81</v>
      </c>
      <c r="H22" s="1" t="s">
        <v>156</v>
      </c>
      <c r="I22" s="15">
        <v>44669</v>
      </c>
      <c r="J22" s="11" t="s">
        <v>44</v>
      </c>
      <c r="K22" s="1" t="e" cm="1">
        <f t="array" ref="K22">BUSCARV</f>
        <v>#NAME?</v>
      </c>
      <c r="L22" s="1">
        <v>85</v>
      </c>
      <c r="N22" s="1" t="s">
        <v>157</v>
      </c>
      <c r="O22" s="16">
        <v>44666</v>
      </c>
      <c r="P22" s="11" t="s">
        <v>44</v>
      </c>
      <c r="Q22" s="1" t="e" cm="1" vm="1">
        <f t="array" aca="1" ref="Q22" ca="1">VLOOKUP(ENTRADAS14172029[CÓDIGO PRODUCTO],INVENTARIO12151827[],2,FALSE)</f>
        <v>#VALUE!</v>
      </c>
      <c r="R22" s="1">
        <v>90</v>
      </c>
    </row>
    <row r="23" spans="1:18" x14ac:dyDescent="0.25">
      <c r="A23" s="11" t="s">
        <v>45</v>
      </c>
      <c r="B23" s="4" t="s">
        <v>55</v>
      </c>
      <c r="C23" s="3">
        <f>INVENTARIO12151824[[#This Row],[STOCK]]</f>
        <v>53</v>
      </c>
      <c r="D23" s="17">
        <f>SUMIF(ENTRADAS14172029[[#This Row],[CÓDIGO PRODUCTO]],INVENTARIO12151827[[#This Row],[CÓDIGO PRODUCTO]],ENTRADAS14172029[[#This Row],[CANTIDAD]])</f>
        <v>80</v>
      </c>
      <c r="E23" s="17">
        <f>SUMIF(SALIDAS13161928[[#This Row],[CÓDIGO PRODUCTO]],INVENTARIO12151827[[#This Row],[CÓDIGO PRODUCTO]],SALIDAS13161928[[#This Row],[CANTIDAD]])</f>
        <v>74</v>
      </c>
      <c r="F23" s="18">
        <f>INVENTARIO12151827[[#This Row],[EXISTENCIAS INICIALES]]+INVENTARIO12151827[[#This Row],[ENTRADAS]]-INVENTARIO12151827[[#This Row],[SALIDAS]]</f>
        <v>59</v>
      </c>
      <c r="H23" s="1" t="s">
        <v>157</v>
      </c>
      <c r="I23" s="15">
        <v>44670</v>
      </c>
      <c r="J23" s="11" t="s">
        <v>45</v>
      </c>
      <c r="K23" s="1" t="e" cm="1">
        <f t="array" ref="K23">BUSCARV</f>
        <v>#NAME?</v>
      </c>
      <c r="L23" s="1">
        <v>74</v>
      </c>
      <c r="N23" s="1" t="s">
        <v>158</v>
      </c>
      <c r="O23" s="16">
        <v>44667</v>
      </c>
      <c r="P23" s="11" t="s">
        <v>45</v>
      </c>
      <c r="Q23" s="1" t="e" cm="1" vm="1">
        <f t="array" aca="1" ref="Q23" ca="1">VLOOKUP(ENTRADAS14172029[CÓDIGO PRODUCTO],INVENTARIO12151827[],2,FALSE)</f>
        <v>#VALUE!</v>
      </c>
      <c r="R23" s="1">
        <v>80</v>
      </c>
    </row>
    <row r="24" spans="1:18" x14ac:dyDescent="0.25">
      <c r="A24" s="11" t="s">
        <v>46</v>
      </c>
      <c r="B24" s="4" t="s">
        <v>56</v>
      </c>
      <c r="C24" s="3">
        <f>INVENTARIO12151824[[#This Row],[STOCK]]</f>
        <v>46</v>
      </c>
      <c r="D24" s="17">
        <f>SUMIF(ENTRADAS14172029[[#This Row],[CÓDIGO PRODUCTO]],INVENTARIO12151827[[#This Row],[CÓDIGO PRODUCTO]],ENTRADAS14172029[[#This Row],[CANTIDAD]])</f>
        <v>86</v>
      </c>
      <c r="E24" s="17">
        <f>SUMIF(SALIDAS13161928[[#This Row],[CÓDIGO PRODUCTO]],INVENTARIO12151827[[#This Row],[CÓDIGO PRODUCTO]],SALIDAS13161928[[#This Row],[CANTIDAD]])</f>
        <v>61</v>
      </c>
      <c r="F24" s="18">
        <f>INVENTARIO12151827[[#This Row],[EXISTENCIAS INICIALES]]+INVENTARIO12151827[[#This Row],[ENTRADAS]]-INVENTARIO12151827[[#This Row],[SALIDAS]]</f>
        <v>71</v>
      </c>
      <c r="H24" s="1" t="s">
        <v>158</v>
      </c>
      <c r="I24" s="15">
        <v>44671</v>
      </c>
      <c r="J24" s="11" t="s">
        <v>46</v>
      </c>
      <c r="K24" s="1" t="e" cm="1">
        <f t="array" ref="K24">BUSCARV</f>
        <v>#NAME?</v>
      </c>
      <c r="L24" s="1">
        <v>61</v>
      </c>
      <c r="N24" s="1" t="s">
        <v>159</v>
      </c>
      <c r="O24" s="16">
        <v>44668</v>
      </c>
      <c r="P24" s="11" t="s">
        <v>46</v>
      </c>
      <c r="Q24" s="1" t="e" cm="1" vm="1">
        <f t="array" aca="1" ref="Q24" ca="1">VLOOKUP(ENTRADAS14172029[CÓDIGO PRODUCTO],INVENTARIO12151827[],2,FALSE)</f>
        <v>#VALUE!</v>
      </c>
      <c r="R24" s="1">
        <v>86</v>
      </c>
    </row>
    <row r="25" spans="1:18" x14ac:dyDescent="0.25">
      <c r="A25" s="11" t="s">
        <v>47</v>
      </c>
      <c r="B25" s="4" t="s">
        <v>57</v>
      </c>
      <c r="C25" s="3">
        <f>INVENTARIO12151824[[#This Row],[STOCK]]</f>
        <v>65</v>
      </c>
      <c r="D25" s="17">
        <f>SUMIF(ENTRADAS14172029[[#This Row],[CÓDIGO PRODUCTO]],INVENTARIO12151827[[#This Row],[CÓDIGO PRODUCTO]],ENTRADAS14172029[[#This Row],[CANTIDAD]])</f>
        <v>87</v>
      </c>
      <c r="E25" s="17">
        <f>SUMIF(SALIDAS13161928[[#This Row],[CÓDIGO PRODUCTO]],INVENTARIO12151827[[#This Row],[CÓDIGO PRODUCTO]],SALIDAS13161928[[#This Row],[CANTIDAD]])</f>
        <v>74</v>
      </c>
      <c r="F25" s="18">
        <f>INVENTARIO12151827[[#This Row],[EXISTENCIAS INICIALES]]+INVENTARIO12151827[[#This Row],[ENTRADAS]]-INVENTARIO12151827[[#This Row],[SALIDAS]]</f>
        <v>78</v>
      </c>
      <c r="H25" s="1" t="s">
        <v>159</v>
      </c>
      <c r="I25" s="15">
        <v>44672</v>
      </c>
      <c r="J25" s="11" t="s">
        <v>47</v>
      </c>
      <c r="K25" s="1" t="e" cm="1">
        <f t="array" ref="K25">BUSCARV</f>
        <v>#NAME?</v>
      </c>
      <c r="L25" s="1">
        <v>74</v>
      </c>
      <c r="N25" s="1" t="s">
        <v>160</v>
      </c>
      <c r="O25" s="16">
        <v>44669</v>
      </c>
      <c r="P25" s="11" t="s">
        <v>47</v>
      </c>
      <c r="Q25" s="1" t="e" cm="1" vm="1">
        <f t="array" aca="1" ref="Q25" ca="1">VLOOKUP(ENTRADAS14172029[CÓDIGO PRODUCTO],INVENTARIO12151827[],2,FALSE)</f>
        <v>#VALUE!</v>
      </c>
      <c r="R25" s="1">
        <v>87</v>
      </c>
    </row>
    <row r="26" spans="1:18" x14ac:dyDescent="0.25">
      <c r="A26" s="11" t="s">
        <v>48</v>
      </c>
      <c r="B26" s="4" t="s">
        <v>58</v>
      </c>
      <c r="C26" s="3">
        <f>INVENTARIO12151824[[#This Row],[STOCK]]</f>
        <v>45</v>
      </c>
      <c r="D26" s="17">
        <f>SUMIF(ENTRADAS14172029[[#This Row],[CÓDIGO PRODUCTO]],INVENTARIO12151827[[#This Row],[CÓDIGO PRODUCTO]],ENTRADAS14172029[[#This Row],[CANTIDAD]])</f>
        <v>83</v>
      </c>
      <c r="E26" s="17">
        <f>SUMIF(SALIDAS13161928[[#This Row],[CÓDIGO PRODUCTO]],INVENTARIO12151827[[#This Row],[CÓDIGO PRODUCTO]],SALIDAS13161928[[#This Row],[CANTIDAD]])</f>
        <v>65</v>
      </c>
      <c r="F26" s="18">
        <f>INVENTARIO12151827[[#This Row],[EXISTENCIAS INICIALES]]+INVENTARIO12151827[[#This Row],[ENTRADAS]]-INVENTARIO12151827[[#This Row],[SALIDAS]]</f>
        <v>63</v>
      </c>
      <c r="H26" s="1" t="s">
        <v>160</v>
      </c>
      <c r="I26" s="15">
        <v>44673</v>
      </c>
      <c r="J26" s="11" t="s">
        <v>48</v>
      </c>
      <c r="K26" s="1" t="e" cm="1">
        <f t="array" ref="K26">BUSCARV</f>
        <v>#NAME?</v>
      </c>
      <c r="L26" s="1">
        <v>65</v>
      </c>
      <c r="N26" s="1" t="s">
        <v>161</v>
      </c>
      <c r="O26" s="16">
        <v>44670</v>
      </c>
      <c r="P26" s="11" t="s">
        <v>48</v>
      </c>
      <c r="Q26" s="1" t="e" cm="1" vm="1">
        <f t="array" aca="1" ref="Q26" ca="1">VLOOKUP(ENTRADAS14172029[CÓDIGO PRODUCTO],INVENTARIO12151827[],2,FALSE)</f>
        <v>#VALUE!</v>
      </c>
      <c r="R26" s="1">
        <v>83</v>
      </c>
    </row>
    <row r="27" spans="1:18" x14ac:dyDescent="0.25">
      <c r="A27" s="11" t="s">
        <v>49</v>
      </c>
      <c r="B27" s="4" t="s">
        <v>59</v>
      </c>
      <c r="C27" s="3">
        <f>INVENTARIO12151824[[#This Row],[STOCK]]</f>
        <v>88</v>
      </c>
      <c r="D27" s="17">
        <f>SUMIF(ENTRADAS14172029[[#This Row],[CÓDIGO PRODUCTO]],INVENTARIO12151827[[#This Row],[CÓDIGO PRODUCTO]],ENTRADAS14172029[[#This Row],[CANTIDAD]])</f>
        <v>82</v>
      </c>
      <c r="E27" s="17">
        <f>SUMIF(SALIDAS13161928[[#This Row],[CÓDIGO PRODUCTO]],INVENTARIO12151827[[#This Row],[CÓDIGO PRODUCTO]],SALIDAS13161928[[#This Row],[CANTIDAD]])</f>
        <v>96</v>
      </c>
      <c r="F27" s="18">
        <f>INVENTARIO12151827[[#This Row],[EXISTENCIAS INICIALES]]+INVENTARIO12151827[[#This Row],[ENTRADAS]]-INVENTARIO12151827[[#This Row],[SALIDAS]]</f>
        <v>74</v>
      </c>
      <c r="H27" s="1" t="s">
        <v>161</v>
      </c>
      <c r="I27" s="15">
        <v>44674</v>
      </c>
      <c r="J27" s="11" t="s">
        <v>49</v>
      </c>
      <c r="K27" s="1" t="e" cm="1">
        <f t="array" ref="K27">BUSCARV</f>
        <v>#NAME?</v>
      </c>
      <c r="L27" s="1">
        <v>96</v>
      </c>
      <c r="N27" s="1" t="s">
        <v>162</v>
      </c>
      <c r="O27" s="16">
        <v>44671</v>
      </c>
      <c r="P27" s="11" t="s">
        <v>49</v>
      </c>
      <c r="Q27" s="1" t="e" cm="1" vm="1">
        <f t="array" aca="1" ref="Q27" ca="1">VLOOKUP(ENTRADAS14172029[CÓDIGO PRODUCTO],INVENTARIO12151827[],2,FALSE)</f>
        <v>#VALUE!</v>
      </c>
      <c r="R27" s="1">
        <v>82</v>
      </c>
    </row>
    <row r="28" spans="1:18" x14ac:dyDescent="0.25">
      <c r="A28" s="11" t="s">
        <v>50</v>
      </c>
      <c r="B28" s="4" t="s">
        <v>60</v>
      </c>
      <c r="C28" s="3">
        <f>INVENTARIO12151824[[#This Row],[STOCK]]</f>
        <v>65</v>
      </c>
      <c r="D28" s="17">
        <f>SUMIF(ENTRADAS14172029[[#This Row],[CÓDIGO PRODUCTO]],INVENTARIO12151827[[#This Row],[CÓDIGO PRODUCTO]],ENTRADAS14172029[[#This Row],[CANTIDAD]])</f>
        <v>83</v>
      </c>
      <c r="E28" s="17">
        <f>SUMIF(SALIDAS13161928[[#This Row],[CÓDIGO PRODUCTO]],INVENTARIO12151827[[#This Row],[CÓDIGO PRODUCTO]],SALIDAS13161928[[#This Row],[CANTIDAD]])</f>
        <v>53</v>
      </c>
      <c r="F28" s="18">
        <f>INVENTARIO12151827[[#This Row],[EXISTENCIAS INICIALES]]+INVENTARIO12151827[[#This Row],[ENTRADAS]]-INVENTARIO12151827[[#This Row],[SALIDAS]]</f>
        <v>95</v>
      </c>
      <c r="H28" s="1" t="s">
        <v>162</v>
      </c>
      <c r="I28" s="15">
        <v>44675</v>
      </c>
      <c r="J28" s="11" t="s">
        <v>50</v>
      </c>
      <c r="K28" s="1" t="e" cm="1">
        <f t="array" ref="K28">BUSCARV</f>
        <v>#NAME?</v>
      </c>
      <c r="L28" s="1">
        <v>53</v>
      </c>
      <c r="N28" s="1" t="s">
        <v>163</v>
      </c>
      <c r="O28" s="16">
        <v>44672</v>
      </c>
      <c r="P28" s="11" t="s">
        <v>50</v>
      </c>
      <c r="Q28" s="1" t="e" cm="1" vm="1">
        <f t="array" aca="1" ref="Q28" ca="1">VLOOKUP(ENTRADAS14172029[CÓDIGO PRODUCTO],INVENTARIO12151827[],2,FALSE)</f>
        <v>#VALUE!</v>
      </c>
      <c r="R28" s="1">
        <v>83</v>
      </c>
    </row>
    <row r="29" spans="1:18" x14ac:dyDescent="0.25">
      <c r="A29" s="11" t="s">
        <v>51</v>
      </c>
      <c r="B29" s="4" t="s">
        <v>61</v>
      </c>
      <c r="C29" s="3">
        <f>INVENTARIO12151824[[#This Row],[STOCK]]</f>
        <v>68</v>
      </c>
      <c r="D29" s="17">
        <f>SUMIF(ENTRADAS14172029[[#This Row],[CÓDIGO PRODUCTO]],INVENTARIO12151827[[#This Row],[CÓDIGO PRODUCTO]],ENTRADAS14172029[[#This Row],[CANTIDAD]])</f>
        <v>84</v>
      </c>
      <c r="E29" s="17">
        <f>SUMIF(SALIDAS13161928[[#This Row],[CÓDIGO PRODUCTO]],INVENTARIO12151827[[#This Row],[CÓDIGO PRODUCTO]],SALIDAS13161928[[#This Row],[CANTIDAD]])</f>
        <v>66</v>
      </c>
      <c r="F29" s="18">
        <f>INVENTARIO12151827[[#This Row],[EXISTENCIAS INICIALES]]+INVENTARIO12151827[[#This Row],[ENTRADAS]]-INVENTARIO12151827[[#This Row],[SALIDAS]]</f>
        <v>86</v>
      </c>
      <c r="H29" s="1" t="s">
        <v>163</v>
      </c>
      <c r="I29" s="15">
        <v>44676</v>
      </c>
      <c r="J29" s="11" t="s">
        <v>51</v>
      </c>
      <c r="K29" s="1" t="e" cm="1">
        <f t="array" ref="K29">BUSCARV</f>
        <v>#NAME?</v>
      </c>
      <c r="L29" s="1">
        <v>66</v>
      </c>
      <c r="N29" s="1" t="s">
        <v>164</v>
      </c>
      <c r="O29" s="16">
        <v>44673</v>
      </c>
      <c r="P29" s="11" t="s">
        <v>51</v>
      </c>
      <c r="Q29" s="1" t="e" cm="1" vm="1">
        <f t="array" aca="1" ref="Q29" ca="1">VLOOKUP(ENTRADAS14172029[CÓDIGO PRODUCTO],INVENTARIO12151827[],2,FALSE)</f>
        <v>#VALUE!</v>
      </c>
      <c r="R29" s="1">
        <v>84</v>
      </c>
    </row>
    <row r="30" spans="1:18" x14ac:dyDescent="0.25">
      <c r="A30" s="11" t="s">
        <v>52</v>
      </c>
      <c r="B30" s="4" t="s">
        <v>62</v>
      </c>
      <c r="C30" s="3">
        <f>INVENTARIO12151824[[#This Row],[STOCK]]</f>
        <v>26</v>
      </c>
      <c r="D30" s="17">
        <f>SUMIF(ENTRADAS14172029[[#This Row],[CÓDIGO PRODUCTO]],INVENTARIO12151827[[#This Row],[CÓDIGO PRODUCTO]],ENTRADAS14172029[[#This Row],[CANTIDAD]])</f>
        <v>81</v>
      </c>
      <c r="E30" s="17">
        <f>SUMIF(SALIDAS13161928[[#This Row],[CÓDIGO PRODUCTO]],INVENTARIO12151827[[#This Row],[CÓDIGO PRODUCTO]],SALIDAS13161928[[#This Row],[CANTIDAD]])</f>
        <v>60</v>
      </c>
      <c r="F30" s="18">
        <f>INVENTARIO12151827[[#This Row],[EXISTENCIAS INICIALES]]+INVENTARIO12151827[[#This Row],[ENTRADAS]]-INVENTARIO12151827[[#This Row],[SALIDAS]]</f>
        <v>47</v>
      </c>
      <c r="H30" s="1" t="s">
        <v>164</v>
      </c>
      <c r="I30" s="15">
        <v>44677</v>
      </c>
      <c r="J30" s="11" t="s">
        <v>52</v>
      </c>
      <c r="K30" s="1" t="e" cm="1">
        <f t="array" ref="K30">BUSCARV</f>
        <v>#NAME?</v>
      </c>
      <c r="L30" s="1">
        <v>60</v>
      </c>
      <c r="N30" s="1" t="s">
        <v>165</v>
      </c>
      <c r="O30" s="16">
        <v>44674</v>
      </c>
      <c r="P30" s="11" t="s">
        <v>52</v>
      </c>
      <c r="Q30" s="1" t="e" cm="1" vm="1">
        <f t="array" aca="1" ref="Q30" ca="1">VLOOKUP(ENTRADAS14172029[CÓDIGO PRODUCTO],INVENTARIO12151827[],2,FALSE)</f>
        <v>#VALUE!</v>
      </c>
      <c r="R30" s="1">
        <v>81</v>
      </c>
    </row>
    <row r="31" spans="1:18" x14ac:dyDescent="0.25">
      <c r="A31" s="11" t="s">
        <v>63</v>
      </c>
      <c r="B31" s="4" t="s">
        <v>74</v>
      </c>
      <c r="C31" s="3">
        <f>INVENTARIO12151824[[#This Row],[STOCK]]</f>
        <v>33</v>
      </c>
      <c r="D31" s="17">
        <f>SUMIF(ENTRADAS14172029[[#This Row],[CÓDIGO PRODUCTO]],INVENTARIO12151827[[#This Row],[CÓDIGO PRODUCTO]],ENTRADAS14172029[[#This Row],[CANTIDAD]])</f>
        <v>90</v>
      </c>
      <c r="E31" s="17">
        <f>SUMIF(SALIDAS13161928[[#This Row],[CÓDIGO PRODUCTO]],INVENTARIO12151827[[#This Row],[CÓDIGO PRODUCTO]],SALIDAS13161928[[#This Row],[CANTIDAD]])</f>
        <v>68</v>
      </c>
      <c r="F31" s="18">
        <f>INVENTARIO12151827[[#This Row],[EXISTENCIAS INICIALES]]+INVENTARIO12151827[[#This Row],[ENTRADAS]]-INVENTARIO12151827[[#This Row],[SALIDAS]]</f>
        <v>55</v>
      </c>
      <c r="H31" s="1" t="s">
        <v>165</v>
      </c>
      <c r="I31" s="15">
        <v>44678</v>
      </c>
      <c r="J31" s="11" t="s">
        <v>63</v>
      </c>
      <c r="K31" s="1" t="e" cm="1">
        <f t="array" ref="K31">BUSCARV</f>
        <v>#NAME?</v>
      </c>
      <c r="L31" s="1">
        <v>68</v>
      </c>
      <c r="N31" s="1" t="s">
        <v>166</v>
      </c>
      <c r="O31" s="16">
        <v>44675</v>
      </c>
      <c r="P31" s="11" t="s">
        <v>63</v>
      </c>
      <c r="Q31" s="1" t="e" cm="1" vm="1">
        <f t="array" aca="1" ref="Q31" ca="1">VLOOKUP(ENTRADAS14172029[CÓDIGO PRODUCTO],INVENTARIO12151827[],2,FALSE)</f>
        <v>#VALUE!</v>
      </c>
      <c r="R31" s="1">
        <v>90</v>
      </c>
    </row>
    <row r="32" spans="1:18" x14ac:dyDescent="0.25">
      <c r="A32" s="11" t="s">
        <v>64</v>
      </c>
      <c r="B32" s="4" t="s">
        <v>75</v>
      </c>
      <c r="C32" s="3">
        <f>INVENTARIO12151824[[#This Row],[STOCK]]</f>
        <v>53</v>
      </c>
      <c r="D32" s="17">
        <f>SUMIF(ENTRADAS14172029[[#This Row],[CÓDIGO PRODUCTO]],INVENTARIO12151827[[#This Row],[CÓDIGO PRODUCTO]],ENTRADAS14172029[[#This Row],[CANTIDAD]])</f>
        <v>87</v>
      </c>
      <c r="E32" s="17">
        <f>SUMIF(SALIDAS13161928[[#This Row],[CÓDIGO PRODUCTO]],INVENTARIO12151827[[#This Row],[CÓDIGO PRODUCTO]],SALIDAS13161928[[#This Row],[CANTIDAD]])</f>
        <v>67</v>
      </c>
      <c r="F32" s="18">
        <f>INVENTARIO12151827[[#This Row],[EXISTENCIAS INICIALES]]+INVENTARIO12151827[[#This Row],[ENTRADAS]]-INVENTARIO12151827[[#This Row],[SALIDAS]]</f>
        <v>73</v>
      </c>
      <c r="H32" s="1" t="s">
        <v>166</v>
      </c>
      <c r="I32" s="15">
        <v>44679</v>
      </c>
      <c r="J32" s="11" t="s">
        <v>64</v>
      </c>
      <c r="K32" s="1" t="e" cm="1">
        <f t="array" ref="K32">BUSCARV</f>
        <v>#NAME?</v>
      </c>
      <c r="L32" s="1">
        <v>67</v>
      </c>
      <c r="N32" s="1" t="s">
        <v>167</v>
      </c>
      <c r="O32" s="16">
        <v>44676</v>
      </c>
      <c r="P32" s="11" t="s">
        <v>64</v>
      </c>
      <c r="Q32" s="1" t="e" cm="1" vm="1">
        <f t="array" aca="1" ref="Q32" ca="1">VLOOKUP(ENTRADAS14172029[CÓDIGO PRODUCTO],INVENTARIO12151827[],2,FALSE)</f>
        <v>#VALUE!</v>
      </c>
      <c r="R32" s="1">
        <v>87</v>
      </c>
    </row>
    <row r="33" spans="1:18" x14ac:dyDescent="0.25">
      <c r="A33" s="11" t="s">
        <v>65</v>
      </c>
      <c r="B33" s="4" t="s">
        <v>76</v>
      </c>
      <c r="C33" s="3">
        <f>INVENTARIO12151824[[#This Row],[STOCK]]</f>
        <v>76</v>
      </c>
      <c r="D33" s="17">
        <f>SUMIF(ENTRADAS14172029[[#This Row],[CÓDIGO PRODUCTO]],INVENTARIO12151827[[#This Row],[CÓDIGO PRODUCTO]],ENTRADAS14172029[[#This Row],[CANTIDAD]])</f>
        <v>90</v>
      </c>
      <c r="E33" s="17">
        <f>SUMIF(SALIDAS13161928[[#This Row],[CÓDIGO PRODUCTO]],INVENTARIO12151827[[#This Row],[CÓDIGO PRODUCTO]],SALIDAS13161928[[#This Row],[CANTIDAD]])</f>
        <v>67</v>
      </c>
      <c r="F33" s="18">
        <f>INVENTARIO12151827[[#This Row],[EXISTENCIAS INICIALES]]+INVENTARIO12151827[[#This Row],[ENTRADAS]]-INVENTARIO12151827[[#This Row],[SALIDAS]]</f>
        <v>99</v>
      </c>
      <c r="H33" s="1" t="s">
        <v>167</v>
      </c>
      <c r="I33" s="15">
        <v>44680</v>
      </c>
      <c r="J33" s="11" t="s">
        <v>65</v>
      </c>
      <c r="K33" s="1" t="e" cm="1">
        <f t="array" ref="K33">BUSCARV</f>
        <v>#NAME?</v>
      </c>
      <c r="L33" s="1">
        <v>67</v>
      </c>
      <c r="N33" s="1" t="s">
        <v>168</v>
      </c>
      <c r="O33" s="16">
        <v>44677</v>
      </c>
      <c r="P33" s="11" t="s">
        <v>65</v>
      </c>
      <c r="Q33" s="1" t="e" cm="1" vm="1">
        <f t="array" aca="1" ref="Q33" ca="1">VLOOKUP(ENTRADAS14172029[CÓDIGO PRODUCTO],INVENTARIO12151827[],2,FALSE)</f>
        <v>#VALUE!</v>
      </c>
      <c r="R33" s="1">
        <v>90</v>
      </c>
    </row>
    <row r="34" spans="1:18" x14ac:dyDescent="0.25">
      <c r="A34" s="11" t="s">
        <v>66</v>
      </c>
      <c r="B34" s="4" t="s">
        <v>77</v>
      </c>
      <c r="C34" s="3">
        <f>INVENTARIO12151824[[#This Row],[STOCK]]</f>
        <v>73</v>
      </c>
      <c r="D34" s="17">
        <f>SUMIF(ENTRADAS14172029[[#This Row],[CÓDIGO PRODUCTO]],INVENTARIO12151827[[#This Row],[CÓDIGO PRODUCTO]],ENTRADAS14172029[[#This Row],[CANTIDAD]])</f>
        <v>90</v>
      </c>
      <c r="E34" s="17">
        <f>SUMIF(SALIDAS13161928[[#This Row],[CÓDIGO PRODUCTO]],INVENTARIO12151827[[#This Row],[CÓDIGO PRODUCTO]],SALIDAS13161928[[#This Row],[CANTIDAD]])</f>
        <v>65</v>
      </c>
      <c r="F34" s="18">
        <f>INVENTARIO12151827[[#This Row],[EXISTENCIAS INICIALES]]+INVENTARIO12151827[[#This Row],[ENTRADAS]]-INVENTARIO12151827[[#This Row],[SALIDAS]]</f>
        <v>98</v>
      </c>
      <c r="H34" s="1" t="s">
        <v>168</v>
      </c>
      <c r="I34" s="15">
        <v>44681</v>
      </c>
      <c r="J34" s="11" t="s">
        <v>66</v>
      </c>
      <c r="K34" s="1" t="e" cm="1">
        <f t="array" ref="K34">BUSCARV</f>
        <v>#NAME?</v>
      </c>
      <c r="L34" s="1">
        <v>65</v>
      </c>
      <c r="N34" s="1" t="s">
        <v>169</v>
      </c>
      <c r="O34" s="16">
        <v>44678</v>
      </c>
      <c r="P34" s="11" t="s">
        <v>66</v>
      </c>
      <c r="Q34" s="1" t="e" cm="1" vm="1">
        <f t="array" aca="1" ref="Q34" ca="1">VLOOKUP(ENTRADAS14172029[CÓDIGO PRODUCTO],INVENTARIO12151827[],2,FALSE)</f>
        <v>#VALUE!</v>
      </c>
      <c r="R34" s="1">
        <v>90</v>
      </c>
    </row>
    <row r="35" spans="1:18" x14ac:dyDescent="0.25">
      <c r="A35" s="11" t="s">
        <v>67</v>
      </c>
      <c r="B35" s="4" t="s">
        <v>78</v>
      </c>
      <c r="C35" s="3">
        <f>INVENTARIO12151824[[#This Row],[STOCK]]</f>
        <v>32</v>
      </c>
      <c r="D35" s="17">
        <f>SUMIF(ENTRADAS14172029[[#This Row],[CÓDIGO PRODUCTO]],INVENTARIO12151827[[#This Row],[CÓDIGO PRODUCTO]],ENTRADAS14172029[[#This Row],[CANTIDAD]])</f>
        <v>91</v>
      </c>
      <c r="E35" s="17">
        <f>SUMIF(SALIDAS13161928[[#This Row],[CÓDIGO PRODUCTO]],INVENTARIO12151827[[#This Row],[CÓDIGO PRODUCTO]],SALIDAS13161928[[#This Row],[CANTIDAD]])</f>
        <v>68</v>
      </c>
      <c r="F35" s="18">
        <f>INVENTARIO12151827[[#This Row],[EXISTENCIAS INICIALES]]+INVENTARIO12151827[[#This Row],[ENTRADAS]]-INVENTARIO12151827[[#This Row],[SALIDAS]]</f>
        <v>55</v>
      </c>
      <c r="H35" s="1" t="s">
        <v>169</v>
      </c>
      <c r="I35" s="15">
        <v>44682</v>
      </c>
      <c r="J35" s="11" t="s">
        <v>67</v>
      </c>
      <c r="K35" s="1" t="e" cm="1">
        <f t="array" ref="K35">BUSCARV</f>
        <v>#NAME?</v>
      </c>
      <c r="L35" s="1">
        <v>68</v>
      </c>
      <c r="N35" s="1" t="s">
        <v>170</v>
      </c>
      <c r="O35" s="16">
        <v>44679</v>
      </c>
      <c r="P35" s="11" t="s">
        <v>67</v>
      </c>
      <c r="Q35" s="1" t="e" cm="1" vm="1">
        <f t="array" aca="1" ref="Q35" ca="1">VLOOKUP(ENTRADAS14172029[CÓDIGO PRODUCTO],INVENTARIO12151827[],2,FALSE)</f>
        <v>#VALUE!</v>
      </c>
      <c r="R35" s="1">
        <v>91</v>
      </c>
    </row>
    <row r="36" spans="1:18" x14ac:dyDescent="0.25">
      <c r="A36" s="11" t="s">
        <v>68</v>
      </c>
      <c r="B36" s="4" t="s">
        <v>79</v>
      </c>
      <c r="C36" s="3">
        <f>INVENTARIO12151824[[#This Row],[STOCK]]</f>
        <v>54</v>
      </c>
      <c r="D36" s="17">
        <f>SUMIF(ENTRADAS14172029[[#This Row],[CÓDIGO PRODUCTO]],INVENTARIO12151827[[#This Row],[CÓDIGO PRODUCTO]],ENTRADAS14172029[[#This Row],[CANTIDAD]])</f>
        <v>87</v>
      </c>
      <c r="E36" s="17">
        <f>SUMIF(SALIDAS13161928[[#This Row],[CÓDIGO PRODUCTO]],INVENTARIO12151827[[#This Row],[CÓDIGO PRODUCTO]],SALIDAS13161928[[#This Row],[CANTIDAD]])</f>
        <v>66</v>
      </c>
      <c r="F36" s="18">
        <f>INVENTARIO12151827[[#This Row],[EXISTENCIAS INICIALES]]+INVENTARIO12151827[[#This Row],[ENTRADAS]]-INVENTARIO12151827[[#This Row],[SALIDAS]]</f>
        <v>75</v>
      </c>
      <c r="H36" s="1" t="s">
        <v>170</v>
      </c>
      <c r="I36" s="15">
        <v>44683</v>
      </c>
      <c r="J36" s="11" t="s">
        <v>68</v>
      </c>
      <c r="K36" s="1" t="e" cm="1">
        <f t="array" ref="K36">BUSCARV</f>
        <v>#NAME?</v>
      </c>
      <c r="L36" s="1">
        <v>66</v>
      </c>
      <c r="N36" s="1" t="s">
        <v>171</v>
      </c>
      <c r="O36" s="16">
        <v>44680</v>
      </c>
      <c r="P36" s="11" t="s">
        <v>68</v>
      </c>
      <c r="Q36" s="1" t="e" cm="1" vm="1">
        <f t="array" aca="1" ref="Q36" ca="1">VLOOKUP(ENTRADAS14172029[CÓDIGO PRODUCTO],INVENTARIO12151827[],2,FALSE)</f>
        <v>#VALUE!</v>
      </c>
      <c r="R36" s="1">
        <v>87</v>
      </c>
    </row>
    <row r="37" spans="1:18" x14ac:dyDescent="0.25">
      <c r="A37" s="11" t="s">
        <v>69</v>
      </c>
      <c r="B37" s="4" t="s">
        <v>80</v>
      </c>
      <c r="C37" s="3">
        <f>INVENTARIO12151824[[#This Row],[STOCK]]</f>
        <v>53</v>
      </c>
      <c r="D37" s="17">
        <f>SUMIF(ENTRADAS14172029[[#This Row],[CÓDIGO PRODUCTO]],INVENTARIO12151827[[#This Row],[CÓDIGO PRODUCTO]],ENTRADAS14172029[[#This Row],[CANTIDAD]])</f>
        <v>89</v>
      </c>
      <c r="E37" s="17">
        <f>SUMIF(SALIDAS13161928[[#This Row],[CÓDIGO PRODUCTO]],INVENTARIO12151827[[#This Row],[CÓDIGO PRODUCTO]],SALIDAS13161928[[#This Row],[CANTIDAD]])</f>
        <v>51</v>
      </c>
      <c r="F37" s="18">
        <f>INVENTARIO12151827[[#This Row],[EXISTENCIAS INICIALES]]+INVENTARIO12151827[[#This Row],[ENTRADAS]]-INVENTARIO12151827[[#This Row],[SALIDAS]]</f>
        <v>91</v>
      </c>
      <c r="H37" s="1" t="s">
        <v>171</v>
      </c>
      <c r="I37" s="15">
        <v>44684</v>
      </c>
      <c r="J37" s="11" t="s">
        <v>69</v>
      </c>
      <c r="K37" s="1" t="e" cm="1">
        <f t="array" ref="K37">BUSCARV</f>
        <v>#NAME?</v>
      </c>
      <c r="L37" s="1">
        <v>51</v>
      </c>
      <c r="N37" s="1" t="s">
        <v>172</v>
      </c>
      <c r="O37" s="16">
        <v>44681</v>
      </c>
      <c r="P37" s="11" t="s">
        <v>69</v>
      </c>
      <c r="Q37" s="1" t="e" cm="1" vm="1">
        <f t="array" aca="1" ref="Q37" ca="1">VLOOKUP(ENTRADAS14172029[CÓDIGO PRODUCTO],INVENTARIO12151827[],2,FALSE)</f>
        <v>#VALUE!</v>
      </c>
      <c r="R37" s="1">
        <v>89</v>
      </c>
    </row>
    <row r="38" spans="1:18" x14ac:dyDescent="0.25">
      <c r="A38" s="11" t="s">
        <v>70</v>
      </c>
      <c r="B38" s="4" t="s">
        <v>81</v>
      </c>
      <c r="C38" s="3">
        <f>INVENTARIO12151824[[#This Row],[STOCK]]</f>
        <v>77</v>
      </c>
      <c r="D38" s="17">
        <f>SUMIF(ENTRADAS14172029[[#This Row],[CÓDIGO PRODUCTO]],INVENTARIO12151827[[#This Row],[CÓDIGO PRODUCTO]],ENTRADAS14172029[[#This Row],[CANTIDAD]])</f>
        <v>91</v>
      </c>
      <c r="E38" s="17">
        <f>SUMIF(SALIDAS13161928[[#This Row],[CÓDIGO PRODUCTO]],INVENTARIO12151827[[#This Row],[CÓDIGO PRODUCTO]],SALIDAS13161928[[#This Row],[CANTIDAD]])</f>
        <v>86</v>
      </c>
      <c r="F38" s="18">
        <f>INVENTARIO12151827[[#This Row],[EXISTENCIAS INICIALES]]+INVENTARIO12151827[[#This Row],[ENTRADAS]]-INVENTARIO12151827[[#This Row],[SALIDAS]]</f>
        <v>82</v>
      </c>
      <c r="H38" s="1" t="s">
        <v>172</v>
      </c>
      <c r="I38" s="15">
        <v>44685</v>
      </c>
      <c r="J38" s="11" t="s">
        <v>70</v>
      </c>
      <c r="K38" s="1" t="e" cm="1">
        <f t="array" ref="K38">BUSCARV</f>
        <v>#NAME?</v>
      </c>
      <c r="L38" s="1">
        <v>86</v>
      </c>
      <c r="N38" s="1" t="s">
        <v>173</v>
      </c>
      <c r="O38" s="16">
        <v>44682</v>
      </c>
      <c r="P38" s="11" t="s">
        <v>70</v>
      </c>
      <c r="Q38" s="1" t="e" cm="1" vm="1">
        <f t="array" aca="1" ref="Q38" ca="1">VLOOKUP(ENTRADAS14172029[CÓDIGO PRODUCTO],INVENTARIO12151827[],2,FALSE)</f>
        <v>#VALUE!</v>
      </c>
      <c r="R38" s="1">
        <v>91</v>
      </c>
    </row>
    <row r="39" spans="1:18" x14ac:dyDescent="0.25">
      <c r="A39" s="11" t="s">
        <v>71</v>
      </c>
      <c r="B39" s="4" t="s">
        <v>82</v>
      </c>
      <c r="C39" s="3">
        <f>INVENTARIO12151824[[#This Row],[STOCK]]</f>
        <v>34</v>
      </c>
      <c r="D39" s="17">
        <f>SUMIF(ENTRADAS14172029[[#This Row],[CÓDIGO PRODUCTO]],INVENTARIO12151827[[#This Row],[CÓDIGO PRODUCTO]],ENTRADAS14172029[[#This Row],[CANTIDAD]])</f>
        <v>81</v>
      </c>
      <c r="E39" s="17">
        <f>SUMIF(SALIDAS13161928[[#This Row],[CÓDIGO PRODUCTO]],INVENTARIO12151827[[#This Row],[CÓDIGO PRODUCTO]],SALIDAS13161928[[#This Row],[CANTIDAD]])</f>
        <v>61</v>
      </c>
      <c r="F39" s="18">
        <f>INVENTARIO12151827[[#This Row],[EXISTENCIAS INICIALES]]+INVENTARIO12151827[[#This Row],[ENTRADAS]]-INVENTARIO12151827[[#This Row],[SALIDAS]]</f>
        <v>54</v>
      </c>
      <c r="H39" s="1" t="s">
        <v>173</v>
      </c>
      <c r="I39" s="15">
        <v>44686</v>
      </c>
      <c r="J39" s="11" t="s">
        <v>71</v>
      </c>
      <c r="K39" s="1" t="e" cm="1">
        <f t="array" ref="K39">BUSCARV</f>
        <v>#NAME?</v>
      </c>
      <c r="L39" s="1">
        <v>61</v>
      </c>
      <c r="N39" s="1" t="s">
        <v>174</v>
      </c>
      <c r="O39" s="16">
        <v>44683</v>
      </c>
      <c r="P39" s="11" t="s">
        <v>71</v>
      </c>
      <c r="Q39" s="1" t="e" cm="1" vm="1">
        <f t="array" aca="1" ref="Q39" ca="1">VLOOKUP(ENTRADAS14172029[CÓDIGO PRODUCTO],INVENTARIO12151827[],2,FALSE)</f>
        <v>#VALUE!</v>
      </c>
      <c r="R39" s="1">
        <v>81</v>
      </c>
    </row>
    <row r="40" spans="1:18" x14ac:dyDescent="0.25">
      <c r="A40" s="11" t="s">
        <v>72</v>
      </c>
      <c r="B40" s="4" t="s">
        <v>83</v>
      </c>
      <c r="C40" s="3">
        <f>INVENTARIO12151824[[#This Row],[STOCK]]</f>
        <v>92</v>
      </c>
      <c r="D40" s="17">
        <f>SUMIF(ENTRADAS14172029[[#This Row],[CÓDIGO PRODUCTO]],INVENTARIO12151827[[#This Row],[CÓDIGO PRODUCTO]],ENTRADAS14172029[[#This Row],[CANTIDAD]])</f>
        <v>88</v>
      </c>
      <c r="E40" s="17">
        <f>SUMIF(SALIDAS13161928[[#This Row],[CÓDIGO PRODUCTO]],INVENTARIO12151827[[#This Row],[CÓDIGO PRODUCTO]],SALIDAS13161928[[#This Row],[CANTIDAD]])</f>
        <v>65</v>
      </c>
      <c r="F40" s="18">
        <f>INVENTARIO12151827[[#This Row],[EXISTENCIAS INICIALES]]+INVENTARIO12151827[[#This Row],[ENTRADAS]]-INVENTARIO12151827[[#This Row],[SALIDAS]]</f>
        <v>115</v>
      </c>
      <c r="H40" s="1" t="s">
        <v>174</v>
      </c>
      <c r="I40" s="15">
        <v>44687</v>
      </c>
      <c r="J40" s="11" t="s">
        <v>72</v>
      </c>
      <c r="K40" s="1" t="e" cm="1">
        <f t="array" ref="K40">BUSCARV</f>
        <v>#NAME?</v>
      </c>
      <c r="L40" s="1">
        <v>65</v>
      </c>
      <c r="N40" s="1" t="s">
        <v>175</v>
      </c>
      <c r="O40" s="16">
        <v>44684</v>
      </c>
      <c r="P40" s="11" t="s">
        <v>72</v>
      </c>
      <c r="Q40" s="1" t="e" cm="1" vm="1">
        <f t="array" aca="1" ref="Q40" ca="1">VLOOKUP(ENTRADAS14172029[CÓDIGO PRODUCTO],INVENTARIO12151827[],2,FALSE)</f>
        <v>#VALUE!</v>
      </c>
      <c r="R40" s="1">
        <v>88</v>
      </c>
    </row>
    <row r="41" spans="1:18" x14ac:dyDescent="0.25">
      <c r="A41" s="11" t="s">
        <v>73</v>
      </c>
      <c r="B41" s="4" t="s">
        <v>84</v>
      </c>
      <c r="C41" s="3">
        <f>INVENTARIO12151824[[#This Row],[STOCK]]</f>
        <v>5</v>
      </c>
      <c r="D41" s="17">
        <f>SUMIF(ENTRADAS14172029[[#This Row],[CÓDIGO PRODUCTO]],INVENTARIO12151827[[#This Row],[CÓDIGO PRODUCTO]],ENTRADAS14172029[[#This Row],[CANTIDAD]])</f>
        <v>83</v>
      </c>
      <c r="E41" s="17">
        <f>SUMIF(SALIDAS13161928[[#This Row],[CÓDIGO PRODUCTO]],INVENTARIO12151827[[#This Row],[CÓDIGO PRODUCTO]],SALIDAS13161928[[#This Row],[CANTIDAD]])</f>
        <v>68</v>
      </c>
      <c r="F41" s="18">
        <f>INVENTARIO12151827[[#This Row],[EXISTENCIAS INICIALES]]+INVENTARIO12151827[[#This Row],[ENTRADAS]]-INVENTARIO12151827[[#This Row],[SALIDAS]]</f>
        <v>20</v>
      </c>
      <c r="H41" s="1" t="s">
        <v>175</v>
      </c>
      <c r="I41" s="15">
        <v>44688</v>
      </c>
      <c r="J41" s="11" t="s">
        <v>73</v>
      </c>
      <c r="K41" s="1" t="e" cm="1">
        <f t="array" ref="K41">BUSCARV</f>
        <v>#NAME?</v>
      </c>
      <c r="L41" s="1">
        <v>68</v>
      </c>
      <c r="N41" s="1" t="s">
        <v>176</v>
      </c>
      <c r="O41" s="16">
        <v>44685</v>
      </c>
      <c r="P41" s="11" t="s">
        <v>73</v>
      </c>
      <c r="Q41" s="1" t="e" cm="1" vm="1">
        <f t="array" aca="1" ref="Q41" ca="1">VLOOKUP(ENTRADAS14172029[CÓDIGO PRODUCTO],INVENTARIO12151827[],2,FALSE)</f>
        <v>#VALUE!</v>
      </c>
      <c r="R41" s="1">
        <v>83</v>
      </c>
    </row>
    <row r="42" spans="1:18" x14ac:dyDescent="0.25">
      <c r="A42" s="11" t="s">
        <v>85</v>
      </c>
      <c r="B42" s="4" t="s">
        <v>99</v>
      </c>
      <c r="C42" s="3">
        <f>INVENTARIO12151824[[#This Row],[STOCK]]</f>
        <v>28</v>
      </c>
      <c r="D42" s="17">
        <f>SUMIF(ENTRADAS14172029[[#This Row],[CÓDIGO PRODUCTO]],INVENTARIO12151827[[#This Row],[CÓDIGO PRODUCTO]],ENTRADAS14172029[[#This Row],[CANTIDAD]])</f>
        <v>81</v>
      </c>
      <c r="E42" s="17">
        <f>SUMIF(SALIDAS13161928[[#This Row],[CÓDIGO PRODUCTO]],INVENTARIO12151827[[#This Row],[CÓDIGO PRODUCTO]],SALIDAS13161928[[#This Row],[CANTIDAD]])</f>
        <v>53</v>
      </c>
      <c r="F42" s="18">
        <f>INVENTARIO12151827[[#This Row],[EXISTENCIAS INICIALES]]+INVENTARIO12151827[[#This Row],[ENTRADAS]]-INVENTARIO12151827[[#This Row],[SALIDAS]]</f>
        <v>56</v>
      </c>
      <c r="H42" s="1" t="s">
        <v>176</v>
      </c>
      <c r="I42" s="15">
        <v>44689</v>
      </c>
      <c r="J42" s="11" t="s">
        <v>85</v>
      </c>
      <c r="K42" s="1" t="e" cm="1">
        <f t="array" ref="K42">BUSCARV</f>
        <v>#NAME?</v>
      </c>
      <c r="L42" s="1">
        <v>53</v>
      </c>
      <c r="N42" s="1" t="s">
        <v>177</v>
      </c>
      <c r="O42" s="16">
        <v>44686</v>
      </c>
      <c r="P42" s="11" t="s">
        <v>85</v>
      </c>
      <c r="Q42" s="1" t="e" cm="1" vm="1">
        <f t="array" aca="1" ref="Q42" ca="1">VLOOKUP(ENTRADAS14172029[CÓDIGO PRODUCTO],INVENTARIO12151827[],2,FALSE)</f>
        <v>#VALUE!</v>
      </c>
      <c r="R42" s="1">
        <v>81</v>
      </c>
    </row>
    <row r="43" spans="1:18" x14ac:dyDescent="0.25">
      <c r="A43" s="11" t="s">
        <v>86</v>
      </c>
      <c r="B43" s="4" t="s">
        <v>100</v>
      </c>
      <c r="C43" s="3">
        <f>INVENTARIO12151824[[#This Row],[STOCK]]</f>
        <v>37</v>
      </c>
      <c r="D43" s="17">
        <f>SUMIF(ENTRADAS14172029[[#This Row],[CÓDIGO PRODUCTO]],INVENTARIO12151827[[#This Row],[CÓDIGO PRODUCTO]],ENTRADAS14172029[[#This Row],[CANTIDAD]])</f>
        <v>84</v>
      </c>
      <c r="E43" s="17">
        <f>SUMIF(SALIDAS13161928[[#This Row],[CÓDIGO PRODUCTO]],INVENTARIO12151827[[#This Row],[CÓDIGO PRODUCTO]],SALIDAS13161928[[#This Row],[CANTIDAD]])</f>
        <v>55</v>
      </c>
      <c r="F43" s="18">
        <f>INVENTARIO12151827[[#This Row],[EXISTENCIAS INICIALES]]+INVENTARIO12151827[[#This Row],[ENTRADAS]]-INVENTARIO12151827[[#This Row],[SALIDAS]]</f>
        <v>66</v>
      </c>
      <c r="H43" s="1" t="s">
        <v>177</v>
      </c>
      <c r="I43" s="15">
        <v>44690</v>
      </c>
      <c r="J43" s="11" t="s">
        <v>86</v>
      </c>
      <c r="K43" s="1" t="e" cm="1">
        <f t="array" ref="K43">BUSCARV</f>
        <v>#NAME?</v>
      </c>
      <c r="L43" s="1">
        <v>55</v>
      </c>
      <c r="N43" s="1" t="s">
        <v>178</v>
      </c>
      <c r="O43" s="16">
        <v>44687</v>
      </c>
      <c r="P43" s="11" t="s">
        <v>86</v>
      </c>
      <c r="Q43" s="1" t="e" cm="1" vm="1">
        <f t="array" aca="1" ref="Q43" ca="1">VLOOKUP(ENTRADAS14172029[CÓDIGO PRODUCTO],INVENTARIO12151827[],2,FALSE)</f>
        <v>#VALUE!</v>
      </c>
      <c r="R43" s="1">
        <v>84</v>
      </c>
    </row>
    <row r="44" spans="1:18" x14ac:dyDescent="0.25">
      <c r="A44" s="11" t="s">
        <v>87</v>
      </c>
      <c r="B44" s="4" t="s">
        <v>101</v>
      </c>
      <c r="C44" s="3">
        <f>INVENTARIO12151824[[#This Row],[STOCK]]</f>
        <v>96</v>
      </c>
      <c r="D44" s="17">
        <f>SUMIF(ENTRADAS14172029[[#This Row],[CÓDIGO PRODUCTO]],INVENTARIO12151827[[#This Row],[CÓDIGO PRODUCTO]],ENTRADAS14172029[[#This Row],[CANTIDAD]])</f>
        <v>90</v>
      </c>
      <c r="E44" s="17">
        <f>SUMIF(SALIDAS13161928[[#This Row],[CÓDIGO PRODUCTO]],INVENTARIO12151827[[#This Row],[CÓDIGO PRODUCTO]],SALIDAS13161928[[#This Row],[CANTIDAD]])</f>
        <v>91</v>
      </c>
      <c r="F44" s="18">
        <f>INVENTARIO12151827[[#This Row],[EXISTENCIAS INICIALES]]+INVENTARIO12151827[[#This Row],[ENTRADAS]]-INVENTARIO12151827[[#This Row],[SALIDAS]]</f>
        <v>95</v>
      </c>
      <c r="H44" s="1" t="s">
        <v>178</v>
      </c>
      <c r="I44" s="15">
        <v>44691</v>
      </c>
      <c r="J44" s="11" t="s">
        <v>87</v>
      </c>
      <c r="K44" s="1" t="e" cm="1">
        <f t="array" ref="K44">BUSCARV</f>
        <v>#NAME?</v>
      </c>
      <c r="L44" s="1">
        <v>91</v>
      </c>
      <c r="N44" s="1" t="s">
        <v>179</v>
      </c>
      <c r="O44" s="16">
        <v>44688</v>
      </c>
      <c r="P44" s="11" t="s">
        <v>87</v>
      </c>
      <c r="Q44" s="1" t="e" cm="1" vm="1">
        <f t="array" aca="1" ref="Q44" ca="1">VLOOKUP(ENTRADAS14172029[CÓDIGO PRODUCTO],INVENTARIO12151827[],2,FALSE)</f>
        <v>#VALUE!</v>
      </c>
      <c r="R44" s="1">
        <v>90</v>
      </c>
    </row>
    <row r="45" spans="1:18" x14ac:dyDescent="0.25">
      <c r="A45" s="11" t="s">
        <v>88</v>
      </c>
      <c r="B45" s="4" t="s">
        <v>102</v>
      </c>
      <c r="C45" s="3">
        <f>INVENTARIO12151824[[#This Row],[STOCK]]</f>
        <v>95</v>
      </c>
      <c r="D45" s="17">
        <f>SUMIF(ENTRADAS14172029[[#This Row],[CÓDIGO PRODUCTO]],INVENTARIO12151827[[#This Row],[CÓDIGO PRODUCTO]],ENTRADAS14172029[[#This Row],[CANTIDAD]])</f>
        <v>90</v>
      </c>
      <c r="E45" s="17">
        <f>SUMIF(SALIDAS13161928[[#This Row],[CÓDIGO PRODUCTO]],INVENTARIO12151827[[#This Row],[CÓDIGO PRODUCTO]],SALIDAS13161928[[#This Row],[CANTIDAD]])</f>
        <v>84</v>
      </c>
      <c r="F45" s="18">
        <f>INVENTARIO12151827[[#This Row],[EXISTENCIAS INICIALES]]+INVENTARIO12151827[[#This Row],[ENTRADAS]]-INVENTARIO12151827[[#This Row],[SALIDAS]]</f>
        <v>101</v>
      </c>
      <c r="H45" s="1" t="s">
        <v>179</v>
      </c>
      <c r="I45" s="15">
        <v>44692</v>
      </c>
      <c r="J45" s="11" t="s">
        <v>88</v>
      </c>
      <c r="K45" s="1" t="e" cm="1">
        <f t="array" ref="K45">BUSCARV</f>
        <v>#NAME?</v>
      </c>
      <c r="L45" s="1">
        <v>84</v>
      </c>
      <c r="N45" s="1" t="s">
        <v>180</v>
      </c>
      <c r="O45" s="16">
        <v>44689</v>
      </c>
      <c r="P45" s="11" t="s">
        <v>88</v>
      </c>
      <c r="Q45" s="1" t="e" cm="1" vm="1">
        <f t="array" aca="1" ref="Q45" ca="1">VLOOKUP(ENTRADAS14172029[CÓDIGO PRODUCTO],INVENTARIO12151827[],2,FALSE)</f>
        <v>#VALUE!</v>
      </c>
      <c r="R45" s="1">
        <v>90</v>
      </c>
    </row>
    <row r="46" spans="1:18" x14ac:dyDescent="0.25">
      <c r="A46" s="11" t="s">
        <v>89</v>
      </c>
      <c r="B46" s="4" t="s">
        <v>103</v>
      </c>
      <c r="C46" s="3">
        <f>INVENTARIO12151824[[#This Row],[STOCK]]</f>
        <v>36</v>
      </c>
      <c r="D46" s="17">
        <f>SUMIF(ENTRADAS14172029[[#This Row],[CÓDIGO PRODUCTO]],INVENTARIO12151827[[#This Row],[CÓDIGO PRODUCTO]],ENTRADAS14172029[[#This Row],[CANTIDAD]])</f>
        <v>91</v>
      </c>
      <c r="E46" s="17">
        <f>SUMIF(SALIDAS13161928[[#This Row],[CÓDIGO PRODUCTO]],INVENTARIO12151827[[#This Row],[CÓDIGO PRODUCTO]],SALIDAS13161928[[#This Row],[CANTIDAD]])</f>
        <v>65</v>
      </c>
      <c r="F46" s="18">
        <f>INVENTARIO12151827[[#This Row],[EXISTENCIAS INICIALES]]+INVENTARIO12151827[[#This Row],[ENTRADAS]]-INVENTARIO12151827[[#This Row],[SALIDAS]]</f>
        <v>62</v>
      </c>
      <c r="H46" s="1" t="s">
        <v>180</v>
      </c>
      <c r="I46" s="15">
        <v>44693</v>
      </c>
      <c r="J46" s="11" t="s">
        <v>89</v>
      </c>
      <c r="K46" s="1" t="e" cm="1">
        <f t="array" ref="K46">BUSCARV</f>
        <v>#NAME?</v>
      </c>
      <c r="L46" s="1">
        <v>65</v>
      </c>
      <c r="N46" s="1" t="s">
        <v>181</v>
      </c>
      <c r="O46" s="16">
        <v>44690</v>
      </c>
      <c r="P46" s="11" t="s">
        <v>89</v>
      </c>
      <c r="Q46" s="1" t="e" cm="1" vm="1">
        <f t="array" aca="1" ref="Q46" ca="1">VLOOKUP(ENTRADAS14172029[CÓDIGO PRODUCTO],INVENTARIO12151827[],2,FALSE)</f>
        <v>#VALUE!</v>
      </c>
      <c r="R46" s="1">
        <v>91</v>
      </c>
    </row>
    <row r="47" spans="1:18" x14ac:dyDescent="0.25">
      <c r="A47" s="11" t="s">
        <v>90</v>
      </c>
      <c r="B47" s="4" t="s">
        <v>104</v>
      </c>
      <c r="C47" s="3">
        <f>INVENTARIO12151824[[#This Row],[STOCK]]</f>
        <v>38</v>
      </c>
      <c r="D47" s="17">
        <f>SUMIF(ENTRADAS14172029[[#This Row],[CÓDIGO PRODUCTO]],INVENTARIO12151827[[#This Row],[CÓDIGO PRODUCTO]],ENTRADAS14172029[[#This Row],[CANTIDAD]])</f>
        <v>85</v>
      </c>
      <c r="E47" s="17">
        <f>SUMIF(SALIDAS13161928[[#This Row],[CÓDIGO PRODUCTO]],INVENTARIO12151827[[#This Row],[CÓDIGO PRODUCTO]],SALIDAS13161928[[#This Row],[CANTIDAD]])</f>
        <v>69</v>
      </c>
      <c r="F47" s="18">
        <f>INVENTARIO12151827[[#This Row],[EXISTENCIAS INICIALES]]+INVENTARIO12151827[[#This Row],[ENTRADAS]]-INVENTARIO12151827[[#This Row],[SALIDAS]]</f>
        <v>54</v>
      </c>
      <c r="H47" s="1" t="s">
        <v>181</v>
      </c>
      <c r="I47" s="15">
        <v>44694</v>
      </c>
      <c r="J47" s="11" t="s">
        <v>90</v>
      </c>
      <c r="K47" s="1" t="e" cm="1">
        <f t="array" ref="K47">BUSCARV</f>
        <v>#NAME?</v>
      </c>
      <c r="L47" s="1">
        <v>69</v>
      </c>
      <c r="N47" s="1" t="s">
        <v>182</v>
      </c>
      <c r="O47" s="16">
        <v>44691</v>
      </c>
      <c r="P47" s="11" t="s">
        <v>90</v>
      </c>
      <c r="Q47" s="1" t="e" cm="1" vm="1">
        <f t="array" aca="1" ref="Q47" ca="1">VLOOKUP(ENTRADAS14172029[CÓDIGO PRODUCTO],INVENTARIO12151827[],2,FALSE)</f>
        <v>#VALUE!</v>
      </c>
      <c r="R47" s="1">
        <v>85</v>
      </c>
    </row>
    <row r="48" spans="1:18" x14ac:dyDescent="0.25">
      <c r="A48" s="11" t="s">
        <v>91</v>
      </c>
      <c r="B48" s="4" t="s">
        <v>105</v>
      </c>
      <c r="C48" s="3">
        <f>INVENTARIO12151824[[#This Row],[STOCK]]</f>
        <v>25</v>
      </c>
      <c r="D48" s="17">
        <f>SUMIF(ENTRADAS14172029[[#This Row],[CÓDIGO PRODUCTO]],INVENTARIO12151827[[#This Row],[CÓDIGO PRODUCTO]],ENTRADAS14172029[[#This Row],[CANTIDAD]])</f>
        <v>82</v>
      </c>
      <c r="E48" s="17">
        <f>SUMIF(SALIDAS13161928[[#This Row],[CÓDIGO PRODUCTO]],INVENTARIO12151827[[#This Row],[CÓDIGO PRODUCTO]],SALIDAS13161928[[#This Row],[CANTIDAD]])</f>
        <v>61</v>
      </c>
      <c r="F48" s="18">
        <f>INVENTARIO12151827[[#This Row],[EXISTENCIAS INICIALES]]+INVENTARIO12151827[[#This Row],[ENTRADAS]]-INVENTARIO12151827[[#This Row],[SALIDAS]]</f>
        <v>46</v>
      </c>
      <c r="H48" s="1" t="s">
        <v>182</v>
      </c>
      <c r="I48" s="15">
        <v>44695</v>
      </c>
      <c r="J48" s="11" t="s">
        <v>91</v>
      </c>
      <c r="K48" s="1" t="e" cm="1">
        <f t="array" ref="K48">BUSCARV</f>
        <v>#NAME?</v>
      </c>
      <c r="L48" s="1">
        <v>61</v>
      </c>
      <c r="N48" s="1" t="s">
        <v>183</v>
      </c>
      <c r="O48" s="16">
        <v>44692</v>
      </c>
      <c r="P48" s="11" t="s">
        <v>91</v>
      </c>
      <c r="Q48" s="1" t="e" cm="1" vm="1">
        <f t="array" aca="1" ref="Q48" ca="1">VLOOKUP(ENTRADAS14172029[CÓDIGO PRODUCTO],INVENTARIO12151827[],2,FALSE)</f>
        <v>#VALUE!</v>
      </c>
      <c r="R48" s="1">
        <v>82</v>
      </c>
    </row>
    <row r="49" spans="1:18" x14ac:dyDescent="0.25">
      <c r="A49" s="11" t="s">
        <v>92</v>
      </c>
      <c r="B49" s="4" t="s">
        <v>106</v>
      </c>
      <c r="C49" s="3">
        <f>INVENTARIO12151824[[#This Row],[STOCK]]</f>
        <v>61</v>
      </c>
      <c r="D49" s="17">
        <f>SUMIF(ENTRADAS14172029[[#This Row],[CÓDIGO PRODUCTO]],INVENTARIO12151827[[#This Row],[CÓDIGO PRODUCTO]],ENTRADAS14172029[[#This Row],[CANTIDAD]])</f>
        <v>86</v>
      </c>
      <c r="E49" s="17">
        <f>SUMIF(SALIDAS13161928[[#This Row],[CÓDIGO PRODUCTO]],INVENTARIO12151827[[#This Row],[CÓDIGO PRODUCTO]],SALIDAS13161928[[#This Row],[CANTIDAD]])</f>
        <v>62</v>
      </c>
      <c r="F49" s="18">
        <f>INVENTARIO12151827[[#This Row],[EXISTENCIAS INICIALES]]+INVENTARIO12151827[[#This Row],[ENTRADAS]]-INVENTARIO12151827[[#This Row],[SALIDAS]]</f>
        <v>85</v>
      </c>
      <c r="H49" s="1" t="s">
        <v>183</v>
      </c>
      <c r="I49" s="15">
        <v>44696</v>
      </c>
      <c r="J49" s="11" t="s">
        <v>92</v>
      </c>
      <c r="K49" s="1" t="e" cm="1">
        <f t="array" ref="K49">BUSCARV</f>
        <v>#NAME?</v>
      </c>
      <c r="L49" s="1">
        <v>62</v>
      </c>
      <c r="N49" s="1" t="s">
        <v>184</v>
      </c>
      <c r="O49" s="16">
        <v>44693</v>
      </c>
      <c r="P49" s="11" t="s">
        <v>92</v>
      </c>
      <c r="Q49" s="1" t="e" cm="1" vm="1">
        <f t="array" aca="1" ref="Q49" ca="1">VLOOKUP(ENTRADAS14172029[CÓDIGO PRODUCTO],INVENTARIO12151827[],2,FALSE)</f>
        <v>#VALUE!</v>
      </c>
      <c r="R49" s="1">
        <v>86</v>
      </c>
    </row>
    <row r="50" spans="1:18" x14ac:dyDescent="0.25">
      <c r="A50" s="11" t="s">
        <v>93</v>
      </c>
      <c r="B50" s="4" t="s">
        <v>107</v>
      </c>
      <c r="C50" s="3">
        <f>INVENTARIO12151824[[#This Row],[STOCK]]</f>
        <v>58</v>
      </c>
      <c r="D50" s="17">
        <f>SUMIF(ENTRADAS14172029[[#This Row],[CÓDIGO PRODUCTO]],INVENTARIO12151827[[#This Row],[CÓDIGO PRODUCTO]],ENTRADAS14172029[[#This Row],[CANTIDAD]])</f>
        <v>86</v>
      </c>
      <c r="E50" s="17">
        <f>SUMIF(SALIDAS13161928[[#This Row],[CÓDIGO PRODUCTO]],INVENTARIO12151827[[#This Row],[CÓDIGO PRODUCTO]],SALIDAS13161928[[#This Row],[CANTIDAD]])</f>
        <v>57</v>
      </c>
      <c r="F50" s="18">
        <f>INVENTARIO12151827[[#This Row],[EXISTENCIAS INICIALES]]+INVENTARIO12151827[[#This Row],[ENTRADAS]]-INVENTARIO12151827[[#This Row],[SALIDAS]]</f>
        <v>87</v>
      </c>
      <c r="H50" s="1" t="s">
        <v>184</v>
      </c>
      <c r="I50" s="15">
        <v>44697</v>
      </c>
      <c r="J50" s="11" t="s">
        <v>93</v>
      </c>
      <c r="K50" s="1" t="e" cm="1">
        <f t="array" ref="K50">BUSCARV</f>
        <v>#NAME?</v>
      </c>
      <c r="L50" s="1">
        <v>57</v>
      </c>
      <c r="N50" s="1" t="s">
        <v>185</v>
      </c>
      <c r="O50" s="16">
        <v>44694</v>
      </c>
      <c r="P50" s="11" t="s">
        <v>93</v>
      </c>
      <c r="Q50" s="1" t="e" cm="1" vm="1">
        <f t="array" aca="1" ref="Q50" ca="1">VLOOKUP(ENTRADAS14172029[CÓDIGO PRODUCTO],INVENTARIO12151827[],2,FALSE)</f>
        <v>#VALUE!</v>
      </c>
      <c r="R50" s="1">
        <v>86</v>
      </c>
    </row>
    <row r="51" spans="1:18" x14ac:dyDescent="0.25">
      <c r="A51" s="11" t="s">
        <v>94</v>
      </c>
      <c r="B51" s="4" t="s">
        <v>108</v>
      </c>
      <c r="C51" s="3">
        <f>INVENTARIO12151824[[#This Row],[STOCK]]</f>
        <v>13</v>
      </c>
      <c r="D51" s="17">
        <f>SUMIF(ENTRADAS14172029[[#This Row],[CÓDIGO PRODUCTO]],INVENTARIO12151827[[#This Row],[CÓDIGO PRODUCTO]],ENTRADAS14172029[[#This Row],[CANTIDAD]])</f>
        <v>87</v>
      </c>
      <c r="E51" s="17">
        <f>SUMIF(SALIDAS13161928[[#This Row],[CÓDIGO PRODUCTO]],INVENTARIO12151827[[#This Row],[CÓDIGO PRODUCTO]],SALIDAS13161928[[#This Row],[CANTIDAD]])</f>
        <v>50</v>
      </c>
      <c r="F51" s="18">
        <f>INVENTARIO12151827[[#This Row],[EXISTENCIAS INICIALES]]+INVENTARIO12151827[[#This Row],[ENTRADAS]]-INVENTARIO12151827[[#This Row],[SALIDAS]]</f>
        <v>50</v>
      </c>
      <c r="H51" s="1" t="s">
        <v>185</v>
      </c>
      <c r="I51" s="15">
        <v>44698</v>
      </c>
      <c r="J51" s="11" t="s">
        <v>94</v>
      </c>
      <c r="K51" s="1" t="e" cm="1">
        <f t="array" ref="K51">BUSCARV</f>
        <v>#NAME?</v>
      </c>
      <c r="L51" s="1">
        <v>50</v>
      </c>
      <c r="N51" s="1" t="s">
        <v>186</v>
      </c>
      <c r="O51" s="16">
        <v>44695</v>
      </c>
      <c r="P51" s="11" t="s">
        <v>94</v>
      </c>
      <c r="Q51" s="1" t="e" cm="1" vm="1">
        <f t="array" aca="1" ref="Q51" ca="1">VLOOKUP(ENTRADAS14172029[CÓDIGO PRODUCTO],INVENTARIO12151827[],2,FALSE)</f>
        <v>#VALUE!</v>
      </c>
      <c r="R51" s="1">
        <v>87</v>
      </c>
    </row>
    <row r="52" spans="1:18" x14ac:dyDescent="0.25">
      <c r="A52" s="11" t="s">
        <v>95</v>
      </c>
      <c r="B52" s="4" t="s">
        <v>109</v>
      </c>
      <c r="C52" s="3">
        <f>INVENTARIO12151824[[#This Row],[STOCK]]</f>
        <v>84</v>
      </c>
      <c r="D52" s="17">
        <f>SUMIF(ENTRADAS14172029[[#This Row],[CÓDIGO PRODUCTO]],INVENTARIO12151827[[#This Row],[CÓDIGO PRODUCTO]],ENTRADAS14172029[[#This Row],[CANTIDAD]])</f>
        <v>88</v>
      </c>
      <c r="E52" s="17">
        <f>SUMIF(SALIDAS13161928[[#This Row],[CÓDIGO PRODUCTO]],INVENTARIO12151827[[#This Row],[CÓDIGO PRODUCTO]],SALIDAS13161928[[#This Row],[CANTIDAD]])</f>
        <v>86</v>
      </c>
      <c r="F52" s="18">
        <f>INVENTARIO12151827[[#This Row],[EXISTENCIAS INICIALES]]+INVENTARIO12151827[[#This Row],[ENTRADAS]]-INVENTARIO12151827[[#This Row],[SALIDAS]]</f>
        <v>86</v>
      </c>
      <c r="H52" s="1" t="s">
        <v>186</v>
      </c>
      <c r="I52" s="15">
        <v>44699</v>
      </c>
      <c r="J52" s="11" t="s">
        <v>95</v>
      </c>
      <c r="K52" s="1" t="e" cm="1">
        <f t="array" ref="K52">BUSCARV</f>
        <v>#NAME?</v>
      </c>
      <c r="L52" s="1">
        <v>86</v>
      </c>
      <c r="N52" s="1" t="s">
        <v>187</v>
      </c>
      <c r="O52" s="16">
        <v>44696</v>
      </c>
      <c r="P52" s="11" t="s">
        <v>95</v>
      </c>
      <c r="Q52" s="1" t="e" cm="1" vm="1">
        <f t="array" aca="1" ref="Q52" ca="1">VLOOKUP(ENTRADAS14172029[CÓDIGO PRODUCTO],INVENTARIO12151827[],2,FALSE)</f>
        <v>#VALUE!</v>
      </c>
      <c r="R52" s="1">
        <v>88</v>
      </c>
    </row>
    <row r="53" spans="1:18" x14ac:dyDescent="0.25">
      <c r="A53" s="11" t="s">
        <v>96</v>
      </c>
      <c r="B53" s="4" t="s">
        <v>110</v>
      </c>
      <c r="C53" s="3">
        <f>INVENTARIO12151824[[#This Row],[STOCK]]</f>
        <v>10</v>
      </c>
      <c r="D53" s="17">
        <f>SUMIF(ENTRADAS14172029[[#This Row],[CÓDIGO PRODUCTO]],INVENTARIO12151827[[#This Row],[CÓDIGO PRODUCTO]],ENTRADAS14172029[[#This Row],[CANTIDAD]])</f>
        <v>80</v>
      </c>
      <c r="E53" s="17">
        <f>SUMIF(SALIDAS13161928[[#This Row],[CÓDIGO PRODUCTO]],INVENTARIO12151827[[#This Row],[CÓDIGO PRODUCTO]],SALIDAS13161928[[#This Row],[CANTIDAD]])</f>
        <v>48</v>
      </c>
      <c r="F53" s="18">
        <f>INVENTARIO12151827[[#This Row],[EXISTENCIAS INICIALES]]+INVENTARIO12151827[[#This Row],[ENTRADAS]]-INVENTARIO12151827[[#This Row],[SALIDAS]]</f>
        <v>42</v>
      </c>
      <c r="H53" s="1" t="s">
        <v>187</v>
      </c>
      <c r="I53" s="15">
        <v>44700</v>
      </c>
      <c r="J53" s="11" t="s">
        <v>96</v>
      </c>
      <c r="K53" s="1" t="e" cm="1">
        <f t="array" ref="K53">BUSCARV</f>
        <v>#NAME?</v>
      </c>
      <c r="L53" s="1">
        <v>48</v>
      </c>
      <c r="N53" s="1" t="s">
        <v>188</v>
      </c>
      <c r="O53" s="16">
        <v>44697</v>
      </c>
      <c r="P53" s="11" t="s">
        <v>96</v>
      </c>
      <c r="Q53" s="1" t="e" cm="1" vm="1">
        <f t="array" aca="1" ref="Q53" ca="1">VLOOKUP(ENTRADAS14172029[CÓDIGO PRODUCTO],INVENTARIO12151827[],2,FALSE)</f>
        <v>#VALUE!</v>
      </c>
      <c r="R53" s="1">
        <v>80</v>
      </c>
    </row>
    <row r="54" spans="1:18" x14ac:dyDescent="0.25">
      <c r="A54" s="11" t="s">
        <v>97</v>
      </c>
      <c r="B54" s="4" t="s">
        <v>111</v>
      </c>
      <c r="C54" s="3">
        <f>INVENTARIO12151824[[#This Row],[STOCK]]</f>
        <v>113</v>
      </c>
      <c r="D54" s="17">
        <f>SUMIF(ENTRADAS14172029[[#This Row],[CÓDIGO PRODUCTO]],INVENTARIO12151827[[#This Row],[CÓDIGO PRODUCTO]],ENTRADAS14172029[[#This Row],[CANTIDAD]])</f>
        <v>90</v>
      </c>
      <c r="E54" s="17">
        <f>SUMIF(SALIDAS13161928[[#This Row],[CÓDIGO PRODUCTO]],INVENTARIO12151827[[#This Row],[CÓDIGO PRODUCTO]],SALIDAS13161928[[#This Row],[CANTIDAD]])</f>
        <v>109</v>
      </c>
      <c r="F54" s="18">
        <f>INVENTARIO12151827[[#This Row],[EXISTENCIAS INICIALES]]+INVENTARIO12151827[[#This Row],[ENTRADAS]]-INVENTARIO12151827[[#This Row],[SALIDAS]]</f>
        <v>94</v>
      </c>
      <c r="H54" s="1" t="s">
        <v>188</v>
      </c>
      <c r="I54" s="15">
        <v>44701</v>
      </c>
      <c r="J54" s="11" t="s">
        <v>97</v>
      </c>
      <c r="K54" s="1" t="e" cm="1">
        <f t="array" ref="K54">BUSCARV</f>
        <v>#NAME?</v>
      </c>
      <c r="L54" s="1">
        <v>109</v>
      </c>
      <c r="N54" s="1" t="s">
        <v>189</v>
      </c>
      <c r="O54" s="16">
        <v>44698</v>
      </c>
      <c r="P54" s="11" t="s">
        <v>97</v>
      </c>
      <c r="Q54" s="1" t="e" cm="1" vm="1">
        <f t="array" aca="1" ref="Q54" ca="1">VLOOKUP(ENTRADAS14172029[CÓDIGO PRODUCTO],INVENTARIO12151827[],2,FALSE)</f>
        <v>#VALUE!</v>
      </c>
      <c r="R54" s="1">
        <v>90</v>
      </c>
    </row>
    <row r="55" spans="1:18" x14ac:dyDescent="0.25">
      <c r="A55" s="11" t="s">
        <v>98</v>
      </c>
      <c r="B55" s="4" t="s">
        <v>112</v>
      </c>
      <c r="C55" s="3">
        <f>INVENTARIO12151824[[#This Row],[STOCK]]</f>
        <v>50</v>
      </c>
      <c r="D55" s="17">
        <f>SUMIF(ENTRADAS14172029[[#This Row],[CÓDIGO PRODUCTO]],INVENTARIO12151827[[#This Row],[CÓDIGO PRODUCTO]],ENTRADAS14172029[[#This Row],[CANTIDAD]])</f>
        <v>87</v>
      </c>
      <c r="E55" s="17">
        <f>SUMIF(SALIDAS13161928[[#This Row],[CÓDIGO PRODUCTO]],INVENTARIO12151827[[#This Row],[CÓDIGO PRODUCTO]],SALIDAS13161928[[#This Row],[CANTIDAD]])</f>
        <v>49</v>
      </c>
      <c r="F55" s="18">
        <f>INVENTARIO12151827[[#This Row],[EXISTENCIAS INICIALES]]+INVENTARIO12151827[[#This Row],[ENTRADAS]]-INVENTARIO12151827[[#This Row],[SALIDAS]]</f>
        <v>88</v>
      </c>
      <c r="H55" s="1" t="s">
        <v>189</v>
      </c>
      <c r="I55" s="15">
        <v>44702</v>
      </c>
      <c r="J55" s="11" t="s">
        <v>98</v>
      </c>
      <c r="K55" s="1" t="e" cm="1">
        <f t="array" ref="K55">BUSCARV</f>
        <v>#NAME?</v>
      </c>
      <c r="L55" s="1">
        <v>49</v>
      </c>
      <c r="N55" s="1" t="s">
        <v>190</v>
      </c>
      <c r="O55" s="16">
        <v>44699</v>
      </c>
      <c r="P55" s="11" t="s">
        <v>98</v>
      </c>
      <c r="Q55" s="1" t="e" cm="1" vm="1">
        <f t="array" aca="1" ref="Q55" ca="1">VLOOKUP(ENTRADAS14172029[CÓDIGO PRODUCTO],INVENTARIO12151827[],2,FALSE)</f>
        <v>#VALUE!</v>
      </c>
      <c r="R55" s="1">
        <v>87</v>
      </c>
    </row>
    <row r="56" spans="1:18" x14ac:dyDescent="0.25">
      <c r="A56" s="11" t="s">
        <v>113</v>
      </c>
      <c r="B56" s="4" t="s">
        <v>125</v>
      </c>
      <c r="C56" s="3">
        <f>INVENTARIO12151824[[#This Row],[STOCK]]</f>
        <v>1</v>
      </c>
      <c r="D56" s="17">
        <f>SUMIF(ENTRADAS14172029[[#This Row],[CÓDIGO PRODUCTO]],INVENTARIO12151827[[#This Row],[CÓDIGO PRODUCTO]],ENTRADAS14172029[[#This Row],[CANTIDAD]])</f>
        <v>88</v>
      </c>
      <c r="E56" s="17">
        <f>SUMIF(SALIDAS13161928[[#This Row],[CÓDIGO PRODUCTO]],INVENTARIO12151827[[#This Row],[CÓDIGO PRODUCTO]],SALIDAS13161928[[#This Row],[CANTIDAD]])</f>
        <v>50</v>
      </c>
      <c r="F56" s="18">
        <f>INVENTARIO12151827[[#This Row],[EXISTENCIAS INICIALES]]+INVENTARIO12151827[[#This Row],[ENTRADAS]]-INVENTARIO12151827[[#This Row],[SALIDAS]]</f>
        <v>39</v>
      </c>
      <c r="H56" s="1" t="s">
        <v>190</v>
      </c>
      <c r="I56" s="15">
        <v>44703</v>
      </c>
      <c r="J56" s="11" t="s">
        <v>113</v>
      </c>
      <c r="K56" s="1" t="e" cm="1">
        <f t="array" ref="K56">BUSCARV</f>
        <v>#NAME?</v>
      </c>
      <c r="L56" s="1">
        <v>50</v>
      </c>
      <c r="N56" s="1" t="s">
        <v>191</v>
      </c>
      <c r="O56" s="16">
        <v>44700</v>
      </c>
      <c r="P56" s="11" t="s">
        <v>113</v>
      </c>
      <c r="Q56" s="1" t="e" cm="1" vm="1">
        <f t="array" aca="1" ref="Q56" ca="1">VLOOKUP(ENTRADAS14172029[CÓDIGO PRODUCTO],INVENTARIO12151827[],2,FALSE)</f>
        <v>#VALUE!</v>
      </c>
      <c r="R56" s="1">
        <v>88</v>
      </c>
    </row>
    <row r="57" spans="1:18" x14ac:dyDescent="0.25">
      <c r="A57" s="11" t="s">
        <v>114</v>
      </c>
      <c r="B57" s="4" t="s">
        <v>126</v>
      </c>
      <c r="C57" s="3">
        <f>INVENTARIO12151824[[#This Row],[STOCK]]</f>
        <v>50</v>
      </c>
      <c r="D57" s="17">
        <f>SUMIF(ENTRADAS14172029[[#This Row],[CÓDIGO PRODUCTO]],INVENTARIO12151827[[#This Row],[CÓDIGO PRODUCTO]],ENTRADAS14172029[[#This Row],[CANTIDAD]])</f>
        <v>85</v>
      </c>
      <c r="E57" s="17">
        <f>SUMIF(SALIDAS13161928[[#This Row],[CÓDIGO PRODUCTO]],INVENTARIO12151827[[#This Row],[CÓDIGO PRODUCTO]],SALIDAS13161928[[#This Row],[CANTIDAD]])</f>
        <v>42</v>
      </c>
      <c r="F57" s="18">
        <f>INVENTARIO12151827[[#This Row],[EXISTENCIAS INICIALES]]+INVENTARIO12151827[[#This Row],[ENTRADAS]]-INVENTARIO12151827[[#This Row],[SALIDAS]]</f>
        <v>93</v>
      </c>
      <c r="H57" s="1" t="s">
        <v>191</v>
      </c>
      <c r="I57" s="15">
        <v>44704</v>
      </c>
      <c r="J57" s="11" t="s">
        <v>114</v>
      </c>
      <c r="K57" s="1" t="e" cm="1">
        <f t="array" ref="K57">BUSCARV</f>
        <v>#NAME?</v>
      </c>
      <c r="L57" s="1">
        <v>42</v>
      </c>
      <c r="N57" s="1" t="s">
        <v>192</v>
      </c>
      <c r="O57" s="16">
        <v>44701</v>
      </c>
      <c r="P57" s="11" t="s">
        <v>114</v>
      </c>
      <c r="Q57" s="1" t="e" cm="1" vm="1">
        <f t="array" aca="1" ref="Q57" ca="1">VLOOKUP(ENTRADAS14172029[CÓDIGO PRODUCTO],INVENTARIO12151827[],2,FALSE)</f>
        <v>#VALUE!</v>
      </c>
      <c r="R57" s="1">
        <v>85</v>
      </c>
    </row>
    <row r="58" spans="1:18" x14ac:dyDescent="0.25">
      <c r="A58" s="11" t="s">
        <v>115</v>
      </c>
      <c r="B58" s="4" t="s">
        <v>127</v>
      </c>
      <c r="C58" s="3">
        <f>INVENTARIO12151824[[#This Row],[STOCK]]</f>
        <v>33</v>
      </c>
      <c r="D58" s="17">
        <f>SUMIF(ENTRADAS14172029[[#This Row],[CÓDIGO PRODUCTO]],INVENTARIO12151827[[#This Row],[CÓDIGO PRODUCTO]],ENTRADAS14172029[[#This Row],[CANTIDAD]])</f>
        <v>86</v>
      </c>
      <c r="E58" s="17">
        <f>SUMIF(SALIDAS13161928[[#This Row],[CÓDIGO PRODUCTO]],INVENTARIO12151827[[#This Row],[CÓDIGO PRODUCTO]],SALIDAS13161928[[#This Row],[CANTIDAD]])</f>
        <v>45</v>
      </c>
      <c r="F58" s="18">
        <f>INVENTARIO12151827[[#This Row],[EXISTENCIAS INICIALES]]+INVENTARIO12151827[[#This Row],[ENTRADAS]]-INVENTARIO12151827[[#This Row],[SALIDAS]]</f>
        <v>74</v>
      </c>
      <c r="H58" s="1" t="s">
        <v>192</v>
      </c>
      <c r="I58" s="15">
        <v>44705</v>
      </c>
      <c r="J58" s="11" t="s">
        <v>115</v>
      </c>
      <c r="K58" s="1" t="e" cm="1">
        <f t="array" ref="K58">BUSCARV</f>
        <v>#NAME?</v>
      </c>
      <c r="L58" s="1">
        <v>45</v>
      </c>
      <c r="N58" s="1" t="s">
        <v>193</v>
      </c>
      <c r="O58" s="16">
        <v>44702</v>
      </c>
      <c r="P58" s="11" t="s">
        <v>115</v>
      </c>
      <c r="Q58" s="1" t="e" cm="1" vm="1">
        <f t="array" aca="1" ref="Q58" ca="1">VLOOKUP(ENTRADAS14172029[CÓDIGO PRODUCTO],INVENTARIO12151827[],2,FALSE)</f>
        <v>#VALUE!</v>
      </c>
      <c r="R58" s="1">
        <v>86</v>
      </c>
    </row>
    <row r="59" spans="1:18" x14ac:dyDescent="0.25">
      <c r="A59" s="11" t="s">
        <v>116</v>
      </c>
      <c r="B59" s="4" t="s">
        <v>128</v>
      </c>
      <c r="C59" s="3">
        <f>INVENTARIO12151824[[#This Row],[STOCK]]</f>
        <v>17</v>
      </c>
      <c r="D59" s="17">
        <f>SUMIF(ENTRADAS14172029[[#This Row],[CÓDIGO PRODUCTO]],INVENTARIO12151827[[#This Row],[CÓDIGO PRODUCTO]],ENTRADAS14172029[[#This Row],[CANTIDAD]])</f>
        <v>91</v>
      </c>
      <c r="E59" s="17">
        <f>SUMIF(SALIDAS13161928[[#This Row],[CÓDIGO PRODUCTO]],INVENTARIO12151827[[#This Row],[CÓDIGO PRODUCTO]],SALIDAS13161928[[#This Row],[CANTIDAD]])</f>
        <v>42</v>
      </c>
      <c r="F59" s="18">
        <f>INVENTARIO12151827[[#This Row],[EXISTENCIAS INICIALES]]+INVENTARIO12151827[[#This Row],[ENTRADAS]]-INVENTARIO12151827[[#This Row],[SALIDAS]]</f>
        <v>66</v>
      </c>
      <c r="H59" s="1" t="s">
        <v>193</v>
      </c>
      <c r="I59" s="15">
        <v>44706</v>
      </c>
      <c r="J59" s="11" t="s">
        <v>116</v>
      </c>
      <c r="K59" s="1" t="e" cm="1">
        <f t="array" ref="K59">BUSCARV</f>
        <v>#NAME?</v>
      </c>
      <c r="L59" s="1">
        <v>42</v>
      </c>
      <c r="N59" s="1" t="s">
        <v>194</v>
      </c>
      <c r="O59" s="16">
        <v>44703</v>
      </c>
      <c r="P59" s="11" t="s">
        <v>116</v>
      </c>
      <c r="Q59" s="1" t="e" cm="1" vm="1">
        <f t="array" aca="1" ref="Q59" ca="1">VLOOKUP(ENTRADAS14172029[CÓDIGO PRODUCTO],INVENTARIO12151827[],2,FALSE)</f>
        <v>#VALUE!</v>
      </c>
      <c r="R59" s="1">
        <v>91</v>
      </c>
    </row>
    <row r="60" spans="1:18" x14ac:dyDescent="0.25">
      <c r="A60" s="11" t="s">
        <v>117</v>
      </c>
      <c r="B60" s="4" t="s">
        <v>129</v>
      </c>
      <c r="C60" s="3">
        <f>INVENTARIO12151824[[#This Row],[STOCK]]</f>
        <v>86</v>
      </c>
      <c r="D60" s="17">
        <f>SUMIF(ENTRADAS14172029[[#This Row],[CÓDIGO PRODUCTO]],INVENTARIO12151827[[#This Row],[CÓDIGO PRODUCTO]],ENTRADAS14172029[[#This Row],[CANTIDAD]])</f>
        <v>85</v>
      </c>
      <c r="E60" s="17">
        <f>SUMIF(SALIDAS13161928[[#This Row],[CÓDIGO PRODUCTO]],INVENTARIO12151827[[#This Row],[CÓDIGO PRODUCTO]],SALIDAS13161928[[#This Row],[CANTIDAD]])</f>
        <v>42</v>
      </c>
      <c r="F60" s="18">
        <f>INVENTARIO12151827[[#This Row],[EXISTENCIAS INICIALES]]+INVENTARIO12151827[[#This Row],[ENTRADAS]]-INVENTARIO12151827[[#This Row],[SALIDAS]]</f>
        <v>129</v>
      </c>
      <c r="H60" s="1" t="s">
        <v>194</v>
      </c>
      <c r="I60" s="15">
        <v>44707</v>
      </c>
      <c r="J60" s="11" t="s">
        <v>117</v>
      </c>
      <c r="K60" s="1" t="e" cm="1">
        <f t="array" ref="K60">BUSCARV</f>
        <v>#NAME?</v>
      </c>
      <c r="L60" s="1">
        <v>42</v>
      </c>
      <c r="N60" s="1" t="s">
        <v>195</v>
      </c>
      <c r="O60" s="16">
        <v>44704</v>
      </c>
      <c r="P60" s="11" t="s">
        <v>117</v>
      </c>
      <c r="Q60" s="1" t="e" cm="1" vm="1">
        <f t="array" aca="1" ref="Q60" ca="1">VLOOKUP(ENTRADAS14172029[CÓDIGO PRODUCTO],INVENTARIO12151827[],2,FALSE)</f>
        <v>#VALUE!</v>
      </c>
      <c r="R60" s="1">
        <v>85</v>
      </c>
    </row>
    <row r="61" spans="1:18" x14ac:dyDescent="0.25">
      <c r="A61" s="11" t="s">
        <v>118</v>
      </c>
      <c r="B61" s="4" t="s">
        <v>130</v>
      </c>
      <c r="C61" s="3">
        <f>INVENTARIO12151824[[#This Row],[STOCK]]</f>
        <v>38</v>
      </c>
      <c r="D61" s="17">
        <f>SUMIF(ENTRADAS14172029[[#This Row],[CÓDIGO PRODUCTO]],INVENTARIO12151827[[#This Row],[CÓDIGO PRODUCTO]],ENTRADAS14172029[[#This Row],[CANTIDAD]])</f>
        <v>81</v>
      </c>
      <c r="E61" s="17">
        <f>SUMIF(SALIDAS13161928[[#This Row],[CÓDIGO PRODUCTO]],INVENTARIO12151827[[#This Row],[CÓDIGO PRODUCTO]],SALIDAS13161928[[#This Row],[CANTIDAD]])</f>
        <v>42</v>
      </c>
      <c r="F61" s="18">
        <f>INVENTARIO12151827[[#This Row],[EXISTENCIAS INICIALES]]+INVENTARIO12151827[[#This Row],[ENTRADAS]]-INVENTARIO12151827[[#This Row],[SALIDAS]]</f>
        <v>77</v>
      </c>
      <c r="H61" s="1" t="s">
        <v>195</v>
      </c>
      <c r="I61" s="15">
        <v>44708</v>
      </c>
      <c r="J61" s="11" t="s">
        <v>118</v>
      </c>
      <c r="K61" s="1" t="e" cm="1">
        <f t="array" ref="K61">BUSCARV</f>
        <v>#NAME?</v>
      </c>
      <c r="L61" s="1">
        <v>42</v>
      </c>
      <c r="N61" s="1" t="s">
        <v>196</v>
      </c>
      <c r="O61" s="16">
        <v>44705</v>
      </c>
      <c r="P61" s="11" t="s">
        <v>118</v>
      </c>
      <c r="Q61" s="1" t="e" cm="1" vm="1">
        <f t="array" aca="1" ref="Q61" ca="1">VLOOKUP(ENTRADAS14172029[CÓDIGO PRODUCTO],INVENTARIO12151827[],2,FALSE)</f>
        <v>#VALUE!</v>
      </c>
      <c r="R61" s="1">
        <v>81</v>
      </c>
    </row>
    <row r="62" spans="1:18" x14ac:dyDescent="0.25">
      <c r="A62" s="11" t="s">
        <v>119</v>
      </c>
      <c r="B62" s="4" t="s">
        <v>131</v>
      </c>
      <c r="C62" s="3">
        <f>INVENTARIO12151824[[#This Row],[STOCK]]</f>
        <v>21</v>
      </c>
      <c r="D62" s="17">
        <f>SUMIF(ENTRADAS14172029[[#This Row],[CÓDIGO PRODUCTO]],INVENTARIO12151827[[#This Row],[CÓDIGO PRODUCTO]],ENTRADAS14172029[[#This Row],[CANTIDAD]])</f>
        <v>83</v>
      </c>
      <c r="E62" s="17">
        <f>SUMIF(SALIDAS13161928[[#This Row],[CÓDIGO PRODUCTO]],INVENTARIO12151827[[#This Row],[CÓDIGO PRODUCTO]],SALIDAS13161928[[#This Row],[CANTIDAD]])</f>
        <v>45</v>
      </c>
      <c r="F62" s="18">
        <f>INVENTARIO12151827[[#This Row],[EXISTENCIAS INICIALES]]+INVENTARIO12151827[[#This Row],[ENTRADAS]]-INVENTARIO12151827[[#This Row],[SALIDAS]]</f>
        <v>59</v>
      </c>
      <c r="H62" s="1" t="s">
        <v>196</v>
      </c>
      <c r="I62" s="15">
        <v>44709</v>
      </c>
      <c r="J62" s="11" t="s">
        <v>119</v>
      </c>
      <c r="K62" s="1" t="e" cm="1">
        <f t="array" ref="K62">BUSCARV</f>
        <v>#NAME?</v>
      </c>
      <c r="L62" s="1">
        <v>45</v>
      </c>
      <c r="N62" s="1" t="s">
        <v>197</v>
      </c>
      <c r="O62" s="16">
        <v>44706</v>
      </c>
      <c r="P62" s="11" t="s">
        <v>119</v>
      </c>
      <c r="Q62" s="1" t="e" cm="1" vm="1">
        <f t="array" aca="1" ref="Q62" ca="1">VLOOKUP(ENTRADAS14172029[CÓDIGO PRODUCTO],INVENTARIO12151827[],2,FALSE)</f>
        <v>#VALUE!</v>
      </c>
      <c r="R62" s="1">
        <v>83</v>
      </c>
    </row>
    <row r="63" spans="1:18" x14ac:dyDescent="0.25">
      <c r="A63" s="11" t="s">
        <v>120</v>
      </c>
      <c r="B63" s="4" t="s">
        <v>132</v>
      </c>
      <c r="C63" s="3">
        <f>INVENTARIO12151824[[#This Row],[STOCK]]</f>
        <v>77</v>
      </c>
      <c r="D63" s="17">
        <f>SUMIF(ENTRADAS14172029[[#This Row],[CÓDIGO PRODUCTO]],INVENTARIO12151827[[#This Row],[CÓDIGO PRODUCTO]],ENTRADAS14172029[[#This Row],[CANTIDAD]])</f>
        <v>81</v>
      </c>
      <c r="E63" s="17">
        <f>SUMIF(SALIDAS13161928[[#This Row],[CÓDIGO PRODUCTO]],INVENTARIO12151827[[#This Row],[CÓDIGO PRODUCTO]],SALIDAS13161928[[#This Row],[CANTIDAD]])</f>
        <v>96</v>
      </c>
      <c r="F63" s="18">
        <f>INVENTARIO12151827[[#This Row],[EXISTENCIAS INICIALES]]+INVENTARIO12151827[[#This Row],[ENTRADAS]]-INVENTARIO12151827[[#This Row],[SALIDAS]]</f>
        <v>62</v>
      </c>
      <c r="H63" s="1" t="s">
        <v>197</v>
      </c>
      <c r="I63" s="15">
        <v>44710</v>
      </c>
      <c r="J63" s="11" t="s">
        <v>120</v>
      </c>
      <c r="K63" s="1" t="e" cm="1">
        <f t="array" ref="K63">BUSCARV</f>
        <v>#NAME?</v>
      </c>
      <c r="L63" s="1">
        <v>96</v>
      </c>
      <c r="N63" s="1" t="s">
        <v>198</v>
      </c>
      <c r="O63" s="16">
        <v>44707</v>
      </c>
      <c r="P63" s="11" t="s">
        <v>120</v>
      </c>
      <c r="Q63" s="1" t="e" cm="1" vm="1">
        <f t="array" aca="1" ref="Q63" ca="1">VLOOKUP(ENTRADAS14172029[CÓDIGO PRODUCTO],INVENTARIO12151827[],2,FALSE)</f>
        <v>#VALUE!</v>
      </c>
      <c r="R63" s="1">
        <v>81</v>
      </c>
    </row>
    <row r="64" spans="1:18" x14ac:dyDescent="0.25">
      <c r="A64" s="11" t="s">
        <v>121</v>
      </c>
      <c r="B64" s="4" t="s">
        <v>133</v>
      </c>
      <c r="C64" s="3">
        <f>INVENTARIO12151824[[#This Row],[STOCK]]</f>
        <v>40</v>
      </c>
      <c r="D64" s="17">
        <f>SUMIF(ENTRADAS14172029[[#This Row],[CÓDIGO PRODUCTO]],INVENTARIO12151827[[#This Row],[CÓDIGO PRODUCTO]],ENTRADAS14172029[[#This Row],[CANTIDAD]])</f>
        <v>82</v>
      </c>
      <c r="E64" s="17">
        <f>SUMIF(SALIDAS13161928[[#This Row],[CÓDIGO PRODUCTO]],INVENTARIO12151827[[#This Row],[CÓDIGO PRODUCTO]],SALIDAS13161928[[#This Row],[CANTIDAD]])</f>
        <v>49</v>
      </c>
      <c r="F64" s="18">
        <f>INVENTARIO12151827[[#This Row],[EXISTENCIAS INICIALES]]+INVENTARIO12151827[[#This Row],[ENTRADAS]]-INVENTARIO12151827[[#This Row],[SALIDAS]]</f>
        <v>73</v>
      </c>
      <c r="H64" s="1" t="s">
        <v>198</v>
      </c>
      <c r="I64" s="15">
        <v>44711</v>
      </c>
      <c r="J64" s="11" t="s">
        <v>121</v>
      </c>
      <c r="K64" s="1" t="e" cm="1">
        <f t="array" ref="K64">BUSCARV</f>
        <v>#NAME?</v>
      </c>
      <c r="L64" s="1">
        <v>49</v>
      </c>
      <c r="N64" s="1" t="s">
        <v>199</v>
      </c>
      <c r="O64" s="16">
        <v>44708</v>
      </c>
      <c r="P64" s="11" t="s">
        <v>121</v>
      </c>
      <c r="Q64" s="1" t="e" cm="1" vm="1">
        <f t="array" aca="1" ref="Q64" ca="1">VLOOKUP(ENTRADAS14172029[CÓDIGO PRODUCTO],INVENTARIO12151827[],2,FALSE)</f>
        <v>#VALUE!</v>
      </c>
      <c r="R64" s="1">
        <v>82</v>
      </c>
    </row>
    <row r="65" spans="1:18" x14ac:dyDescent="0.25">
      <c r="A65" s="11" t="s">
        <v>122</v>
      </c>
      <c r="B65" s="4" t="s">
        <v>134</v>
      </c>
      <c r="C65" s="3">
        <f>INVENTARIO12151824[[#This Row],[STOCK]]</f>
        <v>65</v>
      </c>
      <c r="D65" s="17">
        <f>SUMIF(ENTRADAS14172029[[#This Row],[CÓDIGO PRODUCTO]],INVENTARIO12151827[[#This Row],[CÓDIGO PRODUCTO]],ENTRADAS14172029[[#This Row],[CANTIDAD]])</f>
        <v>85</v>
      </c>
      <c r="E65" s="17">
        <f>SUMIF(SALIDAS13161928[[#This Row],[CÓDIGO PRODUCTO]],INVENTARIO12151827[[#This Row],[CÓDIGO PRODUCTO]],SALIDAS13161928[[#This Row],[CANTIDAD]])</f>
        <v>120</v>
      </c>
      <c r="F65" s="18">
        <f>INVENTARIO12151827[[#This Row],[EXISTENCIAS INICIALES]]+INVENTARIO12151827[[#This Row],[ENTRADAS]]-INVENTARIO12151827[[#This Row],[SALIDAS]]</f>
        <v>30</v>
      </c>
      <c r="H65" s="1" t="s">
        <v>199</v>
      </c>
      <c r="I65" s="15">
        <v>44712</v>
      </c>
      <c r="J65" s="11" t="s">
        <v>122</v>
      </c>
      <c r="K65" s="1" t="e" cm="1">
        <f t="array" ref="K65">BUSCARV</f>
        <v>#NAME?</v>
      </c>
      <c r="L65" s="1">
        <v>120</v>
      </c>
      <c r="N65" s="1" t="s">
        <v>200</v>
      </c>
      <c r="O65" s="16">
        <v>44709</v>
      </c>
      <c r="P65" s="11" t="s">
        <v>122</v>
      </c>
      <c r="Q65" s="1" t="e" cm="1" vm="1">
        <f t="array" aca="1" ref="Q65" ca="1">VLOOKUP(ENTRADAS14172029[CÓDIGO PRODUCTO],INVENTARIO12151827[],2,FALSE)</f>
        <v>#VALUE!</v>
      </c>
      <c r="R65" s="1">
        <v>85</v>
      </c>
    </row>
    <row r="66" spans="1:18" x14ac:dyDescent="0.25">
      <c r="A66" s="11" t="s">
        <v>123</v>
      </c>
      <c r="B66" s="4" t="s">
        <v>135</v>
      </c>
      <c r="C66" s="3">
        <f>INVENTARIO12151824[[#This Row],[STOCK]]</f>
        <v>104</v>
      </c>
      <c r="D66" s="17">
        <f>SUMIF(ENTRADAS14172029[[#This Row],[CÓDIGO PRODUCTO]],INVENTARIO12151827[[#This Row],[CÓDIGO PRODUCTO]],ENTRADAS14172029[[#This Row],[CANTIDAD]])</f>
        <v>91</v>
      </c>
      <c r="E66" s="17">
        <f>SUMIF(SALIDAS13161928[[#This Row],[CÓDIGO PRODUCTO]],INVENTARIO12151827[[#This Row],[CÓDIGO PRODUCTO]],SALIDAS13161928[[#This Row],[CANTIDAD]])</f>
        <v>130</v>
      </c>
      <c r="F66" s="18">
        <f>INVENTARIO12151827[[#This Row],[EXISTENCIAS INICIALES]]+INVENTARIO12151827[[#This Row],[ENTRADAS]]-INVENTARIO12151827[[#This Row],[SALIDAS]]</f>
        <v>65</v>
      </c>
      <c r="H66" s="1" t="s">
        <v>200</v>
      </c>
      <c r="I66" s="15">
        <v>44713</v>
      </c>
      <c r="J66" s="11" t="s">
        <v>123</v>
      </c>
      <c r="K66" s="1" t="e" cm="1">
        <f t="array" ref="K66">BUSCARV</f>
        <v>#NAME?</v>
      </c>
      <c r="L66" s="1">
        <v>130</v>
      </c>
      <c r="N66" s="1" t="s">
        <v>201</v>
      </c>
      <c r="O66" s="16">
        <v>44710</v>
      </c>
      <c r="P66" s="11" t="s">
        <v>123</v>
      </c>
      <c r="Q66" s="1" t="e" cm="1" vm="1">
        <f t="array" aca="1" ref="Q66" ca="1">VLOOKUP(ENTRADAS14172029[CÓDIGO PRODUCTO],INVENTARIO12151827[],2,FALSE)</f>
        <v>#VALUE!</v>
      </c>
      <c r="R66" s="1">
        <v>91</v>
      </c>
    </row>
    <row r="67" spans="1:18" x14ac:dyDescent="0.25">
      <c r="A67" s="11" t="s">
        <v>124</v>
      </c>
      <c r="B67" s="4" t="s">
        <v>136</v>
      </c>
      <c r="C67" s="3">
        <f>INVENTARIO12151824[[#This Row],[STOCK]]</f>
        <v>69</v>
      </c>
      <c r="D67" s="17">
        <f>SUMIF(ENTRADAS14172029[[#This Row],[CÓDIGO PRODUCTO]],INVENTARIO12151827[[#This Row],[CÓDIGO PRODUCTO]],ENTRADAS14172029[[#This Row],[CANTIDAD]])</f>
        <v>85</v>
      </c>
      <c r="E67" s="17">
        <f>SUMIF(SALIDAS13161928[[#This Row],[CÓDIGO PRODUCTO]],INVENTARIO12151827[[#This Row],[CÓDIGO PRODUCTO]],SALIDAS13161928[[#This Row],[CANTIDAD]])</f>
        <v>97</v>
      </c>
      <c r="F67" s="18">
        <f>INVENTARIO12151827[[#This Row],[EXISTENCIAS INICIALES]]+INVENTARIO12151827[[#This Row],[ENTRADAS]]-INVENTARIO12151827[[#This Row],[SALIDAS]]</f>
        <v>57</v>
      </c>
      <c r="H67" s="1" t="s">
        <v>201</v>
      </c>
      <c r="I67" s="15">
        <v>44714</v>
      </c>
      <c r="J67" s="11" t="s">
        <v>124</v>
      </c>
      <c r="K67" s="1" t="e" cm="1">
        <f t="array" ref="K67">BUSCARV</f>
        <v>#NAME?</v>
      </c>
      <c r="L67" s="1">
        <v>97</v>
      </c>
      <c r="N67" s="1" t="s">
        <v>202</v>
      </c>
      <c r="O67" s="16">
        <v>44711</v>
      </c>
      <c r="P67" s="11" t="s">
        <v>124</v>
      </c>
      <c r="Q67" s="1" t="e" cm="1" vm="1">
        <f t="array" aca="1" ref="Q67" ca="1">VLOOKUP(ENTRADAS14172029[CÓDIGO PRODUCTO],INVENTARIO12151827[],2,FALSE)</f>
        <v>#VALUE!</v>
      </c>
      <c r="R67" s="1">
        <v>85</v>
      </c>
    </row>
    <row r="68" spans="1:18" x14ac:dyDescent="0.25">
      <c r="A68" s="11" t="s">
        <v>137</v>
      </c>
      <c r="B68" s="4" t="s">
        <v>139</v>
      </c>
      <c r="C68" s="3">
        <f>INVENTARIO12151824[[#This Row],[STOCK]]</f>
        <v>35</v>
      </c>
      <c r="D68" s="17">
        <f>SUMIF(ENTRADAS14172029[[#This Row],[CÓDIGO PRODUCTO]],INVENTARIO12151827[[#This Row],[CÓDIGO PRODUCTO]],ENTRADAS14172029[[#This Row],[CANTIDAD]])</f>
        <v>86</v>
      </c>
      <c r="E68" s="17">
        <f>SUMIF(SALIDAS13161928[[#This Row],[CÓDIGO PRODUCTO]],INVENTARIO12151827[[#This Row],[CÓDIGO PRODUCTO]],SALIDAS13161928[[#This Row],[CANTIDAD]])</f>
        <v>46</v>
      </c>
      <c r="F68" s="18">
        <f>INVENTARIO12151827[[#This Row],[EXISTENCIAS INICIALES]]+INVENTARIO12151827[[#This Row],[ENTRADAS]]-INVENTARIO12151827[[#This Row],[SALIDAS]]</f>
        <v>75</v>
      </c>
      <c r="H68" s="1" t="s">
        <v>202</v>
      </c>
      <c r="I68" s="15">
        <v>44715</v>
      </c>
      <c r="J68" s="11" t="s">
        <v>137</v>
      </c>
      <c r="K68" s="1" t="e" cm="1">
        <f t="array" ref="K68">BUSCARV</f>
        <v>#NAME?</v>
      </c>
      <c r="L68" s="1">
        <v>46</v>
      </c>
      <c r="N68" s="1" t="s">
        <v>203</v>
      </c>
      <c r="O68" s="16">
        <v>44712</v>
      </c>
      <c r="P68" s="11" t="s">
        <v>137</v>
      </c>
      <c r="Q68" s="1" t="e" cm="1" vm="1">
        <f t="array" aca="1" ref="Q68" ca="1">VLOOKUP(ENTRADAS14172029[CÓDIGO PRODUCTO],INVENTARIO12151827[],2,FALSE)</f>
        <v>#VALUE!</v>
      </c>
      <c r="R68" s="1">
        <v>86</v>
      </c>
    </row>
    <row r="69" spans="1:18" x14ac:dyDescent="0.25">
      <c r="A69" s="11" t="s">
        <v>138</v>
      </c>
      <c r="B69" s="4" t="s">
        <v>140</v>
      </c>
      <c r="C69" s="3">
        <f>INVENTARIO12151824[[#This Row],[STOCK]]</f>
        <v>111</v>
      </c>
      <c r="D69" s="17">
        <f>SUMIF(ENTRADAS14172029[[#This Row],[CÓDIGO PRODUCTO]],INVENTARIO12151827[[#This Row],[CÓDIGO PRODUCTO]],ENTRADAS14172029[[#This Row],[CANTIDAD]])</f>
        <v>85</v>
      </c>
      <c r="E69" s="17">
        <f>SUMIF(SALIDAS13161928[[#This Row],[CÓDIGO PRODUCTO]],INVENTARIO12151827[[#This Row],[CÓDIGO PRODUCTO]],SALIDAS13161928[[#This Row],[CANTIDAD]])</f>
        <v>50</v>
      </c>
      <c r="F69" s="18">
        <f>INVENTARIO12151827[[#This Row],[EXISTENCIAS INICIALES]]+INVENTARIO12151827[[#This Row],[ENTRADAS]]-INVENTARIO12151827[[#This Row],[SALIDAS]]</f>
        <v>146</v>
      </c>
      <c r="H69" s="1" t="s">
        <v>203</v>
      </c>
      <c r="I69" s="15">
        <v>44716</v>
      </c>
      <c r="J69" s="11" t="s">
        <v>138</v>
      </c>
      <c r="K69" s="1" t="e" cm="1">
        <f t="array" ref="K69">BUSCARV</f>
        <v>#NAME?</v>
      </c>
      <c r="L69" s="1">
        <v>50</v>
      </c>
      <c r="N69" s="1" t="s">
        <v>204</v>
      </c>
      <c r="O69" s="16">
        <v>44713</v>
      </c>
      <c r="P69" s="11" t="s">
        <v>138</v>
      </c>
      <c r="Q69" s="1" t="e" cm="1" vm="1">
        <f t="array" aca="1" ref="Q69" ca="1">VLOOKUP(ENTRADAS14172029[CÓDIGO PRODUCTO],INVENTARIO12151827[],2,FALSE)</f>
        <v>#VALUE!</v>
      </c>
      <c r="R69" s="1">
        <v>85</v>
      </c>
    </row>
    <row r="70" spans="1:18" x14ac:dyDescent="0.25">
      <c r="A70" s="11" t="s">
        <v>392</v>
      </c>
      <c r="B70" t="s">
        <v>273</v>
      </c>
      <c r="C70" s="3">
        <f>INVENTARIO12151824[[#This Row],[STOCK]]</f>
        <v>78</v>
      </c>
      <c r="D70" s="17">
        <f>SUMIF(ENTRADAS14172029[[#This Row],[CÓDIGO PRODUCTO]],INVENTARIO12151827[[#This Row],[CÓDIGO PRODUCTO]],ENTRADAS14172029[[#This Row],[CANTIDAD]])</f>
        <v>87</v>
      </c>
      <c r="E70" s="17">
        <f>SUMIF(SALIDAS13161928[[#This Row],[CÓDIGO PRODUCTO]],INVENTARIO12151827[[#This Row],[CÓDIGO PRODUCTO]],SALIDAS13161928[[#This Row],[CANTIDAD]])</f>
        <v>83</v>
      </c>
      <c r="F70" s="18">
        <f>INVENTARIO12151827[[#This Row],[EXISTENCIAS INICIALES]]+INVENTARIO12151827[[#This Row],[ENTRADAS]]-INVENTARIO12151827[[#This Row],[SALIDAS]]</f>
        <v>82</v>
      </c>
      <c r="H70" s="1" t="s">
        <v>204</v>
      </c>
      <c r="J70" s="11" t="s">
        <v>392</v>
      </c>
      <c r="K70" s="36" t="e" cm="1">
        <f t="array" ref="K70">BUSCARV</f>
        <v>#NAME?</v>
      </c>
      <c r="L70" s="1">
        <v>83</v>
      </c>
      <c r="N70" s="1" t="s">
        <v>518</v>
      </c>
      <c r="P70" s="11" t="s">
        <v>392</v>
      </c>
      <c r="Q70" s="1" t="e" cm="1" vm="1">
        <f t="array" aca="1" ref="Q70" ca="1">VLOOKUP(ENTRADAS14172029[CÓDIGO PRODUCTO],INVENTARIO12151827[],2,FALSE)</f>
        <v>#VALUE!</v>
      </c>
      <c r="R70" s="1">
        <v>87</v>
      </c>
    </row>
    <row r="71" spans="1:18" x14ac:dyDescent="0.25">
      <c r="A71" s="11" t="s">
        <v>393</v>
      </c>
      <c r="B71" t="s">
        <v>40</v>
      </c>
      <c r="C71" s="3">
        <f>INVENTARIO12151824[[#This Row],[STOCK]]</f>
        <v>56</v>
      </c>
      <c r="D71" s="17">
        <f>SUMIF(ENTRADAS14172029[[#This Row],[CÓDIGO PRODUCTO]],INVENTARIO12151827[[#This Row],[CÓDIGO PRODUCTO]],ENTRADAS14172029[[#This Row],[CANTIDAD]])</f>
        <v>88</v>
      </c>
      <c r="E71" s="17">
        <f>SUMIF(SALIDAS13161928[[#This Row],[CÓDIGO PRODUCTO]],INVENTARIO12151827[[#This Row],[CÓDIGO PRODUCTO]],SALIDAS13161928[[#This Row],[CANTIDAD]])</f>
        <v>84</v>
      </c>
      <c r="F71" s="18">
        <f>INVENTARIO12151827[[#This Row],[EXISTENCIAS INICIALES]]+INVENTARIO12151827[[#This Row],[ENTRADAS]]-INVENTARIO12151827[[#This Row],[SALIDAS]]</f>
        <v>60</v>
      </c>
      <c r="H71" s="1" t="s">
        <v>518</v>
      </c>
      <c r="J71" s="11" t="s">
        <v>393</v>
      </c>
      <c r="K71" s="36" t="e" cm="1">
        <f t="array" ref="K71">BUSCARV</f>
        <v>#NAME?</v>
      </c>
      <c r="L71" s="1">
        <v>84</v>
      </c>
      <c r="N71" s="1" t="s">
        <v>519</v>
      </c>
      <c r="P71" s="11" t="s">
        <v>393</v>
      </c>
      <c r="Q71" s="1" t="e" cm="1" vm="1">
        <f t="array" aca="1" ref="Q71" ca="1">VLOOKUP(ENTRADAS14172029[CÓDIGO PRODUCTO],INVENTARIO12151827[],2,FALSE)</f>
        <v>#VALUE!</v>
      </c>
      <c r="R71" s="1">
        <v>88</v>
      </c>
    </row>
    <row r="72" spans="1:18" x14ac:dyDescent="0.25">
      <c r="A72" s="11" t="s">
        <v>394</v>
      </c>
      <c r="B72" t="s">
        <v>274</v>
      </c>
      <c r="C72" s="3">
        <f>INVENTARIO12151824[[#This Row],[STOCK]]</f>
        <v>87</v>
      </c>
      <c r="D72" s="19">
        <f>SUMIF(ENTRADAS14172029[[#This Row],[CÓDIGO PRODUCTO]],INVENTARIO12151827[[#This Row],[CÓDIGO PRODUCTO]],ENTRADAS14172029[[#This Row],[CANTIDAD]])</f>
        <v>97</v>
      </c>
      <c r="E72" s="19">
        <f>SUMIF(SALIDAS13161928[[#This Row],[CÓDIGO PRODUCTO]],INVENTARIO12151827[[#This Row],[CÓDIGO PRODUCTO]],SALIDAS13161928[[#This Row],[CANTIDAD]])</f>
        <v>85</v>
      </c>
      <c r="F72" s="20">
        <f>INVENTARIO12151827[[#This Row],[EXISTENCIAS INICIALES]]+INVENTARIO12151827[[#This Row],[ENTRADAS]]-INVENTARIO12151827[[#This Row],[SALIDAS]]</f>
        <v>99</v>
      </c>
      <c r="H72" s="1" t="s">
        <v>519</v>
      </c>
      <c r="J72" s="11" t="s">
        <v>394</v>
      </c>
      <c r="K72" s="36" t="e" cm="1">
        <f t="array" ref="K72">BUSCARV</f>
        <v>#NAME?</v>
      </c>
      <c r="L72" s="1">
        <v>85</v>
      </c>
      <c r="N72" s="1" t="s">
        <v>520</v>
      </c>
      <c r="P72" s="11" t="s">
        <v>394</v>
      </c>
      <c r="Q72" s="1" t="e" cm="1" vm="1">
        <f t="array" aca="1" ref="Q72" ca="1">VLOOKUP(ENTRADAS14172029[CÓDIGO PRODUCTO],INVENTARIO12151827[],2,FALSE)</f>
        <v>#VALUE!</v>
      </c>
      <c r="R72" s="1">
        <v>97</v>
      </c>
    </row>
    <row r="73" spans="1:18" x14ac:dyDescent="0.25">
      <c r="A73" s="11" t="s">
        <v>395</v>
      </c>
      <c r="B73" t="s">
        <v>275</v>
      </c>
      <c r="C73" s="3">
        <f>INVENTARIO12151824[[#This Row],[STOCK]]</f>
        <v>71</v>
      </c>
      <c r="D73" s="17">
        <f>SUMIF(ENTRADAS14172029[[#This Row],[CÓDIGO PRODUCTO]],INVENTARIO12151827[[#This Row],[CÓDIGO PRODUCTO]],ENTRADAS14172029[[#This Row],[CANTIDAD]])</f>
        <v>93</v>
      </c>
      <c r="E73" s="17">
        <f>SUMIF(SALIDAS13161928[[#This Row],[CÓDIGO PRODUCTO]],INVENTARIO12151827[[#This Row],[CÓDIGO PRODUCTO]],SALIDAS13161928[[#This Row],[CANTIDAD]])</f>
        <v>83</v>
      </c>
      <c r="F73" s="18">
        <f>INVENTARIO12151827[[#This Row],[EXISTENCIAS INICIALES]]+INVENTARIO12151827[[#This Row],[ENTRADAS]]-INVENTARIO12151827[[#This Row],[SALIDAS]]</f>
        <v>81</v>
      </c>
      <c r="H73" s="1" t="s">
        <v>520</v>
      </c>
      <c r="J73" s="11" t="s">
        <v>395</v>
      </c>
      <c r="K73" s="36" t="e" cm="1">
        <f t="array" ref="K73">BUSCARV</f>
        <v>#NAME?</v>
      </c>
      <c r="L73" s="1">
        <v>83</v>
      </c>
      <c r="N73" s="1" t="s">
        <v>521</v>
      </c>
      <c r="P73" s="11" t="s">
        <v>395</v>
      </c>
      <c r="Q73" s="1" t="e" cm="1" vm="1">
        <f t="array" aca="1" ref="Q73" ca="1">VLOOKUP(ENTRADAS14172029[CÓDIGO PRODUCTO],INVENTARIO12151827[],2,FALSE)</f>
        <v>#VALUE!</v>
      </c>
      <c r="R73" s="1">
        <v>93</v>
      </c>
    </row>
    <row r="74" spans="1:18" x14ac:dyDescent="0.25">
      <c r="A74" s="11" t="s">
        <v>396</v>
      </c>
      <c r="B74" t="s">
        <v>276</v>
      </c>
      <c r="C74" s="3">
        <f>INVENTARIO12151824[[#This Row],[STOCK]]</f>
        <v>106</v>
      </c>
      <c r="D74" s="17">
        <f>SUMIF(ENTRADAS14172029[[#This Row],[CÓDIGO PRODUCTO]],INVENTARIO12151827[[#This Row],[CÓDIGO PRODUCTO]],ENTRADAS14172029[[#This Row],[CANTIDAD]])</f>
        <v>107</v>
      </c>
      <c r="E74" s="17">
        <f>SUMIF(SALIDAS13161928[[#This Row],[CÓDIGO PRODUCTO]],INVENTARIO12151827[[#This Row],[CÓDIGO PRODUCTO]],SALIDAS13161928[[#This Row],[CANTIDAD]])</f>
        <v>105</v>
      </c>
      <c r="F74" s="18">
        <f>INVENTARIO12151827[[#This Row],[EXISTENCIAS INICIALES]]+INVENTARIO12151827[[#This Row],[ENTRADAS]]-INVENTARIO12151827[[#This Row],[SALIDAS]]</f>
        <v>108</v>
      </c>
      <c r="H74" s="1" t="s">
        <v>521</v>
      </c>
      <c r="J74" s="11" t="s">
        <v>396</v>
      </c>
      <c r="K74" s="36" t="e" cm="1">
        <f t="array" ref="K74">BUSCARV</f>
        <v>#NAME?</v>
      </c>
      <c r="L74" s="1">
        <v>105</v>
      </c>
      <c r="N74" s="1" t="s">
        <v>522</v>
      </c>
      <c r="P74" s="11" t="s">
        <v>396</v>
      </c>
      <c r="Q74" s="1" t="e" cm="1" vm="1">
        <f t="array" aca="1" ref="Q74" ca="1">VLOOKUP(ENTRADAS14172029[CÓDIGO PRODUCTO],INVENTARIO12151827[],2,FALSE)</f>
        <v>#VALUE!</v>
      </c>
      <c r="R74" s="1">
        <v>107</v>
      </c>
    </row>
    <row r="75" spans="1:18" x14ac:dyDescent="0.25">
      <c r="A75" s="11" t="s">
        <v>397</v>
      </c>
      <c r="B75" t="s">
        <v>41</v>
      </c>
      <c r="C75" s="3">
        <f>INVENTARIO12151824[[#This Row],[STOCK]]</f>
        <v>65</v>
      </c>
      <c r="D75" s="17">
        <f>SUMIF(ENTRADAS14172029[[#This Row],[CÓDIGO PRODUCTO]],INVENTARIO12151827[[#This Row],[CÓDIGO PRODUCTO]],ENTRADAS14172029[[#This Row],[CANTIDAD]])</f>
        <v>100</v>
      </c>
      <c r="E75" s="17">
        <f>SUMIF(SALIDAS13161928[[#This Row],[CÓDIGO PRODUCTO]],INVENTARIO12151827[[#This Row],[CÓDIGO PRODUCTO]],SALIDAS13161928[[#This Row],[CANTIDAD]])</f>
        <v>88</v>
      </c>
      <c r="F75" s="18">
        <f>INVENTARIO12151827[[#This Row],[EXISTENCIAS INICIALES]]+INVENTARIO12151827[[#This Row],[ENTRADAS]]-INVENTARIO12151827[[#This Row],[SALIDAS]]</f>
        <v>77</v>
      </c>
      <c r="H75" s="1" t="s">
        <v>522</v>
      </c>
      <c r="J75" s="11" t="s">
        <v>397</v>
      </c>
      <c r="K75" s="36" t="e" cm="1">
        <f t="array" ref="K75">BUSCARV</f>
        <v>#NAME?</v>
      </c>
      <c r="L75" s="1">
        <v>88</v>
      </c>
      <c r="N75" s="1" t="s">
        <v>523</v>
      </c>
      <c r="P75" s="11" t="s">
        <v>397</v>
      </c>
      <c r="Q75" s="1" t="e" cm="1" vm="1">
        <f t="array" aca="1" ref="Q75" ca="1">VLOOKUP(ENTRADAS14172029[CÓDIGO PRODUCTO],INVENTARIO12151827[],2,FALSE)</f>
        <v>#VALUE!</v>
      </c>
      <c r="R75" s="1">
        <v>100</v>
      </c>
    </row>
    <row r="76" spans="1:18" x14ac:dyDescent="0.25">
      <c r="A76" s="11" t="s">
        <v>398</v>
      </c>
      <c r="B76" t="s">
        <v>277</v>
      </c>
      <c r="C76" s="3">
        <f>INVENTARIO12151824[[#This Row],[STOCK]]</f>
        <v>51</v>
      </c>
      <c r="D76" s="17">
        <f>SUMIF(ENTRADAS14172029[[#This Row],[CÓDIGO PRODUCTO]],INVENTARIO12151827[[#This Row],[CÓDIGO PRODUCTO]],ENTRADAS14172029[[#This Row],[CANTIDAD]])</f>
        <v>93</v>
      </c>
      <c r="E76" s="17">
        <f>SUMIF(SALIDAS13161928[[#This Row],[CÓDIGO PRODUCTO]],INVENTARIO12151827[[#This Row],[CÓDIGO PRODUCTO]],SALIDAS13161928[[#This Row],[CANTIDAD]])</f>
        <v>88</v>
      </c>
      <c r="F76" s="18">
        <f>INVENTARIO12151827[[#This Row],[EXISTENCIAS INICIALES]]+INVENTARIO12151827[[#This Row],[ENTRADAS]]-INVENTARIO12151827[[#This Row],[SALIDAS]]</f>
        <v>56</v>
      </c>
      <c r="H76" s="1" t="s">
        <v>523</v>
      </c>
      <c r="J76" s="11" t="s">
        <v>398</v>
      </c>
      <c r="K76" s="36" t="e" cm="1">
        <f t="array" ref="K76">BUSCARV</f>
        <v>#NAME?</v>
      </c>
      <c r="L76" s="1">
        <v>88</v>
      </c>
      <c r="N76" s="1" t="s">
        <v>524</v>
      </c>
      <c r="P76" s="11" t="s">
        <v>398</v>
      </c>
      <c r="Q76" s="1" t="e" cm="1" vm="1">
        <f t="array" aca="1" ref="Q76" ca="1">VLOOKUP(ENTRADAS14172029[CÓDIGO PRODUCTO],INVENTARIO12151827[],2,FALSE)</f>
        <v>#VALUE!</v>
      </c>
      <c r="R76" s="1">
        <v>93</v>
      </c>
    </row>
    <row r="77" spans="1:18" x14ac:dyDescent="0.25">
      <c r="A77" s="11" t="s">
        <v>399</v>
      </c>
      <c r="B77" t="s">
        <v>278</v>
      </c>
      <c r="C77" s="3">
        <f>INVENTARIO12151824[[#This Row],[STOCK]]</f>
        <v>64</v>
      </c>
      <c r="D77" s="17">
        <f>SUMIF(ENTRADAS14172029[[#This Row],[CÓDIGO PRODUCTO]],INVENTARIO12151827[[#This Row],[CÓDIGO PRODUCTO]],ENTRADAS14172029[[#This Row],[CANTIDAD]])</f>
        <v>96</v>
      </c>
      <c r="E77" s="17">
        <f>SUMIF(SALIDAS13161928[[#This Row],[CÓDIGO PRODUCTO]],INVENTARIO12151827[[#This Row],[CÓDIGO PRODUCTO]],SALIDAS13161928[[#This Row],[CANTIDAD]])</f>
        <v>85</v>
      </c>
      <c r="F77" s="18">
        <f>INVENTARIO12151827[[#This Row],[EXISTENCIAS INICIALES]]+INVENTARIO12151827[[#This Row],[ENTRADAS]]-INVENTARIO12151827[[#This Row],[SALIDAS]]</f>
        <v>75</v>
      </c>
      <c r="H77" s="1" t="s">
        <v>524</v>
      </c>
      <c r="J77" s="11" t="s">
        <v>399</v>
      </c>
      <c r="K77" s="36" t="e" cm="1">
        <f t="array" ref="K77">BUSCARV</f>
        <v>#NAME?</v>
      </c>
      <c r="L77" s="1">
        <v>85</v>
      </c>
      <c r="N77" s="1" t="s">
        <v>525</v>
      </c>
      <c r="P77" s="11" t="s">
        <v>399</v>
      </c>
      <c r="Q77" s="1" t="e" cm="1" vm="1">
        <f t="array" aca="1" ref="Q77" ca="1">VLOOKUP(ENTRADAS14172029[CÓDIGO PRODUCTO],INVENTARIO12151827[],2,FALSE)</f>
        <v>#VALUE!</v>
      </c>
      <c r="R77" s="1">
        <v>96</v>
      </c>
    </row>
    <row r="78" spans="1:18" x14ac:dyDescent="0.25">
      <c r="A78" s="11" t="s">
        <v>400</v>
      </c>
      <c r="B78" t="s">
        <v>279</v>
      </c>
      <c r="C78" s="3">
        <f>INVENTARIO12151824[[#This Row],[STOCK]]</f>
        <v>100</v>
      </c>
      <c r="D78" s="17">
        <f>SUMIF(ENTRADAS14172029[[#This Row],[CÓDIGO PRODUCTO]],INVENTARIO12151827[[#This Row],[CÓDIGO PRODUCTO]],ENTRADAS14172029[[#This Row],[CANTIDAD]])</f>
        <v>107</v>
      </c>
      <c r="E78" s="17">
        <f>SUMIF(SALIDAS13161928[[#This Row],[CÓDIGO PRODUCTO]],INVENTARIO12151827[[#This Row],[CÓDIGO PRODUCTO]],SALIDAS13161928[[#This Row],[CANTIDAD]])</f>
        <v>79</v>
      </c>
      <c r="F78" s="18">
        <f>INVENTARIO12151827[[#This Row],[EXISTENCIAS INICIALES]]+INVENTARIO12151827[[#This Row],[ENTRADAS]]-INVENTARIO12151827[[#This Row],[SALIDAS]]</f>
        <v>128</v>
      </c>
      <c r="H78" s="1" t="s">
        <v>525</v>
      </c>
      <c r="J78" s="11" t="s">
        <v>400</v>
      </c>
      <c r="K78" s="36" t="e" cm="1">
        <f t="array" ref="K78">BUSCARV</f>
        <v>#NAME?</v>
      </c>
      <c r="L78" s="1">
        <v>79</v>
      </c>
      <c r="N78" s="1" t="s">
        <v>526</v>
      </c>
      <c r="P78" s="11" t="s">
        <v>400</v>
      </c>
      <c r="Q78" s="1" t="e" cm="1" vm="1">
        <f t="array" aca="1" ref="Q78" ca="1">VLOOKUP(ENTRADAS14172029[CÓDIGO PRODUCTO],INVENTARIO12151827[],2,FALSE)</f>
        <v>#VALUE!</v>
      </c>
      <c r="R78" s="1">
        <v>107</v>
      </c>
    </row>
    <row r="79" spans="1:18" x14ac:dyDescent="0.25">
      <c r="A79" s="11" t="s">
        <v>401</v>
      </c>
      <c r="B79" t="s">
        <v>280</v>
      </c>
      <c r="C79" s="3">
        <f>INVENTARIO12151824[[#This Row],[STOCK]]</f>
        <v>55</v>
      </c>
      <c r="D79" s="17">
        <f>SUMIF(ENTRADAS14172029[[#This Row],[CÓDIGO PRODUCTO]],INVENTARIO12151827[[#This Row],[CÓDIGO PRODUCTO]],ENTRADAS14172029[[#This Row],[CANTIDAD]])</f>
        <v>96</v>
      </c>
      <c r="E79" s="17">
        <f>SUMIF(SALIDAS13161928[[#This Row],[CÓDIGO PRODUCTO]],INVENTARIO12151827[[#This Row],[CÓDIGO PRODUCTO]],SALIDAS13161928[[#This Row],[CANTIDAD]])</f>
        <v>84</v>
      </c>
      <c r="F79" s="18">
        <f>INVENTARIO12151827[[#This Row],[EXISTENCIAS INICIALES]]+INVENTARIO12151827[[#This Row],[ENTRADAS]]-INVENTARIO12151827[[#This Row],[SALIDAS]]</f>
        <v>67</v>
      </c>
      <c r="H79" s="1" t="s">
        <v>526</v>
      </c>
      <c r="J79" s="11" t="s">
        <v>401</v>
      </c>
      <c r="K79" s="36" t="e" cm="1">
        <f t="array" ref="K79">BUSCARV</f>
        <v>#NAME?</v>
      </c>
      <c r="L79" s="1">
        <v>84</v>
      </c>
      <c r="N79" s="1" t="s">
        <v>527</v>
      </c>
      <c r="P79" s="11" t="s">
        <v>401</v>
      </c>
      <c r="Q79" s="1" t="e" cm="1" vm="1">
        <f t="array" aca="1" ref="Q79" ca="1">VLOOKUP(ENTRADAS14172029[CÓDIGO PRODUCTO],INVENTARIO12151827[],2,FALSE)</f>
        <v>#VALUE!</v>
      </c>
      <c r="R79" s="1">
        <v>96</v>
      </c>
    </row>
    <row r="80" spans="1:18" x14ac:dyDescent="0.25">
      <c r="A80" s="11" t="s">
        <v>402</v>
      </c>
      <c r="B80" t="s">
        <v>281</v>
      </c>
      <c r="C80" s="3">
        <f>INVENTARIO12151824[[#This Row],[STOCK]]</f>
        <v>67</v>
      </c>
      <c r="D80" s="17">
        <f>SUMIF(ENTRADAS14172029[[#This Row],[CÓDIGO PRODUCTO]],INVENTARIO12151827[[#This Row],[CÓDIGO PRODUCTO]],ENTRADAS14172029[[#This Row],[CANTIDAD]])</f>
        <v>96</v>
      </c>
      <c r="E80" s="17">
        <f>SUMIF(SALIDAS13161928[[#This Row],[CÓDIGO PRODUCTO]],INVENTARIO12151827[[#This Row],[CÓDIGO PRODUCTO]],SALIDAS13161928[[#This Row],[CANTIDAD]])</f>
        <v>82</v>
      </c>
      <c r="F80" s="18">
        <f>INVENTARIO12151827[[#This Row],[EXISTENCIAS INICIALES]]+INVENTARIO12151827[[#This Row],[ENTRADAS]]-INVENTARIO12151827[[#This Row],[SALIDAS]]</f>
        <v>81</v>
      </c>
      <c r="H80" s="1" t="s">
        <v>527</v>
      </c>
      <c r="J80" s="11" t="s">
        <v>402</v>
      </c>
      <c r="K80" s="36" t="e" cm="1">
        <f t="array" ref="K80">BUSCARV</f>
        <v>#NAME?</v>
      </c>
      <c r="L80" s="1">
        <v>82</v>
      </c>
      <c r="N80" s="1" t="s">
        <v>528</v>
      </c>
      <c r="P80" s="11" t="s">
        <v>402</v>
      </c>
      <c r="Q80" s="1" t="e" cm="1" vm="1">
        <f t="array" aca="1" ref="Q80" ca="1">VLOOKUP(ENTRADAS14172029[CÓDIGO PRODUCTO],INVENTARIO12151827[],2,FALSE)</f>
        <v>#VALUE!</v>
      </c>
      <c r="R80" s="1">
        <v>96</v>
      </c>
    </row>
    <row r="81" spans="1:18" x14ac:dyDescent="0.25">
      <c r="A81" s="11" t="s">
        <v>403</v>
      </c>
      <c r="B81" t="s">
        <v>282</v>
      </c>
      <c r="C81" s="3">
        <f>INVENTARIO12151824[[#This Row],[STOCK]]</f>
        <v>69</v>
      </c>
      <c r="D81" s="17">
        <f>SUMIF(ENTRADAS14172029[[#This Row],[CÓDIGO PRODUCTO]],INVENTARIO12151827[[#This Row],[CÓDIGO PRODUCTO]],ENTRADAS14172029[[#This Row],[CANTIDAD]])</f>
        <v>100</v>
      </c>
      <c r="E81" s="17">
        <f>SUMIF(SALIDAS13161928[[#This Row],[CÓDIGO PRODUCTO]],INVENTARIO12151827[[#This Row],[CÓDIGO PRODUCTO]],SALIDAS13161928[[#This Row],[CANTIDAD]])</f>
        <v>83</v>
      </c>
      <c r="F81" s="18">
        <f>INVENTARIO12151827[[#This Row],[EXISTENCIAS INICIALES]]+INVENTARIO12151827[[#This Row],[ENTRADAS]]-INVENTARIO12151827[[#This Row],[SALIDAS]]</f>
        <v>86</v>
      </c>
      <c r="H81" s="1" t="s">
        <v>528</v>
      </c>
      <c r="J81" s="11" t="s">
        <v>403</v>
      </c>
      <c r="K81" s="36" t="e" cm="1">
        <f t="array" ref="K81">BUSCARV</f>
        <v>#NAME?</v>
      </c>
      <c r="L81" s="1">
        <v>83</v>
      </c>
      <c r="N81" s="1" t="s">
        <v>529</v>
      </c>
      <c r="P81" s="11" t="s">
        <v>403</v>
      </c>
      <c r="Q81" s="1" t="e" cm="1" vm="1">
        <f t="array" aca="1" ref="Q81" ca="1">VLOOKUP(ENTRADAS14172029[CÓDIGO PRODUCTO],INVENTARIO12151827[],2,FALSE)</f>
        <v>#VALUE!</v>
      </c>
      <c r="R81" s="1">
        <v>100</v>
      </c>
    </row>
    <row r="82" spans="1:18" x14ac:dyDescent="0.25">
      <c r="A82" s="11" t="s">
        <v>404</v>
      </c>
      <c r="B82" t="s">
        <v>283</v>
      </c>
      <c r="C82" s="3">
        <f>INVENTARIO12151824[[#This Row],[STOCK]]</f>
        <v>49</v>
      </c>
      <c r="D82" s="17">
        <f>SUMIF(ENTRADAS14172029[[#This Row],[CÓDIGO PRODUCTO]],INVENTARIO12151827[[#This Row],[CÓDIGO PRODUCTO]],ENTRADAS14172029[[#This Row],[CANTIDAD]])</f>
        <v>98</v>
      </c>
      <c r="E82" s="17">
        <f>SUMIF(SALIDAS13161928[[#This Row],[CÓDIGO PRODUCTO]],INVENTARIO12151827[[#This Row],[CÓDIGO PRODUCTO]],SALIDAS13161928[[#This Row],[CANTIDAD]])</f>
        <v>89</v>
      </c>
      <c r="F82" s="18">
        <f>INVENTARIO12151827[[#This Row],[EXISTENCIAS INICIALES]]+INVENTARIO12151827[[#This Row],[ENTRADAS]]-INVENTARIO12151827[[#This Row],[SALIDAS]]</f>
        <v>58</v>
      </c>
      <c r="H82" s="1" t="s">
        <v>529</v>
      </c>
      <c r="J82" s="11" t="s">
        <v>404</v>
      </c>
      <c r="K82" s="36" t="e" cm="1">
        <f t="array" ref="K82">BUSCARV</f>
        <v>#NAME?</v>
      </c>
      <c r="L82" s="1">
        <v>89</v>
      </c>
      <c r="N82" s="1" t="s">
        <v>530</v>
      </c>
      <c r="P82" s="11" t="s">
        <v>404</v>
      </c>
      <c r="Q82" s="1" t="e" cm="1" vm="1">
        <f t="array" aca="1" ref="Q82" ca="1">VLOOKUP(ENTRADAS14172029[CÓDIGO PRODUCTO],INVENTARIO12151827[],2,FALSE)</f>
        <v>#VALUE!</v>
      </c>
      <c r="R82" s="1">
        <v>98</v>
      </c>
    </row>
    <row r="83" spans="1:18" x14ac:dyDescent="0.25">
      <c r="A83" s="11" t="s">
        <v>405</v>
      </c>
      <c r="B83" t="s">
        <v>284</v>
      </c>
      <c r="C83" s="3">
        <f>INVENTARIO12151824[[#This Row],[STOCK]]</f>
        <v>119</v>
      </c>
      <c r="D83" s="17">
        <f>SUMIF(ENTRADAS14172029[[#This Row],[CÓDIGO PRODUCTO]],INVENTARIO12151827[[#This Row],[CÓDIGO PRODUCTO]],ENTRADAS14172029[[#This Row],[CANTIDAD]])</f>
        <v>105</v>
      </c>
      <c r="E83" s="17">
        <f>SUMIF(SALIDAS13161928[[#This Row],[CÓDIGO PRODUCTO]],INVENTARIO12151827[[#This Row],[CÓDIGO PRODUCTO]],SALIDAS13161928[[#This Row],[CANTIDAD]])</f>
        <v>88</v>
      </c>
      <c r="F83" s="18">
        <f>INVENTARIO12151827[[#This Row],[EXISTENCIAS INICIALES]]+INVENTARIO12151827[[#This Row],[ENTRADAS]]-INVENTARIO12151827[[#This Row],[SALIDAS]]</f>
        <v>136</v>
      </c>
      <c r="H83" s="1" t="s">
        <v>530</v>
      </c>
      <c r="J83" s="11" t="s">
        <v>405</v>
      </c>
      <c r="K83" s="36" t="e" cm="1">
        <f t="array" ref="K83">BUSCARV</f>
        <v>#NAME?</v>
      </c>
      <c r="L83" s="1">
        <v>88</v>
      </c>
      <c r="N83" s="1" t="s">
        <v>531</v>
      </c>
      <c r="P83" s="11" t="s">
        <v>405</v>
      </c>
      <c r="Q83" s="1" t="e" cm="1" vm="1">
        <f t="array" aca="1" ref="Q83" ca="1">VLOOKUP(ENTRADAS14172029[CÓDIGO PRODUCTO],INVENTARIO12151827[],2,FALSE)</f>
        <v>#VALUE!</v>
      </c>
      <c r="R83" s="1">
        <v>105</v>
      </c>
    </row>
    <row r="84" spans="1:18" x14ac:dyDescent="0.25">
      <c r="A84" s="11" t="s">
        <v>406</v>
      </c>
      <c r="B84" t="s">
        <v>285</v>
      </c>
      <c r="C84" s="3">
        <f>INVENTARIO12151824[[#This Row],[STOCK]]</f>
        <v>114</v>
      </c>
      <c r="D84" s="17">
        <f>SUMIF(ENTRADAS14172029[[#This Row],[CÓDIGO PRODUCTO]],INVENTARIO12151827[[#This Row],[CÓDIGO PRODUCTO]],ENTRADAS14172029[[#This Row],[CANTIDAD]])</f>
        <v>110</v>
      </c>
      <c r="E84" s="17">
        <f>SUMIF(SALIDAS13161928[[#This Row],[CÓDIGO PRODUCTO]],INVENTARIO12151827[[#This Row],[CÓDIGO PRODUCTO]],SALIDAS13161928[[#This Row],[CANTIDAD]])</f>
        <v>79</v>
      </c>
      <c r="F84" s="18">
        <f>INVENTARIO12151827[[#This Row],[EXISTENCIAS INICIALES]]+INVENTARIO12151827[[#This Row],[ENTRADAS]]-INVENTARIO12151827[[#This Row],[SALIDAS]]</f>
        <v>145</v>
      </c>
      <c r="H84" s="1" t="s">
        <v>531</v>
      </c>
      <c r="J84" s="11" t="s">
        <v>406</v>
      </c>
      <c r="K84" s="36" t="e" cm="1">
        <f t="array" ref="K84">BUSCARV</f>
        <v>#NAME?</v>
      </c>
      <c r="L84" s="1">
        <v>79</v>
      </c>
      <c r="N84" s="1" t="s">
        <v>532</v>
      </c>
      <c r="P84" s="11" t="s">
        <v>406</v>
      </c>
      <c r="Q84" s="1" t="e" cm="1" vm="1">
        <f t="array" aca="1" ref="Q84" ca="1">VLOOKUP(ENTRADAS14172029[CÓDIGO PRODUCTO],INVENTARIO12151827[],2,FALSE)</f>
        <v>#VALUE!</v>
      </c>
      <c r="R84" s="1">
        <v>110</v>
      </c>
    </row>
    <row r="85" spans="1:18" x14ac:dyDescent="0.25">
      <c r="A85" s="11" t="s">
        <v>407</v>
      </c>
      <c r="B85" t="s">
        <v>286</v>
      </c>
      <c r="C85" s="3">
        <f>INVENTARIO12151824[[#This Row],[STOCK]]</f>
        <v>71</v>
      </c>
      <c r="D85" s="17">
        <f>SUMIF(ENTRADAS14172029[[#This Row],[CÓDIGO PRODUCTO]],INVENTARIO12151827[[#This Row],[CÓDIGO PRODUCTO]],ENTRADAS14172029[[#This Row],[CANTIDAD]])</f>
        <v>94</v>
      </c>
      <c r="E85" s="17">
        <f>SUMIF(SALIDAS13161928[[#This Row],[CÓDIGO PRODUCTO]],INVENTARIO12151827[[#This Row],[CÓDIGO PRODUCTO]],SALIDAS13161928[[#This Row],[CANTIDAD]])</f>
        <v>85</v>
      </c>
      <c r="F85" s="18">
        <f>INVENTARIO12151827[[#This Row],[EXISTENCIAS INICIALES]]+INVENTARIO12151827[[#This Row],[ENTRADAS]]-INVENTARIO12151827[[#This Row],[SALIDAS]]</f>
        <v>80</v>
      </c>
      <c r="H85" s="1" t="s">
        <v>532</v>
      </c>
      <c r="J85" s="11" t="s">
        <v>407</v>
      </c>
      <c r="K85" s="36" t="e" cm="1">
        <f t="array" ref="K85">BUSCARV</f>
        <v>#NAME?</v>
      </c>
      <c r="L85" s="1">
        <v>85</v>
      </c>
      <c r="N85" s="1" t="s">
        <v>533</v>
      </c>
      <c r="P85" s="11" t="s">
        <v>407</v>
      </c>
      <c r="Q85" s="1" t="e" cm="1" vm="1">
        <f t="array" aca="1" ref="Q85" ca="1">VLOOKUP(ENTRADAS14172029[CÓDIGO PRODUCTO],INVENTARIO12151827[],2,FALSE)</f>
        <v>#VALUE!</v>
      </c>
      <c r="R85" s="1">
        <v>94</v>
      </c>
    </row>
    <row r="86" spans="1:18" x14ac:dyDescent="0.25">
      <c r="A86" s="11" t="s">
        <v>408</v>
      </c>
      <c r="B86" t="s">
        <v>287</v>
      </c>
      <c r="C86" s="3">
        <f>INVENTARIO12151824[[#This Row],[STOCK]]</f>
        <v>93</v>
      </c>
      <c r="D86" s="17">
        <f>SUMIF(ENTRADAS14172029[[#This Row],[CÓDIGO PRODUCTO]],INVENTARIO12151827[[#This Row],[CÓDIGO PRODUCTO]],ENTRADAS14172029[[#This Row],[CANTIDAD]])</f>
        <v>101</v>
      </c>
      <c r="E86" s="17">
        <f>SUMIF(SALIDAS13161928[[#This Row],[CÓDIGO PRODUCTO]],INVENTARIO12151827[[#This Row],[CÓDIGO PRODUCTO]],SALIDAS13161928[[#This Row],[CANTIDAD]])</f>
        <v>85</v>
      </c>
      <c r="F86" s="18">
        <f>INVENTARIO12151827[[#This Row],[EXISTENCIAS INICIALES]]+INVENTARIO12151827[[#This Row],[ENTRADAS]]-INVENTARIO12151827[[#This Row],[SALIDAS]]</f>
        <v>109</v>
      </c>
      <c r="H86" s="1" t="s">
        <v>533</v>
      </c>
      <c r="J86" s="11" t="s">
        <v>408</v>
      </c>
      <c r="K86" s="36" t="e" cm="1">
        <f t="array" ref="K86">BUSCARV</f>
        <v>#NAME?</v>
      </c>
      <c r="L86" s="1">
        <v>85</v>
      </c>
      <c r="N86" s="1" t="s">
        <v>534</v>
      </c>
      <c r="P86" s="11" t="s">
        <v>408</v>
      </c>
      <c r="Q86" s="1" t="e" cm="1" vm="1">
        <f t="array" aca="1" ref="Q86" ca="1">VLOOKUP(ENTRADAS14172029[CÓDIGO PRODUCTO],INVENTARIO12151827[],2,FALSE)</f>
        <v>#VALUE!</v>
      </c>
      <c r="R86" s="1">
        <v>101</v>
      </c>
    </row>
    <row r="87" spans="1:18" x14ac:dyDescent="0.25">
      <c r="A87" s="11" t="s">
        <v>409</v>
      </c>
      <c r="B87" t="s">
        <v>288</v>
      </c>
      <c r="C87" s="3">
        <f>INVENTARIO12151824[[#This Row],[STOCK]]</f>
        <v>93</v>
      </c>
      <c r="D87" s="17">
        <f>SUMIF(ENTRADAS14172029[[#This Row],[CÓDIGO PRODUCTO]],INVENTARIO12151827[[#This Row],[CÓDIGO PRODUCTO]],ENTRADAS14172029[[#This Row],[CANTIDAD]])</f>
        <v>106</v>
      </c>
      <c r="E87" s="17">
        <f>SUMIF(SALIDAS13161928[[#This Row],[CÓDIGO PRODUCTO]],INVENTARIO12151827[[#This Row],[CÓDIGO PRODUCTO]],SALIDAS13161928[[#This Row],[CANTIDAD]])</f>
        <v>81</v>
      </c>
      <c r="F87" s="18">
        <f>INVENTARIO12151827[[#This Row],[EXISTENCIAS INICIALES]]+INVENTARIO12151827[[#This Row],[ENTRADAS]]-INVENTARIO12151827[[#This Row],[SALIDAS]]</f>
        <v>118</v>
      </c>
      <c r="H87" s="1" t="s">
        <v>534</v>
      </c>
      <c r="J87" s="11" t="s">
        <v>409</v>
      </c>
      <c r="K87" s="36" t="e" cm="1">
        <f t="array" ref="K87">BUSCARV</f>
        <v>#NAME?</v>
      </c>
      <c r="L87" s="1">
        <v>81</v>
      </c>
      <c r="N87" s="1" t="s">
        <v>535</v>
      </c>
      <c r="P87" s="11" t="s">
        <v>409</v>
      </c>
      <c r="Q87" s="1" t="e" cm="1" vm="1">
        <f t="array" aca="1" ref="Q87" ca="1">VLOOKUP(ENTRADAS14172029[CÓDIGO PRODUCTO],INVENTARIO12151827[],2,FALSE)</f>
        <v>#VALUE!</v>
      </c>
      <c r="R87" s="1">
        <v>106</v>
      </c>
    </row>
    <row r="88" spans="1:18" x14ac:dyDescent="0.25">
      <c r="A88" s="11" t="s">
        <v>410</v>
      </c>
      <c r="B88" t="s">
        <v>289</v>
      </c>
      <c r="C88" s="3">
        <f>INVENTARIO12151824[[#This Row],[STOCK]]</f>
        <v>73</v>
      </c>
      <c r="D88" s="17">
        <f>SUMIF(ENTRADAS14172029[[#This Row],[CÓDIGO PRODUCTO]],INVENTARIO12151827[[#This Row],[CÓDIGO PRODUCTO]],ENTRADAS14172029[[#This Row],[CANTIDAD]])</f>
        <v>98</v>
      </c>
      <c r="E88" s="17">
        <f>SUMIF(SALIDAS13161928[[#This Row],[CÓDIGO PRODUCTO]],INVENTARIO12151827[[#This Row],[CÓDIGO PRODUCTO]],SALIDAS13161928[[#This Row],[CANTIDAD]])</f>
        <v>82</v>
      </c>
      <c r="F88" s="18">
        <f>INVENTARIO12151827[[#This Row],[EXISTENCIAS INICIALES]]+INVENTARIO12151827[[#This Row],[ENTRADAS]]-INVENTARIO12151827[[#This Row],[SALIDAS]]</f>
        <v>89</v>
      </c>
      <c r="H88" s="1" t="s">
        <v>535</v>
      </c>
      <c r="J88" s="11" t="s">
        <v>410</v>
      </c>
      <c r="K88" s="36" t="e" cm="1">
        <f t="array" ref="K88">BUSCARV</f>
        <v>#NAME?</v>
      </c>
      <c r="L88" s="1">
        <v>82</v>
      </c>
      <c r="N88" s="1" t="s">
        <v>536</v>
      </c>
      <c r="P88" s="11" t="s">
        <v>410</v>
      </c>
      <c r="Q88" s="1" t="e" cm="1" vm="1">
        <f t="array" aca="1" ref="Q88" ca="1">VLOOKUP(ENTRADAS14172029[CÓDIGO PRODUCTO],INVENTARIO12151827[],2,FALSE)</f>
        <v>#VALUE!</v>
      </c>
      <c r="R88" s="1">
        <v>98</v>
      </c>
    </row>
    <row r="89" spans="1:18" x14ac:dyDescent="0.25">
      <c r="A89" s="11" t="s">
        <v>411</v>
      </c>
      <c r="B89" t="s">
        <v>290</v>
      </c>
      <c r="C89" s="3">
        <f>INVENTARIO12151824[[#This Row],[STOCK]]</f>
        <v>60</v>
      </c>
      <c r="D89" s="17">
        <f>SUMIF(ENTRADAS14172029[[#This Row],[CÓDIGO PRODUCTO]],INVENTARIO12151827[[#This Row],[CÓDIGO PRODUCTO]],ENTRADAS14172029[[#This Row],[CANTIDAD]])</f>
        <v>102</v>
      </c>
      <c r="E89" s="17">
        <f>SUMIF(SALIDAS13161928[[#This Row],[CÓDIGO PRODUCTO]],INVENTARIO12151827[[#This Row],[CÓDIGO PRODUCTO]],SALIDAS13161928[[#This Row],[CANTIDAD]])</f>
        <v>89</v>
      </c>
      <c r="F89" s="18">
        <f>INVENTARIO12151827[[#This Row],[EXISTENCIAS INICIALES]]+INVENTARIO12151827[[#This Row],[ENTRADAS]]-INVENTARIO12151827[[#This Row],[SALIDAS]]</f>
        <v>73</v>
      </c>
      <c r="H89" s="1" t="s">
        <v>536</v>
      </c>
      <c r="J89" s="11" t="s">
        <v>411</v>
      </c>
      <c r="K89" s="36" t="e" cm="1">
        <f t="array" ref="K89">BUSCARV</f>
        <v>#NAME?</v>
      </c>
      <c r="L89" s="1">
        <v>89</v>
      </c>
      <c r="N89" s="1" t="s">
        <v>537</v>
      </c>
      <c r="P89" s="11" t="s">
        <v>411</v>
      </c>
      <c r="Q89" s="1" t="e" cm="1" vm="1">
        <f t="array" aca="1" ref="Q89" ca="1">VLOOKUP(ENTRADAS14172029[CÓDIGO PRODUCTO],INVENTARIO12151827[],2,FALSE)</f>
        <v>#VALUE!</v>
      </c>
      <c r="R89" s="1">
        <v>102</v>
      </c>
    </row>
    <row r="90" spans="1:18" x14ac:dyDescent="0.25">
      <c r="A90" s="11" t="s">
        <v>412</v>
      </c>
      <c r="B90" t="s">
        <v>291</v>
      </c>
      <c r="C90" s="3">
        <f>INVENTARIO12151824[[#This Row],[STOCK]]</f>
        <v>88</v>
      </c>
      <c r="D90" s="17">
        <f>SUMIF(ENTRADAS14172029[[#This Row],[CÓDIGO PRODUCTO]],INVENTARIO12151827[[#This Row],[CÓDIGO PRODUCTO]],ENTRADAS14172029[[#This Row],[CANTIDAD]])</f>
        <v>111</v>
      </c>
      <c r="E90" s="17">
        <f>SUMIF(SALIDAS13161928[[#This Row],[CÓDIGO PRODUCTO]],INVENTARIO12151827[[#This Row],[CÓDIGO PRODUCTO]],SALIDAS13161928[[#This Row],[CANTIDAD]])</f>
        <v>84</v>
      </c>
      <c r="F90" s="18">
        <f>INVENTARIO12151827[[#This Row],[EXISTENCIAS INICIALES]]+INVENTARIO12151827[[#This Row],[ENTRADAS]]-INVENTARIO12151827[[#This Row],[SALIDAS]]</f>
        <v>115</v>
      </c>
      <c r="H90" s="1" t="s">
        <v>537</v>
      </c>
      <c r="J90" s="11" t="s">
        <v>412</v>
      </c>
      <c r="K90" s="36" t="e" cm="1">
        <f t="array" ref="K90">BUSCARV</f>
        <v>#NAME?</v>
      </c>
      <c r="L90" s="1">
        <v>84</v>
      </c>
      <c r="N90" s="1" t="s">
        <v>538</v>
      </c>
      <c r="P90" s="11" t="s">
        <v>412</v>
      </c>
      <c r="Q90" s="1" t="e" cm="1" vm="1">
        <f t="array" aca="1" ref="Q90" ca="1">VLOOKUP(ENTRADAS14172029[CÓDIGO PRODUCTO],INVENTARIO12151827[],2,FALSE)</f>
        <v>#VALUE!</v>
      </c>
      <c r="R90" s="1">
        <v>111</v>
      </c>
    </row>
    <row r="91" spans="1:18" x14ac:dyDescent="0.25">
      <c r="A91" s="11" t="s">
        <v>413</v>
      </c>
      <c r="B91" t="s">
        <v>292</v>
      </c>
      <c r="C91" s="3">
        <f>INVENTARIO12151824[[#This Row],[STOCK]]</f>
        <v>88</v>
      </c>
      <c r="D91" s="17">
        <f>SUMIF(ENTRADAS14172029[[#This Row],[CÓDIGO PRODUCTO]],INVENTARIO12151827[[#This Row],[CÓDIGO PRODUCTO]],ENTRADAS14172029[[#This Row],[CANTIDAD]])</f>
        <v>102</v>
      </c>
      <c r="E91" s="17">
        <f>SUMIF(SALIDAS13161928[[#This Row],[CÓDIGO PRODUCTO]],INVENTARIO12151827[[#This Row],[CÓDIGO PRODUCTO]],SALIDAS13161928[[#This Row],[CANTIDAD]])</f>
        <v>80</v>
      </c>
      <c r="F91" s="18">
        <f>INVENTARIO12151827[[#This Row],[EXISTENCIAS INICIALES]]+INVENTARIO12151827[[#This Row],[ENTRADAS]]-INVENTARIO12151827[[#This Row],[SALIDAS]]</f>
        <v>110</v>
      </c>
      <c r="H91" s="1" t="s">
        <v>538</v>
      </c>
      <c r="J91" s="11" t="s">
        <v>413</v>
      </c>
      <c r="K91" s="36" t="e" cm="1">
        <f t="array" ref="K91">BUSCARV</f>
        <v>#NAME?</v>
      </c>
      <c r="L91" s="1">
        <v>80</v>
      </c>
      <c r="N91" s="1" t="s">
        <v>539</v>
      </c>
      <c r="P91" s="11" t="s">
        <v>413</v>
      </c>
      <c r="Q91" s="1" t="e" cm="1" vm="1">
        <f t="array" aca="1" ref="Q91" ca="1">VLOOKUP(ENTRADAS14172029[CÓDIGO PRODUCTO],INVENTARIO12151827[],2,FALSE)</f>
        <v>#VALUE!</v>
      </c>
      <c r="R91" s="1">
        <v>102</v>
      </c>
    </row>
    <row r="92" spans="1:18" x14ac:dyDescent="0.25">
      <c r="A92" s="11" t="s">
        <v>414</v>
      </c>
      <c r="B92" t="s">
        <v>293</v>
      </c>
      <c r="C92" s="3">
        <f>INVENTARIO12151824[[#This Row],[STOCK]]</f>
        <v>45</v>
      </c>
      <c r="D92" s="17">
        <f>SUMIF(ENTRADAS14172029[[#This Row],[CÓDIGO PRODUCTO]],INVENTARIO12151827[[#This Row],[CÓDIGO PRODUCTO]],ENTRADAS14172029[[#This Row],[CANTIDAD]])</f>
        <v>93</v>
      </c>
      <c r="E92" s="17">
        <f>SUMIF(SALIDAS13161928[[#This Row],[CÓDIGO PRODUCTO]],INVENTARIO12151827[[#This Row],[CÓDIGO PRODUCTO]],SALIDAS13161928[[#This Row],[CANTIDAD]])</f>
        <v>81</v>
      </c>
      <c r="F92" s="18">
        <f>INVENTARIO12151827[[#This Row],[EXISTENCIAS INICIALES]]+INVENTARIO12151827[[#This Row],[ENTRADAS]]-INVENTARIO12151827[[#This Row],[SALIDAS]]</f>
        <v>57</v>
      </c>
      <c r="H92" s="1" t="s">
        <v>539</v>
      </c>
      <c r="J92" s="11" t="s">
        <v>414</v>
      </c>
      <c r="K92" s="36" t="e" cm="1">
        <f t="array" ref="K92">BUSCARV</f>
        <v>#NAME?</v>
      </c>
      <c r="L92" s="1">
        <v>81</v>
      </c>
      <c r="N92" s="1" t="s">
        <v>540</v>
      </c>
      <c r="P92" s="11" t="s">
        <v>414</v>
      </c>
      <c r="Q92" s="1" t="e" cm="1" vm="1">
        <f t="array" aca="1" ref="Q92" ca="1">VLOOKUP(ENTRADAS14172029[CÓDIGO PRODUCTO],INVENTARIO12151827[],2,FALSE)</f>
        <v>#VALUE!</v>
      </c>
      <c r="R92" s="1">
        <v>93</v>
      </c>
    </row>
    <row r="93" spans="1:18" x14ac:dyDescent="0.25">
      <c r="A93" s="11" t="s">
        <v>415</v>
      </c>
      <c r="B93" t="s">
        <v>294</v>
      </c>
      <c r="C93" s="3">
        <f>INVENTARIO12151824[[#This Row],[STOCK]]</f>
        <v>93</v>
      </c>
      <c r="D93" s="17">
        <f>SUMIF(ENTRADAS14172029[[#This Row],[CÓDIGO PRODUCTO]],INVENTARIO12151827[[#This Row],[CÓDIGO PRODUCTO]],ENTRADAS14172029[[#This Row],[CANTIDAD]])</f>
        <v>111</v>
      </c>
      <c r="E93" s="17">
        <f>SUMIF(SALIDAS13161928[[#This Row],[CÓDIGO PRODUCTO]],INVENTARIO12151827[[#This Row],[CÓDIGO PRODUCTO]],SALIDAS13161928[[#This Row],[CANTIDAD]])</f>
        <v>85</v>
      </c>
      <c r="F93" s="18">
        <f>INVENTARIO12151827[[#This Row],[EXISTENCIAS INICIALES]]+INVENTARIO12151827[[#This Row],[ENTRADAS]]-INVENTARIO12151827[[#This Row],[SALIDAS]]</f>
        <v>119</v>
      </c>
      <c r="H93" s="1" t="s">
        <v>540</v>
      </c>
      <c r="J93" s="11" t="s">
        <v>415</v>
      </c>
      <c r="K93" s="36" t="e" cm="1">
        <f t="array" ref="K93">BUSCARV</f>
        <v>#NAME?</v>
      </c>
      <c r="L93" s="1">
        <v>85</v>
      </c>
      <c r="N93" s="1" t="s">
        <v>541</v>
      </c>
      <c r="P93" s="11" t="s">
        <v>415</v>
      </c>
      <c r="Q93" s="1" t="e" cm="1" vm="1">
        <f t="array" aca="1" ref="Q93" ca="1">VLOOKUP(ENTRADAS14172029[CÓDIGO PRODUCTO],INVENTARIO12151827[],2,FALSE)</f>
        <v>#VALUE!</v>
      </c>
      <c r="R93" s="1">
        <v>111</v>
      </c>
    </row>
    <row r="94" spans="1:18" x14ac:dyDescent="0.25">
      <c r="A94" s="11" t="s">
        <v>416</v>
      </c>
      <c r="B94" t="s">
        <v>295</v>
      </c>
      <c r="C94" s="3">
        <f>INVENTARIO12151824[[#This Row],[STOCK]]</f>
        <v>105</v>
      </c>
      <c r="D94" s="17">
        <f>SUMIF(ENTRADAS14172029[[#This Row],[CÓDIGO PRODUCTO]],INVENTARIO12151827[[#This Row],[CÓDIGO PRODUCTO]],ENTRADAS14172029[[#This Row],[CANTIDAD]])</f>
        <v>111</v>
      </c>
      <c r="E94" s="17">
        <f>SUMIF(SALIDAS13161928[[#This Row],[CÓDIGO PRODUCTO]],INVENTARIO12151827[[#This Row],[CÓDIGO PRODUCTO]],SALIDAS13161928[[#This Row],[CANTIDAD]])</f>
        <v>88</v>
      </c>
      <c r="F94" s="18">
        <f>INVENTARIO12151827[[#This Row],[EXISTENCIAS INICIALES]]+INVENTARIO12151827[[#This Row],[ENTRADAS]]-INVENTARIO12151827[[#This Row],[SALIDAS]]</f>
        <v>128</v>
      </c>
      <c r="H94" s="1" t="s">
        <v>541</v>
      </c>
      <c r="J94" s="11" t="s">
        <v>416</v>
      </c>
      <c r="K94" s="36" t="e" cm="1">
        <f t="array" ref="K94">BUSCARV</f>
        <v>#NAME?</v>
      </c>
      <c r="L94" s="1">
        <v>88</v>
      </c>
      <c r="N94" s="1" t="s">
        <v>542</v>
      </c>
      <c r="P94" s="11" t="s">
        <v>416</v>
      </c>
      <c r="Q94" s="1" t="e" cm="1" vm="1">
        <f t="array" aca="1" ref="Q94" ca="1">VLOOKUP(ENTRADAS14172029[CÓDIGO PRODUCTO],INVENTARIO12151827[],2,FALSE)</f>
        <v>#VALUE!</v>
      </c>
      <c r="R94" s="1">
        <v>111</v>
      </c>
    </row>
    <row r="95" spans="1:18" x14ac:dyDescent="0.25">
      <c r="A95" s="11" t="s">
        <v>417</v>
      </c>
      <c r="B95" t="s">
        <v>296</v>
      </c>
      <c r="C95" s="3">
        <f>INVENTARIO12151824[[#This Row],[STOCK]]</f>
        <v>69</v>
      </c>
      <c r="D95" s="17">
        <f>SUMIF(ENTRADAS14172029[[#This Row],[CÓDIGO PRODUCTO]],INVENTARIO12151827[[#This Row],[CÓDIGO PRODUCTO]],ENTRADAS14172029[[#This Row],[CANTIDAD]])</f>
        <v>94</v>
      </c>
      <c r="E95" s="17">
        <f>SUMIF(SALIDAS13161928[[#This Row],[CÓDIGO PRODUCTO]],INVENTARIO12151827[[#This Row],[CÓDIGO PRODUCTO]],SALIDAS13161928[[#This Row],[CANTIDAD]])</f>
        <v>86</v>
      </c>
      <c r="F95" s="18">
        <f>INVENTARIO12151827[[#This Row],[EXISTENCIAS INICIALES]]+INVENTARIO12151827[[#This Row],[ENTRADAS]]-INVENTARIO12151827[[#This Row],[SALIDAS]]</f>
        <v>77</v>
      </c>
      <c r="H95" s="1" t="s">
        <v>542</v>
      </c>
      <c r="J95" s="11" t="s">
        <v>417</v>
      </c>
      <c r="K95" s="36" t="e" cm="1">
        <f t="array" ref="K95">BUSCARV</f>
        <v>#NAME?</v>
      </c>
      <c r="L95" s="1">
        <v>86</v>
      </c>
      <c r="N95" s="1" t="s">
        <v>543</v>
      </c>
      <c r="P95" s="11" t="s">
        <v>417</v>
      </c>
      <c r="Q95" s="1" t="e" cm="1" vm="1">
        <f t="array" aca="1" ref="Q95" ca="1">VLOOKUP(ENTRADAS14172029[CÓDIGO PRODUCTO],INVENTARIO12151827[],2,FALSE)</f>
        <v>#VALUE!</v>
      </c>
      <c r="R95" s="1">
        <v>94</v>
      </c>
    </row>
    <row r="96" spans="1:18" x14ac:dyDescent="0.25">
      <c r="A96" s="11" t="s">
        <v>418</v>
      </c>
      <c r="B96" t="s">
        <v>297</v>
      </c>
      <c r="C96" s="3">
        <f>INVENTARIO12151824[[#This Row],[STOCK]]</f>
        <v>118</v>
      </c>
      <c r="D96" s="17">
        <f>SUMIF(ENTRADAS14172029[[#This Row],[CÓDIGO PRODUCTO]],INVENTARIO12151827[[#This Row],[CÓDIGO PRODUCTO]],ENTRADAS14172029[[#This Row],[CANTIDAD]])</f>
        <v>108</v>
      </c>
      <c r="E96" s="17">
        <f>SUMIF(SALIDAS13161928[[#This Row],[CÓDIGO PRODUCTO]],INVENTARIO12151827[[#This Row],[CÓDIGO PRODUCTO]],SALIDAS13161928[[#This Row],[CANTIDAD]])</f>
        <v>81</v>
      </c>
      <c r="F96" s="18">
        <f>INVENTARIO12151827[[#This Row],[EXISTENCIAS INICIALES]]+INVENTARIO12151827[[#This Row],[ENTRADAS]]-INVENTARIO12151827[[#This Row],[SALIDAS]]</f>
        <v>145</v>
      </c>
      <c r="H96" s="1" t="s">
        <v>543</v>
      </c>
      <c r="J96" s="11" t="s">
        <v>418</v>
      </c>
      <c r="K96" s="36" t="e" cm="1">
        <f t="array" ref="K96">BUSCARV</f>
        <v>#NAME?</v>
      </c>
      <c r="L96" s="1">
        <v>81</v>
      </c>
      <c r="N96" s="1" t="s">
        <v>544</v>
      </c>
      <c r="P96" s="11" t="s">
        <v>418</v>
      </c>
      <c r="Q96" s="1" t="e" cm="1" vm="1">
        <f t="array" aca="1" ref="Q96" ca="1">VLOOKUP(ENTRADAS14172029[CÓDIGO PRODUCTO],INVENTARIO12151827[],2,FALSE)</f>
        <v>#VALUE!</v>
      </c>
      <c r="R96" s="1">
        <v>108</v>
      </c>
    </row>
    <row r="97" spans="1:18" x14ac:dyDescent="0.25">
      <c r="A97" s="11" t="s">
        <v>419</v>
      </c>
      <c r="B97" t="s">
        <v>298</v>
      </c>
      <c r="C97" s="3">
        <f>INVENTARIO12151824[[#This Row],[STOCK]]</f>
        <v>62</v>
      </c>
      <c r="D97" s="17">
        <f>SUMIF(ENTRADAS14172029[[#This Row],[CÓDIGO PRODUCTO]],INVENTARIO12151827[[#This Row],[CÓDIGO PRODUCTO]],ENTRADAS14172029[[#This Row],[CANTIDAD]])</f>
        <v>96</v>
      </c>
      <c r="E97" s="17">
        <f>SUMIF(SALIDAS13161928[[#This Row],[CÓDIGO PRODUCTO]],INVENTARIO12151827[[#This Row],[CÓDIGO PRODUCTO]],SALIDAS13161928[[#This Row],[CANTIDAD]])</f>
        <v>85</v>
      </c>
      <c r="F97" s="18">
        <f>INVENTARIO12151827[[#This Row],[EXISTENCIAS INICIALES]]+INVENTARIO12151827[[#This Row],[ENTRADAS]]-INVENTARIO12151827[[#This Row],[SALIDAS]]</f>
        <v>73</v>
      </c>
      <c r="H97" s="1" t="s">
        <v>544</v>
      </c>
      <c r="J97" s="11" t="s">
        <v>419</v>
      </c>
      <c r="K97" s="36" t="e" cm="1">
        <f t="array" ref="K97">BUSCARV</f>
        <v>#NAME?</v>
      </c>
      <c r="L97" s="1">
        <v>85</v>
      </c>
      <c r="N97" s="1" t="s">
        <v>545</v>
      </c>
      <c r="P97" s="11" t="s">
        <v>419</v>
      </c>
      <c r="Q97" s="1" t="e" cm="1" vm="1">
        <f t="array" aca="1" ref="Q97" ca="1">VLOOKUP(ENTRADAS14172029[CÓDIGO PRODUCTO],INVENTARIO12151827[],2,FALSE)</f>
        <v>#VALUE!</v>
      </c>
      <c r="R97" s="1">
        <v>96</v>
      </c>
    </row>
    <row r="98" spans="1:18" x14ac:dyDescent="0.25">
      <c r="A98" s="11" t="s">
        <v>420</v>
      </c>
      <c r="B98" t="s">
        <v>299</v>
      </c>
      <c r="C98" s="3">
        <f>INVENTARIO12151824[[#This Row],[STOCK]]</f>
        <v>48</v>
      </c>
      <c r="D98" s="17">
        <f>SUMIF(ENTRADAS14172029[[#This Row],[CÓDIGO PRODUCTO]],INVENTARIO12151827[[#This Row],[CÓDIGO PRODUCTO]],ENTRADAS14172029[[#This Row],[CANTIDAD]])</f>
        <v>92</v>
      </c>
      <c r="E98" s="17">
        <f>SUMIF(SALIDAS13161928[[#This Row],[CÓDIGO PRODUCTO]],INVENTARIO12151827[[#This Row],[CÓDIGO PRODUCTO]],SALIDAS13161928[[#This Row],[CANTIDAD]])</f>
        <v>88</v>
      </c>
      <c r="F98" s="18">
        <f>INVENTARIO12151827[[#This Row],[EXISTENCIAS INICIALES]]+INVENTARIO12151827[[#This Row],[ENTRADAS]]-INVENTARIO12151827[[#This Row],[SALIDAS]]</f>
        <v>52</v>
      </c>
      <c r="H98" s="1" t="s">
        <v>545</v>
      </c>
      <c r="J98" s="11" t="s">
        <v>420</v>
      </c>
      <c r="K98" s="36" t="e" cm="1">
        <f t="array" ref="K98">BUSCARV</f>
        <v>#NAME?</v>
      </c>
      <c r="L98" s="1">
        <v>88</v>
      </c>
      <c r="N98" s="1" t="s">
        <v>546</v>
      </c>
      <c r="P98" s="11" t="s">
        <v>420</v>
      </c>
      <c r="Q98" s="1" t="e" cm="1" vm="1">
        <f t="array" aca="1" ref="Q98" ca="1">VLOOKUP(ENTRADAS14172029[CÓDIGO PRODUCTO],INVENTARIO12151827[],2,FALSE)</f>
        <v>#VALUE!</v>
      </c>
      <c r="R98" s="1">
        <v>92</v>
      </c>
    </row>
    <row r="99" spans="1:18" x14ac:dyDescent="0.25">
      <c r="A99" s="11" t="s">
        <v>421</v>
      </c>
      <c r="B99" t="s">
        <v>300</v>
      </c>
      <c r="C99" s="3">
        <f>INVENTARIO12151824[[#This Row],[STOCK]]</f>
        <v>81</v>
      </c>
      <c r="D99" s="17">
        <f>SUMIF(ENTRADAS14172029[[#This Row],[CÓDIGO PRODUCTO]],INVENTARIO12151827[[#This Row],[CÓDIGO PRODUCTO]],ENTRADAS14172029[[#This Row],[CANTIDAD]])</f>
        <v>93</v>
      </c>
      <c r="E99" s="17">
        <f>SUMIF(SALIDAS13161928[[#This Row],[CÓDIGO PRODUCTO]],INVENTARIO12151827[[#This Row],[CÓDIGO PRODUCTO]],SALIDAS13161928[[#This Row],[CANTIDAD]])</f>
        <v>79</v>
      </c>
      <c r="F99" s="18">
        <f>INVENTARIO12151827[[#This Row],[EXISTENCIAS INICIALES]]+INVENTARIO12151827[[#This Row],[ENTRADAS]]-INVENTARIO12151827[[#This Row],[SALIDAS]]</f>
        <v>95</v>
      </c>
      <c r="H99" s="1" t="s">
        <v>546</v>
      </c>
      <c r="J99" s="11" t="s">
        <v>421</v>
      </c>
      <c r="K99" s="36" t="e" cm="1">
        <f t="array" ref="K99">BUSCARV</f>
        <v>#NAME?</v>
      </c>
      <c r="L99" s="1">
        <v>79</v>
      </c>
      <c r="N99" s="1" t="s">
        <v>547</v>
      </c>
      <c r="P99" s="11" t="s">
        <v>421</v>
      </c>
      <c r="Q99" s="1" t="e" cm="1" vm="1">
        <f t="array" aca="1" ref="Q99" ca="1">VLOOKUP(ENTRADAS14172029[CÓDIGO PRODUCTO],INVENTARIO12151827[],2,FALSE)</f>
        <v>#VALUE!</v>
      </c>
      <c r="R99" s="1">
        <v>93</v>
      </c>
    </row>
    <row r="100" spans="1:18" x14ac:dyDescent="0.25">
      <c r="A100" s="11" t="s">
        <v>422</v>
      </c>
      <c r="B100" t="s">
        <v>301</v>
      </c>
      <c r="C100" s="3">
        <f>INVENTARIO12151824[[#This Row],[STOCK]]</f>
        <v>90</v>
      </c>
      <c r="D100" s="17">
        <f>SUMIF(ENTRADAS14172029[[#This Row],[CÓDIGO PRODUCTO]],INVENTARIO12151827[[#This Row],[CÓDIGO PRODUCTO]],ENTRADAS14172029[[#This Row],[CANTIDAD]])</f>
        <v>97</v>
      </c>
      <c r="E100" s="17">
        <f>SUMIF(SALIDAS13161928[[#This Row],[CÓDIGO PRODUCTO]],INVENTARIO12151827[[#This Row],[CÓDIGO PRODUCTO]],SALIDAS13161928[[#This Row],[CANTIDAD]])</f>
        <v>86</v>
      </c>
      <c r="F100" s="18">
        <f>INVENTARIO12151827[[#This Row],[EXISTENCIAS INICIALES]]+INVENTARIO12151827[[#This Row],[ENTRADAS]]-INVENTARIO12151827[[#This Row],[SALIDAS]]</f>
        <v>101</v>
      </c>
      <c r="H100" s="1" t="s">
        <v>547</v>
      </c>
      <c r="J100" s="11" t="s">
        <v>422</v>
      </c>
      <c r="K100" s="36" t="e" cm="1">
        <f t="array" ref="K100">BUSCARV</f>
        <v>#NAME?</v>
      </c>
      <c r="L100" s="1">
        <v>86</v>
      </c>
      <c r="N100" s="1" t="s">
        <v>548</v>
      </c>
      <c r="P100" s="11" t="s">
        <v>422</v>
      </c>
      <c r="Q100" s="1" t="e" cm="1" vm="1">
        <f t="array" aca="1" ref="Q100" ca="1">VLOOKUP(ENTRADAS14172029[CÓDIGO PRODUCTO],INVENTARIO12151827[],2,FALSE)</f>
        <v>#VALUE!</v>
      </c>
      <c r="R100" s="1">
        <v>97</v>
      </c>
    </row>
    <row r="101" spans="1:18" x14ac:dyDescent="0.25">
      <c r="A101" s="11" t="s">
        <v>423</v>
      </c>
      <c r="B101" t="s">
        <v>302</v>
      </c>
      <c r="C101" s="3">
        <f>INVENTARIO12151824[[#This Row],[STOCK]]</f>
        <v>116</v>
      </c>
      <c r="D101" s="17">
        <f>SUMIF(ENTRADAS14172029[[#This Row],[CÓDIGO PRODUCTO]],INVENTARIO12151827[[#This Row],[CÓDIGO PRODUCTO]],ENTRADAS14172029[[#This Row],[CANTIDAD]])</f>
        <v>111</v>
      </c>
      <c r="E101" s="17">
        <f>SUMIF(SALIDAS13161928[[#This Row],[CÓDIGO PRODUCTO]],INVENTARIO12151827[[#This Row],[CÓDIGO PRODUCTO]],SALIDAS13161928[[#This Row],[CANTIDAD]])</f>
        <v>84</v>
      </c>
      <c r="F101" s="18">
        <f>INVENTARIO12151827[[#This Row],[EXISTENCIAS INICIALES]]+INVENTARIO12151827[[#This Row],[ENTRADAS]]-INVENTARIO12151827[[#This Row],[SALIDAS]]</f>
        <v>143</v>
      </c>
      <c r="H101" s="1" t="s">
        <v>548</v>
      </c>
      <c r="J101" s="11" t="s">
        <v>423</v>
      </c>
      <c r="K101" s="36" t="e" cm="1">
        <f t="array" ref="K101">BUSCARV</f>
        <v>#NAME?</v>
      </c>
      <c r="L101" s="1">
        <v>84</v>
      </c>
      <c r="N101" s="1" t="s">
        <v>549</v>
      </c>
      <c r="P101" s="11" t="s">
        <v>423</v>
      </c>
      <c r="Q101" s="1" t="e" cm="1" vm="1">
        <f t="array" aca="1" ref="Q101" ca="1">VLOOKUP(ENTRADAS14172029[CÓDIGO PRODUCTO],INVENTARIO12151827[],2,FALSE)</f>
        <v>#VALUE!</v>
      </c>
      <c r="R101" s="1">
        <v>111</v>
      </c>
    </row>
    <row r="102" spans="1:18" x14ac:dyDescent="0.25">
      <c r="A102" s="11" t="s">
        <v>424</v>
      </c>
      <c r="B102" t="s">
        <v>303</v>
      </c>
      <c r="C102" s="3">
        <f>INVENTARIO12151824[[#This Row],[STOCK]]</f>
        <v>35</v>
      </c>
      <c r="D102" s="17">
        <f>SUMIF(ENTRADAS14172029[[#This Row],[CÓDIGO PRODUCTO]],INVENTARIO12151827[[#This Row],[CÓDIGO PRODUCTO]],ENTRADAS14172029[[#This Row],[CANTIDAD]])</f>
        <v>92</v>
      </c>
      <c r="E102" s="17">
        <f>SUMIF(SALIDAS13161928[[#This Row],[CÓDIGO PRODUCTO]],INVENTARIO12151827[[#This Row],[CÓDIGO PRODUCTO]],SALIDAS13161928[[#This Row],[CANTIDAD]])</f>
        <v>81</v>
      </c>
      <c r="F102" s="18">
        <f>INVENTARIO12151827[[#This Row],[EXISTENCIAS INICIALES]]+INVENTARIO12151827[[#This Row],[ENTRADAS]]-INVENTARIO12151827[[#This Row],[SALIDAS]]</f>
        <v>46</v>
      </c>
      <c r="H102" s="1" t="s">
        <v>549</v>
      </c>
      <c r="J102" s="11" t="s">
        <v>424</v>
      </c>
      <c r="K102" s="36" t="e" cm="1">
        <f t="array" ref="K102">BUSCARV</f>
        <v>#NAME?</v>
      </c>
      <c r="L102" s="1">
        <v>81</v>
      </c>
      <c r="N102" s="1" t="s">
        <v>550</v>
      </c>
      <c r="P102" s="11" t="s">
        <v>424</v>
      </c>
      <c r="Q102" s="1" t="e" cm="1" vm="1">
        <f t="array" aca="1" ref="Q102" ca="1">VLOOKUP(ENTRADAS14172029[CÓDIGO PRODUCTO],INVENTARIO12151827[],2,FALSE)</f>
        <v>#VALUE!</v>
      </c>
      <c r="R102" s="1">
        <v>92</v>
      </c>
    </row>
    <row r="103" spans="1:18" x14ac:dyDescent="0.25">
      <c r="A103" s="11" t="s">
        <v>425</v>
      </c>
      <c r="B103" t="s">
        <v>78</v>
      </c>
      <c r="C103" s="3">
        <f>INVENTARIO12151824[[#This Row],[STOCK]]</f>
        <v>60</v>
      </c>
      <c r="D103" s="17">
        <f>SUMIF(ENTRADAS14172029[[#This Row],[CÓDIGO PRODUCTO]],INVENTARIO12151827[[#This Row],[CÓDIGO PRODUCTO]],ENTRADAS14172029[[#This Row],[CANTIDAD]])</f>
        <v>100</v>
      </c>
      <c r="E103" s="17">
        <f>SUMIF(SALIDAS13161928[[#This Row],[CÓDIGO PRODUCTO]],INVENTARIO12151827[[#This Row],[CÓDIGO PRODUCTO]],SALIDAS13161928[[#This Row],[CANTIDAD]])</f>
        <v>86</v>
      </c>
      <c r="F103" s="18">
        <f>INVENTARIO12151827[[#This Row],[EXISTENCIAS INICIALES]]+INVENTARIO12151827[[#This Row],[ENTRADAS]]-INVENTARIO12151827[[#This Row],[SALIDAS]]</f>
        <v>74</v>
      </c>
      <c r="H103" s="1" t="s">
        <v>550</v>
      </c>
      <c r="J103" s="11" t="s">
        <v>425</v>
      </c>
      <c r="K103" s="36" t="e" cm="1">
        <f t="array" ref="K103">BUSCARV</f>
        <v>#NAME?</v>
      </c>
      <c r="L103" s="1">
        <v>86</v>
      </c>
      <c r="N103" s="1" t="s">
        <v>551</v>
      </c>
      <c r="P103" s="11" t="s">
        <v>425</v>
      </c>
      <c r="Q103" s="1" t="e" cm="1" vm="1">
        <f t="array" aca="1" ref="Q103" ca="1">VLOOKUP(ENTRADAS14172029[CÓDIGO PRODUCTO],INVENTARIO12151827[],2,FALSE)</f>
        <v>#VALUE!</v>
      </c>
      <c r="R103" s="1">
        <v>100</v>
      </c>
    </row>
    <row r="104" spans="1:18" x14ac:dyDescent="0.25">
      <c r="A104" s="11" t="s">
        <v>426</v>
      </c>
      <c r="B104" t="s">
        <v>304</v>
      </c>
      <c r="C104" s="3">
        <f>INVENTARIO12151824[[#This Row],[STOCK]]</f>
        <v>86</v>
      </c>
      <c r="D104" s="17">
        <f>SUMIF(ENTRADAS14172029[[#This Row],[CÓDIGO PRODUCTO]],INVENTARIO12151827[[#This Row],[CÓDIGO PRODUCTO]],ENTRADAS14172029[[#This Row],[CANTIDAD]])</f>
        <v>109</v>
      </c>
      <c r="E104" s="17">
        <f>SUMIF(SALIDAS13161928[[#This Row],[CÓDIGO PRODUCTO]],INVENTARIO12151827[[#This Row],[CÓDIGO PRODUCTO]],SALIDAS13161928[[#This Row],[CANTIDAD]])</f>
        <v>84</v>
      </c>
      <c r="F104" s="18">
        <f>INVENTARIO12151827[[#This Row],[EXISTENCIAS INICIALES]]+INVENTARIO12151827[[#This Row],[ENTRADAS]]-INVENTARIO12151827[[#This Row],[SALIDAS]]</f>
        <v>111</v>
      </c>
      <c r="H104" s="1" t="s">
        <v>551</v>
      </c>
      <c r="J104" s="11" t="s">
        <v>426</v>
      </c>
      <c r="K104" s="36" t="e" cm="1">
        <f t="array" ref="K104">BUSCARV</f>
        <v>#NAME?</v>
      </c>
      <c r="L104" s="1">
        <v>84</v>
      </c>
      <c r="N104" s="1" t="s">
        <v>552</v>
      </c>
      <c r="P104" s="11" t="s">
        <v>426</v>
      </c>
      <c r="Q104" s="1" t="e" cm="1" vm="1">
        <f t="array" aca="1" ref="Q104" ca="1">VLOOKUP(ENTRADAS14172029[CÓDIGO PRODUCTO],INVENTARIO12151827[],2,FALSE)</f>
        <v>#VALUE!</v>
      </c>
      <c r="R104" s="1">
        <v>109</v>
      </c>
    </row>
    <row r="105" spans="1:18" x14ac:dyDescent="0.25">
      <c r="A105" s="11" t="s">
        <v>427</v>
      </c>
      <c r="B105" t="s">
        <v>79</v>
      </c>
      <c r="C105" s="3">
        <f>INVENTARIO12151824[[#This Row],[STOCK]]</f>
        <v>45</v>
      </c>
      <c r="D105" s="17">
        <f>SUMIF(ENTRADAS14172029[[#This Row],[CÓDIGO PRODUCTO]],INVENTARIO12151827[[#This Row],[CÓDIGO PRODUCTO]],ENTRADAS14172029[[#This Row],[CANTIDAD]])</f>
        <v>96</v>
      </c>
      <c r="E105" s="17">
        <f>SUMIF(SALIDAS13161928[[#This Row],[CÓDIGO PRODUCTO]],INVENTARIO12151827[[#This Row],[CÓDIGO PRODUCTO]],SALIDAS13161928[[#This Row],[CANTIDAD]])</f>
        <v>85</v>
      </c>
      <c r="F105" s="18">
        <f>INVENTARIO12151827[[#This Row],[EXISTENCIAS INICIALES]]+INVENTARIO12151827[[#This Row],[ENTRADAS]]-INVENTARIO12151827[[#This Row],[SALIDAS]]</f>
        <v>56</v>
      </c>
      <c r="H105" s="1" t="s">
        <v>552</v>
      </c>
      <c r="J105" s="11" t="s">
        <v>427</v>
      </c>
      <c r="K105" s="36" t="e" cm="1">
        <f t="array" ref="K105">BUSCARV</f>
        <v>#NAME?</v>
      </c>
      <c r="L105" s="1">
        <v>85</v>
      </c>
      <c r="N105" s="1" t="s">
        <v>553</v>
      </c>
      <c r="P105" s="11" t="s">
        <v>427</v>
      </c>
      <c r="Q105" s="1" t="e" cm="1" vm="1">
        <f t="array" aca="1" ref="Q105" ca="1">VLOOKUP(ENTRADAS14172029[CÓDIGO PRODUCTO],INVENTARIO12151827[],2,FALSE)</f>
        <v>#VALUE!</v>
      </c>
      <c r="R105" s="1">
        <v>96</v>
      </c>
    </row>
    <row r="106" spans="1:18" x14ac:dyDescent="0.25">
      <c r="A106" s="11" t="s">
        <v>428</v>
      </c>
      <c r="B106" t="s">
        <v>305</v>
      </c>
      <c r="C106" s="3">
        <f>INVENTARIO12151824[[#This Row],[STOCK]]</f>
        <v>57</v>
      </c>
      <c r="D106" s="17">
        <f>SUMIF(ENTRADAS14172029[[#This Row],[CÓDIGO PRODUCTO]],INVENTARIO12151827[[#This Row],[CÓDIGO PRODUCTO]],ENTRADAS14172029[[#This Row],[CANTIDAD]])</f>
        <v>91</v>
      </c>
      <c r="E106" s="17">
        <f>SUMIF(SALIDAS13161928[[#This Row],[CÓDIGO PRODUCTO]],INVENTARIO12151827[[#This Row],[CÓDIGO PRODUCTO]],SALIDAS13161928[[#This Row],[CANTIDAD]])</f>
        <v>89</v>
      </c>
      <c r="F106" s="18">
        <f>INVENTARIO12151827[[#This Row],[EXISTENCIAS INICIALES]]+INVENTARIO12151827[[#This Row],[ENTRADAS]]-INVENTARIO12151827[[#This Row],[SALIDAS]]</f>
        <v>59</v>
      </c>
      <c r="H106" s="1" t="s">
        <v>553</v>
      </c>
      <c r="J106" s="11" t="s">
        <v>428</v>
      </c>
      <c r="K106" s="36" t="e" cm="1">
        <f t="array" ref="K106">BUSCARV</f>
        <v>#NAME?</v>
      </c>
      <c r="L106" s="1">
        <v>89</v>
      </c>
      <c r="N106" s="1" t="s">
        <v>554</v>
      </c>
      <c r="P106" s="11" t="s">
        <v>428</v>
      </c>
      <c r="Q106" s="1" t="e" cm="1" vm="1">
        <f t="array" aca="1" ref="Q106" ca="1">VLOOKUP(ENTRADAS14172029[CÓDIGO PRODUCTO],INVENTARIO12151827[],2,FALSE)</f>
        <v>#VALUE!</v>
      </c>
      <c r="R106" s="1">
        <v>91</v>
      </c>
    </row>
    <row r="107" spans="1:18" x14ac:dyDescent="0.25">
      <c r="A107" s="11" t="s">
        <v>429</v>
      </c>
      <c r="B107" t="s">
        <v>306</v>
      </c>
      <c r="C107" s="3">
        <f>INVENTARIO12151824[[#This Row],[STOCK]]</f>
        <v>88</v>
      </c>
      <c r="D107" s="17">
        <f>SUMIF(ENTRADAS14172029[[#This Row],[CÓDIGO PRODUCTO]],INVENTARIO12151827[[#This Row],[CÓDIGO PRODUCTO]],ENTRADAS14172029[[#This Row],[CANTIDAD]])</f>
        <v>98</v>
      </c>
      <c r="E107" s="17">
        <f>SUMIF(SALIDAS13161928[[#This Row],[CÓDIGO PRODUCTO]],INVENTARIO12151827[[#This Row],[CÓDIGO PRODUCTO]],SALIDAS13161928[[#This Row],[CANTIDAD]])</f>
        <v>84</v>
      </c>
      <c r="F107" s="18">
        <f>INVENTARIO12151827[[#This Row],[EXISTENCIAS INICIALES]]+INVENTARIO12151827[[#This Row],[ENTRADAS]]-INVENTARIO12151827[[#This Row],[SALIDAS]]</f>
        <v>102</v>
      </c>
      <c r="H107" s="1" t="s">
        <v>554</v>
      </c>
      <c r="J107" s="11" t="s">
        <v>429</v>
      </c>
      <c r="K107" s="36" t="e" cm="1">
        <f t="array" ref="K107">BUSCARV</f>
        <v>#NAME?</v>
      </c>
      <c r="L107" s="1">
        <v>84</v>
      </c>
      <c r="N107" s="1" t="s">
        <v>555</v>
      </c>
      <c r="P107" s="11" t="s">
        <v>429</v>
      </c>
      <c r="Q107" s="1" t="e" cm="1" vm="1">
        <f t="array" aca="1" ref="Q107" ca="1">VLOOKUP(ENTRADAS14172029[CÓDIGO PRODUCTO],INVENTARIO12151827[],2,FALSE)</f>
        <v>#VALUE!</v>
      </c>
      <c r="R107" s="1">
        <v>98</v>
      </c>
    </row>
    <row r="108" spans="1:18" x14ac:dyDescent="0.25">
      <c r="A108" s="11" t="s">
        <v>430</v>
      </c>
      <c r="B108" t="s">
        <v>81</v>
      </c>
      <c r="C108" s="3">
        <f>INVENTARIO12151824[[#This Row],[STOCK]]</f>
        <v>71</v>
      </c>
      <c r="D108" s="17">
        <f>SUMIF(ENTRADAS14172029[[#This Row],[CÓDIGO PRODUCTO]],INVENTARIO12151827[[#This Row],[CÓDIGO PRODUCTO]],ENTRADAS14172029[[#This Row],[CANTIDAD]])</f>
        <v>90</v>
      </c>
      <c r="E108" s="17">
        <f>SUMIF(SALIDAS13161928[[#This Row],[CÓDIGO PRODUCTO]],INVENTARIO12151827[[#This Row],[CÓDIGO PRODUCTO]],SALIDAS13161928[[#This Row],[CANTIDAD]])</f>
        <v>87</v>
      </c>
      <c r="F108" s="18">
        <f>INVENTARIO12151827[[#This Row],[EXISTENCIAS INICIALES]]+INVENTARIO12151827[[#This Row],[ENTRADAS]]-INVENTARIO12151827[[#This Row],[SALIDAS]]</f>
        <v>74</v>
      </c>
      <c r="H108" s="1" t="s">
        <v>555</v>
      </c>
      <c r="J108" s="11" t="s">
        <v>430</v>
      </c>
      <c r="K108" s="36" t="e" cm="1">
        <f t="array" ref="K108">BUSCARV</f>
        <v>#NAME?</v>
      </c>
      <c r="L108" s="1">
        <v>87</v>
      </c>
      <c r="N108" s="1" t="s">
        <v>556</v>
      </c>
      <c r="P108" s="11" t="s">
        <v>430</v>
      </c>
      <c r="Q108" s="1" t="e" cm="1" vm="1">
        <f t="array" aca="1" ref="Q108" ca="1">VLOOKUP(ENTRADAS14172029[CÓDIGO PRODUCTO],INVENTARIO12151827[],2,FALSE)</f>
        <v>#VALUE!</v>
      </c>
      <c r="R108" s="1">
        <v>90</v>
      </c>
    </row>
    <row r="109" spans="1:18" x14ac:dyDescent="0.25">
      <c r="A109" s="11" t="s">
        <v>431</v>
      </c>
      <c r="B109" t="s">
        <v>307</v>
      </c>
      <c r="C109" s="3">
        <f>INVENTARIO12151824[[#This Row],[STOCK]]</f>
        <v>68</v>
      </c>
      <c r="D109" s="17">
        <f>SUMIF(ENTRADAS14172029[[#This Row],[CÓDIGO PRODUCTO]],INVENTARIO12151827[[#This Row],[CÓDIGO PRODUCTO]],ENTRADAS14172029[[#This Row],[CANTIDAD]])</f>
        <v>103</v>
      </c>
      <c r="E109" s="17">
        <f>SUMIF(SALIDAS13161928[[#This Row],[CÓDIGO PRODUCTO]],INVENTARIO12151827[[#This Row],[CÓDIGO PRODUCTO]],SALIDAS13161928[[#This Row],[CANTIDAD]])</f>
        <v>87</v>
      </c>
      <c r="F109" s="18">
        <f>INVENTARIO12151827[[#This Row],[EXISTENCIAS INICIALES]]+INVENTARIO12151827[[#This Row],[ENTRADAS]]-INVENTARIO12151827[[#This Row],[SALIDAS]]</f>
        <v>84</v>
      </c>
      <c r="H109" s="1" t="s">
        <v>556</v>
      </c>
      <c r="J109" s="11" t="s">
        <v>431</v>
      </c>
      <c r="K109" s="36" t="e" cm="1">
        <f t="array" ref="K109">BUSCARV</f>
        <v>#NAME?</v>
      </c>
      <c r="L109" s="1">
        <v>87</v>
      </c>
      <c r="N109" s="1" t="s">
        <v>557</v>
      </c>
      <c r="P109" s="11" t="s">
        <v>431</v>
      </c>
      <c r="Q109" s="1" t="e" cm="1" vm="1">
        <f t="array" aca="1" ref="Q109" ca="1">VLOOKUP(ENTRADAS14172029[CÓDIGO PRODUCTO],INVENTARIO12151827[],2,FALSE)</f>
        <v>#VALUE!</v>
      </c>
      <c r="R109" s="1">
        <v>103</v>
      </c>
    </row>
    <row r="110" spans="1:18" x14ac:dyDescent="0.25">
      <c r="A110" s="11" t="s">
        <v>432</v>
      </c>
      <c r="B110" t="s">
        <v>308</v>
      </c>
      <c r="C110" s="3">
        <f>INVENTARIO12151824[[#This Row],[STOCK]]</f>
        <v>43</v>
      </c>
      <c r="D110" s="17">
        <f>SUMIF(ENTRADAS14172029[[#This Row],[CÓDIGO PRODUCTO]],INVENTARIO12151827[[#This Row],[CÓDIGO PRODUCTO]],ENTRADAS14172029[[#This Row],[CANTIDAD]])</f>
        <v>94</v>
      </c>
      <c r="E110" s="17">
        <f>SUMIF(SALIDAS13161928[[#This Row],[CÓDIGO PRODUCTO]],INVENTARIO12151827[[#This Row],[CÓDIGO PRODUCTO]],SALIDAS13161928[[#This Row],[CANTIDAD]])</f>
        <v>81</v>
      </c>
      <c r="F110" s="18">
        <f>INVENTARIO12151827[[#This Row],[EXISTENCIAS INICIALES]]+INVENTARIO12151827[[#This Row],[ENTRADAS]]-INVENTARIO12151827[[#This Row],[SALIDAS]]</f>
        <v>56</v>
      </c>
      <c r="H110" s="1" t="s">
        <v>557</v>
      </c>
      <c r="J110" s="11" t="s">
        <v>432</v>
      </c>
      <c r="K110" s="36" t="e" cm="1">
        <f t="array" ref="K110">BUSCARV</f>
        <v>#NAME?</v>
      </c>
      <c r="L110" s="1">
        <v>81</v>
      </c>
      <c r="N110" s="1" t="s">
        <v>558</v>
      </c>
      <c r="P110" s="11" t="s">
        <v>432</v>
      </c>
      <c r="Q110" s="1" t="e" cm="1" vm="1">
        <f t="array" aca="1" ref="Q110" ca="1">VLOOKUP(ENTRADAS14172029[CÓDIGO PRODUCTO],INVENTARIO12151827[],2,FALSE)</f>
        <v>#VALUE!</v>
      </c>
      <c r="R110" s="1">
        <v>94</v>
      </c>
    </row>
    <row r="111" spans="1:18" x14ac:dyDescent="0.25">
      <c r="A111" s="11" t="s">
        <v>433</v>
      </c>
      <c r="B111" t="s">
        <v>309</v>
      </c>
      <c r="C111" s="3">
        <f>INVENTARIO12151824[[#This Row],[STOCK]]</f>
        <v>85</v>
      </c>
      <c r="D111" s="17">
        <f>SUMIF(ENTRADAS14172029[[#This Row],[CÓDIGO PRODUCTO]],INVENTARIO12151827[[#This Row],[CÓDIGO PRODUCTO]],ENTRADAS14172029[[#This Row],[CANTIDAD]])</f>
        <v>96</v>
      </c>
      <c r="E111" s="17">
        <f>SUMIF(SALIDAS13161928[[#This Row],[CÓDIGO PRODUCTO]],INVENTARIO12151827[[#This Row],[CÓDIGO PRODUCTO]],SALIDAS13161928[[#This Row],[CANTIDAD]])</f>
        <v>84</v>
      </c>
      <c r="F111" s="18">
        <f>INVENTARIO12151827[[#This Row],[EXISTENCIAS INICIALES]]+INVENTARIO12151827[[#This Row],[ENTRADAS]]-INVENTARIO12151827[[#This Row],[SALIDAS]]</f>
        <v>97</v>
      </c>
      <c r="H111" s="1" t="s">
        <v>558</v>
      </c>
      <c r="J111" s="11" t="s">
        <v>433</v>
      </c>
      <c r="K111" s="36" t="e" cm="1">
        <f t="array" ref="K111">BUSCARV</f>
        <v>#NAME?</v>
      </c>
      <c r="L111" s="1">
        <v>84</v>
      </c>
      <c r="N111" s="1" t="s">
        <v>559</v>
      </c>
      <c r="P111" s="11" t="s">
        <v>433</v>
      </c>
      <c r="Q111" s="1" t="e" cm="1" vm="1">
        <f t="array" aca="1" ref="Q111" ca="1">VLOOKUP(ENTRADAS14172029[CÓDIGO PRODUCTO],INVENTARIO12151827[],2,FALSE)</f>
        <v>#VALUE!</v>
      </c>
      <c r="R111" s="1">
        <v>96</v>
      </c>
    </row>
    <row r="112" spans="1:18" x14ac:dyDescent="0.25">
      <c r="A112" s="11" t="s">
        <v>434</v>
      </c>
      <c r="B112" t="s">
        <v>310</v>
      </c>
      <c r="C112" s="3">
        <f>INVENTARIO12151824[[#This Row],[STOCK]]</f>
        <v>81</v>
      </c>
      <c r="D112" s="17">
        <f>SUMIF(ENTRADAS14172029[[#This Row],[CÓDIGO PRODUCTO]],INVENTARIO12151827[[#This Row],[CÓDIGO PRODUCTO]],ENTRADAS14172029[[#This Row],[CANTIDAD]])</f>
        <v>98</v>
      </c>
      <c r="E112" s="17">
        <f>SUMIF(SALIDAS13161928[[#This Row],[CÓDIGO PRODUCTO]],INVENTARIO12151827[[#This Row],[CÓDIGO PRODUCTO]],SALIDAS13161928[[#This Row],[CANTIDAD]])</f>
        <v>87</v>
      </c>
      <c r="F112" s="18">
        <f>INVENTARIO12151827[[#This Row],[EXISTENCIAS INICIALES]]+INVENTARIO12151827[[#This Row],[ENTRADAS]]-INVENTARIO12151827[[#This Row],[SALIDAS]]</f>
        <v>92</v>
      </c>
      <c r="H112" s="1" t="s">
        <v>559</v>
      </c>
      <c r="J112" s="11" t="s">
        <v>434</v>
      </c>
      <c r="K112" s="36" t="e" cm="1">
        <f t="array" ref="K112">BUSCARV</f>
        <v>#NAME?</v>
      </c>
      <c r="L112" s="1">
        <v>87</v>
      </c>
      <c r="N112" s="1" t="s">
        <v>560</v>
      </c>
      <c r="P112" s="11" t="s">
        <v>434</v>
      </c>
      <c r="Q112" s="1" t="e" cm="1" vm="1">
        <f t="array" aca="1" ref="Q112" ca="1">VLOOKUP(ENTRADAS14172029[CÓDIGO PRODUCTO],INVENTARIO12151827[],2,FALSE)</f>
        <v>#VALUE!</v>
      </c>
      <c r="R112" s="1">
        <v>98</v>
      </c>
    </row>
    <row r="113" spans="1:18" x14ac:dyDescent="0.25">
      <c r="A113" s="11" t="s">
        <v>435</v>
      </c>
      <c r="B113" t="s">
        <v>311</v>
      </c>
      <c r="C113" s="3">
        <f>INVENTARIO12151824[[#This Row],[STOCK]]</f>
        <v>141</v>
      </c>
      <c r="D113" s="17">
        <f>SUMIF(ENTRADAS14172029[[#This Row],[CÓDIGO PRODUCTO]],INVENTARIO12151827[[#This Row],[CÓDIGO PRODUCTO]],ENTRADAS14172029[[#This Row],[CANTIDAD]])</f>
        <v>110</v>
      </c>
      <c r="E113" s="17">
        <f>SUMIF(SALIDAS13161928[[#This Row],[CÓDIGO PRODUCTO]],INVENTARIO12151827[[#This Row],[CÓDIGO PRODUCTO]],SALIDAS13161928[[#This Row],[CANTIDAD]])</f>
        <v>82</v>
      </c>
      <c r="F113" s="18">
        <f>INVENTARIO12151827[[#This Row],[EXISTENCIAS INICIALES]]+INVENTARIO12151827[[#This Row],[ENTRADAS]]-INVENTARIO12151827[[#This Row],[SALIDAS]]</f>
        <v>169</v>
      </c>
      <c r="H113" s="1" t="s">
        <v>560</v>
      </c>
      <c r="J113" s="11" t="s">
        <v>435</v>
      </c>
      <c r="K113" s="36" t="e" cm="1">
        <f t="array" ref="K113">BUSCARV</f>
        <v>#NAME?</v>
      </c>
      <c r="L113" s="1">
        <v>82</v>
      </c>
      <c r="N113" s="1" t="s">
        <v>561</v>
      </c>
      <c r="P113" s="11" t="s">
        <v>435</v>
      </c>
      <c r="Q113" s="1" t="e" cm="1" vm="1">
        <f t="array" aca="1" ref="Q113" ca="1">VLOOKUP(ENTRADAS14172029[CÓDIGO PRODUCTO],INVENTARIO12151827[],2,FALSE)</f>
        <v>#VALUE!</v>
      </c>
      <c r="R113" s="1">
        <v>110</v>
      </c>
    </row>
    <row r="114" spans="1:18" x14ac:dyDescent="0.25">
      <c r="A114" s="11" t="s">
        <v>436</v>
      </c>
      <c r="B114" t="s">
        <v>312</v>
      </c>
      <c r="C114" s="3">
        <f>INVENTARIO12151824[[#This Row],[STOCK]]</f>
        <v>103</v>
      </c>
      <c r="D114" s="17">
        <f>SUMIF(ENTRADAS14172029[[#This Row],[CÓDIGO PRODUCTO]],INVENTARIO12151827[[#This Row],[CÓDIGO PRODUCTO]],ENTRADAS14172029[[#This Row],[CANTIDAD]])</f>
        <v>108</v>
      </c>
      <c r="E114" s="17">
        <f>SUMIF(SALIDAS13161928[[#This Row],[CÓDIGO PRODUCTO]],INVENTARIO12151827[[#This Row],[CÓDIGO PRODUCTO]],SALIDAS13161928[[#This Row],[CANTIDAD]])</f>
        <v>83</v>
      </c>
      <c r="F114" s="18">
        <f>INVENTARIO12151827[[#This Row],[EXISTENCIAS INICIALES]]+INVENTARIO12151827[[#This Row],[ENTRADAS]]-INVENTARIO12151827[[#This Row],[SALIDAS]]</f>
        <v>128</v>
      </c>
      <c r="H114" s="1" t="s">
        <v>561</v>
      </c>
      <c r="J114" s="11" t="s">
        <v>436</v>
      </c>
      <c r="K114" s="36" t="e" cm="1">
        <f t="array" ref="K114">BUSCARV</f>
        <v>#NAME?</v>
      </c>
      <c r="L114" s="1">
        <v>83</v>
      </c>
      <c r="N114" s="1" t="s">
        <v>562</v>
      </c>
      <c r="P114" s="11" t="s">
        <v>436</v>
      </c>
      <c r="Q114" s="1" t="e" cm="1" vm="1">
        <f t="array" aca="1" ref="Q114" ca="1">VLOOKUP(ENTRADAS14172029[CÓDIGO PRODUCTO],INVENTARIO12151827[],2,FALSE)</f>
        <v>#VALUE!</v>
      </c>
      <c r="R114" s="1">
        <v>108</v>
      </c>
    </row>
    <row r="115" spans="1:18" x14ac:dyDescent="0.25">
      <c r="A115" s="11" t="s">
        <v>437</v>
      </c>
      <c r="B115" t="s">
        <v>313</v>
      </c>
      <c r="C115" s="3">
        <f>INVENTARIO12151824[[#This Row],[STOCK]]</f>
        <v>67</v>
      </c>
      <c r="D115" s="17">
        <f>SUMIF(ENTRADAS14172029[[#This Row],[CÓDIGO PRODUCTO]],INVENTARIO12151827[[#This Row],[CÓDIGO PRODUCTO]],ENTRADAS14172029[[#This Row],[CANTIDAD]])</f>
        <v>98</v>
      </c>
      <c r="E115" s="17">
        <f>SUMIF(SALIDAS13161928[[#This Row],[CÓDIGO PRODUCTO]],INVENTARIO12151827[[#This Row],[CÓDIGO PRODUCTO]],SALIDAS13161928[[#This Row],[CANTIDAD]])</f>
        <v>83</v>
      </c>
      <c r="F115" s="18">
        <f>INVENTARIO12151827[[#This Row],[EXISTENCIAS INICIALES]]+INVENTARIO12151827[[#This Row],[ENTRADAS]]-INVENTARIO12151827[[#This Row],[SALIDAS]]</f>
        <v>82</v>
      </c>
      <c r="H115" s="1" t="s">
        <v>562</v>
      </c>
      <c r="J115" s="11" t="s">
        <v>437</v>
      </c>
      <c r="K115" s="36" t="e" cm="1">
        <f t="array" ref="K115">BUSCARV</f>
        <v>#NAME?</v>
      </c>
      <c r="L115" s="1">
        <v>83</v>
      </c>
      <c r="N115" s="1" t="s">
        <v>563</v>
      </c>
      <c r="P115" s="11" t="s">
        <v>437</v>
      </c>
      <c r="Q115" s="1" t="e" cm="1" vm="1">
        <f t="array" aca="1" ref="Q115" ca="1">VLOOKUP(ENTRADAS14172029[CÓDIGO PRODUCTO],INVENTARIO12151827[],2,FALSE)</f>
        <v>#VALUE!</v>
      </c>
      <c r="R115" s="1">
        <v>98</v>
      </c>
    </row>
    <row r="116" spans="1:18" x14ac:dyDescent="0.25">
      <c r="A116" s="11" t="s">
        <v>438</v>
      </c>
      <c r="B116" t="s">
        <v>314</v>
      </c>
      <c r="C116" s="3">
        <f>INVENTARIO12151824[[#This Row],[STOCK]]</f>
        <v>92</v>
      </c>
      <c r="D116" s="17">
        <f>SUMIF(ENTRADAS14172029[[#This Row],[CÓDIGO PRODUCTO]],INVENTARIO12151827[[#This Row],[CÓDIGO PRODUCTO]],ENTRADAS14172029[[#This Row],[CANTIDAD]])</f>
        <v>102</v>
      </c>
      <c r="E116" s="17">
        <f>SUMIF(SALIDAS13161928[[#This Row],[CÓDIGO PRODUCTO]],INVENTARIO12151827[[#This Row],[CÓDIGO PRODUCTO]],SALIDAS13161928[[#This Row],[CANTIDAD]])</f>
        <v>80</v>
      </c>
      <c r="F116" s="18">
        <f>INVENTARIO12151827[[#This Row],[EXISTENCIAS INICIALES]]+INVENTARIO12151827[[#This Row],[ENTRADAS]]-INVENTARIO12151827[[#This Row],[SALIDAS]]</f>
        <v>114</v>
      </c>
      <c r="H116" s="1" t="s">
        <v>563</v>
      </c>
      <c r="J116" s="11" t="s">
        <v>438</v>
      </c>
      <c r="K116" s="36" t="e" cm="1">
        <f t="array" ref="K116">BUSCARV</f>
        <v>#NAME?</v>
      </c>
      <c r="L116" s="1">
        <v>80</v>
      </c>
      <c r="N116" s="1" t="s">
        <v>564</v>
      </c>
      <c r="P116" s="11" t="s">
        <v>438</v>
      </c>
      <c r="Q116" s="1" t="e" cm="1" vm="1">
        <f t="array" aca="1" ref="Q116" ca="1">VLOOKUP(ENTRADAS14172029[CÓDIGO PRODUCTO],INVENTARIO12151827[],2,FALSE)</f>
        <v>#VALUE!</v>
      </c>
      <c r="R116" s="1">
        <v>102</v>
      </c>
    </row>
    <row r="117" spans="1:18" x14ac:dyDescent="0.25">
      <c r="A117" s="11" t="s">
        <v>439</v>
      </c>
      <c r="B117" t="s">
        <v>315</v>
      </c>
      <c r="C117" s="3">
        <f>INVENTARIO12151824[[#This Row],[STOCK]]</f>
        <v>52</v>
      </c>
      <c r="D117" s="17">
        <f>SUMIF(ENTRADAS14172029[[#This Row],[CÓDIGO PRODUCTO]],INVENTARIO12151827[[#This Row],[CÓDIGO PRODUCTO]],ENTRADAS14172029[[#This Row],[CANTIDAD]])</f>
        <v>91</v>
      </c>
      <c r="E117" s="17">
        <f>SUMIF(SALIDAS13161928[[#This Row],[CÓDIGO PRODUCTO]],INVENTARIO12151827[[#This Row],[CÓDIGO PRODUCTO]],SALIDAS13161928[[#This Row],[CANTIDAD]])</f>
        <v>86</v>
      </c>
      <c r="F117" s="18">
        <f>INVENTARIO12151827[[#This Row],[EXISTENCIAS INICIALES]]+INVENTARIO12151827[[#This Row],[ENTRADAS]]-INVENTARIO12151827[[#This Row],[SALIDAS]]</f>
        <v>57</v>
      </c>
      <c r="H117" s="1" t="s">
        <v>564</v>
      </c>
      <c r="J117" s="11" t="s">
        <v>439</v>
      </c>
      <c r="K117" s="36" t="e" cm="1">
        <f t="array" ref="K117">BUSCARV</f>
        <v>#NAME?</v>
      </c>
      <c r="L117" s="1">
        <v>86</v>
      </c>
      <c r="N117" s="1" t="s">
        <v>565</v>
      </c>
      <c r="P117" s="11" t="s">
        <v>439</v>
      </c>
      <c r="Q117" s="1" t="e" cm="1" vm="1">
        <f t="array" aca="1" ref="Q117" ca="1">VLOOKUP(ENTRADAS14172029[CÓDIGO PRODUCTO],INVENTARIO12151827[],2,FALSE)</f>
        <v>#VALUE!</v>
      </c>
      <c r="R117" s="1">
        <v>91</v>
      </c>
    </row>
    <row r="118" spans="1:18" x14ac:dyDescent="0.25">
      <c r="A118" s="11" t="s">
        <v>440</v>
      </c>
      <c r="B118" t="s">
        <v>316</v>
      </c>
      <c r="C118" s="3">
        <f>INVENTARIO12151824[[#This Row],[STOCK]]</f>
        <v>82</v>
      </c>
      <c r="D118" s="17">
        <f>SUMIF(ENTRADAS14172029[[#This Row],[CÓDIGO PRODUCTO]],INVENTARIO12151827[[#This Row],[CÓDIGO PRODUCTO]],ENTRADAS14172029[[#This Row],[CANTIDAD]])</f>
        <v>108</v>
      </c>
      <c r="E118" s="17">
        <f>SUMIF(SALIDAS13161928[[#This Row],[CÓDIGO PRODUCTO]],INVENTARIO12151827[[#This Row],[CÓDIGO PRODUCTO]],SALIDAS13161928[[#This Row],[CANTIDAD]])</f>
        <v>84</v>
      </c>
      <c r="F118" s="18">
        <f>INVENTARIO12151827[[#This Row],[EXISTENCIAS INICIALES]]+INVENTARIO12151827[[#This Row],[ENTRADAS]]-INVENTARIO12151827[[#This Row],[SALIDAS]]</f>
        <v>106</v>
      </c>
      <c r="H118" s="1" t="s">
        <v>565</v>
      </c>
      <c r="J118" s="11" t="s">
        <v>440</v>
      </c>
      <c r="K118" s="36" t="e" cm="1">
        <f t="array" ref="K118">BUSCARV</f>
        <v>#NAME?</v>
      </c>
      <c r="L118" s="1">
        <v>84</v>
      </c>
      <c r="N118" s="1" t="s">
        <v>566</v>
      </c>
      <c r="P118" s="11" t="s">
        <v>440</v>
      </c>
      <c r="Q118" s="1" t="e" cm="1" vm="1">
        <f t="array" aca="1" ref="Q118" ca="1">VLOOKUP(ENTRADAS14172029[CÓDIGO PRODUCTO],INVENTARIO12151827[],2,FALSE)</f>
        <v>#VALUE!</v>
      </c>
      <c r="R118" s="1">
        <v>108</v>
      </c>
    </row>
    <row r="119" spans="1:18" x14ac:dyDescent="0.25">
      <c r="A119" s="11" t="s">
        <v>441</v>
      </c>
      <c r="B119" t="s">
        <v>317</v>
      </c>
      <c r="C119" s="3">
        <f>INVENTARIO12151824[[#This Row],[STOCK]]</f>
        <v>54</v>
      </c>
      <c r="D119" s="17">
        <f>SUMIF(ENTRADAS14172029[[#This Row],[CÓDIGO PRODUCTO]],INVENTARIO12151827[[#This Row],[CÓDIGO PRODUCTO]],ENTRADAS14172029[[#This Row],[CANTIDAD]])</f>
        <v>90</v>
      </c>
      <c r="E119" s="17">
        <f>SUMIF(SALIDAS13161928[[#This Row],[CÓDIGO PRODUCTO]],INVENTARIO12151827[[#This Row],[CÓDIGO PRODUCTO]],SALIDAS13161928[[#This Row],[CANTIDAD]])</f>
        <v>82</v>
      </c>
      <c r="F119" s="18">
        <f>INVENTARIO12151827[[#This Row],[EXISTENCIAS INICIALES]]+INVENTARIO12151827[[#This Row],[ENTRADAS]]-INVENTARIO12151827[[#This Row],[SALIDAS]]</f>
        <v>62</v>
      </c>
      <c r="H119" s="1" t="s">
        <v>566</v>
      </c>
      <c r="J119" s="11" t="s">
        <v>441</v>
      </c>
      <c r="K119" s="36" t="e" cm="1">
        <f t="array" ref="K119">BUSCARV</f>
        <v>#NAME?</v>
      </c>
      <c r="L119" s="1">
        <v>82</v>
      </c>
      <c r="N119" s="1" t="s">
        <v>567</v>
      </c>
      <c r="P119" s="11" t="s">
        <v>441</v>
      </c>
      <c r="Q119" s="1" t="e" cm="1" vm="1">
        <f t="array" aca="1" ref="Q119" ca="1">VLOOKUP(ENTRADAS14172029[CÓDIGO PRODUCTO],INVENTARIO12151827[],2,FALSE)</f>
        <v>#VALUE!</v>
      </c>
      <c r="R119" s="1">
        <v>90</v>
      </c>
    </row>
    <row r="120" spans="1:18" x14ac:dyDescent="0.25">
      <c r="A120" s="11" t="s">
        <v>442</v>
      </c>
      <c r="B120" t="s">
        <v>318</v>
      </c>
      <c r="C120" s="3">
        <f>INVENTARIO12151824[[#This Row],[STOCK]]</f>
        <v>98</v>
      </c>
      <c r="D120" s="17">
        <f>SUMIF(ENTRADAS14172029[[#This Row],[CÓDIGO PRODUCTO]],INVENTARIO12151827[[#This Row],[CÓDIGO PRODUCTO]],ENTRADAS14172029[[#This Row],[CANTIDAD]])</f>
        <v>104</v>
      </c>
      <c r="E120" s="17">
        <f>SUMIF(SALIDAS13161928[[#This Row],[CÓDIGO PRODUCTO]],INVENTARIO12151827[[#This Row],[CÓDIGO PRODUCTO]],SALIDAS13161928[[#This Row],[CANTIDAD]])</f>
        <v>89</v>
      </c>
      <c r="F120" s="18">
        <f>INVENTARIO12151827[[#This Row],[EXISTENCIAS INICIALES]]+INVENTARIO12151827[[#This Row],[ENTRADAS]]-INVENTARIO12151827[[#This Row],[SALIDAS]]</f>
        <v>113</v>
      </c>
      <c r="H120" s="1" t="s">
        <v>567</v>
      </c>
      <c r="J120" s="11" t="s">
        <v>442</v>
      </c>
      <c r="K120" s="36" t="e" cm="1">
        <f t="array" ref="K120">BUSCARV</f>
        <v>#NAME?</v>
      </c>
      <c r="L120" s="1">
        <v>89</v>
      </c>
      <c r="N120" s="1" t="s">
        <v>568</v>
      </c>
      <c r="P120" s="11" t="s">
        <v>442</v>
      </c>
      <c r="Q120" s="1" t="e" cm="1" vm="1">
        <f t="array" aca="1" ref="Q120" ca="1">VLOOKUP(ENTRADAS14172029[CÓDIGO PRODUCTO],INVENTARIO12151827[],2,FALSE)</f>
        <v>#VALUE!</v>
      </c>
      <c r="R120" s="1">
        <v>104</v>
      </c>
    </row>
    <row r="121" spans="1:18" x14ac:dyDescent="0.25">
      <c r="A121" s="11" t="s">
        <v>443</v>
      </c>
      <c r="B121" t="s">
        <v>319</v>
      </c>
      <c r="C121" s="3">
        <f>INVENTARIO12151824[[#This Row],[STOCK]]</f>
        <v>37</v>
      </c>
      <c r="D121" s="17">
        <f>SUMIF(ENTRADAS14172029[[#This Row],[CÓDIGO PRODUCTO]],INVENTARIO12151827[[#This Row],[CÓDIGO PRODUCTO]],ENTRADAS14172029[[#This Row],[CANTIDAD]])</f>
        <v>90</v>
      </c>
      <c r="E121" s="17">
        <f>SUMIF(SALIDAS13161928[[#This Row],[CÓDIGO PRODUCTO]],INVENTARIO12151827[[#This Row],[CÓDIGO PRODUCTO]],SALIDAS13161928[[#This Row],[CANTIDAD]])</f>
        <v>84</v>
      </c>
      <c r="F121" s="18">
        <f>INVENTARIO12151827[[#This Row],[EXISTENCIAS INICIALES]]+INVENTARIO12151827[[#This Row],[ENTRADAS]]-INVENTARIO12151827[[#This Row],[SALIDAS]]</f>
        <v>43</v>
      </c>
      <c r="H121" s="1" t="s">
        <v>568</v>
      </c>
      <c r="J121" s="11" t="s">
        <v>443</v>
      </c>
      <c r="K121" s="36" t="e" cm="1">
        <f t="array" ref="K121">BUSCARV</f>
        <v>#NAME?</v>
      </c>
      <c r="L121" s="1">
        <v>84</v>
      </c>
      <c r="N121" s="1" t="s">
        <v>569</v>
      </c>
      <c r="P121" s="11" t="s">
        <v>443</v>
      </c>
      <c r="Q121" s="1" t="e" cm="1" vm="1">
        <f t="array" aca="1" ref="Q121" ca="1">VLOOKUP(ENTRADAS14172029[CÓDIGO PRODUCTO],INVENTARIO12151827[],2,FALSE)</f>
        <v>#VALUE!</v>
      </c>
      <c r="R121" s="1">
        <v>90</v>
      </c>
    </row>
    <row r="122" spans="1:18" x14ac:dyDescent="0.25">
      <c r="A122" s="11" t="s">
        <v>444</v>
      </c>
      <c r="B122" t="s">
        <v>320</v>
      </c>
      <c r="C122" s="3">
        <f>INVENTARIO12151824[[#This Row],[STOCK]]</f>
        <v>46</v>
      </c>
      <c r="D122" s="17">
        <f>SUMIF(ENTRADAS14172029[[#This Row],[CÓDIGO PRODUCTO]],INVENTARIO12151827[[#This Row],[CÓDIGO PRODUCTO]],ENTRADAS14172029[[#This Row],[CANTIDAD]])</f>
        <v>95</v>
      </c>
      <c r="E122" s="17">
        <f>SUMIF(SALIDAS13161928[[#This Row],[CÓDIGO PRODUCTO]],INVENTARIO12151827[[#This Row],[CÓDIGO PRODUCTO]],SALIDAS13161928[[#This Row],[CANTIDAD]])</f>
        <v>89</v>
      </c>
      <c r="F122" s="18">
        <f>INVENTARIO12151827[[#This Row],[EXISTENCIAS INICIALES]]+INVENTARIO12151827[[#This Row],[ENTRADAS]]-INVENTARIO12151827[[#This Row],[SALIDAS]]</f>
        <v>52</v>
      </c>
      <c r="H122" s="1" t="s">
        <v>569</v>
      </c>
      <c r="J122" s="11" t="s">
        <v>444</v>
      </c>
      <c r="K122" s="36" t="e" cm="1">
        <f t="array" ref="K122">BUSCARV</f>
        <v>#NAME?</v>
      </c>
      <c r="L122" s="1">
        <v>89</v>
      </c>
      <c r="N122" s="1" t="s">
        <v>570</v>
      </c>
      <c r="P122" s="11" t="s">
        <v>444</v>
      </c>
      <c r="Q122" s="1" t="e" cm="1" vm="1">
        <f t="array" aca="1" ref="Q122" ca="1">VLOOKUP(ENTRADAS14172029[CÓDIGO PRODUCTO],INVENTARIO12151827[],2,FALSE)</f>
        <v>#VALUE!</v>
      </c>
      <c r="R122" s="1">
        <v>95</v>
      </c>
    </row>
    <row r="123" spans="1:18" x14ac:dyDescent="0.25">
      <c r="A123" s="11" t="s">
        <v>445</v>
      </c>
      <c r="B123" t="s">
        <v>321</v>
      </c>
      <c r="C123" s="3">
        <f>INVENTARIO12151824[[#This Row],[STOCK]]</f>
        <v>57</v>
      </c>
      <c r="D123" s="17">
        <f>SUMIF(ENTRADAS14172029[[#This Row],[CÓDIGO PRODUCTO]],INVENTARIO12151827[[#This Row],[CÓDIGO PRODUCTO]],ENTRADAS14172029[[#This Row],[CANTIDAD]])</f>
        <v>93</v>
      </c>
      <c r="E123" s="17">
        <f>SUMIF(SALIDAS13161928[[#This Row],[CÓDIGO PRODUCTO]],INVENTARIO12151827[[#This Row],[CÓDIGO PRODUCTO]],SALIDAS13161928[[#This Row],[CANTIDAD]])</f>
        <v>85</v>
      </c>
      <c r="F123" s="18">
        <f>INVENTARIO12151827[[#This Row],[EXISTENCIAS INICIALES]]+INVENTARIO12151827[[#This Row],[ENTRADAS]]-INVENTARIO12151827[[#This Row],[SALIDAS]]</f>
        <v>65</v>
      </c>
      <c r="H123" s="1" t="s">
        <v>570</v>
      </c>
      <c r="J123" s="11" t="s">
        <v>445</v>
      </c>
      <c r="K123" s="36" t="e" cm="1">
        <f t="array" ref="K123">BUSCARV</f>
        <v>#NAME?</v>
      </c>
      <c r="L123" s="1">
        <v>85</v>
      </c>
      <c r="N123" s="1" t="s">
        <v>571</v>
      </c>
      <c r="P123" s="11" t="s">
        <v>445</v>
      </c>
      <c r="Q123" s="1" t="e" cm="1" vm="1">
        <f t="array" aca="1" ref="Q123" ca="1">VLOOKUP(ENTRADAS14172029[CÓDIGO PRODUCTO],INVENTARIO12151827[],2,FALSE)</f>
        <v>#VALUE!</v>
      </c>
      <c r="R123" s="1">
        <v>93</v>
      </c>
    </row>
    <row r="124" spans="1:18" x14ac:dyDescent="0.25">
      <c r="A124" s="11" t="s">
        <v>446</v>
      </c>
      <c r="B124" t="s">
        <v>322</v>
      </c>
      <c r="C124" s="3">
        <f>INVENTARIO12151824[[#This Row],[STOCK]]</f>
        <v>63</v>
      </c>
      <c r="D124" s="17">
        <f>SUMIF(ENTRADAS14172029[[#This Row],[CÓDIGO PRODUCTO]],INVENTARIO12151827[[#This Row],[CÓDIGO PRODUCTO]],ENTRADAS14172029[[#This Row],[CANTIDAD]])</f>
        <v>91</v>
      </c>
      <c r="E124" s="17">
        <f>SUMIF(SALIDAS13161928[[#This Row],[CÓDIGO PRODUCTO]],INVENTARIO12151827[[#This Row],[CÓDIGO PRODUCTO]],SALIDAS13161928[[#This Row],[CANTIDAD]])</f>
        <v>80</v>
      </c>
      <c r="F124" s="18">
        <f>INVENTARIO12151827[[#This Row],[EXISTENCIAS INICIALES]]+INVENTARIO12151827[[#This Row],[ENTRADAS]]-INVENTARIO12151827[[#This Row],[SALIDAS]]</f>
        <v>74</v>
      </c>
      <c r="H124" s="1" t="s">
        <v>571</v>
      </c>
      <c r="J124" s="11" t="s">
        <v>446</v>
      </c>
      <c r="K124" s="36" t="e" cm="1">
        <f t="array" ref="K124">BUSCARV</f>
        <v>#NAME?</v>
      </c>
      <c r="L124" s="1">
        <v>80</v>
      </c>
      <c r="N124" s="1" t="s">
        <v>572</v>
      </c>
      <c r="P124" s="11" t="s">
        <v>446</v>
      </c>
      <c r="Q124" s="1" t="e" cm="1" vm="1">
        <f t="array" aca="1" ref="Q124" ca="1">VLOOKUP(ENTRADAS14172029[CÓDIGO PRODUCTO],INVENTARIO12151827[],2,FALSE)</f>
        <v>#VALUE!</v>
      </c>
      <c r="R124" s="1">
        <v>91</v>
      </c>
    </row>
    <row r="125" spans="1:18" x14ac:dyDescent="0.25">
      <c r="A125" s="11" t="s">
        <v>447</v>
      </c>
      <c r="B125" t="s">
        <v>323</v>
      </c>
      <c r="C125" s="3">
        <f>INVENTARIO12151824[[#This Row],[STOCK]]</f>
        <v>96</v>
      </c>
      <c r="D125" s="17">
        <f>SUMIF(ENTRADAS14172029[[#This Row],[CÓDIGO PRODUCTO]],INVENTARIO12151827[[#This Row],[CÓDIGO PRODUCTO]],ENTRADAS14172029[[#This Row],[CANTIDAD]])</f>
        <v>95</v>
      </c>
      <c r="E125" s="17">
        <f>SUMIF(SALIDAS13161928[[#This Row],[CÓDIGO PRODUCTO]],INVENTARIO12151827[[#This Row],[CÓDIGO PRODUCTO]],SALIDAS13161928[[#This Row],[CANTIDAD]])</f>
        <v>85</v>
      </c>
      <c r="F125" s="18">
        <f>INVENTARIO12151827[[#This Row],[EXISTENCIAS INICIALES]]+INVENTARIO12151827[[#This Row],[ENTRADAS]]-INVENTARIO12151827[[#This Row],[SALIDAS]]</f>
        <v>106</v>
      </c>
      <c r="H125" s="1" t="s">
        <v>572</v>
      </c>
      <c r="J125" s="11" t="s">
        <v>447</v>
      </c>
      <c r="K125" s="36" t="e" cm="1">
        <f t="array" ref="K125">BUSCARV</f>
        <v>#NAME?</v>
      </c>
      <c r="L125" s="1">
        <v>85</v>
      </c>
      <c r="N125" s="1" t="s">
        <v>573</v>
      </c>
      <c r="P125" s="11" t="s">
        <v>447</v>
      </c>
      <c r="Q125" s="1" t="e" cm="1" vm="1">
        <f t="array" aca="1" ref="Q125" ca="1">VLOOKUP(ENTRADAS14172029[CÓDIGO PRODUCTO],INVENTARIO12151827[],2,FALSE)</f>
        <v>#VALUE!</v>
      </c>
      <c r="R125" s="1">
        <v>95</v>
      </c>
    </row>
    <row r="126" spans="1:18" x14ac:dyDescent="0.25">
      <c r="A126" s="11" t="s">
        <v>448</v>
      </c>
      <c r="B126" t="s">
        <v>324</v>
      </c>
      <c r="C126" s="3">
        <f>INVENTARIO12151824[[#This Row],[STOCK]]</f>
        <v>142</v>
      </c>
      <c r="D126" s="17">
        <f>SUMIF(ENTRADAS14172029[[#This Row],[CÓDIGO PRODUCTO]],INVENTARIO12151827[[#This Row],[CÓDIGO PRODUCTO]],ENTRADAS14172029[[#This Row],[CANTIDAD]])</f>
        <v>111</v>
      </c>
      <c r="E126" s="17">
        <f>SUMIF(SALIDAS13161928[[#This Row],[CÓDIGO PRODUCTO]],INVENTARIO12151827[[#This Row],[CÓDIGO PRODUCTO]],SALIDAS13161928[[#This Row],[CANTIDAD]])</f>
        <v>79</v>
      </c>
      <c r="F126" s="18">
        <f>INVENTARIO12151827[[#This Row],[EXISTENCIAS INICIALES]]+INVENTARIO12151827[[#This Row],[ENTRADAS]]-INVENTARIO12151827[[#This Row],[SALIDAS]]</f>
        <v>174</v>
      </c>
      <c r="H126" s="1" t="s">
        <v>573</v>
      </c>
      <c r="J126" s="11" t="s">
        <v>448</v>
      </c>
      <c r="K126" s="36" t="e" cm="1">
        <f t="array" ref="K126">BUSCARV</f>
        <v>#NAME?</v>
      </c>
      <c r="L126" s="1">
        <v>79</v>
      </c>
      <c r="N126" s="1" t="s">
        <v>574</v>
      </c>
      <c r="P126" s="11" t="s">
        <v>448</v>
      </c>
      <c r="Q126" s="1" t="e" cm="1" vm="1">
        <f t="array" aca="1" ref="Q126" ca="1">VLOOKUP(ENTRADAS14172029[CÓDIGO PRODUCTO],INVENTARIO12151827[],2,FALSE)</f>
        <v>#VALUE!</v>
      </c>
      <c r="R126" s="1">
        <v>111</v>
      </c>
    </row>
    <row r="127" spans="1:18" x14ac:dyDescent="0.25">
      <c r="A127" s="11" t="s">
        <v>449</v>
      </c>
      <c r="B127" t="s">
        <v>325</v>
      </c>
      <c r="C127" s="3">
        <f>INVENTARIO12151824[[#This Row],[STOCK]]</f>
        <v>133</v>
      </c>
      <c r="D127" s="17">
        <f>SUMIF(ENTRADAS14172029[[#This Row],[CÓDIGO PRODUCTO]],INVENTARIO12151827[[#This Row],[CÓDIGO PRODUCTO]],ENTRADAS14172029[[#This Row],[CANTIDAD]])</f>
        <v>105</v>
      </c>
      <c r="E127" s="17">
        <f>SUMIF(SALIDAS13161928[[#This Row],[CÓDIGO PRODUCTO]],INVENTARIO12151827[[#This Row],[CÓDIGO PRODUCTO]],SALIDAS13161928[[#This Row],[CANTIDAD]])</f>
        <v>83</v>
      </c>
      <c r="F127" s="18">
        <f>INVENTARIO12151827[[#This Row],[EXISTENCIAS INICIALES]]+INVENTARIO12151827[[#This Row],[ENTRADAS]]-INVENTARIO12151827[[#This Row],[SALIDAS]]</f>
        <v>155</v>
      </c>
      <c r="H127" s="1" t="s">
        <v>574</v>
      </c>
      <c r="J127" s="11" t="s">
        <v>449</v>
      </c>
      <c r="K127" s="36" t="e" cm="1">
        <f t="array" ref="K127">BUSCARV</f>
        <v>#NAME?</v>
      </c>
      <c r="L127" s="1">
        <v>83</v>
      </c>
      <c r="N127" s="1" t="s">
        <v>575</v>
      </c>
      <c r="P127" s="11" t="s">
        <v>449</v>
      </c>
      <c r="Q127" s="1" t="e" cm="1" vm="1">
        <f t="array" aca="1" ref="Q127" ca="1">VLOOKUP(ENTRADAS14172029[CÓDIGO PRODUCTO],INVENTARIO12151827[],2,FALSE)</f>
        <v>#VALUE!</v>
      </c>
      <c r="R127" s="1">
        <v>105</v>
      </c>
    </row>
    <row r="128" spans="1:18" x14ac:dyDescent="0.25">
      <c r="A128" s="11" t="s">
        <v>450</v>
      </c>
      <c r="B128" t="s">
        <v>326</v>
      </c>
      <c r="C128" s="3">
        <f>INVENTARIO12151824[[#This Row],[STOCK]]</f>
        <v>97</v>
      </c>
      <c r="D128" s="17">
        <f>SUMIF(ENTRADAS14172029[[#This Row],[CÓDIGO PRODUCTO]],INVENTARIO12151827[[#This Row],[CÓDIGO PRODUCTO]],ENTRADAS14172029[[#This Row],[CANTIDAD]])</f>
        <v>101</v>
      </c>
      <c r="E128" s="17">
        <f>SUMIF(SALIDAS13161928[[#This Row],[CÓDIGO PRODUCTO]],INVENTARIO12151827[[#This Row],[CÓDIGO PRODUCTO]],SALIDAS13161928[[#This Row],[CANTIDAD]])</f>
        <v>89</v>
      </c>
      <c r="F128" s="18">
        <f>INVENTARIO12151827[[#This Row],[EXISTENCIAS INICIALES]]+INVENTARIO12151827[[#This Row],[ENTRADAS]]-INVENTARIO12151827[[#This Row],[SALIDAS]]</f>
        <v>109</v>
      </c>
      <c r="H128" s="1" t="s">
        <v>575</v>
      </c>
      <c r="J128" s="11" t="s">
        <v>450</v>
      </c>
      <c r="K128" s="36" t="e" cm="1">
        <f t="array" ref="K128">BUSCARV</f>
        <v>#NAME?</v>
      </c>
      <c r="L128" s="1">
        <v>89</v>
      </c>
      <c r="N128" s="1" t="s">
        <v>576</v>
      </c>
      <c r="P128" s="11" t="s">
        <v>450</v>
      </c>
      <c r="Q128" s="1" t="e" cm="1" vm="1">
        <f t="array" aca="1" ref="Q128" ca="1">VLOOKUP(ENTRADAS14172029[CÓDIGO PRODUCTO],INVENTARIO12151827[],2,FALSE)</f>
        <v>#VALUE!</v>
      </c>
      <c r="R128" s="1">
        <v>101</v>
      </c>
    </row>
    <row r="129" spans="1:18" x14ac:dyDescent="0.25">
      <c r="A129" s="11" t="s">
        <v>451</v>
      </c>
      <c r="B129" t="s">
        <v>327</v>
      </c>
      <c r="C129" s="3">
        <f>INVENTARIO12151824[[#This Row],[STOCK]]</f>
        <v>122</v>
      </c>
      <c r="D129" s="17">
        <f>SUMIF(ENTRADAS14172029[[#This Row],[CÓDIGO PRODUCTO]],INVENTARIO12151827[[#This Row],[CÓDIGO PRODUCTO]],ENTRADAS14172029[[#This Row],[CANTIDAD]])</f>
        <v>102</v>
      </c>
      <c r="E129" s="17">
        <f>SUMIF(SALIDAS13161928[[#This Row],[CÓDIGO PRODUCTO]],INVENTARIO12151827[[#This Row],[CÓDIGO PRODUCTO]],SALIDAS13161928[[#This Row],[CANTIDAD]])</f>
        <v>87</v>
      </c>
      <c r="F129" s="18">
        <f>INVENTARIO12151827[[#This Row],[EXISTENCIAS INICIALES]]+INVENTARIO12151827[[#This Row],[ENTRADAS]]-INVENTARIO12151827[[#This Row],[SALIDAS]]</f>
        <v>137</v>
      </c>
      <c r="H129" s="1" t="s">
        <v>576</v>
      </c>
      <c r="J129" s="11" t="s">
        <v>451</v>
      </c>
      <c r="K129" s="36" t="e" cm="1">
        <f t="array" ref="K129">BUSCARV</f>
        <v>#NAME?</v>
      </c>
      <c r="L129" s="1">
        <v>87</v>
      </c>
      <c r="N129" s="1" t="s">
        <v>577</v>
      </c>
      <c r="P129" s="11" t="s">
        <v>451</v>
      </c>
      <c r="Q129" s="1" t="e" cm="1" vm="1">
        <f t="array" aca="1" ref="Q129" ca="1">VLOOKUP(ENTRADAS14172029[CÓDIGO PRODUCTO],INVENTARIO12151827[],2,FALSE)</f>
        <v>#VALUE!</v>
      </c>
      <c r="R129" s="1">
        <v>102</v>
      </c>
    </row>
    <row r="130" spans="1:18" x14ac:dyDescent="0.25">
      <c r="A130" s="11" t="s">
        <v>452</v>
      </c>
      <c r="B130" t="s">
        <v>328</v>
      </c>
      <c r="C130" s="3">
        <f>INVENTARIO12151824[[#This Row],[STOCK]]</f>
        <v>103</v>
      </c>
      <c r="D130" s="17">
        <f>SUMIF(ENTRADAS14172029[[#This Row],[CÓDIGO PRODUCTO]],INVENTARIO12151827[[#This Row],[CÓDIGO PRODUCTO]],ENTRADAS14172029[[#This Row],[CANTIDAD]])</f>
        <v>101</v>
      </c>
      <c r="E130" s="17">
        <f>SUMIF(SALIDAS13161928[[#This Row],[CÓDIGO PRODUCTO]],INVENTARIO12151827[[#This Row],[CÓDIGO PRODUCTO]],SALIDAS13161928[[#This Row],[CANTIDAD]])</f>
        <v>87</v>
      </c>
      <c r="F130" s="18">
        <f>INVENTARIO12151827[[#This Row],[EXISTENCIAS INICIALES]]+INVENTARIO12151827[[#This Row],[ENTRADAS]]-INVENTARIO12151827[[#This Row],[SALIDAS]]</f>
        <v>117</v>
      </c>
      <c r="H130" s="1" t="s">
        <v>577</v>
      </c>
      <c r="J130" s="11" t="s">
        <v>452</v>
      </c>
      <c r="K130" s="36" t="e" cm="1">
        <f t="array" ref="K130">BUSCARV</f>
        <v>#NAME?</v>
      </c>
      <c r="L130" s="1">
        <v>87</v>
      </c>
      <c r="N130" s="1" t="s">
        <v>578</v>
      </c>
      <c r="P130" s="11" t="s">
        <v>452</v>
      </c>
      <c r="Q130" s="1" t="e" cm="1" vm="1">
        <f t="array" aca="1" ref="Q130" ca="1">VLOOKUP(ENTRADAS14172029[CÓDIGO PRODUCTO],INVENTARIO12151827[],2,FALSE)</f>
        <v>#VALUE!</v>
      </c>
      <c r="R130" s="1">
        <v>101</v>
      </c>
    </row>
    <row r="131" spans="1:18" x14ac:dyDescent="0.25">
      <c r="A131" s="11" t="s">
        <v>453</v>
      </c>
      <c r="B131" t="s">
        <v>329</v>
      </c>
      <c r="C131" s="3">
        <f>INVENTARIO12151824[[#This Row],[STOCK]]</f>
        <v>111</v>
      </c>
      <c r="D131" s="17">
        <f>SUMIF(ENTRADAS14172029[[#This Row],[CÓDIGO PRODUCTO]],INVENTARIO12151827[[#This Row],[CÓDIGO PRODUCTO]],ENTRADAS14172029[[#This Row],[CANTIDAD]])</f>
        <v>105</v>
      </c>
      <c r="E131" s="17">
        <f>SUMIF(SALIDAS13161928[[#This Row],[CÓDIGO PRODUCTO]],INVENTARIO12151827[[#This Row],[CÓDIGO PRODUCTO]],SALIDAS13161928[[#This Row],[CANTIDAD]])</f>
        <v>86</v>
      </c>
      <c r="F131" s="18">
        <f>INVENTARIO12151827[[#This Row],[EXISTENCIAS INICIALES]]+INVENTARIO12151827[[#This Row],[ENTRADAS]]-INVENTARIO12151827[[#This Row],[SALIDAS]]</f>
        <v>130</v>
      </c>
      <c r="H131" s="1" t="s">
        <v>578</v>
      </c>
      <c r="J131" s="11" t="s">
        <v>453</v>
      </c>
      <c r="K131" s="36" t="e" cm="1">
        <f t="array" ref="K131">BUSCARV</f>
        <v>#NAME?</v>
      </c>
      <c r="L131" s="1">
        <v>86</v>
      </c>
      <c r="N131" s="1" t="s">
        <v>579</v>
      </c>
      <c r="P131" s="11" t="s">
        <v>453</v>
      </c>
      <c r="Q131" s="1" t="e" cm="1" vm="1">
        <f t="array" aca="1" ref="Q131" ca="1">VLOOKUP(ENTRADAS14172029[CÓDIGO PRODUCTO],INVENTARIO12151827[],2,FALSE)</f>
        <v>#VALUE!</v>
      </c>
      <c r="R131" s="1">
        <v>105</v>
      </c>
    </row>
    <row r="132" spans="1:18" x14ac:dyDescent="0.25">
      <c r="A132" s="11" t="s">
        <v>454</v>
      </c>
      <c r="B132" t="s">
        <v>330</v>
      </c>
      <c r="C132" s="3">
        <f>INVENTARIO12151824[[#This Row],[STOCK]]</f>
        <v>128</v>
      </c>
      <c r="D132" s="17">
        <f>SUMIF(ENTRADAS14172029[[#This Row],[CÓDIGO PRODUCTO]],INVENTARIO12151827[[#This Row],[CÓDIGO PRODUCTO]],ENTRADAS14172029[[#This Row],[CANTIDAD]])</f>
        <v>111</v>
      </c>
      <c r="E132" s="17">
        <f>SUMIF(SALIDAS13161928[[#This Row],[CÓDIGO PRODUCTO]],INVENTARIO12151827[[#This Row],[CÓDIGO PRODUCTO]],SALIDAS13161928[[#This Row],[CANTIDAD]])</f>
        <v>79</v>
      </c>
      <c r="F132" s="18">
        <f>INVENTARIO12151827[[#This Row],[EXISTENCIAS INICIALES]]+INVENTARIO12151827[[#This Row],[ENTRADAS]]-INVENTARIO12151827[[#This Row],[SALIDAS]]</f>
        <v>160</v>
      </c>
      <c r="H132" s="1" t="s">
        <v>579</v>
      </c>
      <c r="J132" s="11" t="s">
        <v>454</v>
      </c>
      <c r="K132" s="36" t="e" cm="1">
        <f t="array" ref="K132">BUSCARV</f>
        <v>#NAME?</v>
      </c>
      <c r="L132" s="1">
        <v>79</v>
      </c>
      <c r="N132" s="1" t="s">
        <v>580</v>
      </c>
      <c r="P132" s="11" t="s">
        <v>454</v>
      </c>
      <c r="Q132" s="1" t="e" cm="1" vm="1">
        <f t="array" aca="1" ref="Q132" ca="1">VLOOKUP(ENTRADAS14172029[CÓDIGO PRODUCTO],INVENTARIO12151827[],2,FALSE)</f>
        <v>#VALUE!</v>
      </c>
      <c r="R132" s="1">
        <v>111</v>
      </c>
    </row>
    <row r="133" spans="1:18" x14ac:dyDescent="0.25">
      <c r="A133" s="11" t="s">
        <v>455</v>
      </c>
      <c r="B133" t="s">
        <v>331</v>
      </c>
      <c r="C133" s="3">
        <f>INVENTARIO12151824[[#This Row],[STOCK]]</f>
        <v>11</v>
      </c>
      <c r="D133" s="17">
        <f>SUMIF(ENTRADAS14172029[[#This Row],[CÓDIGO PRODUCTO]],INVENTARIO12151827[[#This Row],[CÓDIGO PRODUCTO]],ENTRADAS14172029[[#This Row],[CANTIDAD]])</f>
        <v>90</v>
      </c>
      <c r="E133" s="17">
        <f>SUMIF(SALIDAS13161928[[#This Row],[CÓDIGO PRODUCTO]],INVENTARIO12151827[[#This Row],[CÓDIGO PRODUCTO]],SALIDAS13161928[[#This Row],[CANTIDAD]])</f>
        <v>81</v>
      </c>
      <c r="F133" s="18">
        <f>INVENTARIO12151827[[#This Row],[EXISTENCIAS INICIALES]]+INVENTARIO12151827[[#This Row],[ENTRADAS]]-INVENTARIO12151827[[#This Row],[SALIDAS]]</f>
        <v>20</v>
      </c>
      <c r="H133" s="1" t="s">
        <v>580</v>
      </c>
      <c r="J133" s="11" t="s">
        <v>455</v>
      </c>
      <c r="K133" s="36" t="e" cm="1">
        <f t="array" ref="K133">BUSCARV</f>
        <v>#NAME?</v>
      </c>
      <c r="L133" s="1">
        <v>81</v>
      </c>
      <c r="N133" s="1" t="s">
        <v>581</v>
      </c>
      <c r="P133" s="11" t="s">
        <v>455</v>
      </c>
      <c r="Q133" s="1" t="e" cm="1" vm="1">
        <f t="array" aca="1" ref="Q133" ca="1">VLOOKUP(ENTRADAS14172029[CÓDIGO PRODUCTO],INVENTARIO12151827[],2,FALSE)</f>
        <v>#VALUE!</v>
      </c>
      <c r="R133" s="1">
        <v>90</v>
      </c>
    </row>
    <row r="134" spans="1:18" x14ac:dyDescent="0.25">
      <c r="A134" s="11" t="s">
        <v>456</v>
      </c>
      <c r="B134" t="s">
        <v>332</v>
      </c>
      <c r="C134" s="3">
        <f>INVENTARIO12151824[[#This Row],[STOCK]]</f>
        <v>70</v>
      </c>
      <c r="D134" s="17">
        <f>SUMIF(ENTRADAS14172029[[#This Row],[CÓDIGO PRODUCTO]],INVENTARIO12151827[[#This Row],[CÓDIGO PRODUCTO]],ENTRADAS14172029[[#This Row],[CANTIDAD]])</f>
        <v>111</v>
      </c>
      <c r="E134" s="17">
        <f>SUMIF(SALIDAS13161928[[#This Row],[CÓDIGO PRODUCTO]],INVENTARIO12151827[[#This Row],[CÓDIGO PRODUCTO]],SALIDAS13161928[[#This Row],[CANTIDAD]])</f>
        <v>84</v>
      </c>
      <c r="F134" s="18">
        <f>INVENTARIO12151827[[#This Row],[EXISTENCIAS INICIALES]]+INVENTARIO12151827[[#This Row],[ENTRADAS]]-INVENTARIO12151827[[#This Row],[SALIDAS]]</f>
        <v>97</v>
      </c>
      <c r="H134" s="1" t="s">
        <v>581</v>
      </c>
      <c r="J134" s="11" t="s">
        <v>456</v>
      </c>
      <c r="K134" s="36" t="e" cm="1">
        <f t="array" ref="K134">BUSCARV</f>
        <v>#NAME?</v>
      </c>
      <c r="L134" s="1">
        <v>84</v>
      </c>
      <c r="N134" s="1" t="s">
        <v>582</v>
      </c>
      <c r="P134" s="11" t="s">
        <v>456</v>
      </c>
      <c r="Q134" s="1" t="e" cm="1" vm="1">
        <f t="array" aca="1" ref="Q134" ca="1">VLOOKUP(ENTRADAS14172029[CÓDIGO PRODUCTO],INVENTARIO12151827[],2,FALSE)</f>
        <v>#VALUE!</v>
      </c>
      <c r="R134" s="1">
        <v>111</v>
      </c>
    </row>
    <row r="135" spans="1:18" x14ac:dyDescent="0.25">
      <c r="A135" s="11" t="s">
        <v>457</v>
      </c>
      <c r="B135" t="s">
        <v>333</v>
      </c>
      <c r="C135" s="3">
        <f>INVENTARIO12151824[[#This Row],[STOCK]]</f>
        <v>50</v>
      </c>
      <c r="D135" s="17">
        <f>SUMIF(ENTRADAS14172029[[#This Row],[CÓDIGO PRODUCTO]],INVENTARIO12151827[[#This Row],[CÓDIGO PRODUCTO]],ENTRADAS14172029[[#This Row],[CANTIDAD]])</f>
        <v>97</v>
      </c>
      <c r="E135" s="17">
        <f>SUMIF(SALIDAS13161928[[#This Row],[CÓDIGO PRODUCTO]],INVENTARIO12151827[[#This Row],[CÓDIGO PRODUCTO]],SALIDAS13161928[[#This Row],[CANTIDAD]])</f>
        <v>79</v>
      </c>
      <c r="F135" s="18">
        <f>INVENTARIO12151827[[#This Row],[EXISTENCIAS INICIALES]]+INVENTARIO12151827[[#This Row],[ENTRADAS]]-INVENTARIO12151827[[#This Row],[SALIDAS]]</f>
        <v>68</v>
      </c>
      <c r="H135" s="1" t="s">
        <v>582</v>
      </c>
      <c r="J135" s="11" t="s">
        <v>457</v>
      </c>
      <c r="K135" s="36" t="e" cm="1">
        <f t="array" ref="K135">BUSCARV</f>
        <v>#NAME?</v>
      </c>
      <c r="L135" s="1">
        <v>79</v>
      </c>
      <c r="N135" s="1" t="s">
        <v>583</v>
      </c>
      <c r="P135" s="11" t="s">
        <v>457</v>
      </c>
      <c r="Q135" s="1" t="e" cm="1" vm="1">
        <f t="array" aca="1" ref="Q135" ca="1">VLOOKUP(ENTRADAS14172029[CÓDIGO PRODUCTO],INVENTARIO12151827[],2,FALSE)</f>
        <v>#VALUE!</v>
      </c>
      <c r="R135" s="1">
        <v>97</v>
      </c>
    </row>
    <row r="136" spans="1:18" x14ac:dyDescent="0.25">
      <c r="A136" s="11" t="s">
        <v>458</v>
      </c>
      <c r="B136" t="s">
        <v>334</v>
      </c>
      <c r="C136" s="3">
        <f>INVENTARIO12151824[[#This Row],[STOCK]]</f>
        <v>68</v>
      </c>
      <c r="D136" s="17">
        <f>SUMIF(ENTRADAS14172029[[#This Row],[CÓDIGO PRODUCTO]],INVENTARIO12151827[[#This Row],[CÓDIGO PRODUCTO]],ENTRADAS14172029[[#This Row],[CANTIDAD]])</f>
        <v>100</v>
      </c>
      <c r="E136" s="17">
        <f>SUMIF(SALIDAS13161928[[#This Row],[CÓDIGO PRODUCTO]],INVENTARIO12151827[[#This Row],[CÓDIGO PRODUCTO]],SALIDAS13161928[[#This Row],[CANTIDAD]])</f>
        <v>81</v>
      </c>
      <c r="F136" s="18">
        <f>INVENTARIO12151827[[#This Row],[EXISTENCIAS INICIALES]]+INVENTARIO12151827[[#This Row],[ENTRADAS]]-INVENTARIO12151827[[#This Row],[SALIDAS]]</f>
        <v>87</v>
      </c>
      <c r="H136" s="1" t="s">
        <v>583</v>
      </c>
      <c r="J136" s="11" t="s">
        <v>458</v>
      </c>
      <c r="K136" s="36" t="e" cm="1">
        <f t="array" ref="K136">BUSCARV</f>
        <v>#NAME?</v>
      </c>
      <c r="L136" s="1">
        <v>81</v>
      </c>
      <c r="N136" s="1" t="s">
        <v>584</v>
      </c>
      <c r="P136" s="11" t="s">
        <v>458</v>
      </c>
      <c r="Q136" s="1" t="e" cm="1" vm="1">
        <f t="array" aca="1" ref="Q136" ca="1">VLOOKUP(ENTRADAS14172029[CÓDIGO PRODUCTO],INVENTARIO12151827[],2,FALSE)</f>
        <v>#VALUE!</v>
      </c>
      <c r="R136" s="1">
        <v>100</v>
      </c>
    </row>
    <row r="137" spans="1:18" x14ac:dyDescent="0.25">
      <c r="A137" s="11" t="s">
        <v>459</v>
      </c>
      <c r="B137" t="s">
        <v>335</v>
      </c>
      <c r="C137" s="3">
        <f>INVENTARIO12151824[[#This Row],[STOCK]]</f>
        <v>46</v>
      </c>
      <c r="D137" s="17">
        <f>SUMIF(ENTRADAS14172029[[#This Row],[CÓDIGO PRODUCTO]],INVENTARIO12151827[[#This Row],[CÓDIGO PRODUCTO]],ENTRADAS14172029[[#This Row],[CANTIDAD]])</f>
        <v>104</v>
      </c>
      <c r="E137" s="17">
        <f>SUMIF(SALIDAS13161928[[#This Row],[CÓDIGO PRODUCTO]],INVENTARIO12151827[[#This Row],[CÓDIGO PRODUCTO]],SALIDAS13161928[[#This Row],[CANTIDAD]])</f>
        <v>81</v>
      </c>
      <c r="F137" s="18">
        <f>INVENTARIO12151827[[#This Row],[EXISTENCIAS INICIALES]]+INVENTARIO12151827[[#This Row],[ENTRADAS]]-INVENTARIO12151827[[#This Row],[SALIDAS]]</f>
        <v>69</v>
      </c>
      <c r="H137" s="1" t="s">
        <v>584</v>
      </c>
      <c r="J137" s="11" t="s">
        <v>459</v>
      </c>
      <c r="K137" s="36" t="e" cm="1">
        <f t="array" ref="K137">BUSCARV</f>
        <v>#NAME?</v>
      </c>
      <c r="L137" s="1">
        <v>81</v>
      </c>
      <c r="N137" s="1" t="s">
        <v>585</v>
      </c>
      <c r="P137" s="11" t="s">
        <v>459</v>
      </c>
      <c r="Q137" s="1" t="e" cm="1" vm="1">
        <f t="array" aca="1" ref="Q137" ca="1">VLOOKUP(ENTRADAS14172029[CÓDIGO PRODUCTO],INVENTARIO12151827[],2,FALSE)</f>
        <v>#VALUE!</v>
      </c>
      <c r="R137" s="1">
        <v>104</v>
      </c>
    </row>
    <row r="138" spans="1:18" x14ac:dyDescent="0.25">
      <c r="A138" s="11" t="s">
        <v>460</v>
      </c>
      <c r="B138" t="s">
        <v>336</v>
      </c>
      <c r="C138" s="3">
        <f>INVENTARIO12151824[[#This Row],[STOCK]]</f>
        <v>56</v>
      </c>
      <c r="D138" s="17">
        <f>SUMIF(ENTRADAS14172029[[#This Row],[CÓDIGO PRODUCTO]],INVENTARIO12151827[[#This Row],[CÓDIGO PRODUCTO]],ENTRADAS14172029[[#This Row],[CANTIDAD]])</f>
        <v>109</v>
      </c>
      <c r="E138" s="17">
        <f>SUMIF(SALIDAS13161928[[#This Row],[CÓDIGO PRODUCTO]],INVENTARIO12151827[[#This Row],[CÓDIGO PRODUCTO]],SALIDAS13161928[[#This Row],[CANTIDAD]])</f>
        <v>81</v>
      </c>
      <c r="F138" s="18">
        <f>INVENTARIO12151827[[#This Row],[EXISTENCIAS INICIALES]]+INVENTARIO12151827[[#This Row],[ENTRADAS]]-INVENTARIO12151827[[#This Row],[SALIDAS]]</f>
        <v>84</v>
      </c>
      <c r="H138" s="1" t="s">
        <v>585</v>
      </c>
      <c r="J138" s="11" t="s">
        <v>460</v>
      </c>
      <c r="K138" s="36" t="e" cm="1">
        <f t="array" ref="K138">BUSCARV</f>
        <v>#NAME?</v>
      </c>
      <c r="L138" s="1">
        <v>81</v>
      </c>
      <c r="N138" s="1" t="s">
        <v>586</v>
      </c>
      <c r="P138" s="11" t="s">
        <v>460</v>
      </c>
      <c r="Q138" s="1" t="e" cm="1" vm="1">
        <f t="array" aca="1" ref="Q138" ca="1">VLOOKUP(ENTRADAS14172029[CÓDIGO PRODUCTO],INVENTARIO12151827[],2,FALSE)</f>
        <v>#VALUE!</v>
      </c>
      <c r="R138" s="1">
        <v>109</v>
      </c>
    </row>
    <row r="139" spans="1:18" x14ac:dyDescent="0.25">
      <c r="A139" s="11" t="s">
        <v>461</v>
      </c>
      <c r="B139" t="s">
        <v>337</v>
      </c>
      <c r="C139" s="3">
        <f>INVENTARIO12151824[[#This Row],[STOCK]]</f>
        <v>85</v>
      </c>
      <c r="D139" s="17">
        <f>SUMIF(ENTRADAS14172029[[#This Row],[CÓDIGO PRODUCTO]],INVENTARIO12151827[[#This Row],[CÓDIGO PRODUCTO]],ENTRADAS14172029[[#This Row],[CANTIDAD]])</f>
        <v>108</v>
      </c>
      <c r="E139" s="17">
        <f>SUMIF(SALIDAS13161928[[#This Row],[CÓDIGO PRODUCTO]],INVENTARIO12151827[[#This Row],[CÓDIGO PRODUCTO]],SALIDAS13161928[[#This Row],[CANTIDAD]])</f>
        <v>86</v>
      </c>
      <c r="F139" s="18">
        <f>INVENTARIO12151827[[#This Row],[EXISTENCIAS INICIALES]]+INVENTARIO12151827[[#This Row],[ENTRADAS]]-INVENTARIO12151827[[#This Row],[SALIDAS]]</f>
        <v>107</v>
      </c>
      <c r="H139" s="1" t="s">
        <v>586</v>
      </c>
      <c r="J139" s="11" t="s">
        <v>461</v>
      </c>
      <c r="K139" s="36" t="e" cm="1">
        <f t="array" ref="K139">BUSCARV</f>
        <v>#NAME?</v>
      </c>
      <c r="L139" s="1">
        <v>86</v>
      </c>
      <c r="N139" s="1" t="s">
        <v>587</v>
      </c>
      <c r="P139" s="11" t="s">
        <v>461</v>
      </c>
      <c r="Q139" s="1" t="e" cm="1" vm="1">
        <f t="array" aca="1" ref="Q139" ca="1">VLOOKUP(ENTRADAS14172029[CÓDIGO PRODUCTO],INVENTARIO12151827[],2,FALSE)</f>
        <v>#VALUE!</v>
      </c>
      <c r="R139" s="1">
        <v>108</v>
      </c>
    </row>
    <row r="140" spans="1:18" x14ac:dyDescent="0.25">
      <c r="A140" s="11" t="s">
        <v>462</v>
      </c>
      <c r="B140" t="s">
        <v>338</v>
      </c>
      <c r="C140" s="3">
        <f>INVENTARIO12151824[[#This Row],[STOCK]]</f>
        <v>108</v>
      </c>
      <c r="D140" s="17">
        <f>SUMIF(ENTRADAS14172029[[#This Row],[CÓDIGO PRODUCTO]],INVENTARIO12151827[[#This Row],[CÓDIGO PRODUCTO]],ENTRADAS14172029[[#This Row],[CANTIDAD]])</f>
        <v>110</v>
      </c>
      <c r="E140" s="17">
        <f>SUMIF(SALIDAS13161928[[#This Row],[CÓDIGO PRODUCTO]],INVENTARIO12151827[[#This Row],[CÓDIGO PRODUCTO]],SALIDAS13161928[[#This Row],[CANTIDAD]])</f>
        <v>81</v>
      </c>
      <c r="F140" s="18">
        <f>INVENTARIO12151827[[#This Row],[EXISTENCIAS INICIALES]]+INVENTARIO12151827[[#This Row],[ENTRADAS]]-INVENTARIO12151827[[#This Row],[SALIDAS]]</f>
        <v>137</v>
      </c>
      <c r="H140" s="1" t="s">
        <v>587</v>
      </c>
      <c r="J140" s="11" t="s">
        <v>462</v>
      </c>
      <c r="K140" s="36" t="e" cm="1">
        <f t="array" ref="K140">BUSCARV</f>
        <v>#NAME?</v>
      </c>
      <c r="L140" s="1">
        <v>81</v>
      </c>
      <c r="N140" s="1" t="s">
        <v>588</v>
      </c>
      <c r="P140" s="11" t="s">
        <v>462</v>
      </c>
      <c r="Q140" s="1" t="e" cm="1" vm="1">
        <f t="array" aca="1" ref="Q140" ca="1">VLOOKUP(ENTRADAS14172029[CÓDIGO PRODUCTO],INVENTARIO12151827[],2,FALSE)</f>
        <v>#VALUE!</v>
      </c>
      <c r="R140" s="1">
        <v>110</v>
      </c>
    </row>
    <row r="141" spans="1:18" x14ac:dyDescent="0.25">
      <c r="A141" s="11" t="s">
        <v>463</v>
      </c>
      <c r="B141" t="s">
        <v>339</v>
      </c>
      <c r="C141" s="3">
        <f>INVENTARIO12151824[[#This Row],[STOCK]]</f>
        <v>87</v>
      </c>
      <c r="D141" s="17">
        <f>SUMIF(ENTRADAS14172029[[#This Row],[CÓDIGO PRODUCTO]],INVENTARIO12151827[[#This Row],[CÓDIGO PRODUCTO]],ENTRADAS14172029[[#This Row],[CANTIDAD]])</f>
        <v>96</v>
      </c>
      <c r="E141" s="17">
        <f>SUMIF(SALIDAS13161928[[#This Row],[CÓDIGO PRODUCTO]],INVENTARIO12151827[[#This Row],[CÓDIGO PRODUCTO]],SALIDAS13161928[[#This Row],[CANTIDAD]])</f>
        <v>84</v>
      </c>
      <c r="F141" s="18">
        <f>INVENTARIO12151827[[#This Row],[EXISTENCIAS INICIALES]]+INVENTARIO12151827[[#This Row],[ENTRADAS]]-INVENTARIO12151827[[#This Row],[SALIDAS]]</f>
        <v>99</v>
      </c>
      <c r="H141" s="1" t="s">
        <v>588</v>
      </c>
      <c r="J141" s="11" t="s">
        <v>463</v>
      </c>
      <c r="K141" s="36" t="e" cm="1">
        <f t="array" ref="K141">BUSCARV</f>
        <v>#NAME?</v>
      </c>
      <c r="L141" s="1">
        <v>84</v>
      </c>
      <c r="N141" s="1" t="s">
        <v>589</v>
      </c>
      <c r="P141" s="11" t="s">
        <v>463</v>
      </c>
      <c r="Q141" s="1" t="e" cm="1" vm="1">
        <f t="array" aca="1" ref="Q141" ca="1">VLOOKUP(ENTRADAS14172029[CÓDIGO PRODUCTO],INVENTARIO12151827[],2,FALSE)</f>
        <v>#VALUE!</v>
      </c>
      <c r="R141" s="1">
        <v>96</v>
      </c>
    </row>
    <row r="142" spans="1:18" x14ac:dyDescent="0.25">
      <c r="A142" s="11" t="s">
        <v>464</v>
      </c>
      <c r="B142" t="s">
        <v>340</v>
      </c>
      <c r="C142" s="3">
        <f>INVENTARIO12151824[[#This Row],[STOCK]]</f>
        <v>58</v>
      </c>
      <c r="D142" s="17">
        <f>SUMIF(ENTRADAS14172029[[#This Row],[CÓDIGO PRODUCTO]],INVENTARIO12151827[[#This Row],[CÓDIGO PRODUCTO]],ENTRADAS14172029[[#This Row],[CANTIDAD]])</f>
        <v>101</v>
      </c>
      <c r="E142" s="17">
        <f>SUMIF(SALIDAS13161928[[#This Row],[CÓDIGO PRODUCTO]],INVENTARIO12151827[[#This Row],[CÓDIGO PRODUCTO]],SALIDAS13161928[[#This Row],[CANTIDAD]])</f>
        <v>81</v>
      </c>
      <c r="F142" s="18">
        <f>INVENTARIO12151827[[#This Row],[EXISTENCIAS INICIALES]]+INVENTARIO12151827[[#This Row],[ENTRADAS]]-INVENTARIO12151827[[#This Row],[SALIDAS]]</f>
        <v>78</v>
      </c>
      <c r="H142" s="1" t="s">
        <v>589</v>
      </c>
      <c r="J142" s="11" t="s">
        <v>464</v>
      </c>
      <c r="K142" s="36" t="e" cm="1">
        <f t="array" ref="K142">BUSCARV</f>
        <v>#NAME?</v>
      </c>
      <c r="L142" s="1">
        <v>81</v>
      </c>
      <c r="N142" s="1" t="s">
        <v>590</v>
      </c>
      <c r="P142" s="11" t="s">
        <v>464</v>
      </c>
      <c r="Q142" s="1" t="e" cm="1" vm="1">
        <f t="array" aca="1" ref="Q142" ca="1">VLOOKUP(ENTRADAS14172029[CÓDIGO PRODUCTO],INVENTARIO12151827[],2,FALSE)</f>
        <v>#VALUE!</v>
      </c>
      <c r="R142" s="1">
        <v>101</v>
      </c>
    </row>
    <row r="143" spans="1:18" x14ac:dyDescent="0.25">
      <c r="A143" s="11" t="s">
        <v>465</v>
      </c>
      <c r="B143" t="s">
        <v>341</v>
      </c>
      <c r="C143" s="3">
        <f>INVENTARIO12151824[[#This Row],[STOCK]]</f>
        <v>78</v>
      </c>
      <c r="D143" s="17">
        <f>SUMIF(ENTRADAS14172029[[#This Row],[CÓDIGO PRODUCTO]],INVENTARIO12151827[[#This Row],[CÓDIGO PRODUCTO]],ENTRADAS14172029[[#This Row],[CANTIDAD]])</f>
        <v>108</v>
      </c>
      <c r="E143" s="17">
        <f>SUMIF(SALIDAS13161928[[#This Row],[CÓDIGO PRODUCTO]],INVENTARIO12151827[[#This Row],[CÓDIGO PRODUCTO]],SALIDAS13161928[[#This Row],[CANTIDAD]])</f>
        <v>79</v>
      </c>
      <c r="F143" s="18">
        <f>INVENTARIO12151827[[#This Row],[EXISTENCIAS INICIALES]]+INVENTARIO12151827[[#This Row],[ENTRADAS]]-INVENTARIO12151827[[#This Row],[SALIDAS]]</f>
        <v>107</v>
      </c>
      <c r="H143" s="1" t="s">
        <v>590</v>
      </c>
      <c r="J143" s="11" t="s">
        <v>465</v>
      </c>
      <c r="K143" s="36" t="e" cm="1">
        <f t="array" ref="K143">BUSCARV</f>
        <v>#NAME?</v>
      </c>
      <c r="L143" s="1">
        <v>79</v>
      </c>
      <c r="N143" s="1" t="s">
        <v>591</v>
      </c>
      <c r="P143" s="11" t="s">
        <v>465</v>
      </c>
      <c r="Q143" s="1" t="e" cm="1" vm="1">
        <f t="array" aca="1" ref="Q143" ca="1">VLOOKUP(ENTRADAS14172029[CÓDIGO PRODUCTO],INVENTARIO12151827[],2,FALSE)</f>
        <v>#VALUE!</v>
      </c>
      <c r="R143" s="1">
        <v>108</v>
      </c>
    </row>
    <row r="144" spans="1:18" x14ac:dyDescent="0.25">
      <c r="A144" s="11" t="s">
        <v>466</v>
      </c>
      <c r="B144" t="s">
        <v>342</v>
      </c>
      <c r="C144" s="3">
        <f>INVENTARIO12151824[[#This Row],[STOCK]]</f>
        <v>30</v>
      </c>
      <c r="D144" s="17">
        <f>SUMIF(ENTRADAS14172029[[#This Row],[CÓDIGO PRODUCTO]],INVENTARIO12151827[[#This Row],[CÓDIGO PRODUCTO]],ENTRADAS14172029[[#This Row],[CANTIDAD]])</f>
        <v>99</v>
      </c>
      <c r="E144" s="17">
        <f>SUMIF(SALIDAS13161928[[#This Row],[CÓDIGO PRODUCTO]],INVENTARIO12151827[[#This Row],[CÓDIGO PRODUCTO]],SALIDAS13161928[[#This Row],[CANTIDAD]])</f>
        <v>83</v>
      </c>
      <c r="F144" s="18">
        <f>INVENTARIO12151827[[#This Row],[EXISTENCIAS INICIALES]]+INVENTARIO12151827[[#This Row],[ENTRADAS]]-INVENTARIO12151827[[#This Row],[SALIDAS]]</f>
        <v>46</v>
      </c>
      <c r="H144" s="1" t="s">
        <v>591</v>
      </c>
      <c r="J144" s="11" t="s">
        <v>466</v>
      </c>
      <c r="K144" s="36" t="e" cm="1">
        <f t="array" ref="K144">BUSCARV</f>
        <v>#NAME?</v>
      </c>
      <c r="L144" s="1">
        <v>83</v>
      </c>
      <c r="N144" s="1" t="s">
        <v>592</v>
      </c>
      <c r="P144" s="11" t="s">
        <v>466</v>
      </c>
      <c r="Q144" s="1" t="e" cm="1" vm="1">
        <f t="array" aca="1" ref="Q144" ca="1">VLOOKUP(ENTRADAS14172029[CÓDIGO PRODUCTO],INVENTARIO12151827[],2,FALSE)</f>
        <v>#VALUE!</v>
      </c>
      <c r="R144" s="1">
        <v>99</v>
      </c>
    </row>
    <row r="145" spans="1:18" x14ac:dyDescent="0.25">
      <c r="A145" s="11" t="s">
        <v>467</v>
      </c>
      <c r="B145" t="s">
        <v>343</v>
      </c>
      <c r="C145" s="3">
        <f>INVENTARIO12151824[[#This Row],[STOCK]]</f>
        <v>69</v>
      </c>
      <c r="D145" s="17">
        <f>SUMIF(ENTRADAS14172029[[#This Row],[CÓDIGO PRODUCTO]],INVENTARIO12151827[[#This Row],[CÓDIGO PRODUCTO]],ENTRADAS14172029[[#This Row],[CANTIDAD]])</f>
        <v>101</v>
      </c>
      <c r="E145" s="17">
        <f>SUMIF(SALIDAS13161928[[#This Row],[CÓDIGO PRODUCTO]],INVENTARIO12151827[[#This Row],[CÓDIGO PRODUCTO]],SALIDAS13161928[[#This Row],[CANTIDAD]])</f>
        <v>80</v>
      </c>
      <c r="F145" s="18">
        <f>INVENTARIO12151827[[#This Row],[EXISTENCIAS INICIALES]]+INVENTARIO12151827[[#This Row],[ENTRADAS]]-INVENTARIO12151827[[#This Row],[SALIDAS]]</f>
        <v>90</v>
      </c>
      <c r="H145" s="1" t="s">
        <v>592</v>
      </c>
      <c r="J145" s="11" t="s">
        <v>467</v>
      </c>
      <c r="K145" s="36" t="e" cm="1">
        <f t="array" ref="K145">BUSCARV</f>
        <v>#NAME?</v>
      </c>
      <c r="L145" s="1">
        <v>80</v>
      </c>
      <c r="N145" s="1" t="s">
        <v>593</v>
      </c>
      <c r="P145" s="11" t="s">
        <v>467</v>
      </c>
      <c r="Q145" s="1" t="e" cm="1" vm="1">
        <f t="array" aca="1" ref="Q145" ca="1">VLOOKUP(ENTRADAS14172029[CÓDIGO PRODUCTO],INVENTARIO12151827[],2,FALSE)</f>
        <v>#VALUE!</v>
      </c>
      <c r="R145" s="1">
        <v>101</v>
      </c>
    </row>
    <row r="146" spans="1:18" x14ac:dyDescent="0.25">
      <c r="A146" s="11" t="s">
        <v>468</v>
      </c>
      <c r="B146" t="s">
        <v>344</v>
      </c>
      <c r="C146" s="3">
        <f>INVENTARIO12151824[[#This Row],[STOCK]]</f>
        <v>28</v>
      </c>
      <c r="D146" s="17">
        <f>SUMIF(ENTRADAS14172029[[#This Row],[CÓDIGO PRODUCTO]],INVENTARIO12151827[[#This Row],[CÓDIGO PRODUCTO]],ENTRADAS14172029[[#This Row],[CANTIDAD]])</f>
        <v>91</v>
      </c>
      <c r="E146" s="17">
        <f>SUMIF(SALIDAS13161928[[#This Row],[CÓDIGO PRODUCTO]],INVENTARIO12151827[[#This Row],[CÓDIGO PRODUCTO]],SALIDAS13161928[[#This Row],[CANTIDAD]])</f>
        <v>84</v>
      </c>
      <c r="F146" s="18">
        <f>INVENTARIO12151827[[#This Row],[EXISTENCIAS INICIALES]]+INVENTARIO12151827[[#This Row],[ENTRADAS]]-INVENTARIO12151827[[#This Row],[SALIDAS]]</f>
        <v>35</v>
      </c>
      <c r="H146" s="1" t="s">
        <v>593</v>
      </c>
      <c r="J146" s="11" t="s">
        <v>468</v>
      </c>
      <c r="K146" s="36" t="e" cm="1">
        <f t="array" ref="K146">BUSCARV</f>
        <v>#NAME?</v>
      </c>
      <c r="L146" s="1">
        <v>84</v>
      </c>
      <c r="N146" s="1" t="s">
        <v>594</v>
      </c>
      <c r="P146" s="11" t="s">
        <v>468</v>
      </c>
      <c r="Q146" s="1" t="e" cm="1" vm="1">
        <f t="array" aca="1" ref="Q146" ca="1">VLOOKUP(ENTRADAS14172029[CÓDIGO PRODUCTO],INVENTARIO12151827[],2,FALSE)</f>
        <v>#VALUE!</v>
      </c>
      <c r="R146" s="1">
        <v>91</v>
      </c>
    </row>
    <row r="147" spans="1:18" x14ac:dyDescent="0.25">
      <c r="A147" s="11" t="s">
        <v>469</v>
      </c>
      <c r="B147" t="s">
        <v>345</v>
      </c>
      <c r="C147" s="3">
        <f>INVENTARIO12151824[[#This Row],[STOCK]]</f>
        <v>32</v>
      </c>
      <c r="D147" s="17">
        <f>SUMIF(ENTRADAS14172029[[#This Row],[CÓDIGO PRODUCTO]],INVENTARIO12151827[[#This Row],[CÓDIGO PRODUCTO]],ENTRADAS14172029[[#This Row],[CANTIDAD]])</f>
        <v>96</v>
      </c>
      <c r="E147" s="17">
        <f>SUMIF(SALIDAS13161928[[#This Row],[CÓDIGO PRODUCTO]],INVENTARIO12151827[[#This Row],[CÓDIGO PRODUCTO]],SALIDAS13161928[[#This Row],[CANTIDAD]])</f>
        <v>81</v>
      </c>
      <c r="F147" s="18">
        <f>INVENTARIO12151827[[#This Row],[EXISTENCIAS INICIALES]]+INVENTARIO12151827[[#This Row],[ENTRADAS]]-INVENTARIO12151827[[#This Row],[SALIDAS]]</f>
        <v>47</v>
      </c>
      <c r="H147" s="1" t="s">
        <v>594</v>
      </c>
      <c r="J147" s="11" t="s">
        <v>469</v>
      </c>
      <c r="K147" s="36" t="e" cm="1">
        <f t="array" ref="K147">BUSCARV</f>
        <v>#NAME?</v>
      </c>
      <c r="L147" s="1">
        <v>81</v>
      </c>
      <c r="N147" s="1" t="s">
        <v>595</v>
      </c>
      <c r="P147" s="11" t="s">
        <v>469</v>
      </c>
      <c r="Q147" s="1" t="e" cm="1" vm="1">
        <f t="array" aca="1" ref="Q147" ca="1">VLOOKUP(ENTRADAS14172029[CÓDIGO PRODUCTO],INVENTARIO12151827[],2,FALSE)</f>
        <v>#VALUE!</v>
      </c>
      <c r="R147" s="1">
        <v>96</v>
      </c>
    </row>
    <row r="148" spans="1:18" x14ac:dyDescent="0.25">
      <c r="A148" s="11" t="s">
        <v>470</v>
      </c>
      <c r="B148" t="s">
        <v>346</v>
      </c>
      <c r="C148" s="3">
        <f>INVENTARIO12151824[[#This Row],[STOCK]]</f>
        <v>93</v>
      </c>
      <c r="D148" s="17">
        <f>SUMIF(ENTRADAS14172029[[#This Row],[CÓDIGO PRODUCTO]],INVENTARIO12151827[[#This Row],[CÓDIGO PRODUCTO]],ENTRADAS14172029[[#This Row],[CANTIDAD]])</f>
        <v>106</v>
      </c>
      <c r="E148" s="17">
        <f>SUMIF(SALIDAS13161928[[#This Row],[CÓDIGO PRODUCTO]],INVENTARIO12151827[[#This Row],[CÓDIGO PRODUCTO]],SALIDAS13161928[[#This Row],[CANTIDAD]])</f>
        <v>87</v>
      </c>
      <c r="F148" s="18">
        <f>INVENTARIO12151827[[#This Row],[EXISTENCIAS INICIALES]]+INVENTARIO12151827[[#This Row],[ENTRADAS]]-INVENTARIO12151827[[#This Row],[SALIDAS]]</f>
        <v>112</v>
      </c>
      <c r="H148" s="1" t="s">
        <v>595</v>
      </c>
      <c r="J148" s="11" t="s">
        <v>470</v>
      </c>
      <c r="K148" s="36" t="e" cm="1">
        <f t="array" ref="K148">BUSCARV</f>
        <v>#NAME?</v>
      </c>
      <c r="L148" s="1">
        <v>87</v>
      </c>
      <c r="N148" s="1" t="s">
        <v>596</v>
      </c>
      <c r="P148" s="11" t="s">
        <v>470</v>
      </c>
      <c r="Q148" s="1" t="e" cm="1" vm="1">
        <f t="array" aca="1" ref="Q148" ca="1">VLOOKUP(ENTRADAS14172029[CÓDIGO PRODUCTO],INVENTARIO12151827[],2,FALSE)</f>
        <v>#VALUE!</v>
      </c>
      <c r="R148" s="1">
        <v>106</v>
      </c>
    </row>
    <row r="149" spans="1:18" x14ac:dyDescent="0.25">
      <c r="A149" s="11" t="s">
        <v>471</v>
      </c>
      <c r="B149" t="s">
        <v>347</v>
      </c>
      <c r="C149" s="3">
        <f>INVENTARIO12151824[[#This Row],[STOCK]]</f>
        <v>35</v>
      </c>
      <c r="D149" s="17">
        <f>SUMIF(ENTRADAS14172029[[#This Row],[CÓDIGO PRODUCTO]],INVENTARIO12151827[[#This Row],[CÓDIGO PRODUCTO]],ENTRADAS14172029[[#This Row],[CANTIDAD]])</f>
        <v>97</v>
      </c>
      <c r="E149" s="17">
        <f>SUMIF(SALIDAS13161928[[#This Row],[CÓDIGO PRODUCTO]],INVENTARIO12151827[[#This Row],[CÓDIGO PRODUCTO]],SALIDAS13161928[[#This Row],[CANTIDAD]])</f>
        <v>83</v>
      </c>
      <c r="F149" s="18">
        <f>INVENTARIO12151827[[#This Row],[EXISTENCIAS INICIALES]]+INVENTARIO12151827[[#This Row],[ENTRADAS]]-INVENTARIO12151827[[#This Row],[SALIDAS]]</f>
        <v>49</v>
      </c>
      <c r="H149" s="1" t="s">
        <v>596</v>
      </c>
      <c r="J149" s="11" t="s">
        <v>471</v>
      </c>
      <c r="K149" s="36" t="e" cm="1">
        <f t="array" ref="K149">BUSCARV</f>
        <v>#NAME?</v>
      </c>
      <c r="L149" s="1">
        <v>83</v>
      </c>
      <c r="N149" s="1" t="s">
        <v>597</v>
      </c>
      <c r="P149" s="11" t="s">
        <v>471</v>
      </c>
      <c r="Q149" s="1" t="e" cm="1" vm="1">
        <f t="array" aca="1" ref="Q149" ca="1">VLOOKUP(ENTRADAS14172029[CÓDIGO PRODUCTO],INVENTARIO12151827[],2,FALSE)</f>
        <v>#VALUE!</v>
      </c>
      <c r="R149" s="1">
        <v>97</v>
      </c>
    </row>
    <row r="150" spans="1:18" x14ac:dyDescent="0.25">
      <c r="A150" s="11" t="s">
        <v>472</v>
      </c>
      <c r="B150" t="s">
        <v>348</v>
      </c>
      <c r="C150" s="3">
        <f>INVENTARIO12151824[[#This Row],[STOCK]]</f>
        <v>117</v>
      </c>
      <c r="D150" s="17">
        <f>SUMIF(ENTRADAS14172029[[#This Row],[CÓDIGO PRODUCTO]],INVENTARIO12151827[[#This Row],[CÓDIGO PRODUCTO]],ENTRADAS14172029[[#This Row],[CANTIDAD]])</f>
        <v>106</v>
      </c>
      <c r="E150" s="17">
        <f>SUMIF(SALIDAS13161928[[#This Row],[CÓDIGO PRODUCTO]],INVENTARIO12151827[[#This Row],[CÓDIGO PRODUCTO]],SALIDAS13161928[[#This Row],[CANTIDAD]])</f>
        <v>82</v>
      </c>
      <c r="F150" s="18">
        <f>INVENTARIO12151827[[#This Row],[EXISTENCIAS INICIALES]]+INVENTARIO12151827[[#This Row],[ENTRADAS]]-INVENTARIO12151827[[#This Row],[SALIDAS]]</f>
        <v>141</v>
      </c>
      <c r="H150" s="1" t="s">
        <v>597</v>
      </c>
      <c r="J150" s="11" t="s">
        <v>472</v>
      </c>
      <c r="K150" s="36" t="e" cm="1">
        <f t="array" ref="K150">BUSCARV</f>
        <v>#NAME?</v>
      </c>
      <c r="L150" s="1">
        <v>82</v>
      </c>
      <c r="N150" s="1" t="s">
        <v>598</v>
      </c>
      <c r="P150" s="11" t="s">
        <v>472</v>
      </c>
      <c r="Q150" s="1" t="e" cm="1" vm="1">
        <f t="array" aca="1" ref="Q150" ca="1">VLOOKUP(ENTRADAS14172029[CÓDIGO PRODUCTO],INVENTARIO12151827[],2,FALSE)</f>
        <v>#VALUE!</v>
      </c>
      <c r="R150" s="1">
        <v>106</v>
      </c>
    </row>
    <row r="151" spans="1:18" x14ac:dyDescent="0.25">
      <c r="A151" s="11" t="s">
        <v>473</v>
      </c>
      <c r="B151" t="s">
        <v>349</v>
      </c>
      <c r="C151" s="3">
        <f>INVENTARIO12151824[[#This Row],[STOCK]]</f>
        <v>13</v>
      </c>
      <c r="D151" s="17">
        <f>SUMIF(ENTRADAS14172029[[#This Row],[CÓDIGO PRODUCTO]],INVENTARIO12151827[[#This Row],[CÓDIGO PRODUCTO]],ENTRADAS14172029[[#This Row],[CANTIDAD]])</f>
        <v>92</v>
      </c>
      <c r="E151" s="17">
        <f>SUMIF(SALIDAS13161928[[#This Row],[CÓDIGO PRODUCTO]],INVENTARIO12151827[[#This Row],[CÓDIGO PRODUCTO]],SALIDAS13161928[[#This Row],[CANTIDAD]])</f>
        <v>86</v>
      </c>
      <c r="F151" s="18">
        <f>INVENTARIO12151827[[#This Row],[EXISTENCIAS INICIALES]]+INVENTARIO12151827[[#This Row],[ENTRADAS]]-INVENTARIO12151827[[#This Row],[SALIDAS]]</f>
        <v>19</v>
      </c>
      <c r="H151" s="1" t="s">
        <v>598</v>
      </c>
      <c r="J151" s="11" t="s">
        <v>473</v>
      </c>
      <c r="K151" s="36" t="e" cm="1">
        <f t="array" ref="K151">BUSCARV</f>
        <v>#NAME?</v>
      </c>
      <c r="L151" s="1">
        <v>86</v>
      </c>
      <c r="N151" s="1" t="s">
        <v>599</v>
      </c>
      <c r="P151" s="11" t="s">
        <v>473</v>
      </c>
      <c r="Q151" s="1" t="e" cm="1" vm="1">
        <f t="array" aca="1" ref="Q151" ca="1">VLOOKUP(ENTRADAS14172029[CÓDIGO PRODUCTO],INVENTARIO12151827[],2,FALSE)</f>
        <v>#VALUE!</v>
      </c>
      <c r="R151" s="1">
        <v>92</v>
      </c>
    </row>
    <row r="152" spans="1:18" x14ac:dyDescent="0.25">
      <c r="A152" s="11" t="s">
        <v>474</v>
      </c>
      <c r="B152" t="s">
        <v>350</v>
      </c>
      <c r="C152" s="3">
        <f>INVENTARIO12151824[[#This Row],[STOCK]]</f>
        <v>71</v>
      </c>
      <c r="D152" s="17">
        <f>SUMIF(ENTRADAS14172029[[#This Row],[CÓDIGO PRODUCTO]],INVENTARIO12151827[[#This Row],[CÓDIGO PRODUCTO]],ENTRADAS14172029[[#This Row],[CANTIDAD]])</f>
        <v>99</v>
      </c>
      <c r="E152" s="17">
        <f>SUMIF(SALIDAS13161928[[#This Row],[CÓDIGO PRODUCTO]],INVENTARIO12151827[[#This Row],[CÓDIGO PRODUCTO]],SALIDAS13161928[[#This Row],[CANTIDAD]])</f>
        <v>87</v>
      </c>
      <c r="F152" s="18">
        <f>INVENTARIO12151827[[#This Row],[EXISTENCIAS INICIALES]]+INVENTARIO12151827[[#This Row],[ENTRADAS]]-INVENTARIO12151827[[#This Row],[SALIDAS]]</f>
        <v>83</v>
      </c>
      <c r="H152" s="1" t="s">
        <v>599</v>
      </c>
      <c r="J152" s="11" t="s">
        <v>474</v>
      </c>
      <c r="K152" s="36" t="e" cm="1">
        <f t="array" ref="K152">BUSCARV</f>
        <v>#NAME?</v>
      </c>
      <c r="L152" s="1">
        <v>87</v>
      </c>
      <c r="N152" s="1" t="s">
        <v>600</v>
      </c>
      <c r="P152" s="11" t="s">
        <v>474</v>
      </c>
      <c r="Q152" s="1" t="e" cm="1" vm="1">
        <f t="array" aca="1" ref="Q152" ca="1">VLOOKUP(ENTRADAS14172029[CÓDIGO PRODUCTO],INVENTARIO12151827[],2,FALSE)</f>
        <v>#VALUE!</v>
      </c>
      <c r="R152" s="1">
        <v>99</v>
      </c>
    </row>
    <row r="153" spans="1:18" x14ac:dyDescent="0.25">
      <c r="A153" s="11" t="s">
        <v>475</v>
      </c>
      <c r="B153" t="s">
        <v>351</v>
      </c>
      <c r="C153" s="3">
        <f>INVENTARIO12151824[[#This Row],[STOCK]]</f>
        <v>86</v>
      </c>
      <c r="D153" s="17">
        <f>SUMIF(ENTRADAS14172029[[#This Row],[CÓDIGO PRODUCTO]],INVENTARIO12151827[[#This Row],[CÓDIGO PRODUCTO]],ENTRADAS14172029[[#This Row],[CANTIDAD]])</f>
        <v>105</v>
      </c>
      <c r="E153" s="17">
        <f>SUMIF(SALIDAS13161928[[#This Row],[CÓDIGO PRODUCTO]],INVENTARIO12151827[[#This Row],[CÓDIGO PRODUCTO]],SALIDAS13161928[[#This Row],[CANTIDAD]])</f>
        <v>80</v>
      </c>
      <c r="F153" s="18">
        <f>INVENTARIO12151827[[#This Row],[EXISTENCIAS INICIALES]]+INVENTARIO12151827[[#This Row],[ENTRADAS]]-INVENTARIO12151827[[#This Row],[SALIDAS]]</f>
        <v>111</v>
      </c>
      <c r="H153" s="1" t="s">
        <v>600</v>
      </c>
      <c r="J153" s="11" t="s">
        <v>475</v>
      </c>
      <c r="K153" s="36" t="e" cm="1">
        <f t="array" ref="K153">BUSCARV</f>
        <v>#NAME?</v>
      </c>
      <c r="L153" s="1">
        <v>80</v>
      </c>
      <c r="N153" s="1" t="s">
        <v>601</v>
      </c>
      <c r="P153" s="11" t="s">
        <v>475</v>
      </c>
      <c r="Q153" s="1" t="e" cm="1" vm="1">
        <f t="array" aca="1" ref="Q153" ca="1">VLOOKUP(ENTRADAS14172029[CÓDIGO PRODUCTO],INVENTARIO12151827[],2,FALSE)</f>
        <v>#VALUE!</v>
      </c>
      <c r="R153" s="1">
        <v>105</v>
      </c>
    </row>
    <row r="154" spans="1:18" x14ac:dyDescent="0.25">
      <c r="A154" s="11" t="s">
        <v>476</v>
      </c>
      <c r="B154" t="s">
        <v>352</v>
      </c>
      <c r="C154" s="3">
        <f>INVENTARIO12151824[[#This Row],[STOCK]]</f>
        <v>81</v>
      </c>
      <c r="D154" s="17">
        <f>SUMIF(ENTRADAS14172029[[#This Row],[CÓDIGO PRODUCTO]],INVENTARIO12151827[[#This Row],[CÓDIGO PRODUCTO]],ENTRADAS14172029[[#This Row],[CANTIDAD]])</f>
        <v>97</v>
      </c>
      <c r="E154" s="17">
        <f>SUMIF(SALIDAS13161928[[#This Row],[CÓDIGO PRODUCTO]],INVENTARIO12151827[[#This Row],[CÓDIGO PRODUCTO]],SALIDAS13161928[[#This Row],[CANTIDAD]])</f>
        <v>80</v>
      </c>
      <c r="F154" s="18">
        <f>INVENTARIO12151827[[#This Row],[EXISTENCIAS INICIALES]]+INVENTARIO12151827[[#This Row],[ENTRADAS]]-INVENTARIO12151827[[#This Row],[SALIDAS]]</f>
        <v>98</v>
      </c>
      <c r="H154" s="1" t="s">
        <v>601</v>
      </c>
      <c r="J154" s="11" t="s">
        <v>476</v>
      </c>
      <c r="K154" s="36" t="e" cm="1">
        <f t="array" ref="K154">BUSCARV</f>
        <v>#NAME?</v>
      </c>
      <c r="L154" s="1">
        <v>80</v>
      </c>
      <c r="N154" s="1" t="s">
        <v>602</v>
      </c>
      <c r="P154" s="11" t="s">
        <v>476</v>
      </c>
      <c r="Q154" s="1" t="e" cm="1" vm="1">
        <f t="array" aca="1" ref="Q154" ca="1">VLOOKUP(ENTRADAS14172029[CÓDIGO PRODUCTO],INVENTARIO12151827[],2,FALSE)</f>
        <v>#VALUE!</v>
      </c>
      <c r="R154" s="1">
        <v>97</v>
      </c>
    </row>
    <row r="155" spans="1:18" x14ac:dyDescent="0.25">
      <c r="A155" s="11" t="s">
        <v>477</v>
      </c>
      <c r="B155" t="s">
        <v>353</v>
      </c>
      <c r="C155" s="3">
        <f>INVENTARIO12151824[[#This Row],[STOCK]]</f>
        <v>45</v>
      </c>
      <c r="D155" s="17">
        <f>SUMIF(ENTRADAS14172029[[#This Row],[CÓDIGO PRODUCTO]],INVENTARIO12151827[[#This Row],[CÓDIGO PRODUCTO]],ENTRADAS14172029[[#This Row],[CANTIDAD]])</f>
        <v>98</v>
      </c>
      <c r="E155" s="17">
        <f>SUMIF(SALIDAS13161928[[#This Row],[CÓDIGO PRODUCTO]],INVENTARIO12151827[[#This Row],[CÓDIGO PRODUCTO]],SALIDAS13161928[[#This Row],[CANTIDAD]])</f>
        <v>88</v>
      </c>
      <c r="F155" s="18">
        <f>INVENTARIO12151827[[#This Row],[EXISTENCIAS INICIALES]]+INVENTARIO12151827[[#This Row],[ENTRADAS]]-INVENTARIO12151827[[#This Row],[SALIDAS]]</f>
        <v>55</v>
      </c>
      <c r="H155" s="1" t="s">
        <v>602</v>
      </c>
      <c r="J155" s="11" t="s">
        <v>477</v>
      </c>
      <c r="K155" s="36" t="e" cm="1">
        <f t="array" ref="K155">BUSCARV</f>
        <v>#NAME?</v>
      </c>
      <c r="L155" s="1">
        <v>88</v>
      </c>
      <c r="N155" s="1" t="s">
        <v>603</v>
      </c>
      <c r="P155" s="11" t="s">
        <v>477</v>
      </c>
      <c r="Q155" s="1" t="e" cm="1" vm="1">
        <f t="array" aca="1" ref="Q155" ca="1">VLOOKUP(ENTRADAS14172029[CÓDIGO PRODUCTO],INVENTARIO12151827[],2,FALSE)</f>
        <v>#VALUE!</v>
      </c>
      <c r="R155" s="1">
        <v>98</v>
      </c>
    </row>
    <row r="156" spans="1:18" x14ac:dyDescent="0.25">
      <c r="A156" s="11" t="s">
        <v>478</v>
      </c>
      <c r="B156" t="s">
        <v>354</v>
      </c>
      <c r="C156" s="3">
        <f>INVENTARIO12151824[[#This Row],[STOCK]]</f>
        <v>57</v>
      </c>
      <c r="D156" s="17">
        <f>SUMIF(ENTRADAS14172029[[#This Row],[CÓDIGO PRODUCTO]],INVENTARIO12151827[[#This Row],[CÓDIGO PRODUCTO]],ENTRADAS14172029[[#This Row],[CANTIDAD]])</f>
        <v>104</v>
      </c>
      <c r="E156" s="17">
        <f>SUMIF(SALIDAS13161928[[#This Row],[CÓDIGO PRODUCTO]],INVENTARIO12151827[[#This Row],[CÓDIGO PRODUCTO]],SALIDAS13161928[[#This Row],[CANTIDAD]])</f>
        <v>84</v>
      </c>
      <c r="F156" s="18">
        <f>INVENTARIO12151827[[#This Row],[EXISTENCIAS INICIALES]]+INVENTARIO12151827[[#This Row],[ENTRADAS]]-INVENTARIO12151827[[#This Row],[SALIDAS]]</f>
        <v>77</v>
      </c>
      <c r="H156" s="1" t="s">
        <v>603</v>
      </c>
      <c r="J156" s="11" t="s">
        <v>478</v>
      </c>
      <c r="K156" s="36" t="e" cm="1">
        <f t="array" ref="K156">BUSCARV</f>
        <v>#NAME?</v>
      </c>
      <c r="L156" s="1">
        <v>84</v>
      </c>
      <c r="N156" s="1" t="s">
        <v>604</v>
      </c>
      <c r="P156" s="11" t="s">
        <v>478</v>
      </c>
      <c r="Q156" s="1" t="e" cm="1" vm="1">
        <f t="array" aca="1" ref="Q156" ca="1">VLOOKUP(ENTRADAS14172029[CÓDIGO PRODUCTO],INVENTARIO12151827[],2,FALSE)</f>
        <v>#VALUE!</v>
      </c>
      <c r="R156" s="1">
        <v>104</v>
      </c>
    </row>
    <row r="157" spans="1:18" x14ac:dyDescent="0.25">
      <c r="A157" s="11" t="s">
        <v>479</v>
      </c>
      <c r="B157" t="s">
        <v>355</v>
      </c>
      <c r="C157" s="3">
        <f>INVENTARIO12151824[[#This Row],[STOCK]]</f>
        <v>77</v>
      </c>
      <c r="D157" s="17">
        <f>SUMIF(ENTRADAS14172029[[#This Row],[CÓDIGO PRODUCTO]],INVENTARIO12151827[[#This Row],[CÓDIGO PRODUCTO]],ENTRADAS14172029[[#This Row],[CANTIDAD]])</f>
        <v>102</v>
      </c>
      <c r="E157" s="17">
        <f>SUMIF(SALIDAS13161928[[#This Row],[CÓDIGO PRODUCTO]],INVENTARIO12151827[[#This Row],[CÓDIGO PRODUCTO]],SALIDAS13161928[[#This Row],[CANTIDAD]])</f>
        <v>83</v>
      </c>
      <c r="F157" s="18">
        <f>INVENTARIO12151827[[#This Row],[EXISTENCIAS INICIALES]]+INVENTARIO12151827[[#This Row],[ENTRADAS]]-INVENTARIO12151827[[#This Row],[SALIDAS]]</f>
        <v>96</v>
      </c>
      <c r="H157" s="1" t="s">
        <v>604</v>
      </c>
      <c r="J157" s="11" t="s">
        <v>479</v>
      </c>
      <c r="K157" s="36" t="e" cm="1">
        <f t="array" ref="K157">BUSCARV</f>
        <v>#NAME?</v>
      </c>
      <c r="L157" s="1">
        <v>83</v>
      </c>
      <c r="N157" s="1" t="s">
        <v>605</v>
      </c>
      <c r="P157" s="11" t="s">
        <v>479</v>
      </c>
      <c r="Q157" s="1" t="e" cm="1" vm="1">
        <f t="array" aca="1" ref="Q157" ca="1">VLOOKUP(ENTRADAS14172029[CÓDIGO PRODUCTO],INVENTARIO12151827[],2,FALSE)</f>
        <v>#VALUE!</v>
      </c>
      <c r="R157" s="1">
        <v>102</v>
      </c>
    </row>
    <row r="158" spans="1:18" x14ac:dyDescent="0.25">
      <c r="A158" s="11" t="s">
        <v>480</v>
      </c>
      <c r="B158" t="s">
        <v>356</v>
      </c>
      <c r="C158" s="3">
        <f>INVENTARIO12151824[[#This Row],[STOCK]]</f>
        <v>74</v>
      </c>
      <c r="D158" s="17">
        <f>SUMIF(ENTRADAS14172029[[#This Row],[CÓDIGO PRODUCTO]],INVENTARIO12151827[[#This Row],[CÓDIGO PRODUCTO]],ENTRADAS14172029[[#This Row],[CANTIDAD]])</f>
        <v>111</v>
      </c>
      <c r="E158" s="17">
        <f>SUMIF(SALIDAS13161928[[#This Row],[CÓDIGO PRODUCTO]],INVENTARIO12151827[[#This Row],[CÓDIGO PRODUCTO]],SALIDAS13161928[[#This Row],[CANTIDAD]])</f>
        <v>85</v>
      </c>
      <c r="F158" s="18">
        <f>INVENTARIO12151827[[#This Row],[EXISTENCIAS INICIALES]]+INVENTARIO12151827[[#This Row],[ENTRADAS]]-INVENTARIO12151827[[#This Row],[SALIDAS]]</f>
        <v>100</v>
      </c>
      <c r="H158" s="1" t="s">
        <v>605</v>
      </c>
      <c r="J158" s="11" t="s">
        <v>480</v>
      </c>
      <c r="K158" s="36" t="e" cm="1">
        <f t="array" ref="K158">BUSCARV</f>
        <v>#NAME?</v>
      </c>
      <c r="L158" s="1">
        <v>85</v>
      </c>
      <c r="N158" s="1" t="s">
        <v>606</v>
      </c>
      <c r="P158" s="11" t="s">
        <v>480</v>
      </c>
      <c r="Q158" s="1" t="e" cm="1" vm="1">
        <f t="array" aca="1" ref="Q158" ca="1">VLOOKUP(ENTRADAS14172029[CÓDIGO PRODUCTO],INVENTARIO12151827[],2,FALSE)</f>
        <v>#VALUE!</v>
      </c>
      <c r="R158" s="1">
        <v>111</v>
      </c>
    </row>
    <row r="159" spans="1:18" x14ac:dyDescent="0.25">
      <c r="A159" s="11" t="s">
        <v>481</v>
      </c>
      <c r="B159" t="s">
        <v>357</v>
      </c>
      <c r="C159" s="3">
        <f>INVENTARIO12151824[[#This Row],[STOCK]]</f>
        <v>70</v>
      </c>
      <c r="D159" s="17">
        <f>SUMIF(ENTRADAS14172029[[#This Row],[CÓDIGO PRODUCTO]],INVENTARIO12151827[[#This Row],[CÓDIGO PRODUCTO]],ENTRADAS14172029[[#This Row],[CANTIDAD]])</f>
        <v>107</v>
      </c>
      <c r="E159" s="17">
        <f>SUMIF(SALIDAS13161928[[#This Row],[CÓDIGO PRODUCTO]],INVENTARIO12151827[[#This Row],[CÓDIGO PRODUCTO]],SALIDAS13161928[[#This Row],[CANTIDAD]])</f>
        <v>89</v>
      </c>
      <c r="F159" s="18">
        <f>INVENTARIO12151827[[#This Row],[EXISTENCIAS INICIALES]]+INVENTARIO12151827[[#This Row],[ENTRADAS]]-INVENTARIO12151827[[#This Row],[SALIDAS]]</f>
        <v>88</v>
      </c>
      <c r="H159" s="1" t="s">
        <v>606</v>
      </c>
      <c r="J159" s="11" t="s">
        <v>481</v>
      </c>
      <c r="K159" s="36" t="e" cm="1">
        <f t="array" ref="K159">BUSCARV</f>
        <v>#NAME?</v>
      </c>
      <c r="L159" s="1">
        <v>89</v>
      </c>
      <c r="N159" s="1" t="s">
        <v>607</v>
      </c>
      <c r="P159" s="11" t="s">
        <v>481</v>
      </c>
      <c r="Q159" s="1" t="e" cm="1" vm="1">
        <f t="array" aca="1" ref="Q159" ca="1">VLOOKUP(ENTRADAS14172029[CÓDIGO PRODUCTO],INVENTARIO12151827[],2,FALSE)</f>
        <v>#VALUE!</v>
      </c>
      <c r="R159" s="1">
        <v>107</v>
      </c>
    </row>
    <row r="160" spans="1:18" x14ac:dyDescent="0.25">
      <c r="A160" s="11" t="s">
        <v>482</v>
      </c>
      <c r="B160" t="s">
        <v>57</v>
      </c>
      <c r="C160" s="3">
        <f>INVENTARIO12151824[[#This Row],[STOCK]]</f>
        <v>67</v>
      </c>
      <c r="D160" s="17">
        <f>SUMIF(ENTRADAS14172029[[#This Row],[CÓDIGO PRODUCTO]],INVENTARIO12151827[[#This Row],[CÓDIGO PRODUCTO]],ENTRADAS14172029[[#This Row],[CANTIDAD]])</f>
        <v>95</v>
      </c>
      <c r="E160" s="17">
        <f>SUMIF(SALIDAS13161928[[#This Row],[CÓDIGO PRODUCTO]],INVENTARIO12151827[[#This Row],[CÓDIGO PRODUCTO]],SALIDAS13161928[[#This Row],[CANTIDAD]])</f>
        <v>83</v>
      </c>
      <c r="F160" s="18">
        <f>INVENTARIO12151827[[#This Row],[EXISTENCIAS INICIALES]]+INVENTARIO12151827[[#This Row],[ENTRADAS]]-INVENTARIO12151827[[#This Row],[SALIDAS]]</f>
        <v>79</v>
      </c>
      <c r="H160" s="1" t="s">
        <v>607</v>
      </c>
      <c r="J160" s="11" t="s">
        <v>482</v>
      </c>
      <c r="K160" s="36" t="e" cm="1">
        <f t="array" ref="K160">BUSCARV</f>
        <v>#NAME?</v>
      </c>
      <c r="L160" s="1">
        <v>83</v>
      </c>
      <c r="N160" s="1" t="s">
        <v>608</v>
      </c>
      <c r="P160" s="11" t="s">
        <v>482</v>
      </c>
      <c r="Q160" s="1" t="e" cm="1" vm="1">
        <f t="array" aca="1" ref="Q160" ca="1">VLOOKUP(ENTRADAS14172029[CÓDIGO PRODUCTO],INVENTARIO12151827[],2,FALSE)</f>
        <v>#VALUE!</v>
      </c>
      <c r="R160" s="1">
        <v>95</v>
      </c>
    </row>
    <row r="161" spans="1:18" x14ac:dyDescent="0.25">
      <c r="A161" s="11" t="s">
        <v>483</v>
      </c>
      <c r="B161" t="s">
        <v>358</v>
      </c>
      <c r="C161" s="3">
        <f>INVENTARIO12151824[[#This Row],[STOCK]]</f>
        <v>15</v>
      </c>
      <c r="D161" s="17">
        <f>SUMIF(ENTRADAS14172029[[#This Row],[CÓDIGO PRODUCTO]],INVENTARIO12151827[[#This Row],[CÓDIGO PRODUCTO]],ENTRADAS14172029[[#This Row],[CANTIDAD]])</f>
        <v>90</v>
      </c>
      <c r="E161" s="17">
        <f>SUMIF(SALIDAS13161928[[#This Row],[CÓDIGO PRODUCTO]],INVENTARIO12151827[[#This Row],[CÓDIGO PRODUCTO]],SALIDAS13161928[[#This Row],[CANTIDAD]])</f>
        <v>85</v>
      </c>
      <c r="F161" s="18">
        <f>INVENTARIO12151827[[#This Row],[EXISTENCIAS INICIALES]]+INVENTARIO12151827[[#This Row],[ENTRADAS]]-INVENTARIO12151827[[#This Row],[SALIDAS]]</f>
        <v>20</v>
      </c>
      <c r="H161" s="1" t="s">
        <v>608</v>
      </c>
      <c r="J161" s="11" t="s">
        <v>483</v>
      </c>
      <c r="K161" s="36" t="e" cm="1">
        <f t="array" ref="K161">BUSCARV</f>
        <v>#NAME?</v>
      </c>
      <c r="L161" s="1">
        <v>85</v>
      </c>
      <c r="N161" s="1" t="s">
        <v>609</v>
      </c>
      <c r="P161" s="11" t="s">
        <v>483</v>
      </c>
      <c r="Q161" s="1" t="e" cm="1" vm="1">
        <f t="array" aca="1" ref="Q161" ca="1">VLOOKUP(ENTRADAS14172029[CÓDIGO PRODUCTO],INVENTARIO12151827[],2,FALSE)</f>
        <v>#VALUE!</v>
      </c>
      <c r="R161" s="1">
        <v>90</v>
      </c>
    </row>
    <row r="162" spans="1:18" x14ac:dyDescent="0.25">
      <c r="A162" s="11" t="s">
        <v>484</v>
      </c>
      <c r="B162" t="s">
        <v>359</v>
      </c>
      <c r="C162" s="3">
        <f>INVENTARIO12151824[[#This Row],[STOCK]]</f>
        <v>55</v>
      </c>
      <c r="D162" s="17">
        <f>SUMIF(ENTRADAS14172029[[#This Row],[CÓDIGO PRODUCTO]],INVENTARIO12151827[[#This Row],[CÓDIGO PRODUCTO]],ENTRADAS14172029[[#This Row],[CANTIDAD]])</f>
        <v>95</v>
      </c>
      <c r="E162" s="17">
        <f>SUMIF(SALIDAS13161928[[#This Row],[CÓDIGO PRODUCTO]],INVENTARIO12151827[[#This Row],[CÓDIGO PRODUCTO]],SALIDAS13161928[[#This Row],[CANTIDAD]])</f>
        <v>81</v>
      </c>
      <c r="F162" s="18">
        <f>INVENTARIO12151827[[#This Row],[EXISTENCIAS INICIALES]]+INVENTARIO12151827[[#This Row],[ENTRADAS]]-INVENTARIO12151827[[#This Row],[SALIDAS]]</f>
        <v>69</v>
      </c>
      <c r="H162" s="1" t="s">
        <v>609</v>
      </c>
      <c r="J162" s="11" t="s">
        <v>484</v>
      </c>
      <c r="K162" s="36" t="e" cm="1">
        <f t="array" ref="K162">BUSCARV</f>
        <v>#NAME?</v>
      </c>
      <c r="L162" s="1">
        <v>81</v>
      </c>
      <c r="N162" s="1" t="s">
        <v>610</v>
      </c>
      <c r="P162" s="11" t="s">
        <v>484</v>
      </c>
      <c r="Q162" s="1" t="e" cm="1" vm="1">
        <f t="array" aca="1" ref="Q162" ca="1">VLOOKUP(ENTRADAS14172029[CÓDIGO PRODUCTO],INVENTARIO12151827[],2,FALSE)</f>
        <v>#VALUE!</v>
      </c>
      <c r="R162" s="1">
        <v>95</v>
      </c>
    </row>
    <row r="163" spans="1:18" x14ac:dyDescent="0.25">
      <c r="A163" s="11" t="s">
        <v>485</v>
      </c>
      <c r="B163" t="s">
        <v>360</v>
      </c>
      <c r="C163" s="3">
        <f>INVENTARIO12151824[[#This Row],[STOCK]]</f>
        <v>63</v>
      </c>
      <c r="D163" s="17">
        <f>SUMIF(ENTRADAS14172029[[#This Row],[CÓDIGO PRODUCTO]],INVENTARIO12151827[[#This Row],[CÓDIGO PRODUCTO]],ENTRADAS14172029[[#This Row],[CANTIDAD]])</f>
        <v>92</v>
      </c>
      <c r="E163" s="17">
        <f>SUMIF(SALIDAS13161928[[#This Row],[CÓDIGO PRODUCTO]],INVENTARIO12151827[[#This Row],[CÓDIGO PRODUCTO]],SALIDAS13161928[[#This Row],[CANTIDAD]])</f>
        <v>81</v>
      </c>
      <c r="F163" s="18">
        <f>INVENTARIO12151827[[#This Row],[EXISTENCIAS INICIALES]]+INVENTARIO12151827[[#This Row],[ENTRADAS]]-INVENTARIO12151827[[#This Row],[SALIDAS]]</f>
        <v>74</v>
      </c>
      <c r="H163" s="1" t="s">
        <v>610</v>
      </c>
      <c r="J163" s="11" t="s">
        <v>485</v>
      </c>
      <c r="K163" s="36" t="e" cm="1">
        <f t="array" ref="K163">BUSCARV</f>
        <v>#NAME?</v>
      </c>
      <c r="L163" s="1">
        <v>81</v>
      </c>
      <c r="N163" s="1" t="s">
        <v>611</v>
      </c>
      <c r="P163" s="11" t="s">
        <v>485</v>
      </c>
      <c r="Q163" s="1" t="e" cm="1" vm="1">
        <f t="array" aca="1" ref="Q163" ca="1">VLOOKUP(ENTRADAS14172029[CÓDIGO PRODUCTO],INVENTARIO12151827[],2,FALSE)</f>
        <v>#VALUE!</v>
      </c>
      <c r="R163" s="1">
        <v>92</v>
      </c>
    </row>
    <row r="164" spans="1:18" x14ac:dyDescent="0.25">
      <c r="A164" s="11" t="s">
        <v>486</v>
      </c>
      <c r="B164" t="s">
        <v>361</v>
      </c>
      <c r="C164" s="3">
        <f>INVENTARIO12151824[[#This Row],[STOCK]]</f>
        <v>73</v>
      </c>
      <c r="D164" s="17">
        <f>SUMIF(ENTRADAS14172029[[#This Row],[CÓDIGO PRODUCTO]],INVENTARIO12151827[[#This Row],[CÓDIGO PRODUCTO]],ENTRADAS14172029[[#This Row],[CANTIDAD]])</f>
        <v>98</v>
      </c>
      <c r="E164" s="17">
        <f>SUMIF(SALIDAS13161928[[#This Row],[CÓDIGO PRODUCTO]],INVENTARIO12151827[[#This Row],[CÓDIGO PRODUCTO]],SALIDAS13161928[[#This Row],[CANTIDAD]])</f>
        <v>84</v>
      </c>
      <c r="F164" s="18">
        <f>INVENTARIO12151827[[#This Row],[EXISTENCIAS INICIALES]]+INVENTARIO12151827[[#This Row],[ENTRADAS]]-INVENTARIO12151827[[#This Row],[SALIDAS]]</f>
        <v>87</v>
      </c>
      <c r="H164" s="1" t="s">
        <v>611</v>
      </c>
      <c r="J164" s="11" t="s">
        <v>486</v>
      </c>
      <c r="K164" s="36" t="e" cm="1">
        <f t="array" ref="K164">BUSCARV</f>
        <v>#NAME?</v>
      </c>
      <c r="L164" s="1">
        <v>84</v>
      </c>
      <c r="N164" s="1" t="s">
        <v>612</v>
      </c>
      <c r="P164" s="11" t="s">
        <v>486</v>
      </c>
      <c r="Q164" s="1" t="e" cm="1" vm="1">
        <f t="array" aca="1" ref="Q164" ca="1">VLOOKUP(ENTRADAS14172029[CÓDIGO PRODUCTO],INVENTARIO12151827[],2,FALSE)</f>
        <v>#VALUE!</v>
      </c>
      <c r="R164" s="1">
        <v>98</v>
      </c>
    </row>
    <row r="165" spans="1:18" x14ac:dyDescent="0.25">
      <c r="A165" s="11" t="s">
        <v>487</v>
      </c>
      <c r="B165" t="s">
        <v>362</v>
      </c>
      <c r="C165" s="3">
        <f>INVENTARIO12151824[[#This Row],[STOCK]]</f>
        <v>7</v>
      </c>
      <c r="D165" s="17">
        <f>SUMIF(ENTRADAS14172029[[#This Row],[CÓDIGO PRODUCTO]],INVENTARIO12151827[[#This Row],[CÓDIGO PRODUCTO]],ENTRADAS14172029[[#This Row],[CANTIDAD]])</f>
        <v>100</v>
      </c>
      <c r="E165" s="17">
        <f>SUMIF(SALIDAS13161928[[#This Row],[CÓDIGO PRODUCTO]],INVENTARIO12151827[[#This Row],[CÓDIGO PRODUCTO]],SALIDAS13161928[[#This Row],[CANTIDAD]])</f>
        <v>80</v>
      </c>
      <c r="F165" s="18">
        <f>INVENTARIO12151827[[#This Row],[EXISTENCIAS INICIALES]]+INVENTARIO12151827[[#This Row],[ENTRADAS]]-INVENTARIO12151827[[#This Row],[SALIDAS]]</f>
        <v>27</v>
      </c>
      <c r="H165" s="1" t="s">
        <v>612</v>
      </c>
      <c r="J165" s="11" t="s">
        <v>487</v>
      </c>
      <c r="K165" s="36" t="e" cm="1">
        <f t="array" ref="K165">BUSCARV</f>
        <v>#NAME?</v>
      </c>
      <c r="L165" s="1">
        <v>80</v>
      </c>
      <c r="N165" s="1" t="s">
        <v>613</v>
      </c>
      <c r="P165" s="11" t="s">
        <v>487</v>
      </c>
      <c r="Q165" s="1" t="e" cm="1" vm="1">
        <f t="array" aca="1" ref="Q165" ca="1">VLOOKUP(ENTRADAS14172029[CÓDIGO PRODUCTO],INVENTARIO12151827[],2,FALSE)</f>
        <v>#VALUE!</v>
      </c>
      <c r="R165" s="1">
        <v>100</v>
      </c>
    </row>
    <row r="166" spans="1:18" x14ac:dyDescent="0.25">
      <c r="A166" s="11" t="s">
        <v>488</v>
      </c>
      <c r="B166" t="s">
        <v>363</v>
      </c>
      <c r="C166" s="3">
        <f>INVENTARIO12151824[[#This Row],[STOCK]]</f>
        <v>82</v>
      </c>
      <c r="D166" s="17">
        <f>SUMIF(ENTRADAS14172029[[#This Row],[CÓDIGO PRODUCTO]],INVENTARIO12151827[[#This Row],[CÓDIGO PRODUCTO]],ENTRADAS14172029[[#This Row],[CANTIDAD]])</f>
        <v>110</v>
      </c>
      <c r="E166" s="17">
        <f>SUMIF(SALIDAS13161928[[#This Row],[CÓDIGO PRODUCTO]],INVENTARIO12151827[[#This Row],[CÓDIGO PRODUCTO]],SALIDAS13161928[[#This Row],[CANTIDAD]])</f>
        <v>81</v>
      </c>
      <c r="F166" s="18">
        <f>INVENTARIO12151827[[#This Row],[EXISTENCIAS INICIALES]]+INVENTARIO12151827[[#This Row],[ENTRADAS]]-INVENTARIO12151827[[#This Row],[SALIDAS]]</f>
        <v>111</v>
      </c>
      <c r="H166" s="1" t="s">
        <v>613</v>
      </c>
      <c r="J166" s="11" t="s">
        <v>488</v>
      </c>
      <c r="K166" s="36" t="e" cm="1">
        <f t="array" ref="K166">BUSCARV</f>
        <v>#NAME?</v>
      </c>
      <c r="L166" s="1">
        <v>81</v>
      </c>
      <c r="N166" s="1" t="s">
        <v>614</v>
      </c>
      <c r="P166" s="11" t="s">
        <v>488</v>
      </c>
      <c r="Q166" s="1" t="e" cm="1" vm="1">
        <f t="array" aca="1" ref="Q166" ca="1">VLOOKUP(ENTRADAS14172029[CÓDIGO PRODUCTO],INVENTARIO12151827[],2,FALSE)</f>
        <v>#VALUE!</v>
      </c>
      <c r="R166" s="1">
        <v>110</v>
      </c>
    </row>
    <row r="167" spans="1:18" x14ac:dyDescent="0.25">
      <c r="A167" s="11" t="s">
        <v>489</v>
      </c>
      <c r="B167" t="s">
        <v>364</v>
      </c>
      <c r="C167" s="3">
        <f>INVENTARIO12151824[[#This Row],[STOCK]]</f>
        <v>57</v>
      </c>
      <c r="D167" s="17">
        <f>SUMIF(ENTRADAS14172029[[#This Row],[CÓDIGO PRODUCTO]],INVENTARIO12151827[[#This Row],[CÓDIGO PRODUCTO]],ENTRADAS14172029[[#This Row],[CANTIDAD]])</f>
        <v>106</v>
      </c>
      <c r="E167" s="17">
        <f>SUMIF(SALIDAS13161928[[#This Row],[CÓDIGO PRODUCTO]],INVENTARIO12151827[[#This Row],[CÓDIGO PRODUCTO]],SALIDAS13161928[[#This Row],[CANTIDAD]])</f>
        <v>83</v>
      </c>
      <c r="F167" s="18">
        <f>INVENTARIO12151827[[#This Row],[EXISTENCIAS INICIALES]]+INVENTARIO12151827[[#This Row],[ENTRADAS]]-INVENTARIO12151827[[#This Row],[SALIDAS]]</f>
        <v>80</v>
      </c>
      <c r="H167" s="1" t="s">
        <v>614</v>
      </c>
      <c r="J167" s="11" t="s">
        <v>489</v>
      </c>
      <c r="K167" s="36" t="e" cm="1">
        <f t="array" ref="K167">BUSCARV</f>
        <v>#NAME?</v>
      </c>
      <c r="L167" s="1">
        <v>83</v>
      </c>
      <c r="N167" s="1" t="s">
        <v>615</v>
      </c>
      <c r="P167" s="11" t="s">
        <v>489</v>
      </c>
      <c r="Q167" s="1" t="e" cm="1" vm="1">
        <f t="array" aca="1" ref="Q167" ca="1">VLOOKUP(ENTRADAS14172029[CÓDIGO PRODUCTO],INVENTARIO12151827[],2,FALSE)</f>
        <v>#VALUE!</v>
      </c>
      <c r="R167" s="1">
        <v>106</v>
      </c>
    </row>
    <row r="168" spans="1:18" x14ac:dyDescent="0.25">
      <c r="A168" s="11" t="s">
        <v>490</v>
      </c>
      <c r="B168" t="s">
        <v>365</v>
      </c>
      <c r="C168" s="3">
        <f>INVENTARIO12151824[[#This Row],[STOCK]]</f>
        <v>43</v>
      </c>
      <c r="D168" s="17">
        <f>SUMIF(ENTRADAS14172029[[#This Row],[CÓDIGO PRODUCTO]],INVENTARIO12151827[[#This Row],[CÓDIGO PRODUCTO]],ENTRADAS14172029[[#This Row],[CANTIDAD]])</f>
        <v>99</v>
      </c>
      <c r="E168" s="17">
        <f>SUMIF(SALIDAS13161928[[#This Row],[CÓDIGO PRODUCTO]],INVENTARIO12151827[[#This Row],[CÓDIGO PRODUCTO]],SALIDAS13161928[[#This Row],[CANTIDAD]])</f>
        <v>79</v>
      </c>
      <c r="F168" s="18">
        <f>INVENTARIO12151827[[#This Row],[EXISTENCIAS INICIALES]]+INVENTARIO12151827[[#This Row],[ENTRADAS]]-INVENTARIO12151827[[#This Row],[SALIDAS]]</f>
        <v>63</v>
      </c>
      <c r="H168" s="1" t="s">
        <v>615</v>
      </c>
      <c r="J168" s="11" t="s">
        <v>490</v>
      </c>
      <c r="K168" s="36" t="e" cm="1">
        <f t="array" ref="K168">BUSCARV</f>
        <v>#NAME?</v>
      </c>
      <c r="L168" s="1">
        <v>79</v>
      </c>
      <c r="N168" s="1" t="s">
        <v>616</v>
      </c>
      <c r="P168" s="11" t="s">
        <v>490</v>
      </c>
      <c r="Q168" s="1" t="e" cm="1" vm="1">
        <f t="array" aca="1" ref="Q168" ca="1">VLOOKUP(ENTRADAS14172029[CÓDIGO PRODUCTO],INVENTARIO12151827[],2,FALSE)</f>
        <v>#VALUE!</v>
      </c>
      <c r="R168" s="1">
        <v>99</v>
      </c>
    </row>
    <row r="169" spans="1:18" x14ac:dyDescent="0.25">
      <c r="A169" s="11" t="s">
        <v>491</v>
      </c>
      <c r="B169" t="s">
        <v>366</v>
      </c>
      <c r="C169" s="3">
        <f>INVENTARIO12151824[[#This Row],[STOCK]]</f>
        <v>28</v>
      </c>
      <c r="D169" s="17">
        <f>SUMIF(ENTRADAS14172029[[#This Row],[CÓDIGO PRODUCTO]],INVENTARIO12151827[[#This Row],[CÓDIGO PRODUCTO]],ENTRADAS14172029[[#This Row],[CANTIDAD]])</f>
        <v>102</v>
      </c>
      <c r="E169" s="17">
        <f>SUMIF(SALIDAS13161928[[#This Row],[CÓDIGO PRODUCTO]],INVENTARIO12151827[[#This Row],[CÓDIGO PRODUCTO]],SALIDAS13161928[[#This Row],[CANTIDAD]])</f>
        <v>81</v>
      </c>
      <c r="F169" s="18">
        <f>INVENTARIO12151827[[#This Row],[EXISTENCIAS INICIALES]]+INVENTARIO12151827[[#This Row],[ENTRADAS]]-INVENTARIO12151827[[#This Row],[SALIDAS]]</f>
        <v>49</v>
      </c>
      <c r="H169" s="1" t="s">
        <v>616</v>
      </c>
      <c r="J169" s="11" t="s">
        <v>491</v>
      </c>
      <c r="K169" s="36" t="e" cm="1">
        <f t="array" ref="K169">BUSCARV</f>
        <v>#NAME?</v>
      </c>
      <c r="L169" s="1">
        <v>81</v>
      </c>
      <c r="N169" s="1" t="s">
        <v>617</v>
      </c>
      <c r="P169" s="11" t="s">
        <v>491</v>
      </c>
      <c r="Q169" s="1" t="e" cm="1" vm="1">
        <f t="array" aca="1" ref="Q169" ca="1">VLOOKUP(ENTRADAS14172029[CÓDIGO PRODUCTO],INVENTARIO12151827[],2,FALSE)</f>
        <v>#VALUE!</v>
      </c>
      <c r="R169" s="1">
        <v>102</v>
      </c>
    </row>
    <row r="170" spans="1:18" x14ac:dyDescent="0.25">
      <c r="A170" s="11" t="s">
        <v>492</v>
      </c>
      <c r="B170" t="s">
        <v>367</v>
      </c>
      <c r="C170" s="3">
        <f>INVENTARIO12151824[[#This Row],[STOCK]]</f>
        <v>12</v>
      </c>
      <c r="D170" s="17">
        <f>SUMIF(ENTRADAS14172029[[#This Row],[CÓDIGO PRODUCTO]],INVENTARIO12151827[[#This Row],[CÓDIGO PRODUCTO]],ENTRADAS14172029[[#This Row],[CANTIDAD]])</f>
        <v>96</v>
      </c>
      <c r="E170" s="17">
        <f>SUMIF(SALIDAS13161928[[#This Row],[CÓDIGO PRODUCTO]],INVENTARIO12151827[[#This Row],[CÓDIGO PRODUCTO]],SALIDAS13161928[[#This Row],[CANTIDAD]])</f>
        <v>79</v>
      </c>
      <c r="F170" s="18">
        <f>INVENTARIO12151827[[#This Row],[EXISTENCIAS INICIALES]]+INVENTARIO12151827[[#This Row],[ENTRADAS]]-INVENTARIO12151827[[#This Row],[SALIDAS]]</f>
        <v>29</v>
      </c>
      <c r="H170" s="1" t="s">
        <v>617</v>
      </c>
      <c r="J170" s="11" t="s">
        <v>492</v>
      </c>
      <c r="K170" s="36" t="e" cm="1">
        <f t="array" ref="K170">BUSCARV</f>
        <v>#NAME?</v>
      </c>
      <c r="L170" s="1">
        <v>79</v>
      </c>
      <c r="N170" s="1" t="s">
        <v>618</v>
      </c>
      <c r="P170" s="11" t="s">
        <v>492</v>
      </c>
      <c r="Q170" s="1" t="e" cm="1" vm="1">
        <f t="array" aca="1" ref="Q170" ca="1">VLOOKUP(ENTRADAS14172029[CÓDIGO PRODUCTO],INVENTARIO12151827[],2,FALSE)</f>
        <v>#VALUE!</v>
      </c>
      <c r="R170" s="1">
        <v>96</v>
      </c>
    </row>
    <row r="171" spans="1:18" x14ac:dyDescent="0.25">
      <c r="A171" s="11" t="s">
        <v>493</v>
      </c>
      <c r="B171" t="s">
        <v>368</v>
      </c>
      <c r="C171" s="3">
        <f>INVENTARIO12151824[[#This Row],[STOCK]]</f>
        <v>84</v>
      </c>
      <c r="D171" s="17">
        <f>SUMIF(ENTRADAS14172029[[#This Row],[CÓDIGO PRODUCTO]],INVENTARIO12151827[[#This Row],[CÓDIGO PRODUCTO]],ENTRADAS14172029[[#This Row],[CANTIDAD]])</f>
        <v>103</v>
      </c>
      <c r="E171" s="17">
        <f>SUMIF(SALIDAS13161928[[#This Row],[CÓDIGO PRODUCTO]],INVENTARIO12151827[[#This Row],[CÓDIGO PRODUCTO]],SALIDAS13161928[[#This Row],[CANTIDAD]])</f>
        <v>85</v>
      </c>
      <c r="F171" s="18">
        <f>INVENTARIO12151827[[#This Row],[EXISTENCIAS INICIALES]]+INVENTARIO12151827[[#This Row],[ENTRADAS]]-INVENTARIO12151827[[#This Row],[SALIDAS]]</f>
        <v>102</v>
      </c>
      <c r="H171" s="1" t="s">
        <v>618</v>
      </c>
      <c r="J171" s="11" t="s">
        <v>493</v>
      </c>
      <c r="K171" s="36" t="e" cm="1">
        <f t="array" ref="K171">BUSCARV</f>
        <v>#NAME?</v>
      </c>
      <c r="L171" s="1">
        <v>85</v>
      </c>
      <c r="N171" s="1" t="s">
        <v>619</v>
      </c>
      <c r="P171" s="11" t="s">
        <v>493</v>
      </c>
      <c r="Q171" s="1" t="e" cm="1" vm="1">
        <f t="array" aca="1" ref="Q171" ca="1">VLOOKUP(ENTRADAS14172029[CÓDIGO PRODUCTO],INVENTARIO12151827[],2,FALSE)</f>
        <v>#VALUE!</v>
      </c>
      <c r="R171" s="1">
        <v>103</v>
      </c>
    </row>
    <row r="172" spans="1:18" x14ac:dyDescent="0.25">
      <c r="A172" s="11" t="s">
        <v>494</v>
      </c>
      <c r="B172" t="s">
        <v>369</v>
      </c>
      <c r="C172" s="3">
        <f>INVENTARIO12151824[[#This Row],[STOCK]]</f>
        <v>58</v>
      </c>
      <c r="D172" s="17">
        <f>SUMIF(ENTRADAS14172029[[#This Row],[CÓDIGO PRODUCTO]],INVENTARIO12151827[[#This Row],[CÓDIGO PRODUCTO]],ENTRADAS14172029[[#This Row],[CANTIDAD]])</f>
        <v>104</v>
      </c>
      <c r="E172" s="17">
        <f>SUMIF(SALIDAS13161928[[#This Row],[CÓDIGO PRODUCTO]],INVENTARIO12151827[[#This Row],[CÓDIGO PRODUCTO]],SALIDAS13161928[[#This Row],[CANTIDAD]])</f>
        <v>81</v>
      </c>
      <c r="F172" s="18">
        <f>INVENTARIO12151827[[#This Row],[EXISTENCIAS INICIALES]]+INVENTARIO12151827[[#This Row],[ENTRADAS]]-INVENTARIO12151827[[#This Row],[SALIDAS]]</f>
        <v>81</v>
      </c>
      <c r="H172" s="1" t="s">
        <v>619</v>
      </c>
      <c r="J172" s="11" t="s">
        <v>494</v>
      </c>
      <c r="K172" s="36" t="e" cm="1">
        <f t="array" ref="K172">BUSCARV</f>
        <v>#NAME?</v>
      </c>
      <c r="L172" s="1">
        <v>81</v>
      </c>
      <c r="N172" s="1" t="s">
        <v>620</v>
      </c>
      <c r="P172" s="11" t="s">
        <v>494</v>
      </c>
      <c r="Q172" s="1" t="e" cm="1" vm="1">
        <f t="array" aca="1" ref="Q172" ca="1">VLOOKUP(ENTRADAS14172029[CÓDIGO PRODUCTO],INVENTARIO12151827[],2,FALSE)</f>
        <v>#VALUE!</v>
      </c>
      <c r="R172" s="1">
        <v>104</v>
      </c>
    </row>
    <row r="173" spans="1:18" x14ac:dyDescent="0.25">
      <c r="A173" s="11" t="s">
        <v>495</v>
      </c>
      <c r="B173" t="s">
        <v>370</v>
      </c>
      <c r="C173" s="3">
        <f>INVENTARIO12151824[[#This Row],[STOCK]]</f>
        <v>89</v>
      </c>
      <c r="D173" s="17">
        <f>SUMIF(ENTRADAS14172029[[#This Row],[CÓDIGO PRODUCTO]],INVENTARIO12151827[[#This Row],[CÓDIGO PRODUCTO]],ENTRADAS14172029[[#This Row],[CANTIDAD]])</f>
        <v>103</v>
      </c>
      <c r="E173" s="17">
        <f>SUMIF(SALIDAS13161928[[#This Row],[CÓDIGO PRODUCTO]],INVENTARIO12151827[[#This Row],[CÓDIGO PRODUCTO]],SALIDAS13161928[[#This Row],[CANTIDAD]])</f>
        <v>80</v>
      </c>
      <c r="F173" s="18">
        <f>INVENTARIO12151827[[#This Row],[EXISTENCIAS INICIALES]]+INVENTARIO12151827[[#This Row],[ENTRADAS]]-INVENTARIO12151827[[#This Row],[SALIDAS]]</f>
        <v>112</v>
      </c>
      <c r="H173" s="1" t="s">
        <v>620</v>
      </c>
      <c r="J173" s="11" t="s">
        <v>495</v>
      </c>
      <c r="K173" s="36" t="e" cm="1">
        <f t="array" ref="K173">BUSCARV</f>
        <v>#NAME?</v>
      </c>
      <c r="L173" s="1">
        <v>80</v>
      </c>
      <c r="N173" s="1" t="s">
        <v>621</v>
      </c>
      <c r="P173" s="11" t="s">
        <v>495</v>
      </c>
      <c r="Q173" s="1" t="e" cm="1" vm="1">
        <f t="array" aca="1" ref="Q173" ca="1">VLOOKUP(ENTRADAS14172029[CÓDIGO PRODUCTO],INVENTARIO12151827[],2,FALSE)</f>
        <v>#VALUE!</v>
      </c>
      <c r="R173" s="1">
        <v>103</v>
      </c>
    </row>
    <row r="174" spans="1:18" x14ac:dyDescent="0.25">
      <c r="A174" s="11" t="s">
        <v>496</v>
      </c>
      <c r="B174" t="s">
        <v>371</v>
      </c>
      <c r="C174" s="3">
        <f>INVENTARIO12151824[[#This Row],[STOCK]]</f>
        <v>9</v>
      </c>
      <c r="D174" s="17">
        <f>SUMIF(ENTRADAS14172029[[#This Row],[CÓDIGO PRODUCTO]],INVENTARIO12151827[[#This Row],[CÓDIGO PRODUCTO]],ENTRADAS14172029[[#This Row],[CANTIDAD]])</f>
        <v>92</v>
      </c>
      <c r="E174" s="17">
        <f>SUMIF(SALIDAS13161928[[#This Row],[CÓDIGO PRODUCTO]],INVENTARIO12151827[[#This Row],[CÓDIGO PRODUCTO]],SALIDAS13161928[[#This Row],[CANTIDAD]])</f>
        <v>89</v>
      </c>
      <c r="F174" s="18">
        <f>INVENTARIO12151827[[#This Row],[EXISTENCIAS INICIALES]]+INVENTARIO12151827[[#This Row],[ENTRADAS]]-INVENTARIO12151827[[#This Row],[SALIDAS]]</f>
        <v>12</v>
      </c>
      <c r="H174" s="1" t="s">
        <v>621</v>
      </c>
      <c r="J174" s="11" t="s">
        <v>496</v>
      </c>
      <c r="K174" s="36" t="e" cm="1">
        <f t="array" ref="K174">BUSCARV</f>
        <v>#NAME?</v>
      </c>
      <c r="L174" s="1">
        <v>89</v>
      </c>
      <c r="N174" s="1" t="s">
        <v>622</v>
      </c>
      <c r="P174" s="11" t="s">
        <v>496</v>
      </c>
      <c r="Q174" s="1" t="e" cm="1" vm="1">
        <f t="array" aca="1" ref="Q174" ca="1">VLOOKUP(ENTRADAS14172029[CÓDIGO PRODUCTO],INVENTARIO12151827[],2,FALSE)</f>
        <v>#VALUE!</v>
      </c>
      <c r="R174" s="1">
        <v>92</v>
      </c>
    </row>
    <row r="175" spans="1:18" x14ac:dyDescent="0.25">
      <c r="A175" s="11" t="s">
        <v>497</v>
      </c>
      <c r="B175" t="s">
        <v>372</v>
      </c>
      <c r="C175" s="3">
        <f>INVENTARIO12151824[[#This Row],[STOCK]]</f>
        <v>62</v>
      </c>
      <c r="D175" s="17">
        <f>SUMIF(ENTRADAS14172029[[#This Row],[CÓDIGO PRODUCTO]],INVENTARIO12151827[[#This Row],[CÓDIGO PRODUCTO]],ENTRADAS14172029[[#This Row],[CANTIDAD]])</f>
        <v>111</v>
      </c>
      <c r="E175" s="17">
        <f>SUMIF(SALIDAS13161928[[#This Row],[CÓDIGO PRODUCTO]],INVENTARIO12151827[[#This Row],[CÓDIGO PRODUCTO]],SALIDAS13161928[[#This Row],[CANTIDAD]])</f>
        <v>84</v>
      </c>
      <c r="F175" s="18">
        <f>INVENTARIO12151827[[#This Row],[EXISTENCIAS INICIALES]]+INVENTARIO12151827[[#This Row],[ENTRADAS]]-INVENTARIO12151827[[#This Row],[SALIDAS]]</f>
        <v>89</v>
      </c>
      <c r="H175" s="1" t="s">
        <v>622</v>
      </c>
      <c r="J175" s="11" t="s">
        <v>497</v>
      </c>
      <c r="K175" s="36" t="e" cm="1">
        <f t="array" ref="K175">BUSCARV</f>
        <v>#NAME?</v>
      </c>
      <c r="L175" s="1">
        <v>84</v>
      </c>
      <c r="N175" s="1" t="s">
        <v>623</v>
      </c>
      <c r="P175" s="11" t="s">
        <v>497</v>
      </c>
      <c r="Q175" s="1" t="e" cm="1" vm="1">
        <f t="array" aca="1" ref="Q175" ca="1">VLOOKUP(ENTRADAS14172029[CÓDIGO PRODUCTO],INVENTARIO12151827[],2,FALSE)</f>
        <v>#VALUE!</v>
      </c>
      <c r="R175" s="1">
        <v>111</v>
      </c>
    </row>
    <row r="176" spans="1:18" x14ac:dyDescent="0.25">
      <c r="A176" s="11" t="s">
        <v>498</v>
      </c>
      <c r="B176" t="s">
        <v>373</v>
      </c>
      <c r="C176" s="3">
        <f>INVENTARIO12151824[[#This Row],[STOCK]]</f>
        <v>74</v>
      </c>
      <c r="D176" s="17">
        <f>SUMIF(ENTRADAS14172029[[#This Row],[CÓDIGO PRODUCTO]],INVENTARIO12151827[[#This Row],[CÓDIGO PRODUCTO]],ENTRADAS14172029[[#This Row],[CANTIDAD]])</f>
        <v>99</v>
      </c>
      <c r="E176" s="17">
        <f>SUMIF(SALIDAS13161928[[#This Row],[CÓDIGO PRODUCTO]],INVENTARIO12151827[[#This Row],[CÓDIGO PRODUCTO]],SALIDAS13161928[[#This Row],[CANTIDAD]])</f>
        <v>80</v>
      </c>
      <c r="F176" s="18">
        <f>INVENTARIO12151827[[#This Row],[EXISTENCIAS INICIALES]]+INVENTARIO12151827[[#This Row],[ENTRADAS]]-INVENTARIO12151827[[#This Row],[SALIDAS]]</f>
        <v>93</v>
      </c>
      <c r="H176" s="1" t="s">
        <v>623</v>
      </c>
      <c r="J176" s="11" t="s">
        <v>498</v>
      </c>
      <c r="K176" s="36" t="e" cm="1">
        <f t="array" ref="K176">BUSCARV</f>
        <v>#NAME?</v>
      </c>
      <c r="L176" s="1">
        <v>80</v>
      </c>
      <c r="N176" s="1" t="s">
        <v>624</v>
      </c>
      <c r="P176" s="11" t="s">
        <v>498</v>
      </c>
      <c r="Q176" s="1" t="e" cm="1" vm="1">
        <f t="array" aca="1" ref="Q176" ca="1">VLOOKUP(ENTRADAS14172029[CÓDIGO PRODUCTO],INVENTARIO12151827[],2,FALSE)</f>
        <v>#VALUE!</v>
      </c>
      <c r="R176" s="1">
        <v>99</v>
      </c>
    </row>
    <row r="177" spans="1:18" x14ac:dyDescent="0.25">
      <c r="A177" s="11" t="s">
        <v>499</v>
      </c>
      <c r="B177" t="s">
        <v>374</v>
      </c>
      <c r="C177" s="3">
        <f>INVENTARIO12151824[[#This Row],[STOCK]]</f>
        <v>17</v>
      </c>
      <c r="D177" s="17">
        <f>SUMIF(ENTRADAS14172029[[#This Row],[CÓDIGO PRODUCTO]],INVENTARIO12151827[[#This Row],[CÓDIGO PRODUCTO]],ENTRADAS14172029[[#This Row],[CANTIDAD]])</f>
        <v>95</v>
      </c>
      <c r="E177" s="17">
        <f>SUMIF(SALIDAS13161928[[#This Row],[CÓDIGO PRODUCTO]],INVENTARIO12151827[[#This Row],[CÓDIGO PRODUCTO]],SALIDAS13161928[[#This Row],[CANTIDAD]])</f>
        <v>89</v>
      </c>
      <c r="F177" s="18">
        <f>INVENTARIO12151827[[#This Row],[EXISTENCIAS INICIALES]]+INVENTARIO12151827[[#This Row],[ENTRADAS]]-INVENTARIO12151827[[#This Row],[SALIDAS]]</f>
        <v>23</v>
      </c>
      <c r="H177" s="1" t="s">
        <v>624</v>
      </c>
      <c r="J177" s="11" t="s">
        <v>499</v>
      </c>
      <c r="K177" s="36" t="e" cm="1">
        <f t="array" ref="K177">BUSCARV</f>
        <v>#NAME?</v>
      </c>
      <c r="L177" s="1">
        <v>89</v>
      </c>
      <c r="N177" s="1" t="s">
        <v>625</v>
      </c>
      <c r="P177" s="11" t="s">
        <v>499</v>
      </c>
      <c r="Q177" s="1" t="e" cm="1" vm="1">
        <f t="array" aca="1" ref="Q177" ca="1">VLOOKUP(ENTRADAS14172029[CÓDIGO PRODUCTO],INVENTARIO12151827[],2,FALSE)</f>
        <v>#VALUE!</v>
      </c>
      <c r="R177" s="1">
        <v>95</v>
      </c>
    </row>
    <row r="178" spans="1:18" x14ac:dyDescent="0.25">
      <c r="A178" s="11" t="s">
        <v>500</v>
      </c>
      <c r="B178" t="s">
        <v>375</v>
      </c>
      <c r="C178" s="3">
        <f>INVENTARIO12151824[[#This Row],[STOCK]]</f>
        <v>68</v>
      </c>
      <c r="D178" s="17">
        <f>SUMIF(ENTRADAS14172029[[#This Row],[CÓDIGO PRODUCTO]],INVENTARIO12151827[[#This Row],[CÓDIGO PRODUCTO]],ENTRADAS14172029[[#This Row],[CANTIDAD]])</f>
        <v>112</v>
      </c>
      <c r="E178" s="17">
        <f>SUMIF(SALIDAS13161928[[#This Row],[CÓDIGO PRODUCTO]],INVENTARIO12151827[[#This Row],[CÓDIGO PRODUCTO]],SALIDAS13161928[[#This Row],[CANTIDAD]])</f>
        <v>83</v>
      </c>
      <c r="F178" s="18">
        <f>INVENTARIO12151827[[#This Row],[EXISTENCIAS INICIALES]]+INVENTARIO12151827[[#This Row],[ENTRADAS]]-INVENTARIO12151827[[#This Row],[SALIDAS]]</f>
        <v>97</v>
      </c>
      <c r="H178" s="1" t="s">
        <v>625</v>
      </c>
      <c r="J178" s="11" t="s">
        <v>500</v>
      </c>
      <c r="K178" s="36" t="e" cm="1">
        <f t="array" ref="K178">BUSCARV</f>
        <v>#NAME?</v>
      </c>
      <c r="L178" s="1">
        <v>83</v>
      </c>
      <c r="N178" s="1" t="s">
        <v>626</v>
      </c>
      <c r="P178" s="11" t="s">
        <v>500</v>
      </c>
      <c r="Q178" s="1" t="e" cm="1" vm="1">
        <f t="array" aca="1" ref="Q178" ca="1">VLOOKUP(ENTRADAS14172029[CÓDIGO PRODUCTO],INVENTARIO12151827[],2,FALSE)</f>
        <v>#VALUE!</v>
      </c>
      <c r="R178" s="1">
        <v>112</v>
      </c>
    </row>
    <row r="179" spans="1:18" x14ac:dyDescent="0.25">
      <c r="A179" s="11" t="s">
        <v>501</v>
      </c>
      <c r="B179" t="s">
        <v>376</v>
      </c>
      <c r="C179" s="3">
        <f>INVENTARIO12151824[[#This Row],[STOCK]]</f>
        <v>23</v>
      </c>
      <c r="D179" s="17">
        <f>SUMIF(ENTRADAS14172029[[#This Row],[CÓDIGO PRODUCTO]],INVENTARIO12151827[[#This Row],[CÓDIGO PRODUCTO]],ENTRADAS14172029[[#This Row],[CANTIDAD]])</f>
        <v>95</v>
      </c>
      <c r="E179" s="17">
        <f>SUMIF(SALIDAS13161928[[#This Row],[CÓDIGO PRODUCTO]],INVENTARIO12151827[[#This Row],[CÓDIGO PRODUCTO]],SALIDAS13161928[[#This Row],[CANTIDAD]])</f>
        <v>80</v>
      </c>
      <c r="F179" s="18">
        <f>INVENTARIO12151827[[#This Row],[EXISTENCIAS INICIALES]]+INVENTARIO12151827[[#This Row],[ENTRADAS]]-INVENTARIO12151827[[#This Row],[SALIDAS]]</f>
        <v>38</v>
      </c>
      <c r="H179" s="1" t="s">
        <v>626</v>
      </c>
      <c r="J179" s="11" t="s">
        <v>501</v>
      </c>
      <c r="K179" s="36" t="e" cm="1">
        <f t="array" ref="K179">BUSCARV</f>
        <v>#NAME?</v>
      </c>
      <c r="L179" s="1">
        <v>80</v>
      </c>
      <c r="N179" s="1" t="s">
        <v>627</v>
      </c>
      <c r="P179" s="11" t="s">
        <v>501</v>
      </c>
      <c r="Q179" s="1" t="e" cm="1" vm="1">
        <f t="array" aca="1" ref="Q179" ca="1">VLOOKUP(ENTRADAS14172029[CÓDIGO PRODUCTO],INVENTARIO12151827[],2,FALSE)</f>
        <v>#VALUE!</v>
      </c>
      <c r="R179" s="1">
        <v>95</v>
      </c>
    </row>
    <row r="180" spans="1:18" x14ac:dyDescent="0.25">
      <c r="A180" s="11" t="s">
        <v>502</v>
      </c>
      <c r="B180" t="s">
        <v>377</v>
      </c>
      <c r="C180" s="3">
        <f>INVENTARIO12151824[[#This Row],[STOCK]]</f>
        <v>14</v>
      </c>
      <c r="D180" s="17">
        <f>SUMIF(ENTRADAS14172029[[#This Row],[CÓDIGO PRODUCTO]],INVENTARIO12151827[[#This Row],[CÓDIGO PRODUCTO]],ENTRADAS14172029[[#This Row],[CANTIDAD]])</f>
        <v>91</v>
      </c>
      <c r="E180" s="17">
        <f>SUMIF(SALIDAS13161928[[#This Row],[CÓDIGO PRODUCTO]],INVENTARIO12151827[[#This Row],[CÓDIGO PRODUCTO]],SALIDAS13161928[[#This Row],[CANTIDAD]])</f>
        <v>85</v>
      </c>
      <c r="F180" s="18">
        <f>INVENTARIO12151827[[#This Row],[EXISTENCIAS INICIALES]]+INVENTARIO12151827[[#This Row],[ENTRADAS]]-INVENTARIO12151827[[#This Row],[SALIDAS]]</f>
        <v>20</v>
      </c>
      <c r="H180" s="1" t="s">
        <v>627</v>
      </c>
      <c r="J180" s="11" t="s">
        <v>502</v>
      </c>
      <c r="K180" s="36" t="e" cm="1">
        <f t="array" ref="K180">BUSCARV</f>
        <v>#NAME?</v>
      </c>
      <c r="L180" s="1">
        <v>85</v>
      </c>
      <c r="N180" s="1" t="s">
        <v>628</v>
      </c>
      <c r="P180" s="11" t="s">
        <v>502</v>
      </c>
      <c r="Q180" s="1" t="e" cm="1" vm="1">
        <f t="array" aca="1" ref="Q180" ca="1">VLOOKUP(ENTRADAS14172029[CÓDIGO PRODUCTO],INVENTARIO12151827[],2,FALSE)</f>
        <v>#VALUE!</v>
      </c>
      <c r="R180" s="1">
        <v>91</v>
      </c>
    </row>
    <row r="181" spans="1:18" x14ac:dyDescent="0.25">
      <c r="A181" s="11" t="s">
        <v>503</v>
      </c>
      <c r="B181" t="s">
        <v>378</v>
      </c>
      <c r="C181" s="3">
        <f>INVENTARIO12151824[[#This Row],[STOCK]]</f>
        <v>89</v>
      </c>
      <c r="D181" s="17">
        <f>SUMIF(ENTRADAS14172029[[#This Row],[CÓDIGO PRODUCTO]],INVENTARIO12151827[[#This Row],[CÓDIGO PRODUCTO]],ENTRADAS14172029[[#This Row],[CANTIDAD]])</f>
        <v>111</v>
      </c>
      <c r="E181" s="17">
        <f>SUMIF(SALIDAS13161928[[#This Row],[CÓDIGO PRODUCTO]],INVENTARIO12151827[[#This Row],[CÓDIGO PRODUCTO]],SALIDAS13161928[[#This Row],[CANTIDAD]])</f>
        <v>88</v>
      </c>
      <c r="F181" s="18">
        <f>INVENTARIO12151827[[#This Row],[EXISTENCIAS INICIALES]]+INVENTARIO12151827[[#This Row],[ENTRADAS]]-INVENTARIO12151827[[#This Row],[SALIDAS]]</f>
        <v>112</v>
      </c>
      <c r="H181" s="1" t="s">
        <v>628</v>
      </c>
      <c r="J181" s="11" t="s">
        <v>503</v>
      </c>
      <c r="K181" s="36" t="e" cm="1">
        <f t="array" ref="K181">BUSCARV</f>
        <v>#NAME?</v>
      </c>
      <c r="L181" s="1">
        <v>88</v>
      </c>
      <c r="N181" s="1" t="s">
        <v>629</v>
      </c>
      <c r="P181" s="11" t="s">
        <v>503</v>
      </c>
      <c r="Q181" s="1" t="e" cm="1" vm="1">
        <f t="array" aca="1" ref="Q181" ca="1">VLOOKUP(ENTRADAS14172029[CÓDIGO PRODUCTO],INVENTARIO12151827[],2,FALSE)</f>
        <v>#VALUE!</v>
      </c>
      <c r="R181" s="1">
        <v>111</v>
      </c>
    </row>
    <row r="182" spans="1:18" x14ac:dyDescent="0.25">
      <c r="A182" s="11" t="s">
        <v>504</v>
      </c>
      <c r="B182" t="s">
        <v>379</v>
      </c>
      <c r="C182" s="3">
        <f>INVENTARIO12151824[[#This Row],[STOCK]]</f>
        <v>74</v>
      </c>
      <c r="D182" s="17">
        <f>SUMIF(ENTRADAS14172029[[#This Row],[CÓDIGO PRODUCTO]],INVENTARIO12151827[[#This Row],[CÓDIGO PRODUCTO]],ENTRADAS14172029[[#This Row],[CANTIDAD]])</f>
        <v>111</v>
      </c>
      <c r="E182" s="17">
        <f>SUMIF(SALIDAS13161928[[#This Row],[CÓDIGO PRODUCTO]],INVENTARIO12151827[[#This Row],[CÓDIGO PRODUCTO]],SALIDAS13161928[[#This Row],[CANTIDAD]])</f>
        <v>85</v>
      </c>
      <c r="F182" s="18">
        <f>INVENTARIO12151827[[#This Row],[EXISTENCIAS INICIALES]]+INVENTARIO12151827[[#This Row],[ENTRADAS]]-INVENTARIO12151827[[#This Row],[SALIDAS]]</f>
        <v>100</v>
      </c>
      <c r="H182" s="1" t="s">
        <v>629</v>
      </c>
      <c r="J182" s="11" t="s">
        <v>504</v>
      </c>
      <c r="K182" s="36" t="e" cm="1">
        <f t="array" ref="K182">BUSCARV</f>
        <v>#NAME?</v>
      </c>
      <c r="L182" s="1">
        <v>85</v>
      </c>
      <c r="N182" s="1" t="s">
        <v>630</v>
      </c>
      <c r="P182" s="11" t="s">
        <v>504</v>
      </c>
      <c r="Q182" s="1" t="e" cm="1" vm="1">
        <f t="array" aca="1" ref="Q182" ca="1">VLOOKUP(ENTRADAS14172029[CÓDIGO PRODUCTO],INVENTARIO12151827[],2,FALSE)</f>
        <v>#VALUE!</v>
      </c>
      <c r="R182" s="1">
        <v>111</v>
      </c>
    </row>
    <row r="183" spans="1:18" x14ac:dyDescent="0.25">
      <c r="A183" s="11" t="s">
        <v>505</v>
      </c>
      <c r="B183" t="s">
        <v>380</v>
      </c>
      <c r="C183" s="3">
        <f>INVENTARIO12151824[[#This Row],[STOCK]]</f>
        <v>20</v>
      </c>
      <c r="D183" s="17">
        <f>SUMIF(ENTRADAS14172029[[#This Row],[CÓDIGO PRODUCTO]],INVENTARIO12151827[[#This Row],[CÓDIGO PRODUCTO]],ENTRADAS14172029[[#This Row],[CANTIDAD]])</f>
        <v>91</v>
      </c>
      <c r="E183" s="17">
        <f>SUMIF(SALIDAS13161928[[#This Row],[CÓDIGO PRODUCTO]],INVENTARIO12151827[[#This Row],[CÓDIGO PRODUCTO]],SALIDAS13161928[[#This Row],[CANTIDAD]])</f>
        <v>85</v>
      </c>
      <c r="F183" s="18">
        <f>INVENTARIO12151827[[#This Row],[EXISTENCIAS INICIALES]]+INVENTARIO12151827[[#This Row],[ENTRADAS]]-INVENTARIO12151827[[#This Row],[SALIDAS]]</f>
        <v>26</v>
      </c>
      <c r="H183" s="1" t="s">
        <v>630</v>
      </c>
      <c r="J183" s="11" t="s">
        <v>505</v>
      </c>
      <c r="K183" s="36" t="e" cm="1">
        <f t="array" ref="K183">BUSCARV</f>
        <v>#NAME?</v>
      </c>
      <c r="L183" s="1">
        <v>85</v>
      </c>
      <c r="N183" s="1" t="s">
        <v>631</v>
      </c>
      <c r="P183" s="11" t="s">
        <v>505</v>
      </c>
      <c r="Q183" s="1" t="e" cm="1" vm="1">
        <f t="array" aca="1" ref="Q183" ca="1">VLOOKUP(ENTRADAS14172029[CÓDIGO PRODUCTO],INVENTARIO12151827[],2,FALSE)</f>
        <v>#VALUE!</v>
      </c>
      <c r="R183" s="1">
        <v>91</v>
      </c>
    </row>
    <row r="184" spans="1:18" x14ac:dyDescent="0.25">
      <c r="A184" s="11" t="s">
        <v>506</v>
      </c>
      <c r="B184" t="s">
        <v>381</v>
      </c>
      <c r="C184" s="3">
        <f>INVENTARIO12151824[[#This Row],[STOCK]]</f>
        <v>26</v>
      </c>
      <c r="D184" s="17">
        <f>SUMIF(ENTRADAS14172029[[#This Row],[CÓDIGO PRODUCTO]],INVENTARIO12151827[[#This Row],[CÓDIGO PRODUCTO]],ENTRADAS14172029[[#This Row],[CANTIDAD]])</f>
        <v>91</v>
      </c>
      <c r="E184" s="17">
        <f>SUMIF(SALIDAS13161928[[#This Row],[CÓDIGO PRODUCTO]],INVENTARIO12151827[[#This Row],[CÓDIGO PRODUCTO]],SALIDAS13161928[[#This Row],[CANTIDAD]])</f>
        <v>88</v>
      </c>
      <c r="F184" s="18">
        <f>INVENTARIO12151827[[#This Row],[EXISTENCIAS INICIALES]]+INVENTARIO12151827[[#This Row],[ENTRADAS]]-INVENTARIO12151827[[#This Row],[SALIDAS]]</f>
        <v>29</v>
      </c>
      <c r="H184" s="1" t="s">
        <v>631</v>
      </c>
      <c r="J184" s="11" t="s">
        <v>506</v>
      </c>
      <c r="K184" s="36" t="e" cm="1">
        <f t="array" ref="K184">BUSCARV</f>
        <v>#NAME?</v>
      </c>
      <c r="L184" s="1">
        <v>88</v>
      </c>
      <c r="N184" s="1" t="s">
        <v>632</v>
      </c>
      <c r="P184" s="11" t="s">
        <v>506</v>
      </c>
      <c r="Q184" s="1" t="e" cm="1" vm="1">
        <f t="array" aca="1" ref="Q184" ca="1">VLOOKUP(ENTRADAS14172029[CÓDIGO PRODUCTO],INVENTARIO12151827[],2,FALSE)</f>
        <v>#VALUE!</v>
      </c>
      <c r="R184" s="1">
        <v>91</v>
      </c>
    </row>
    <row r="185" spans="1:18" x14ac:dyDescent="0.25">
      <c r="A185" s="11" t="s">
        <v>507</v>
      </c>
      <c r="B185" t="s">
        <v>382</v>
      </c>
      <c r="C185" s="3">
        <f>INVENTARIO12151824[[#This Row],[STOCK]]</f>
        <v>3</v>
      </c>
      <c r="D185" s="17">
        <f>SUMIF(ENTRADAS14172029[[#This Row],[CÓDIGO PRODUCTO]],INVENTARIO12151827[[#This Row],[CÓDIGO PRODUCTO]],ENTRADAS14172029[[#This Row],[CANTIDAD]])</f>
        <v>98</v>
      </c>
      <c r="E185" s="17">
        <f>SUMIF(SALIDAS13161928[[#This Row],[CÓDIGO PRODUCTO]],INVENTARIO12151827[[#This Row],[CÓDIGO PRODUCTO]],SALIDAS13161928[[#This Row],[CANTIDAD]])</f>
        <v>79</v>
      </c>
      <c r="F185" s="18">
        <f>INVENTARIO12151827[[#This Row],[EXISTENCIAS INICIALES]]+INVENTARIO12151827[[#This Row],[ENTRADAS]]-INVENTARIO12151827[[#This Row],[SALIDAS]]</f>
        <v>22</v>
      </c>
      <c r="H185" s="1" t="s">
        <v>632</v>
      </c>
      <c r="J185" s="11" t="s">
        <v>507</v>
      </c>
      <c r="K185" s="36" t="e" cm="1">
        <f t="array" ref="K185">BUSCARV</f>
        <v>#NAME?</v>
      </c>
      <c r="L185" s="1">
        <v>79</v>
      </c>
      <c r="N185" s="1" t="s">
        <v>633</v>
      </c>
      <c r="P185" s="11" t="s">
        <v>507</v>
      </c>
      <c r="Q185" s="1" t="e" cm="1" vm="1">
        <f t="array" aca="1" ref="Q185" ca="1">VLOOKUP(ENTRADAS14172029[CÓDIGO PRODUCTO],INVENTARIO12151827[],2,FALSE)</f>
        <v>#VALUE!</v>
      </c>
      <c r="R185" s="1">
        <v>98</v>
      </c>
    </row>
    <row r="186" spans="1:18" x14ac:dyDescent="0.25">
      <c r="A186" s="11" t="s">
        <v>508</v>
      </c>
      <c r="B186" t="s">
        <v>383</v>
      </c>
      <c r="C186" s="3">
        <f>INVENTARIO12151824[[#This Row],[STOCK]]</f>
        <v>17</v>
      </c>
      <c r="D186" s="17">
        <f>SUMIF(ENTRADAS14172029[[#This Row],[CÓDIGO PRODUCTO]],INVENTARIO12151827[[#This Row],[CÓDIGO PRODUCTO]],ENTRADAS14172029[[#This Row],[CANTIDAD]])</f>
        <v>106</v>
      </c>
      <c r="E186" s="17">
        <f>SUMIF(SALIDAS13161928[[#This Row],[CÓDIGO PRODUCTO]],INVENTARIO12151827[[#This Row],[CÓDIGO PRODUCTO]],SALIDAS13161928[[#This Row],[CANTIDAD]])</f>
        <v>88</v>
      </c>
      <c r="F186" s="18">
        <f>INVENTARIO12151827[[#This Row],[EXISTENCIAS INICIALES]]+INVENTARIO12151827[[#This Row],[ENTRADAS]]-INVENTARIO12151827[[#This Row],[SALIDAS]]</f>
        <v>35</v>
      </c>
      <c r="H186" s="1" t="s">
        <v>633</v>
      </c>
      <c r="J186" s="11" t="s">
        <v>508</v>
      </c>
      <c r="K186" s="36" t="e" cm="1">
        <f t="array" ref="K186">BUSCARV</f>
        <v>#NAME?</v>
      </c>
      <c r="L186" s="1">
        <v>88</v>
      </c>
      <c r="N186" s="1" t="s">
        <v>634</v>
      </c>
      <c r="P186" s="11" t="s">
        <v>508</v>
      </c>
      <c r="Q186" s="1" t="e" cm="1" vm="1">
        <f t="array" aca="1" ref="Q186" ca="1">VLOOKUP(ENTRADAS14172029[CÓDIGO PRODUCTO],INVENTARIO12151827[],2,FALSE)</f>
        <v>#VALUE!</v>
      </c>
      <c r="R186" s="1">
        <v>106</v>
      </c>
    </row>
    <row r="187" spans="1:18" x14ac:dyDescent="0.25">
      <c r="A187" s="11" t="s">
        <v>509</v>
      </c>
      <c r="B187" t="s">
        <v>384</v>
      </c>
      <c r="C187" s="3">
        <f>INVENTARIO12151824[[#This Row],[STOCK]]</f>
        <v>-28</v>
      </c>
      <c r="D187" s="17">
        <f>SUMIF(ENTRADAS14172029[[#This Row],[CÓDIGO PRODUCTO]],INVENTARIO12151827[[#This Row],[CÓDIGO PRODUCTO]],ENTRADAS14172029[[#This Row],[CANTIDAD]])</f>
        <v>91</v>
      </c>
      <c r="E187" s="17">
        <f>SUMIF(SALIDAS13161928[[#This Row],[CÓDIGO PRODUCTO]],INVENTARIO12151827[[#This Row],[CÓDIGO PRODUCTO]],SALIDAS13161928[[#This Row],[CANTIDAD]])</f>
        <v>48</v>
      </c>
      <c r="F187" s="18">
        <f>INVENTARIO12151827[[#This Row],[EXISTENCIAS INICIALES]]+INVENTARIO12151827[[#This Row],[ENTRADAS]]-INVENTARIO12151827[[#This Row],[SALIDAS]]</f>
        <v>15</v>
      </c>
      <c r="H187" s="1" t="s">
        <v>634</v>
      </c>
      <c r="J187" s="11" t="s">
        <v>509</v>
      </c>
      <c r="K187" s="36" t="e" cm="1">
        <f t="array" ref="K187">BUSCARV</f>
        <v>#NAME?</v>
      </c>
      <c r="L187" s="1">
        <v>48</v>
      </c>
      <c r="N187" s="1" t="s">
        <v>635</v>
      </c>
      <c r="P187" s="11" t="s">
        <v>509</v>
      </c>
      <c r="Q187" s="1" t="e" cm="1" vm="1">
        <f t="array" aca="1" ref="Q187" ca="1">VLOOKUP(ENTRADAS14172029[CÓDIGO PRODUCTO],INVENTARIO12151827[],2,FALSE)</f>
        <v>#VALUE!</v>
      </c>
      <c r="R187" s="1">
        <v>91</v>
      </c>
    </row>
    <row r="188" spans="1:18" x14ac:dyDescent="0.25">
      <c r="A188" s="11" t="s">
        <v>510</v>
      </c>
      <c r="B188" t="s">
        <v>385</v>
      </c>
      <c r="C188" s="3">
        <f>INVENTARIO12151824[[#This Row],[STOCK]]</f>
        <v>28</v>
      </c>
      <c r="D188" s="17">
        <f>SUMIF(ENTRADAS14172029[[#This Row],[CÓDIGO PRODUCTO]],INVENTARIO12151827[[#This Row],[CÓDIGO PRODUCTO]],ENTRADAS14172029[[#This Row],[CANTIDAD]])</f>
        <v>111</v>
      </c>
      <c r="E188" s="17">
        <f>SUMIF(SALIDAS13161928[[#This Row],[CÓDIGO PRODUCTO]],INVENTARIO12151827[[#This Row],[CÓDIGO PRODUCTO]],SALIDAS13161928[[#This Row],[CANTIDAD]])</f>
        <v>86</v>
      </c>
      <c r="F188" s="18">
        <f>INVENTARIO12151827[[#This Row],[EXISTENCIAS INICIALES]]+INVENTARIO12151827[[#This Row],[ENTRADAS]]-INVENTARIO12151827[[#This Row],[SALIDAS]]</f>
        <v>53</v>
      </c>
      <c r="H188" s="1" t="s">
        <v>635</v>
      </c>
      <c r="J188" s="11" t="s">
        <v>510</v>
      </c>
      <c r="K188" s="36" t="e" cm="1">
        <f t="array" ref="K188">BUSCARV</f>
        <v>#NAME?</v>
      </c>
      <c r="L188" s="1">
        <v>86</v>
      </c>
      <c r="N188" s="1" t="s">
        <v>636</v>
      </c>
      <c r="P188" s="11" t="s">
        <v>510</v>
      </c>
      <c r="Q188" s="1" t="e" cm="1" vm="1">
        <f t="array" aca="1" ref="Q188" ca="1">VLOOKUP(ENTRADAS14172029[CÓDIGO PRODUCTO],INVENTARIO12151827[],2,FALSE)</f>
        <v>#VALUE!</v>
      </c>
      <c r="R188" s="1">
        <v>111</v>
      </c>
    </row>
    <row r="189" spans="1:18" x14ac:dyDescent="0.25">
      <c r="A189" s="11" t="s">
        <v>511</v>
      </c>
      <c r="B189" t="s">
        <v>386</v>
      </c>
      <c r="C189" s="3">
        <f>INVENTARIO12151824[[#This Row],[STOCK]]</f>
        <v>12</v>
      </c>
      <c r="D189" s="17">
        <f>SUMIF(ENTRADAS14172029[[#This Row],[CÓDIGO PRODUCTO]],INVENTARIO12151827[[#This Row],[CÓDIGO PRODUCTO]],ENTRADAS14172029[[#This Row],[CANTIDAD]])</f>
        <v>91</v>
      </c>
      <c r="E189" s="17">
        <f>SUMIF(SALIDAS13161928[[#This Row],[CÓDIGO PRODUCTO]],INVENTARIO12151827[[#This Row],[CÓDIGO PRODUCTO]],SALIDAS13161928[[#This Row],[CANTIDAD]])</f>
        <v>85</v>
      </c>
      <c r="F189" s="18">
        <f>INVENTARIO12151827[[#This Row],[EXISTENCIAS INICIALES]]+INVENTARIO12151827[[#This Row],[ENTRADAS]]-INVENTARIO12151827[[#This Row],[SALIDAS]]</f>
        <v>18</v>
      </c>
      <c r="H189" s="1" t="s">
        <v>636</v>
      </c>
      <c r="J189" s="11" t="s">
        <v>511</v>
      </c>
      <c r="K189" s="36" t="e" cm="1">
        <f t="array" ref="K189">BUSCARV</f>
        <v>#NAME?</v>
      </c>
      <c r="L189" s="1">
        <v>85</v>
      </c>
      <c r="N189" s="1" t="s">
        <v>637</v>
      </c>
      <c r="P189" s="11" t="s">
        <v>511</v>
      </c>
      <c r="Q189" s="1" t="e" cm="1" vm="1">
        <f t="array" aca="1" ref="Q189" ca="1">VLOOKUP(ENTRADAS14172029[CÓDIGO PRODUCTO],INVENTARIO12151827[],2,FALSE)</f>
        <v>#VALUE!</v>
      </c>
      <c r="R189" s="1">
        <v>91</v>
      </c>
    </row>
    <row r="190" spans="1:18" x14ac:dyDescent="0.25">
      <c r="A190" s="11" t="s">
        <v>512</v>
      </c>
      <c r="B190" t="s">
        <v>387</v>
      </c>
      <c r="C190" s="3">
        <f>INVENTARIO12151824[[#This Row],[STOCK]]</f>
        <v>33</v>
      </c>
      <c r="D190" s="17">
        <f>SUMIF(ENTRADAS14172029[[#This Row],[CÓDIGO PRODUCTO]],INVENTARIO12151827[[#This Row],[CÓDIGO PRODUCTO]],ENTRADAS14172029[[#This Row],[CANTIDAD]])</f>
        <v>90</v>
      </c>
      <c r="E190" s="17">
        <f>SUMIF(SALIDAS13161928[[#This Row],[CÓDIGO PRODUCTO]],INVENTARIO12151827[[#This Row],[CÓDIGO PRODUCTO]],SALIDAS13161928[[#This Row],[CANTIDAD]])</f>
        <v>80</v>
      </c>
      <c r="F190" s="18">
        <f>INVENTARIO12151827[[#This Row],[EXISTENCIAS INICIALES]]+INVENTARIO12151827[[#This Row],[ENTRADAS]]-INVENTARIO12151827[[#This Row],[SALIDAS]]</f>
        <v>43</v>
      </c>
      <c r="H190" s="1" t="s">
        <v>637</v>
      </c>
      <c r="J190" s="11" t="s">
        <v>512</v>
      </c>
      <c r="K190" s="36" t="e" cm="1">
        <f t="array" ref="K190">BUSCARV</f>
        <v>#NAME?</v>
      </c>
      <c r="L190" s="1">
        <v>80</v>
      </c>
      <c r="N190" s="1" t="s">
        <v>638</v>
      </c>
      <c r="P190" s="11" t="s">
        <v>512</v>
      </c>
      <c r="Q190" s="1" t="e" cm="1" vm="1">
        <f t="array" aca="1" ref="Q190" ca="1">VLOOKUP(ENTRADAS14172029[CÓDIGO PRODUCTO],INVENTARIO12151827[],2,FALSE)</f>
        <v>#VALUE!</v>
      </c>
      <c r="R190" s="1">
        <v>90</v>
      </c>
    </row>
    <row r="191" spans="1:18" x14ac:dyDescent="0.25">
      <c r="A191" s="11" t="s">
        <v>513</v>
      </c>
      <c r="B191" t="s">
        <v>388</v>
      </c>
      <c r="C191" s="3">
        <f>INVENTARIO12151824[[#This Row],[STOCK]]</f>
        <v>67</v>
      </c>
      <c r="D191" s="17">
        <f>SUMIF(ENTRADAS14172029[[#This Row],[CÓDIGO PRODUCTO]],INVENTARIO12151827[[#This Row],[CÓDIGO PRODUCTO]],ENTRADAS14172029[[#This Row],[CANTIDAD]])</f>
        <v>109</v>
      </c>
      <c r="E191" s="17">
        <f>SUMIF(SALIDAS13161928[[#This Row],[CÓDIGO PRODUCTO]],INVENTARIO12151827[[#This Row],[CÓDIGO PRODUCTO]],SALIDAS13161928[[#This Row],[CANTIDAD]])</f>
        <v>89</v>
      </c>
      <c r="F191" s="18">
        <f>INVENTARIO12151827[[#This Row],[EXISTENCIAS INICIALES]]+INVENTARIO12151827[[#This Row],[ENTRADAS]]-INVENTARIO12151827[[#This Row],[SALIDAS]]</f>
        <v>87</v>
      </c>
      <c r="H191" s="1" t="s">
        <v>638</v>
      </c>
      <c r="J191" s="11" t="s">
        <v>513</v>
      </c>
      <c r="K191" s="36" t="e" cm="1">
        <f t="array" ref="K191">BUSCARV</f>
        <v>#NAME?</v>
      </c>
      <c r="L191" s="1">
        <v>89</v>
      </c>
      <c r="N191" s="1" t="s">
        <v>639</v>
      </c>
      <c r="P191" s="11" t="s">
        <v>513</v>
      </c>
      <c r="Q191" s="1" t="e" cm="1" vm="1">
        <f t="array" aca="1" ref="Q191" ca="1">VLOOKUP(ENTRADAS14172029[CÓDIGO PRODUCTO],INVENTARIO12151827[],2,FALSE)</f>
        <v>#VALUE!</v>
      </c>
      <c r="R191" s="1">
        <v>109</v>
      </c>
    </row>
    <row r="192" spans="1:18" x14ac:dyDescent="0.25">
      <c r="A192" s="11" t="s">
        <v>514</v>
      </c>
      <c r="B192" t="s">
        <v>389</v>
      </c>
      <c r="C192" s="3">
        <f>INVENTARIO12151824[[#This Row],[STOCK]]</f>
        <v>56</v>
      </c>
      <c r="D192" s="17">
        <f>SUMIF(ENTRADAS14172029[[#This Row],[CÓDIGO PRODUCTO]],INVENTARIO12151827[[#This Row],[CÓDIGO PRODUCTO]],ENTRADAS14172029[[#This Row],[CANTIDAD]])</f>
        <v>102</v>
      </c>
      <c r="E192" s="17">
        <f>SUMIF(SALIDAS13161928[[#This Row],[CÓDIGO PRODUCTO]],INVENTARIO12151827[[#This Row],[CÓDIGO PRODUCTO]],SALIDAS13161928[[#This Row],[CANTIDAD]])</f>
        <v>88</v>
      </c>
      <c r="F192" s="18">
        <f>INVENTARIO12151827[[#This Row],[EXISTENCIAS INICIALES]]+INVENTARIO12151827[[#This Row],[ENTRADAS]]-INVENTARIO12151827[[#This Row],[SALIDAS]]</f>
        <v>70</v>
      </c>
      <c r="H192" s="1" t="s">
        <v>639</v>
      </c>
      <c r="J192" s="11" t="s">
        <v>514</v>
      </c>
      <c r="K192" s="36" t="e" cm="1">
        <f t="array" ref="K192">BUSCARV</f>
        <v>#NAME?</v>
      </c>
      <c r="L192" s="1">
        <v>88</v>
      </c>
      <c r="N192" s="1" t="s">
        <v>640</v>
      </c>
      <c r="P192" s="11" t="s">
        <v>514</v>
      </c>
      <c r="Q192" s="1" t="e" cm="1" vm="1">
        <f t="array" aca="1" ref="Q192" ca="1">VLOOKUP(ENTRADAS14172029[CÓDIGO PRODUCTO],INVENTARIO12151827[],2,FALSE)</f>
        <v>#VALUE!</v>
      </c>
      <c r="R192" s="1">
        <v>102</v>
      </c>
    </row>
    <row r="193" spans="1:18" x14ac:dyDescent="0.25">
      <c r="A193" s="11" t="s">
        <v>515</v>
      </c>
      <c r="B193" t="s">
        <v>390</v>
      </c>
      <c r="C193" s="3">
        <f>INVENTARIO12151824[[#This Row],[STOCK]]</f>
        <v>55</v>
      </c>
      <c r="D193" s="17">
        <f>SUMIF(ENTRADAS14172029[[#This Row],[CÓDIGO PRODUCTO]],INVENTARIO12151827[[#This Row],[CÓDIGO PRODUCTO]],ENTRADAS14172029[[#This Row],[CANTIDAD]])</f>
        <v>102</v>
      </c>
      <c r="E193" s="17">
        <f>SUMIF(SALIDAS13161928[[#This Row],[CÓDIGO PRODUCTO]],INVENTARIO12151827[[#This Row],[CÓDIGO PRODUCTO]],SALIDAS13161928[[#This Row],[CANTIDAD]])</f>
        <v>87</v>
      </c>
      <c r="F193" s="18">
        <f>INVENTARIO12151827[[#This Row],[EXISTENCIAS INICIALES]]+INVENTARIO12151827[[#This Row],[ENTRADAS]]-INVENTARIO12151827[[#This Row],[SALIDAS]]</f>
        <v>70</v>
      </c>
      <c r="H193" s="1" t="s">
        <v>640</v>
      </c>
      <c r="J193" s="11" t="s">
        <v>515</v>
      </c>
      <c r="K193" s="36" t="e" cm="1">
        <f t="array" ref="K193">BUSCARV</f>
        <v>#NAME?</v>
      </c>
      <c r="L193" s="1">
        <v>87</v>
      </c>
      <c r="N193" s="1" t="s">
        <v>641</v>
      </c>
      <c r="P193" s="11" t="s">
        <v>515</v>
      </c>
      <c r="Q193" s="1" t="e" cm="1" vm="1">
        <f t="array" aca="1" ref="Q193" ca="1">VLOOKUP(ENTRADAS14172029[CÓDIGO PRODUCTO],INVENTARIO12151827[],2,FALSE)</f>
        <v>#VALUE!</v>
      </c>
      <c r="R193" s="1">
        <v>102</v>
      </c>
    </row>
    <row r="194" spans="1:18" x14ac:dyDescent="0.25">
      <c r="A194" s="11" t="s">
        <v>516</v>
      </c>
      <c r="B194" t="s">
        <v>391</v>
      </c>
      <c r="C194" s="3">
        <f>INVENTARIO12151824[[#This Row],[STOCK]]</f>
        <v>29</v>
      </c>
      <c r="D194" s="17">
        <f>SUMIF(ENTRADAS14172029[[#This Row],[CÓDIGO PRODUCTO]],INVENTARIO12151827[[#This Row],[CÓDIGO PRODUCTO]],ENTRADAS14172029[[#This Row],[CANTIDAD]])</f>
        <v>102</v>
      </c>
      <c r="E194" s="17">
        <f>SUMIF(SALIDAS13161928[[#This Row],[CÓDIGO PRODUCTO]],INVENTARIO12151827[[#This Row],[CÓDIGO PRODUCTO]],SALIDAS13161928[[#This Row],[CANTIDAD]])</f>
        <v>83</v>
      </c>
      <c r="F194" s="18">
        <f>INVENTARIO12151827[[#This Row],[EXISTENCIAS INICIALES]]+INVENTARIO12151827[[#This Row],[ENTRADAS]]-INVENTARIO12151827[[#This Row],[SALIDAS]]</f>
        <v>48</v>
      </c>
      <c r="H194" s="1" t="s">
        <v>641</v>
      </c>
      <c r="J194" s="11" t="s">
        <v>516</v>
      </c>
      <c r="K194" s="36" t="e" cm="1">
        <f t="array" ref="K194">BUSCARV</f>
        <v>#NAME?</v>
      </c>
      <c r="L194" s="1">
        <v>83</v>
      </c>
      <c r="N194" s="1" t="s">
        <v>642</v>
      </c>
      <c r="P194" s="11" t="s">
        <v>516</v>
      </c>
      <c r="Q194" s="1" t="e" cm="1" vm="1">
        <f t="array" aca="1" ref="Q194" ca="1">VLOOKUP(ENTRADAS14172029[CÓDIGO PRODUCTO],INVENTARIO12151827[],2,FALSE)</f>
        <v>#VALUE!</v>
      </c>
      <c r="R194" s="1">
        <v>102</v>
      </c>
    </row>
    <row r="195" spans="1:18" x14ac:dyDescent="0.25">
      <c r="A195" s="11" t="s">
        <v>517</v>
      </c>
      <c r="B195" t="s">
        <v>272</v>
      </c>
      <c r="C195" s="3">
        <f>INVENTARIO12151824[[#This Row],[STOCK]]</f>
        <v>13</v>
      </c>
      <c r="D195" s="17">
        <f>SUMIF(ENTRADAS14172029[[#This Row],[CÓDIGO PRODUCTO]],INVENTARIO12151827[[#This Row],[CÓDIGO PRODUCTO]],ENTRADAS14172029[[#This Row],[CANTIDAD]])</f>
        <v>111</v>
      </c>
      <c r="E195" s="17">
        <f>SUMIF(SALIDAS13161928[[#This Row],[CÓDIGO PRODUCTO]],INVENTARIO12151827[[#This Row],[CÓDIGO PRODUCTO]],SALIDAS13161928[[#This Row],[CANTIDAD]])</f>
        <v>81</v>
      </c>
      <c r="F195" s="18">
        <f>INVENTARIO12151827[[#This Row],[EXISTENCIAS INICIALES]]+INVENTARIO12151827[[#This Row],[ENTRADAS]]-INVENTARIO12151827[[#This Row],[SALIDAS]]</f>
        <v>43</v>
      </c>
      <c r="H195" s="1" t="s">
        <v>642</v>
      </c>
      <c r="J195" s="11" t="s">
        <v>517</v>
      </c>
      <c r="K195" s="36" t="e" cm="1">
        <f t="array" ref="K195">BUSCARV</f>
        <v>#NAME?</v>
      </c>
      <c r="L195" s="1">
        <v>81</v>
      </c>
      <c r="N195" s="1" t="s">
        <v>643</v>
      </c>
      <c r="P195" s="11" t="s">
        <v>517</v>
      </c>
      <c r="Q195" s="1" t="e" cm="1" vm="1">
        <f t="array" aca="1" ref="Q195" ca="1">VLOOKUP(ENTRADAS14172029[CÓDIGO PRODUCTO],INVENTARIO12151827[],2,FALSE)</f>
        <v>#VALUE!</v>
      </c>
      <c r="R195" s="1">
        <v>111</v>
      </c>
    </row>
    <row r="196" spans="1:18" x14ac:dyDescent="0.25">
      <c r="A196" s="5"/>
      <c r="B196" s="4"/>
      <c r="C196" s="3"/>
      <c r="D196" s="17"/>
      <c r="E196" s="17"/>
      <c r="F196" s="18"/>
      <c r="J196" s="11"/>
      <c r="K196" s="36" t="e" cm="1">
        <f t="array" ref="K196">BUSCARV</f>
        <v>#NAME?</v>
      </c>
    </row>
    <row r="197" spans="1:18" x14ac:dyDescent="0.25">
      <c r="A197" s="5"/>
      <c r="B197" s="4"/>
      <c r="C197" s="3"/>
      <c r="D197" s="17"/>
      <c r="E197" s="17"/>
      <c r="F197" s="18"/>
      <c r="J197" s="35"/>
      <c r="K197" s="36" t="e" cm="1">
        <f t="array" ref="K197">BUSCARV</f>
        <v>#NAME?</v>
      </c>
    </row>
    <row r="198" spans="1:18" x14ac:dyDescent="0.25">
      <c r="A198" s="5"/>
      <c r="B198" s="4"/>
      <c r="C198" s="3"/>
      <c r="D198" s="17"/>
      <c r="E198" s="17"/>
      <c r="F198" s="18"/>
      <c r="J198" s="35"/>
      <c r="K198" s="36" t="e" cm="1">
        <f t="array" ref="K198">BUSCARV</f>
        <v>#NAME?</v>
      </c>
    </row>
    <row r="199" spans="1:18" x14ac:dyDescent="0.25">
      <c r="A199" s="5"/>
      <c r="B199" s="4"/>
      <c r="C199" s="3"/>
      <c r="D199" s="17"/>
      <c r="E199" s="17"/>
      <c r="F199" s="18"/>
      <c r="J199" s="35"/>
      <c r="K199" s="36" t="e" cm="1">
        <f t="array" ref="K199">BUSCARV</f>
        <v>#NAME?</v>
      </c>
    </row>
    <row r="200" spans="1:18" x14ac:dyDescent="0.25">
      <c r="A200" s="11"/>
      <c r="B200" s="12"/>
      <c r="C200" s="13"/>
      <c r="D200" s="19"/>
      <c r="E200" s="19"/>
      <c r="F200" s="20"/>
      <c r="J200" s="35"/>
      <c r="K200" s="36" t="e" cm="1">
        <f t="array" ref="K200">BUSCARV</f>
        <v>#NAME?</v>
      </c>
    </row>
    <row r="201" spans="1:18" x14ac:dyDescent="0.25">
      <c r="J201" s="35"/>
      <c r="K201" s="36" t="e" cm="1">
        <f t="array" ref="K201">BUSCARV</f>
        <v>#NAME?</v>
      </c>
    </row>
    <row r="202" spans="1:18" x14ac:dyDescent="0.25">
      <c r="J202" s="35"/>
      <c r="K202" s="36" t="e" cm="1">
        <f t="array" ref="K202">BUSCARV</f>
        <v>#NAME?</v>
      </c>
    </row>
    <row r="203" spans="1:18" x14ac:dyDescent="0.25">
      <c r="J203" s="35"/>
      <c r="K203" s="36" t="e" cm="1">
        <f t="array" ref="K203">BUSCARV</f>
        <v>#NAME?</v>
      </c>
    </row>
    <row r="204" spans="1:18" x14ac:dyDescent="0.25">
      <c r="J204" s="35"/>
      <c r="K204" s="36" t="e" cm="1">
        <f t="array" ref="K204">BUSCARV</f>
        <v>#NAME?</v>
      </c>
    </row>
    <row r="205" spans="1:18" x14ac:dyDescent="0.25">
      <c r="J205" s="35"/>
      <c r="K205" s="36" t="e" cm="1">
        <f t="array" ref="K205">BUSCARV</f>
        <v>#NAME?</v>
      </c>
    </row>
    <row r="206" spans="1:18" x14ac:dyDescent="0.25">
      <c r="J206" s="35"/>
      <c r="K206" s="36" t="e" cm="1">
        <f t="array" ref="K206">BUSCARV</f>
        <v>#NAME?</v>
      </c>
    </row>
    <row r="207" spans="1:18" x14ac:dyDescent="0.25">
      <c r="J207" s="35"/>
      <c r="K207" s="36" t="e" cm="1">
        <f t="array" ref="K207">BUSCARV</f>
        <v>#NAME?</v>
      </c>
    </row>
    <row r="208" spans="1:18" x14ac:dyDescent="0.25">
      <c r="J208" s="35"/>
      <c r="K208" s="36" t="e" cm="1">
        <f t="array" ref="K208">BUSCARV</f>
        <v>#NAME?</v>
      </c>
    </row>
    <row r="209" spans="10:11" x14ac:dyDescent="0.25">
      <c r="J209" s="35"/>
      <c r="K209" s="36" t="e" cm="1">
        <f t="array" ref="K209">BUSCARV</f>
        <v>#NAME?</v>
      </c>
    </row>
    <row r="210" spans="10:11" x14ac:dyDescent="0.25">
      <c r="J210" s="35"/>
      <c r="K210" s="36" t="e" cm="1">
        <f t="array" ref="K210">BUSCARV</f>
        <v>#NAME?</v>
      </c>
    </row>
    <row r="211" spans="10:11" x14ac:dyDescent="0.25">
      <c r="J211" s="35"/>
      <c r="K211" s="36" t="e" cm="1">
        <f t="array" ref="K211">BUSCARV</f>
        <v>#NAME?</v>
      </c>
    </row>
    <row r="212" spans="10:11" x14ac:dyDescent="0.25">
      <c r="J212" s="35"/>
      <c r="K212" s="36" t="e" cm="1">
        <f t="array" ref="K212">BUSCARV</f>
        <v>#NAME?</v>
      </c>
    </row>
    <row r="213" spans="10:11" x14ac:dyDescent="0.25">
      <c r="J213" s="35"/>
      <c r="K213" s="36" t="e" cm="1">
        <f t="array" ref="K213">BUSCARV</f>
        <v>#NAME?</v>
      </c>
    </row>
    <row r="214" spans="10:11" x14ac:dyDescent="0.25">
      <c r="J214" s="35"/>
      <c r="K214" s="36" t="e" cm="1">
        <f t="array" ref="K214">BUSCARV</f>
        <v>#NAME?</v>
      </c>
    </row>
    <row r="215" spans="10:11" x14ac:dyDescent="0.25">
      <c r="J215" s="35"/>
      <c r="K215" s="36" t="e" cm="1">
        <f t="array" ref="K215">BUSCARV</f>
        <v>#NAME?</v>
      </c>
    </row>
    <row r="216" spans="10:11" x14ac:dyDescent="0.25">
      <c r="J216" s="35"/>
      <c r="K216" s="36" t="e" cm="1">
        <f t="array" ref="K216">BUSCARV</f>
        <v>#NAME?</v>
      </c>
    </row>
    <row r="217" spans="10:11" x14ac:dyDescent="0.25">
      <c r="J217" s="35"/>
      <c r="K217" s="36" t="e" cm="1">
        <f t="array" ref="K217">BUSCARV</f>
        <v>#NAME?</v>
      </c>
    </row>
    <row r="218" spans="10:11" x14ac:dyDescent="0.25">
      <c r="J218" s="35"/>
      <c r="K218" s="36" t="e" cm="1">
        <f t="array" ref="K218">BUSCARV</f>
        <v>#NAME?</v>
      </c>
    </row>
    <row r="219" spans="10:11" x14ac:dyDescent="0.25">
      <c r="J219" s="35"/>
      <c r="K219" s="36" t="e" cm="1">
        <f t="array" ref="K219">BUSCARV</f>
        <v>#NAME?</v>
      </c>
    </row>
    <row r="220" spans="10:11" x14ac:dyDescent="0.25">
      <c r="J220" s="35"/>
      <c r="K220" s="36" t="e" cm="1">
        <f t="array" ref="K220">BUSCARV</f>
        <v>#NAME?</v>
      </c>
    </row>
    <row r="221" spans="10:11" x14ac:dyDescent="0.25">
      <c r="J221" s="35"/>
      <c r="K221" s="36" t="e" cm="1">
        <f t="array" ref="K221">BUSCARV</f>
        <v>#NAME?</v>
      </c>
    </row>
    <row r="222" spans="10:11" x14ac:dyDescent="0.25">
      <c r="J222" s="35"/>
      <c r="K222" s="36" t="e" cm="1">
        <f t="array" ref="K222">BUSCARV</f>
        <v>#NAME?</v>
      </c>
    </row>
    <row r="223" spans="10:11" x14ac:dyDescent="0.25">
      <c r="J223" s="35"/>
      <c r="K223" s="36" t="e" cm="1">
        <f t="array" ref="K223">BUSCARV</f>
        <v>#NAME?</v>
      </c>
    </row>
    <row r="224" spans="10:11" x14ac:dyDescent="0.25">
      <c r="J224" s="35"/>
      <c r="K224" s="36" t="e" cm="1">
        <f t="array" ref="K224">BUSCARV</f>
        <v>#NAME?</v>
      </c>
    </row>
    <row r="225" spans="10:11" x14ac:dyDescent="0.25">
      <c r="J225" s="35"/>
      <c r="K225" s="36" t="e" cm="1">
        <f t="array" ref="K225">BUSCARV</f>
        <v>#NAME?</v>
      </c>
    </row>
    <row r="226" spans="10:11" x14ac:dyDescent="0.25">
      <c r="J226" s="35"/>
      <c r="K226" s="36" t="e" cm="1">
        <f t="array" ref="K226">BUSCARV</f>
        <v>#NAME?</v>
      </c>
    </row>
    <row r="227" spans="10:11" x14ac:dyDescent="0.25">
      <c r="J227" s="35"/>
      <c r="K227" s="36" t="e" cm="1">
        <f t="array" ref="K227">BUSCARV</f>
        <v>#NAME?</v>
      </c>
    </row>
    <row r="228" spans="10:11" x14ac:dyDescent="0.25">
      <c r="J228" s="35"/>
      <c r="K228" s="36" t="e" cm="1">
        <f t="array" ref="K228">BUSCARV</f>
        <v>#NAME?</v>
      </c>
    </row>
    <row r="229" spans="10:11" x14ac:dyDescent="0.25">
      <c r="J229" s="35"/>
      <c r="K229" s="36" t="e" cm="1">
        <f t="array" ref="K229">BUSCARV</f>
        <v>#NAME?</v>
      </c>
    </row>
    <row r="230" spans="10:11" x14ac:dyDescent="0.25">
      <c r="J230" s="35"/>
      <c r="K230" s="36" t="e" cm="1">
        <f t="array" ref="K230">BUSCARV</f>
        <v>#NAME?</v>
      </c>
    </row>
    <row r="231" spans="10:11" x14ac:dyDescent="0.25">
      <c r="J231" s="35"/>
      <c r="K231" s="36" t="e" cm="1">
        <f t="array" ref="K231">BUSCARV</f>
        <v>#NAME?</v>
      </c>
    </row>
    <row r="232" spans="10:11" x14ac:dyDescent="0.25">
      <c r="J232" s="35"/>
      <c r="K232" s="36" t="e" cm="1">
        <f t="array" ref="K232">BUSCARV</f>
        <v>#NAME?</v>
      </c>
    </row>
    <row r="233" spans="10:11" x14ac:dyDescent="0.25">
      <c r="J233" s="35"/>
      <c r="K233" s="36" t="e" cm="1">
        <f t="array" ref="K233">BUSCARV</f>
        <v>#NAME?</v>
      </c>
    </row>
    <row r="234" spans="10:11" x14ac:dyDescent="0.25">
      <c r="J234" s="35"/>
      <c r="K234" s="36" t="e" cm="1">
        <f t="array" ref="K234">BUSCARV</f>
        <v>#NAME?</v>
      </c>
    </row>
    <row r="235" spans="10:11" x14ac:dyDescent="0.25">
      <c r="J235" s="35"/>
      <c r="K235" s="36" t="e" cm="1">
        <f t="array" ref="K235">BUSCARV</f>
        <v>#NAME?</v>
      </c>
    </row>
    <row r="236" spans="10:11" x14ac:dyDescent="0.25">
      <c r="J236" s="35"/>
      <c r="K236" s="36" t="e" cm="1">
        <f t="array" ref="K236">BUSCARV</f>
        <v>#NAME?</v>
      </c>
    </row>
    <row r="237" spans="10:11" x14ac:dyDescent="0.25">
      <c r="J237" s="35"/>
      <c r="K237" s="36" t="e" cm="1">
        <f t="array" ref="K237">BUSCARV</f>
        <v>#NAME?</v>
      </c>
    </row>
    <row r="238" spans="10:11" x14ac:dyDescent="0.25">
      <c r="J238" s="35"/>
      <c r="K238" s="36" t="e" cm="1">
        <f t="array" ref="K238">BUSCARV</f>
        <v>#NAME?</v>
      </c>
    </row>
    <row r="239" spans="10:11" x14ac:dyDescent="0.25">
      <c r="J239" s="35"/>
      <c r="K239" s="36" t="e" cm="1">
        <f t="array" ref="K239">BUSCARV</f>
        <v>#NAME?</v>
      </c>
    </row>
    <row r="240" spans="10:11" x14ac:dyDescent="0.25">
      <c r="J240" s="35"/>
      <c r="K240" s="36" t="e" cm="1">
        <f t="array" ref="K240">BUSCARV</f>
        <v>#NAME?</v>
      </c>
    </row>
    <row r="241" spans="10:11" x14ac:dyDescent="0.25">
      <c r="J241" s="35"/>
      <c r="K241" s="36" t="e" cm="1">
        <f t="array" ref="K241">BUSCARV</f>
        <v>#NAME?</v>
      </c>
    </row>
    <row r="242" spans="10:11" x14ac:dyDescent="0.25">
      <c r="J242" s="35"/>
      <c r="K242" s="36" t="e" cm="1">
        <f t="array" ref="K242">BUSCARV</f>
        <v>#NAME?</v>
      </c>
    </row>
    <row r="243" spans="10:11" x14ac:dyDescent="0.25">
      <c r="J243" s="35"/>
      <c r="K243" s="36" t="e" cm="1">
        <f t="array" ref="K243">BUSCARV</f>
        <v>#NAME?</v>
      </c>
    </row>
    <row r="244" spans="10:11" x14ac:dyDescent="0.25">
      <c r="J244" s="35"/>
      <c r="K244" s="36" t="e" cm="1">
        <f t="array" ref="K244">BUSCARV</f>
        <v>#NAME?</v>
      </c>
    </row>
    <row r="245" spans="10:11" x14ac:dyDescent="0.25">
      <c r="J245" s="35"/>
      <c r="K245" s="36" t="e" cm="1">
        <f t="array" ref="K245">BUSCARV</f>
        <v>#NAME?</v>
      </c>
    </row>
    <row r="246" spans="10:11" x14ac:dyDescent="0.25">
      <c r="J246" s="35"/>
      <c r="K246" s="36" t="e" cm="1">
        <f t="array" ref="K246">BUSCARV</f>
        <v>#NAME?</v>
      </c>
    </row>
    <row r="247" spans="10:11" x14ac:dyDescent="0.25">
      <c r="J247" s="35"/>
      <c r="K247" s="36" t="e" cm="1">
        <f t="array" ref="K247">BUSCARV</f>
        <v>#NAME?</v>
      </c>
    </row>
    <row r="248" spans="10:11" x14ac:dyDescent="0.25">
      <c r="J248" s="35"/>
      <c r="K248" s="36" t="e" cm="1">
        <f t="array" ref="K248">BUSCARV</f>
        <v>#NAME?</v>
      </c>
    </row>
  </sheetData>
  <mergeCells count="4">
    <mergeCell ref="A1:S1"/>
    <mergeCell ref="A2:F2"/>
    <mergeCell ref="H2:L2"/>
    <mergeCell ref="N2:R2"/>
  </mergeCells>
  <pageMargins left="0.7" right="0.7" top="0.75" bottom="0.75" header="0.3" footer="0.3"/>
  <tableParts count="3">
    <tablePart r:id="rId1"/>
    <tablePart r:id="rId2"/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2AF753-0099-4060-A538-0B11D9A6B133}">
  <dimension ref="A1:S248"/>
  <sheetViews>
    <sheetView topLeftCell="A166" zoomScale="70" zoomScaleNormal="70" workbookViewId="0">
      <selection activeCell="D5" sqref="D5:D195"/>
    </sheetView>
  </sheetViews>
  <sheetFormatPr baseColWidth="10" defaultRowHeight="15" x14ac:dyDescent="0.25"/>
  <cols>
    <col min="1" max="1" width="21.28515625" style="1" customWidth="1"/>
    <col min="2" max="2" width="24" style="1" customWidth="1"/>
    <col min="3" max="3" width="19.140625" style="1" customWidth="1"/>
    <col min="4" max="4" width="13" style="1" customWidth="1"/>
    <col min="5" max="5" width="11.42578125" style="1"/>
    <col min="6" max="6" width="12.42578125" style="1" customWidth="1"/>
    <col min="7" max="7" width="2.85546875" style="2" customWidth="1"/>
    <col min="8" max="8" width="14.42578125" style="1" customWidth="1"/>
    <col min="9" max="9" width="12.5703125" style="1" customWidth="1"/>
    <col min="10" max="10" width="18" style="1" customWidth="1"/>
    <col min="11" max="11" width="0.42578125" style="1" customWidth="1"/>
    <col min="12" max="12" width="12.7109375" style="1" customWidth="1"/>
    <col min="13" max="13" width="3.140625" style="2" customWidth="1"/>
    <col min="14" max="14" width="14.42578125" style="1" customWidth="1"/>
    <col min="15" max="15" width="12.5703125" style="1" customWidth="1"/>
    <col min="16" max="16" width="21.28515625" style="1" customWidth="1"/>
    <col min="17" max="17" width="0.140625" style="1" customWidth="1"/>
    <col min="18" max="18" width="12.7109375" style="1" customWidth="1"/>
    <col min="19" max="19" width="3" style="2" customWidth="1"/>
    <col min="20" max="16384" width="11.42578125" style="1"/>
  </cols>
  <sheetData>
    <row r="1" spans="1:19" ht="53.25" customHeight="1" x14ac:dyDescent="0.25">
      <c r="A1" s="40"/>
      <c r="B1" s="41"/>
      <c r="C1" s="41"/>
      <c r="D1" s="41"/>
      <c r="E1" s="41"/>
      <c r="F1" s="41"/>
      <c r="G1" s="41"/>
      <c r="H1" s="41"/>
      <c r="I1" s="41"/>
      <c r="J1" s="41"/>
      <c r="K1" s="41"/>
      <c r="L1" s="41"/>
      <c r="M1" s="41"/>
      <c r="N1" s="41"/>
      <c r="O1" s="41"/>
      <c r="P1" s="41"/>
      <c r="Q1" s="41"/>
      <c r="R1" s="41"/>
      <c r="S1" s="41"/>
    </row>
    <row r="2" spans="1:19" ht="36.75" customHeight="1" x14ac:dyDescent="0.25">
      <c r="A2" s="37" t="s">
        <v>9</v>
      </c>
      <c r="B2" s="37"/>
      <c r="C2" s="37"/>
      <c r="D2" s="37"/>
      <c r="E2" s="37"/>
      <c r="F2" s="37"/>
      <c r="H2" s="38" t="s">
        <v>6</v>
      </c>
      <c r="I2" s="38"/>
      <c r="J2" s="38"/>
      <c r="K2" s="38"/>
      <c r="L2" s="38"/>
      <c r="N2" s="39" t="s">
        <v>5</v>
      </c>
      <c r="O2" s="39"/>
      <c r="P2" s="39"/>
      <c r="Q2" s="39"/>
      <c r="R2" s="39"/>
    </row>
    <row r="3" spans="1:19" ht="3" customHeight="1" x14ac:dyDescent="0.25"/>
    <row r="4" spans="1:19" ht="36.75" customHeight="1" x14ac:dyDescent="0.25">
      <c r="A4" s="7" t="s">
        <v>2</v>
      </c>
      <c r="B4" s="8" t="s">
        <v>3</v>
      </c>
      <c r="C4" s="9" t="s">
        <v>8</v>
      </c>
      <c r="D4" s="8" t="s">
        <v>5</v>
      </c>
      <c r="E4" s="8" t="s">
        <v>6</v>
      </c>
      <c r="F4" s="10" t="s">
        <v>7</v>
      </c>
      <c r="H4" s="8" t="s">
        <v>0</v>
      </c>
      <c r="I4" s="8" t="s">
        <v>1</v>
      </c>
      <c r="J4" s="9" t="s">
        <v>2</v>
      </c>
      <c r="K4" s="8" t="s">
        <v>3</v>
      </c>
      <c r="L4" s="8" t="s">
        <v>4</v>
      </c>
      <c r="N4" s="8" t="s">
        <v>0</v>
      </c>
      <c r="O4" s="8" t="s">
        <v>1</v>
      </c>
      <c r="P4" s="9" t="s">
        <v>2</v>
      </c>
      <c r="Q4" s="8" t="s">
        <v>3</v>
      </c>
      <c r="R4" s="8" t="s">
        <v>4</v>
      </c>
    </row>
    <row r="5" spans="1:19" x14ac:dyDescent="0.25">
      <c r="A5" s="5" t="s">
        <v>18</v>
      </c>
      <c r="B5" s="4" t="s">
        <v>28</v>
      </c>
      <c r="C5" s="3">
        <f>INVENTARIO12151827[[#This Row],[STOCK]]</f>
        <v>41</v>
      </c>
      <c r="D5" s="3">
        <f>SUMIF(ENTRADAS14172032[[#This Row],[CÓDIGO PRODUCTO]],INVENTARIO12151830[[#This Row],[CÓDIGO PRODUCTO]],ENTRADAS14172032[[#This Row],[CANTIDAD]])</f>
        <v>86</v>
      </c>
      <c r="E5" s="3">
        <f>SUMIF(SALIDAS13161931[[#This Row],[CÓDIGO PRODUCTO]],INVENTARIO12151830[[#This Row],[CÓDIGO PRODUCTO]],SALIDAS13161931[[#This Row],[CANTIDAD]])</f>
        <v>93</v>
      </c>
      <c r="F5" s="6">
        <f>INVENTARIO12151830[[#This Row],[EXISTENCIAS INICIALES]]+INVENTARIO12151830[[#This Row],[ENTRADAS]]-INVENTARIO12151830[[#This Row],[SALIDAS]]</f>
        <v>34</v>
      </c>
      <c r="H5" s="1" t="s">
        <v>26</v>
      </c>
      <c r="I5" s="15">
        <v>44652</v>
      </c>
      <c r="J5" s="5" t="s">
        <v>18</v>
      </c>
      <c r="L5" s="1">
        <v>93</v>
      </c>
      <c r="N5" s="1" t="s">
        <v>27</v>
      </c>
      <c r="O5" s="16">
        <v>44649</v>
      </c>
      <c r="P5" s="5" t="s">
        <v>18</v>
      </c>
      <c r="Q5" s="1" t="e" cm="1" vm="1">
        <f t="array" aca="1" ref="Q5" ca="1">VLOOKUP(ENTRADAS14172032[CÓDIGO PRODUCTO],INVENTARIO12151830[],2,FALSE)</f>
        <v>#VALUE!</v>
      </c>
      <c r="R5" s="1">
        <v>86</v>
      </c>
    </row>
    <row r="6" spans="1:19" x14ac:dyDescent="0.25">
      <c r="A6" s="5" t="s">
        <v>19</v>
      </c>
      <c r="B6" s="4" t="s">
        <v>29</v>
      </c>
      <c r="C6" s="3">
        <f>INVENTARIO12151827[[#This Row],[STOCK]]</f>
        <v>21</v>
      </c>
      <c r="D6" s="3">
        <f>SUMIF(ENTRADAS14172032[[#This Row],[CÓDIGO PRODUCTO]],INVENTARIO12151830[[#This Row],[CÓDIGO PRODUCTO]],ENTRADAS14172032[[#This Row],[CANTIDAD]])</f>
        <v>98</v>
      </c>
      <c r="E6" s="3">
        <f>SUMIF(SALIDAS13161931[[#This Row],[CÓDIGO PRODUCTO]],INVENTARIO12151830[[#This Row],[CÓDIGO PRODUCTO]],SALIDAS13161931[[#This Row],[CANTIDAD]])</f>
        <v>94</v>
      </c>
      <c r="F6" s="6">
        <f>INVENTARIO12151830[[#This Row],[EXISTENCIAS INICIALES]]+INVENTARIO12151830[[#This Row],[ENTRADAS]]-INVENTARIO12151830[[#This Row],[SALIDAS]]</f>
        <v>25</v>
      </c>
      <c r="H6" s="1" t="s">
        <v>27</v>
      </c>
      <c r="I6" s="15">
        <v>44653</v>
      </c>
      <c r="J6" s="5" t="s">
        <v>19</v>
      </c>
      <c r="K6" s="1" t="e" cm="1" vm="2">
        <f t="array" aca="1" ref="K6" ca="1">VLOOKUP(SALIDAS13161931[CÓDIGO PRODUCTO],INVENTARIO12151830[],2,FALSE)</f>
        <v>#VALUE!</v>
      </c>
      <c r="L6" s="1">
        <v>94</v>
      </c>
      <c r="N6" s="1" t="s">
        <v>141</v>
      </c>
      <c r="O6" s="16">
        <v>44650</v>
      </c>
      <c r="P6" s="5" t="s">
        <v>19</v>
      </c>
      <c r="Q6" s="1" t="e" cm="1" vm="1">
        <f t="array" aca="1" ref="Q6" ca="1">VLOOKUP(ENTRADAS14172032[CÓDIGO PRODUCTO],INVENTARIO12151830[],2,FALSE)</f>
        <v>#VALUE!</v>
      </c>
      <c r="R6" s="1">
        <v>98</v>
      </c>
    </row>
    <row r="7" spans="1:19" x14ac:dyDescent="0.25">
      <c r="A7" s="5" t="s">
        <v>20</v>
      </c>
      <c r="B7" s="4" t="s">
        <v>30</v>
      </c>
      <c r="C7" s="3">
        <f>INVENTARIO12151827[[#This Row],[STOCK]]</f>
        <v>63</v>
      </c>
      <c r="D7" s="3">
        <f>SUMIF(ENTRADAS14172032[[#This Row],[CÓDIGO PRODUCTO]],INVENTARIO12151830[[#This Row],[CÓDIGO PRODUCTO]],ENTRADAS14172032[[#This Row],[CANTIDAD]])</f>
        <v>86</v>
      </c>
      <c r="E7" s="3">
        <f>SUMIF(SALIDAS13161931[[#This Row],[CÓDIGO PRODUCTO]],INVENTARIO12151830[[#This Row],[CÓDIGO PRODUCTO]],SALIDAS13161931[[#This Row],[CANTIDAD]])</f>
        <v>86</v>
      </c>
      <c r="F7" s="6">
        <f>INVENTARIO12151830[[#This Row],[EXISTENCIAS INICIALES]]+INVENTARIO12151830[[#This Row],[ENTRADAS]]-INVENTARIO12151830[[#This Row],[SALIDAS]]</f>
        <v>63</v>
      </c>
      <c r="H7" s="1" t="s">
        <v>141</v>
      </c>
      <c r="I7" s="15">
        <v>44654</v>
      </c>
      <c r="J7" s="5" t="s">
        <v>20</v>
      </c>
      <c r="K7" s="1" t="e" cm="1">
        <f t="array" ref="K7">BUSCARV</f>
        <v>#NAME?</v>
      </c>
      <c r="L7" s="1">
        <v>86</v>
      </c>
      <c r="N7" s="1" t="s">
        <v>142</v>
      </c>
      <c r="O7" s="16">
        <v>44651</v>
      </c>
      <c r="P7" s="5" t="s">
        <v>20</v>
      </c>
      <c r="Q7" s="1" t="e" cm="1" vm="1">
        <f t="array" aca="1" ref="Q7" ca="1">VLOOKUP(ENTRADAS14172032[CÓDIGO PRODUCTO],INVENTARIO12151830[],2,FALSE)</f>
        <v>#VALUE!</v>
      </c>
      <c r="R7" s="1">
        <v>86</v>
      </c>
    </row>
    <row r="8" spans="1:19" x14ac:dyDescent="0.25">
      <c r="A8" s="5" t="s">
        <v>21</v>
      </c>
      <c r="B8" s="4" t="s">
        <v>31</v>
      </c>
      <c r="C8" s="3">
        <f>INVENTARIO12151827[[#This Row],[STOCK]]</f>
        <v>53</v>
      </c>
      <c r="D8" s="3">
        <f>SUMIF(ENTRADAS14172032[[#This Row],[CÓDIGO PRODUCTO]],INVENTARIO12151830[[#This Row],[CÓDIGO PRODUCTO]],ENTRADAS14172032[[#This Row],[CANTIDAD]])</f>
        <v>87</v>
      </c>
      <c r="E8" s="3">
        <f>SUMIF(SALIDAS13161931[[#This Row],[CÓDIGO PRODUCTO]],INVENTARIO12151830[[#This Row],[CÓDIGO PRODUCTO]],SALIDAS13161931[[#This Row],[CANTIDAD]])</f>
        <v>88</v>
      </c>
      <c r="F8" s="6">
        <f>INVENTARIO12151830[[#This Row],[EXISTENCIAS INICIALES]]+INVENTARIO12151830[[#This Row],[ENTRADAS]]-INVENTARIO12151830[[#This Row],[SALIDAS]]</f>
        <v>52</v>
      </c>
      <c r="H8" s="1" t="s">
        <v>142</v>
      </c>
      <c r="I8" s="15">
        <v>44655</v>
      </c>
      <c r="J8" s="5" t="s">
        <v>21</v>
      </c>
      <c r="K8" s="1" t="e" cm="1">
        <f t="array" ref="K8">BUSCARV</f>
        <v>#NAME?</v>
      </c>
      <c r="L8" s="1">
        <v>88</v>
      </c>
      <c r="N8" s="1" t="s">
        <v>143</v>
      </c>
      <c r="O8" s="16">
        <v>44652</v>
      </c>
      <c r="P8" s="5" t="s">
        <v>21</v>
      </c>
      <c r="Q8" s="1" t="e" cm="1" vm="1">
        <f t="array" aca="1" ref="Q8" ca="1">VLOOKUP(ENTRADAS14172032[CÓDIGO PRODUCTO],INVENTARIO12151830[],2,FALSE)</f>
        <v>#VALUE!</v>
      </c>
      <c r="R8" s="1">
        <v>87</v>
      </c>
    </row>
    <row r="9" spans="1:19" x14ac:dyDescent="0.25">
      <c r="A9" s="5" t="s">
        <v>14</v>
      </c>
      <c r="B9" s="4" t="s">
        <v>32</v>
      </c>
      <c r="C9" s="3">
        <f>INVENTARIO12151827[[#This Row],[STOCK]]</f>
        <v>72</v>
      </c>
      <c r="D9" s="3">
        <f>SUMIF(ENTRADAS14172032[[#This Row],[CÓDIGO PRODUCTO]],INVENTARIO12151830[[#This Row],[CÓDIGO PRODUCTO]],ENTRADAS14172032[[#This Row],[CANTIDAD]])</f>
        <v>87</v>
      </c>
      <c r="E9" s="3">
        <f>SUMIF(SALIDAS13161931[[#This Row],[CÓDIGO PRODUCTO]],INVENTARIO12151830[[#This Row],[CÓDIGO PRODUCTO]],SALIDAS13161931[[#This Row],[CANTIDAD]])</f>
        <v>89</v>
      </c>
      <c r="F9" s="6">
        <f>INVENTARIO12151830[[#This Row],[EXISTENCIAS INICIALES]]+INVENTARIO12151830[[#This Row],[ENTRADAS]]-INVENTARIO12151830[[#This Row],[SALIDAS]]</f>
        <v>70</v>
      </c>
      <c r="H9" s="1" t="s">
        <v>143</v>
      </c>
      <c r="I9" s="15">
        <v>44656</v>
      </c>
      <c r="J9" s="5" t="s">
        <v>14</v>
      </c>
      <c r="K9" s="1" t="e" cm="1">
        <f t="array" ref="K9">BUSCARV</f>
        <v>#NAME?</v>
      </c>
      <c r="L9" s="1">
        <v>89</v>
      </c>
      <c r="N9" s="1" t="s">
        <v>144</v>
      </c>
      <c r="O9" s="16">
        <v>44653</v>
      </c>
      <c r="P9" s="5" t="s">
        <v>14</v>
      </c>
      <c r="Q9" s="1" t="e" cm="1" vm="1">
        <f t="array" aca="1" ref="Q9" ca="1">VLOOKUP(ENTRADAS14172032[CÓDIGO PRODUCTO],INVENTARIO12151830[],2,FALSE)</f>
        <v>#VALUE!</v>
      </c>
      <c r="R9" s="1">
        <v>87</v>
      </c>
    </row>
    <row r="10" spans="1:19" x14ac:dyDescent="0.25">
      <c r="A10" s="5" t="s">
        <v>15</v>
      </c>
      <c r="B10" s="4" t="s">
        <v>33</v>
      </c>
      <c r="C10" s="3">
        <f>INVENTARIO12151827[[#This Row],[STOCK]]</f>
        <v>30</v>
      </c>
      <c r="D10" s="3">
        <f>SUMIF(ENTRADAS14172032[[#This Row],[CÓDIGO PRODUCTO]],INVENTARIO12151830[[#This Row],[CÓDIGO PRODUCTO]],ENTRADAS14172032[[#This Row],[CANTIDAD]])</f>
        <v>101</v>
      </c>
      <c r="E10" s="3">
        <f>SUMIF(SALIDAS13161931[[#This Row],[CÓDIGO PRODUCTO]],INVENTARIO12151830[[#This Row],[CÓDIGO PRODUCTO]],SALIDAS13161931[[#This Row],[CANTIDAD]])</f>
        <v>91</v>
      </c>
      <c r="F10" s="6">
        <f>INVENTARIO12151830[[#This Row],[EXISTENCIAS INICIALES]]+INVENTARIO12151830[[#This Row],[ENTRADAS]]-INVENTARIO12151830[[#This Row],[SALIDAS]]</f>
        <v>40</v>
      </c>
      <c r="H10" s="1" t="s">
        <v>144</v>
      </c>
      <c r="I10" s="15">
        <v>44657</v>
      </c>
      <c r="J10" s="5" t="s">
        <v>15</v>
      </c>
      <c r="K10" s="1" t="e" cm="1">
        <f t="array" ref="K10">BUSCARV</f>
        <v>#NAME?</v>
      </c>
      <c r="L10" s="1">
        <v>91</v>
      </c>
      <c r="N10" s="1" t="s">
        <v>145</v>
      </c>
      <c r="O10" s="16">
        <v>44654</v>
      </c>
      <c r="P10" s="5" t="s">
        <v>15</v>
      </c>
      <c r="Q10" s="1" t="e" cm="1" vm="1">
        <f t="array" aca="1" ref="Q10" ca="1">VLOOKUP(ENTRADAS14172032[CÓDIGO PRODUCTO],INVENTARIO12151830[],2,FALSE)</f>
        <v>#VALUE!</v>
      </c>
      <c r="R10" s="1">
        <v>101</v>
      </c>
    </row>
    <row r="11" spans="1:19" x14ac:dyDescent="0.25">
      <c r="A11" s="5" t="s">
        <v>16</v>
      </c>
      <c r="B11" s="4" t="s">
        <v>34</v>
      </c>
      <c r="C11" s="3">
        <f>INVENTARIO12151827[[#This Row],[STOCK]]</f>
        <v>34</v>
      </c>
      <c r="D11" s="3">
        <f>SUMIF(ENTRADAS14172032[[#This Row],[CÓDIGO PRODUCTO]],INVENTARIO12151830[[#This Row],[CÓDIGO PRODUCTO]],ENTRADAS14172032[[#This Row],[CANTIDAD]])</f>
        <v>87</v>
      </c>
      <c r="E11" s="3">
        <f>SUMIF(SALIDAS13161931[[#This Row],[CÓDIGO PRODUCTO]],INVENTARIO12151830[[#This Row],[CÓDIGO PRODUCTO]],SALIDAS13161931[[#This Row],[CANTIDAD]])</f>
        <v>88</v>
      </c>
      <c r="F11" s="6">
        <f>INVENTARIO12151830[[#This Row],[EXISTENCIAS INICIALES]]+INVENTARIO12151830[[#This Row],[ENTRADAS]]-INVENTARIO12151830[[#This Row],[SALIDAS]]</f>
        <v>33</v>
      </c>
      <c r="H11" s="1" t="s">
        <v>145</v>
      </c>
      <c r="I11" s="15">
        <v>44658</v>
      </c>
      <c r="J11" s="5" t="s">
        <v>16</v>
      </c>
      <c r="K11" s="1" t="e" cm="1">
        <f t="array" ref="K11">BUSCARV</f>
        <v>#NAME?</v>
      </c>
      <c r="L11" s="1">
        <v>88</v>
      </c>
      <c r="N11" s="1" t="s">
        <v>146</v>
      </c>
      <c r="O11" s="16">
        <v>44655</v>
      </c>
      <c r="P11" s="5" t="s">
        <v>16</v>
      </c>
      <c r="Q11" s="1" t="e" cm="1" vm="1">
        <f t="array" aca="1" ref="Q11" ca="1">VLOOKUP(ENTRADAS14172032[CÓDIGO PRODUCTO],INVENTARIO12151830[],2,FALSE)</f>
        <v>#VALUE!</v>
      </c>
      <c r="R11" s="1">
        <v>87</v>
      </c>
    </row>
    <row r="12" spans="1:19" x14ac:dyDescent="0.25">
      <c r="A12" s="5" t="s">
        <v>17</v>
      </c>
      <c r="B12" s="4" t="s">
        <v>35</v>
      </c>
      <c r="C12" s="3">
        <f>INVENTARIO12151827[[#This Row],[STOCK]]</f>
        <v>52</v>
      </c>
      <c r="D12" s="3">
        <f>SUMIF(ENTRADAS14172032[[#This Row],[CÓDIGO PRODUCTO]],INVENTARIO12151830[[#This Row],[CÓDIGO PRODUCTO]],ENTRADAS14172032[[#This Row],[CANTIDAD]])</f>
        <v>85</v>
      </c>
      <c r="E12" s="3">
        <f>SUMIF(SALIDAS13161931[[#This Row],[CÓDIGO PRODUCTO]],INVENTARIO12151830[[#This Row],[CÓDIGO PRODUCTO]],SALIDAS13161931[[#This Row],[CANTIDAD]])</f>
        <v>95</v>
      </c>
      <c r="F12" s="6">
        <f>INVENTARIO12151830[[#This Row],[EXISTENCIAS INICIALES]]+INVENTARIO12151830[[#This Row],[ENTRADAS]]-INVENTARIO12151830[[#This Row],[SALIDAS]]</f>
        <v>42</v>
      </c>
      <c r="H12" s="1" t="s">
        <v>146</v>
      </c>
      <c r="I12" s="15">
        <v>44659</v>
      </c>
      <c r="J12" s="5" t="s">
        <v>17</v>
      </c>
      <c r="K12" s="1" t="e" cm="1">
        <f t="array" ref="K12">BUSCARV</f>
        <v>#NAME?</v>
      </c>
      <c r="L12" s="1">
        <v>95</v>
      </c>
      <c r="N12" s="1" t="s">
        <v>147</v>
      </c>
      <c r="O12" s="16">
        <v>44656</v>
      </c>
      <c r="P12" s="5" t="s">
        <v>17</v>
      </c>
      <c r="Q12" s="1" t="e" cm="1" vm="1">
        <f t="array" aca="1" ref="Q12" ca="1">VLOOKUP(ENTRADAS14172032[CÓDIGO PRODUCTO],INVENTARIO12151830[],2,FALSE)</f>
        <v>#VALUE!</v>
      </c>
      <c r="R12" s="1">
        <v>85</v>
      </c>
    </row>
    <row r="13" spans="1:19" x14ac:dyDescent="0.25">
      <c r="A13" s="5" t="s">
        <v>10</v>
      </c>
      <c r="B13" s="4" t="s">
        <v>36</v>
      </c>
      <c r="C13" s="3">
        <f>INVENTARIO12151827[[#This Row],[STOCK]]</f>
        <v>34</v>
      </c>
      <c r="D13" s="3">
        <f>SUMIF(ENTRADAS14172032[[#This Row],[CÓDIGO PRODUCTO]],INVENTARIO12151830[[#This Row],[CÓDIGO PRODUCTO]],ENTRADAS14172032[[#This Row],[CANTIDAD]])</f>
        <v>87</v>
      </c>
      <c r="E13" s="3">
        <f>SUMIF(SALIDAS13161931[[#This Row],[CÓDIGO PRODUCTO]],INVENTARIO12151830[[#This Row],[CÓDIGO PRODUCTO]],SALIDAS13161931[[#This Row],[CANTIDAD]])</f>
        <v>92</v>
      </c>
      <c r="F13" s="6">
        <f>INVENTARIO12151830[[#This Row],[EXISTENCIAS INICIALES]]+INVENTARIO12151830[[#This Row],[ENTRADAS]]-INVENTARIO12151830[[#This Row],[SALIDAS]]</f>
        <v>29</v>
      </c>
      <c r="H13" s="1" t="s">
        <v>147</v>
      </c>
      <c r="I13" s="15">
        <v>44660</v>
      </c>
      <c r="J13" s="5" t="s">
        <v>10</v>
      </c>
      <c r="K13" s="1" t="e" cm="1">
        <f t="array" ref="K13">BUSCARV</f>
        <v>#NAME?</v>
      </c>
      <c r="L13" s="1">
        <v>92</v>
      </c>
      <c r="N13" s="1" t="s">
        <v>148</v>
      </c>
      <c r="O13" s="16">
        <v>44657</v>
      </c>
      <c r="P13" s="5" t="s">
        <v>10</v>
      </c>
      <c r="Q13" s="1" t="e" cm="1" vm="1">
        <f t="array" aca="1" ref="Q13" ca="1">VLOOKUP(ENTRADAS14172032[CÓDIGO PRODUCTO],INVENTARIO12151830[],2,FALSE)</f>
        <v>#VALUE!</v>
      </c>
      <c r="R13" s="1">
        <v>87</v>
      </c>
    </row>
    <row r="14" spans="1:19" x14ac:dyDescent="0.25">
      <c r="A14" s="5" t="s">
        <v>11</v>
      </c>
      <c r="B14" s="4" t="s">
        <v>36</v>
      </c>
      <c r="C14" s="3">
        <f>INVENTARIO12151827[[#This Row],[STOCK]]</f>
        <v>56</v>
      </c>
      <c r="D14" s="3">
        <f>SUMIF(ENTRADAS14172032[[#This Row],[CÓDIGO PRODUCTO]],INVENTARIO12151830[[#This Row],[CÓDIGO PRODUCTO]],ENTRADAS14172032[[#This Row],[CANTIDAD]])</f>
        <v>91</v>
      </c>
      <c r="E14" s="3">
        <f>SUMIF(SALIDAS13161931[[#This Row],[CÓDIGO PRODUCTO]],INVENTARIO12151830[[#This Row],[CÓDIGO PRODUCTO]],SALIDAS13161931[[#This Row],[CANTIDAD]])</f>
        <v>94</v>
      </c>
      <c r="F14" s="6">
        <f>INVENTARIO12151830[[#This Row],[EXISTENCIAS INICIALES]]+INVENTARIO12151830[[#This Row],[ENTRADAS]]-INVENTARIO12151830[[#This Row],[SALIDAS]]</f>
        <v>53</v>
      </c>
      <c r="H14" s="1" t="s">
        <v>148</v>
      </c>
      <c r="I14" s="15">
        <v>44661</v>
      </c>
      <c r="J14" s="5" t="s">
        <v>11</v>
      </c>
      <c r="K14" s="1" t="e" cm="1">
        <f t="array" ref="K14">BUSCARV</f>
        <v>#NAME?</v>
      </c>
      <c r="L14" s="1">
        <v>94</v>
      </c>
      <c r="N14" s="1" t="s">
        <v>149</v>
      </c>
      <c r="O14" s="16">
        <v>44658</v>
      </c>
      <c r="P14" s="5" t="s">
        <v>11</v>
      </c>
      <c r="Q14" s="1" t="e" cm="1" vm="1">
        <f t="array" aca="1" ref="Q14" ca="1">VLOOKUP(ENTRADAS14172032[CÓDIGO PRODUCTO],INVENTARIO12151830[],2,FALSE)</f>
        <v>#VALUE!</v>
      </c>
      <c r="R14" s="1">
        <v>91</v>
      </c>
    </row>
    <row r="15" spans="1:19" x14ac:dyDescent="0.25">
      <c r="A15" s="5" t="s">
        <v>12</v>
      </c>
      <c r="B15" s="4" t="s">
        <v>37</v>
      </c>
      <c r="C15" s="3">
        <f>INVENTARIO12151827[[#This Row],[STOCK]]</f>
        <v>42</v>
      </c>
      <c r="D15" s="3">
        <f>SUMIF(ENTRADAS14172032[[#This Row],[CÓDIGO PRODUCTO]],INVENTARIO12151830[[#This Row],[CÓDIGO PRODUCTO]],ENTRADAS14172032[[#This Row],[CANTIDAD]])</f>
        <v>102</v>
      </c>
      <c r="E15" s="3">
        <f>SUMIF(SALIDAS13161931[[#This Row],[CÓDIGO PRODUCTO]],INVENTARIO12151830[[#This Row],[CÓDIGO PRODUCTO]],SALIDAS13161931[[#This Row],[CANTIDAD]])</f>
        <v>88</v>
      </c>
      <c r="F15" s="6">
        <f>INVENTARIO12151830[[#This Row],[EXISTENCIAS INICIALES]]+INVENTARIO12151830[[#This Row],[ENTRADAS]]-INVENTARIO12151830[[#This Row],[SALIDAS]]</f>
        <v>56</v>
      </c>
      <c r="H15" s="1" t="s">
        <v>149</v>
      </c>
      <c r="I15" s="15">
        <v>44662</v>
      </c>
      <c r="J15" s="5" t="s">
        <v>12</v>
      </c>
      <c r="K15" s="1" t="e" cm="1">
        <f t="array" ref="K15">BUSCARV</f>
        <v>#NAME?</v>
      </c>
      <c r="L15" s="1">
        <v>88</v>
      </c>
      <c r="N15" s="1" t="s">
        <v>150</v>
      </c>
      <c r="O15" s="16">
        <v>44659</v>
      </c>
      <c r="P15" s="5" t="s">
        <v>12</v>
      </c>
      <c r="Q15" s="1" t="e" cm="1" vm="1">
        <f t="array" aca="1" ref="Q15" ca="1">VLOOKUP(ENTRADAS14172032[CÓDIGO PRODUCTO],INVENTARIO12151830[],2,FALSE)</f>
        <v>#VALUE!</v>
      </c>
      <c r="R15" s="1">
        <v>102</v>
      </c>
    </row>
    <row r="16" spans="1:19" x14ac:dyDescent="0.25">
      <c r="A16" s="5" t="s">
        <v>13</v>
      </c>
      <c r="B16" s="4" t="s">
        <v>38</v>
      </c>
      <c r="C16" s="3">
        <f>INVENTARIO12151827[[#This Row],[STOCK]]</f>
        <v>25</v>
      </c>
      <c r="D16" s="3">
        <f>SUMIF(ENTRADAS14172032[[#This Row],[CÓDIGO PRODUCTO]],INVENTARIO12151830[[#This Row],[CÓDIGO PRODUCTO]],ENTRADAS14172032[[#This Row],[CANTIDAD]])</f>
        <v>85</v>
      </c>
      <c r="E16" s="3">
        <f>SUMIF(SALIDAS13161931[[#This Row],[CÓDIGO PRODUCTO]],INVENTARIO12151830[[#This Row],[CÓDIGO PRODUCTO]],SALIDAS13161931[[#This Row],[CANTIDAD]])</f>
        <v>90</v>
      </c>
      <c r="F16" s="6">
        <f>INVENTARIO12151830[[#This Row],[EXISTENCIAS INICIALES]]+INVENTARIO12151830[[#This Row],[ENTRADAS]]-INVENTARIO12151830[[#This Row],[SALIDAS]]</f>
        <v>20</v>
      </c>
      <c r="H16" s="1" t="s">
        <v>150</v>
      </c>
      <c r="I16" s="15">
        <v>44663</v>
      </c>
      <c r="J16" s="5" t="s">
        <v>13</v>
      </c>
      <c r="K16" s="1" t="e" cm="1">
        <f t="array" ref="K16">BUSCARV</f>
        <v>#NAME?</v>
      </c>
      <c r="L16" s="1">
        <v>90</v>
      </c>
      <c r="N16" s="1" t="s">
        <v>151</v>
      </c>
      <c r="O16" s="16">
        <v>44660</v>
      </c>
      <c r="P16" s="5" t="s">
        <v>13</v>
      </c>
      <c r="Q16" s="1" t="e" cm="1" vm="1">
        <f t="array" aca="1" ref="Q16" ca="1">VLOOKUP(ENTRADAS14172032[CÓDIGO PRODUCTO],INVENTARIO12151830[],2,FALSE)</f>
        <v>#VALUE!</v>
      </c>
      <c r="R16" s="1">
        <v>85</v>
      </c>
    </row>
    <row r="17" spans="1:18" x14ac:dyDescent="0.25">
      <c r="A17" s="5" t="s">
        <v>22</v>
      </c>
      <c r="B17" s="4" t="s">
        <v>39</v>
      </c>
      <c r="C17" s="3">
        <f>INVENTARIO12151827[[#This Row],[STOCK]]</f>
        <v>68</v>
      </c>
      <c r="D17" s="3">
        <f>SUMIF(ENTRADAS14172032[[#This Row],[CÓDIGO PRODUCTO]],INVENTARIO12151830[[#This Row],[CÓDIGO PRODUCTO]],ENTRADAS14172032[[#This Row],[CANTIDAD]])</f>
        <v>86</v>
      </c>
      <c r="E17" s="3">
        <f>SUMIF(SALIDAS13161931[[#This Row],[CÓDIGO PRODUCTO]],INVENTARIO12151830[[#This Row],[CÓDIGO PRODUCTO]],SALIDAS13161931[[#This Row],[CANTIDAD]])</f>
        <v>86</v>
      </c>
      <c r="F17" s="6">
        <f>INVENTARIO12151830[[#This Row],[EXISTENCIAS INICIALES]]+INVENTARIO12151830[[#This Row],[ENTRADAS]]-INVENTARIO12151830[[#This Row],[SALIDAS]]</f>
        <v>68</v>
      </c>
      <c r="H17" s="1" t="s">
        <v>151</v>
      </c>
      <c r="I17" s="15">
        <v>44664</v>
      </c>
      <c r="J17" s="5" t="s">
        <v>22</v>
      </c>
      <c r="K17" s="1" t="e" cm="1">
        <f t="array" ref="K17">BUSCARV</f>
        <v>#NAME?</v>
      </c>
      <c r="L17" s="1">
        <v>86</v>
      </c>
      <c r="N17" s="1" t="s">
        <v>152</v>
      </c>
      <c r="O17" s="16">
        <v>44661</v>
      </c>
      <c r="P17" s="5" t="s">
        <v>22</v>
      </c>
      <c r="Q17" s="1" t="e" cm="1" vm="1">
        <f t="array" aca="1" ref="Q17" ca="1">VLOOKUP(ENTRADAS14172032[CÓDIGO PRODUCTO],INVENTARIO12151830[],2,FALSE)</f>
        <v>#VALUE!</v>
      </c>
      <c r="R17" s="1">
        <v>86</v>
      </c>
    </row>
    <row r="18" spans="1:18" x14ac:dyDescent="0.25">
      <c r="A18" s="5" t="s">
        <v>23</v>
      </c>
      <c r="B18" s="4" t="s">
        <v>40</v>
      </c>
      <c r="C18" s="3">
        <f>INVENTARIO12151827[[#This Row],[STOCK]]</f>
        <v>91</v>
      </c>
      <c r="D18" s="3">
        <f>SUMIF(ENTRADAS14172032[[#This Row],[CÓDIGO PRODUCTO]],INVENTARIO12151830[[#This Row],[CÓDIGO PRODUCTO]],ENTRADAS14172032[[#This Row],[CANTIDAD]])</f>
        <v>91</v>
      </c>
      <c r="E18" s="3">
        <f>SUMIF(SALIDAS13161931[[#This Row],[CÓDIGO PRODUCTO]],INVENTARIO12151830[[#This Row],[CÓDIGO PRODUCTO]],SALIDAS13161931[[#This Row],[CANTIDAD]])</f>
        <v>95</v>
      </c>
      <c r="F18" s="6">
        <f>INVENTARIO12151830[[#This Row],[EXISTENCIAS INICIALES]]+INVENTARIO12151830[[#This Row],[ENTRADAS]]-INVENTARIO12151830[[#This Row],[SALIDAS]]</f>
        <v>87</v>
      </c>
      <c r="H18" s="1" t="s">
        <v>152</v>
      </c>
      <c r="I18" s="15">
        <v>44665</v>
      </c>
      <c r="J18" s="5" t="s">
        <v>23</v>
      </c>
      <c r="K18" s="1" t="e" cm="1">
        <f t="array" ref="K18">BUSCARV</f>
        <v>#NAME?</v>
      </c>
      <c r="L18" s="1">
        <v>95</v>
      </c>
      <c r="N18" s="1" t="s">
        <v>153</v>
      </c>
      <c r="O18" s="16">
        <v>44662</v>
      </c>
      <c r="P18" s="5" t="s">
        <v>23</v>
      </c>
      <c r="Q18" s="1" t="e" cm="1" vm="1">
        <f t="array" aca="1" ref="Q18" ca="1">VLOOKUP(ENTRADAS14172032[CÓDIGO PRODUCTO],INVENTARIO12151830[],2,FALSE)</f>
        <v>#VALUE!</v>
      </c>
      <c r="R18" s="1">
        <v>91</v>
      </c>
    </row>
    <row r="19" spans="1:18" x14ac:dyDescent="0.25">
      <c r="A19" s="5" t="s">
        <v>24</v>
      </c>
      <c r="B19" s="4" t="s">
        <v>41</v>
      </c>
      <c r="C19" s="3">
        <f>INVENTARIO12151827[[#This Row],[STOCK]]</f>
        <v>94</v>
      </c>
      <c r="D19" s="3">
        <f>SUMIF(ENTRADAS14172032[[#This Row],[CÓDIGO PRODUCTO]],INVENTARIO12151830[[#This Row],[CÓDIGO PRODUCTO]],ENTRADAS14172032[[#This Row],[CANTIDAD]])</f>
        <v>78</v>
      </c>
      <c r="E19" s="3">
        <f>SUMIF(SALIDAS13161931[[#This Row],[CÓDIGO PRODUCTO]],INVENTARIO12151830[[#This Row],[CÓDIGO PRODUCTO]],SALIDAS13161931[[#This Row],[CANTIDAD]])</f>
        <v>87</v>
      </c>
      <c r="F19" s="6">
        <f>INVENTARIO12151830[[#This Row],[EXISTENCIAS INICIALES]]+INVENTARIO12151830[[#This Row],[ENTRADAS]]-INVENTARIO12151830[[#This Row],[SALIDAS]]</f>
        <v>85</v>
      </c>
      <c r="H19" s="1" t="s">
        <v>153</v>
      </c>
      <c r="I19" s="15">
        <v>44666</v>
      </c>
      <c r="J19" s="5" t="s">
        <v>24</v>
      </c>
      <c r="K19" s="1" t="e" cm="1">
        <f t="array" ref="K19">BUSCARV</f>
        <v>#NAME?</v>
      </c>
      <c r="L19" s="1">
        <v>87</v>
      </c>
      <c r="N19" s="1" t="s">
        <v>154</v>
      </c>
      <c r="O19" s="16">
        <v>44663</v>
      </c>
      <c r="P19" s="5" t="s">
        <v>24</v>
      </c>
      <c r="Q19" s="1" t="e" cm="1" vm="1">
        <f t="array" aca="1" ref="Q19" ca="1">VLOOKUP(ENTRADAS14172032[CÓDIGO PRODUCTO],INVENTARIO12151830[],2,FALSE)</f>
        <v>#VALUE!</v>
      </c>
      <c r="R19" s="1">
        <v>78</v>
      </c>
    </row>
    <row r="20" spans="1:18" x14ac:dyDescent="0.25">
      <c r="A20" s="11" t="s">
        <v>25</v>
      </c>
      <c r="B20" s="12" t="s">
        <v>42</v>
      </c>
      <c r="C20" s="3">
        <f>INVENTARIO12151827[[#This Row],[STOCK]]</f>
        <v>99</v>
      </c>
      <c r="D20" s="3">
        <f>SUMIF(ENTRADAS14172032[[#This Row],[CÓDIGO PRODUCTO]],INVENTARIO12151830[[#This Row],[CÓDIGO PRODUCTO]],ENTRADAS14172032[[#This Row],[CANTIDAD]])</f>
        <v>82</v>
      </c>
      <c r="E20" s="13">
        <f>SUMIF(SALIDAS13161931[[#This Row],[CÓDIGO PRODUCTO]],INVENTARIO12151830[[#This Row],[CÓDIGO PRODUCTO]],SALIDAS13161931[[#This Row],[CANTIDAD]])</f>
        <v>87</v>
      </c>
      <c r="F20" s="14">
        <f>INVENTARIO12151830[[#This Row],[EXISTENCIAS INICIALES]]+INVENTARIO12151830[[#This Row],[ENTRADAS]]-INVENTARIO12151830[[#This Row],[SALIDAS]]</f>
        <v>94</v>
      </c>
      <c r="H20" s="1" t="s">
        <v>154</v>
      </c>
      <c r="I20" s="15">
        <v>44667</v>
      </c>
      <c r="J20" s="11" t="s">
        <v>25</v>
      </c>
      <c r="K20" s="1" t="e" cm="1">
        <f t="array" ref="K20">BUSCARV</f>
        <v>#NAME?</v>
      </c>
      <c r="L20" s="1">
        <v>87</v>
      </c>
      <c r="N20" s="1" t="s">
        <v>155</v>
      </c>
      <c r="O20" s="16">
        <v>44664</v>
      </c>
      <c r="P20" s="11" t="s">
        <v>25</v>
      </c>
      <c r="Q20" s="1" t="e" cm="1" vm="1">
        <f t="array" aca="1" ref="Q20" ca="1">VLOOKUP(ENTRADAS14172032[CÓDIGO PRODUCTO],INVENTARIO12151830[],2,FALSE)</f>
        <v>#VALUE!</v>
      </c>
      <c r="R20" s="1">
        <v>82</v>
      </c>
    </row>
    <row r="21" spans="1:18" x14ac:dyDescent="0.25">
      <c r="A21" s="11" t="s">
        <v>43</v>
      </c>
      <c r="B21" s="4" t="s">
        <v>53</v>
      </c>
      <c r="C21" s="3">
        <f>INVENTARIO12151827[[#This Row],[STOCK]]</f>
        <v>21</v>
      </c>
      <c r="D21" s="17">
        <f>SUMIF(ENTRADAS14172032[[#This Row],[CÓDIGO PRODUCTO]],INVENTARIO12151830[[#This Row],[CÓDIGO PRODUCTO]],ENTRADAS14172032[[#This Row],[CANTIDAD]])</f>
        <v>87</v>
      </c>
      <c r="E21" s="17">
        <f>SUMIF(SALIDAS13161931[[#This Row],[CÓDIGO PRODUCTO]],INVENTARIO12151830[[#This Row],[CÓDIGO PRODUCTO]],SALIDAS13161931[[#This Row],[CANTIDAD]])</f>
        <v>89</v>
      </c>
      <c r="F21" s="18">
        <f>INVENTARIO12151830[[#This Row],[EXISTENCIAS INICIALES]]+INVENTARIO12151830[[#This Row],[ENTRADAS]]-INVENTARIO12151830[[#This Row],[SALIDAS]]</f>
        <v>19</v>
      </c>
      <c r="H21" s="1" t="s">
        <v>155</v>
      </c>
      <c r="I21" s="15">
        <v>44668</v>
      </c>
      <c r="J21" s="11" t="s">
        <v>43</v>
      </c>
      <c r="K21" s="1" t="e" cm="1">
        <f t="array" ref="K21">BUSCARV</f>
        <v>#NAME?</v>
      </c>
      <c r="L21" s="1">
        <v>89</v>
      </c>
      <c r="N21" s="1" t="s">
        <v>156</v>
      </c>
      <c r="O21" s="16">
        <v>44665</v>
      </c>
      <c r="P21" s="11" t="s">
        <v>43</v>
      </c>
      <c r="Q21" s="1" t="e" cm="1" vm="1">
        <f t="array" aca="1" ref="Q21" ca="1">VLOOKUP(ENTRADAS14172032[CÓDIGO PRODUCTO],INVENTARIO12151830[],2,FALSE)</f>
        <v>#VALUE!</v>
      </c>
      <c r="R21" s="1">
        <v>87</v>
      </c>
    </row>
    <row r="22" spans="1:18" x14ac:dyDescent="0.25">
      <c r="A22" s="11" t="s">
        <v>44</v>
      </c>
      <c r="B22" s="4" t="s">
        <v>54</v>
      </c>
      <c r="C22" s="3">
        <f>INVENTARIO12151827[[#This Row],[STOCK]]</f>
        <v>81</v>
      </c>
      <c r="D22" s="17">
        <f>SUMIF(ENTRADAS14172032[[#This Row],[CÓDIGO PRODUCTO]],INVENTARIO12151830[[#This Row],[CÓDIGO PRODUCTO]],ENTRADAS14172032[[#This Row],[CANTIDAD]])</f>
        <v>72</v>
      </c>
      <c r="E22" s="17">
        <f>SUMIF(SALIDAS13161931[[#This Row],[CÓDIGO PRODUCTO]],INVENTARIO12151830[[#This Row],[CÓDIGO PRODUCTO]],SALIDAS13161931[[#This Row],[CANTIDAD]])</f>
        <v>92</v>
      </c>
      <c r="F22" s="18">
        <f>INVENTARIO12151830[[#This Row],[EXISTENCIAS INICIALES]]+INVENTARIO12151830[[#This Row],[ENTRADAS]]-INVENTARIO12151830[[#This Row],[SALIDAS]]</f>
        <v>61</v>
      </c>
      <c r="H22" s="1" t="s">
        <v>156</v>
      </c>
      <c r="I22" s="15">
        <v>44669</v>
      </c>
      <c r="J22" s="11" t="s">
        <v>44</v>
      </c>
      <c r="K22" s="1" t="e" cm="1">
        <f t="array" ref="K22">BUSCARV</f>
        <v>#NAME?</v>
      </c>
      <c r="L22" s="1">
        <v>92</v>
      </c>
      <c r="N22" s="1" t="s">
        <v>157</v>
      </c>
      <c r="O22" s="16">
        <v>44666</v>
      </c>
      <c r="P22" s="11" t="s">
        <v>44</v>
      </c>
      <c r="Q22" s="1" t="e" cm="1" vm="1">
        <f t="array" aca="1" ref="Q22" ca="1">VLOOKUP(ENTRADAS14172032[CÓDIGO PRODUCTO],INVENTARIO12151830[],2,FALSE)</f>
        <v>#VALUE!</v>
      </c>
      <c r="R22" s="1">
        <v>72</v>
      </c>
    </row>
    <row r="23" spans="1:18" x14ac:dyDescent="0.25">
      <c r="A23" s="11" t="s">
        <v>45</v>
      </c>
      <c r="B23" s="4" t="s">
        <v>55</v>
      </c>
      <c r="C23" s="3">
        <f>INVENTARIO12151827[[#This Row],[STOCK]]</f>
        <v>59</v>
      </c>
      <c r="D23" s="17">
        <f>SUMIF(ENTRADAS14172032[[#This Row],[CÓDIGO PRODUCTO]],INVENTARIO12151830[[#This Row],[CÓDIGO PRODUCTO]],ENTRADAS14172032[[#This Row],[CANTIDAD]])</f>
        <v>78</v>
      </c>
      <c r="E23" s="17">
        <f>SUMIF(SALIDAS13161931[[#This Row],[CÓDIGO PRODUCTO]],INVENTARIO12151830[[#This Row],[CÓDIGO PRODUCTO]],SALIDAS13161931[[#This Row],[CANTIDAD]])</f>
        <v>95</v>
      </c>
      <c r="F23" s="18">
        <f>INVENTARIO12151830[[#This Row],[EXISTENCIAS INICIALES]]+INVENTARIO12151830[[#This Row],[ENTRADAS]]-INVENTARIO12151830[[#This Row],[SALIDAS]]</f>
        <v>42</v>
      </c>
      <c r="H23" s="1" t="s">
        <v>157</v>
      </c>
      <c r="I23" s="15">
        <v>44670</v>
      </c>
      <c r="J23" s="11" t="s">
        <v>45</v>
      </c>
      <c r="K23" s="1" t="e" cm="1">
        <f t="array" ref="K23">BUSCARV</f>
        <v>#NAME?</v>
      </c>
      <c r="L23" s="1">
        <v>95</v>
      </c>
      <c r="N23" s="1" t="s">
        <v>158</v>
      </c>
      <c r="O23" s="16">
        <v>44667</v>
      </c>
      <c r="P23" s="11" t="s">
        <v>45</v>
      </c>
      <c r="Q23" s="1" t="e" cm="1" vm="1">
        <f t="array" aca="1" ref="Q23" ca="1">VLOOKUP(ENTRADAS14172032[CÓDIGO PRODUCTO],INVENTARIO12151830[],2,FALSE)</f>
        <v>#VALUE!</v>
      </c>
      <c r="R23" s="1">
        <v>78</v>
      </c>
    </row>
    <row r="24" spans="1:18" x14ac:dyDescent="0.25">
      <c r="A24" s="11" t="s">
        <v>46</v>
      </c>
      <c r="B24" s="4" t="s">
        <v>56</v>
      </c>
      <c r="C24" s="3">
        <f>INVENTARIO12151827[[#This Row],[STOCK]]</f>
        <v>71</v>
      </c>
      <c r="D24" s="17">
        <f>SUMIF(ENTRADAS14172032[[#This Row],[CÓDIGO PRODUCTO]],INVENTARIO12151830[[#This Row],[CÓDIGO PRODUCTO]],ENTRADAS14172032[[#This Row],[CANTIDAD]])</f>
        <v>72</v>
      </c>
      <c r="E24" s="17">
        <f>SUMIF(SALIDAS13161931[[#This Row],[CÓDIGO PRODUCTO]],INVENTARIO12151830[[#This Row],[CÓDIGO PRODUCTO]],SALIDAS13161931[[#This Row],[CANTIDAD]])</f>
        <v>95</v>
      </c>
      <c r="F24" s="18">
        <f>INVENTARIO12151830[[#This Row],[EXISTENCIAS INICIALES]]+INVENTARIO12151830[[#This Row],[ENTRADAS]]-INVENTARIO12151830[[#This Row],[SALIDAS]]</f>
        <v>48</v>
      </c>
      <c r="H24" s="1" t="s">
        <v>158</v>
      </c>
      <c r="I24" s="15">
        <v>44671</v>
      </c>
      <c r="J24" s="11" t="s">
        <v>46</v>
      </c>
      <c r="K24" s="1" t="e" cm="1">
        <f t="array" ref="K24">BUSCARV</f>
        <v>#NAME?</v>
      </c>
      <c r="L24" s="1">
        <v>95</v>
      </c>
      <c r="N24" s="1" t="s">
        <v>159</v>
      </c>
      <c r="O24" s="16">
        <v>44668</v>
      </c>
      <c r="P24" s="11" t="s">
        <v>46</v>
      </c>
      <c r="Q24" s="1" t="e" cm="1" vm="1">
        <f t="array" aca="1" ref="Q24" ca="1">VLOOKUP(ENTRADAS14172032[CÓDIGO PRODUCTO],INVENTARIO12151830[],2,FALSE)</f>
        <v>#VALUE!</v>
      </c>
      <c r="R24" s="1">
        <v>72</v>
      </c>
    </row>
    <row r="25" spans="1:18" x14ac:dyDescent="0.25">
      <c r="A25" s="11" t="s">
        <v>47</v>
      </c>
      <c r="B25" s="4" t="s">
        <v>57</v>
      </c>
      <c r="C25" s="3">
        <f>INVENTARIO12151827[[#This Row],[STOCK]]</f>
        <v>78</v>
      </c>
      <c r="D25" s="17">
        <f>SUMIF(ENTRADAS14172032[[#This Row],[CÓDIGO PRODUCTO]],INVENTARIO12151830[[#This Row],[CÓDIGO PRODUCTO]],ENTRADAS14172032[[#This Row],[CANTIDAD]])</f>
        <v>81</v>
      </c>
      <c r="E25" s="17">
        <f>SUMIF(SALIDAS13161931[[#This Row],[CÓDIGO PRODUCTO]],INVENTARIO12151830[[#This Row],[CÓDIGO PRODUCTO]],SALIDAS13161931[[#This Row],[CANTIDAD]])</f>
        <v>93</v>
      </c>
      <c r="F25" s="18">
        <f>INVENTARIO12151830[[#This Row],[EXISTENCIAS INICIALES]]+INVENTARIO12151830[[#This Row],[ENTRADAS]]-INVENTARIO12151830[[#This Row],[SALIDAS]]</f>
        <v>66</v>
      </c>
      <c r="H25" s="1" t="s">
        <v>159</v>
      </c>
      <c r="I25" s="15">
        <v>44672</v>
      </c>
      <c r="J25" s="11" t="s">
        <v>47</v>
      </c>
      <c r="K25" s="1" t="e" cm="1">
        <f t="array" ref="K25">BUSCARV</f>
        <v>#NAME?</v>
      </c>
      <c r="L25" s="1">
        <v>93</v>
      </c>
      <c r="N25" s="1" t="s">
        <v>160</v>
      </c>
      <c r="O25" s="16">
        <v>44669</v>
      </c>
      <c r="P25" s="11" t="s">
        <v>47</v>
      </c>
      <c r="Q25" s="1" t="e" cm="1" vm="1">
        <f t="array" aca="1" ref="Q25" ca="1">VLOOKUP(ENTRADAS14172032[CÓDIGO PRODUCTO],INVENTARIO12151830[],2,FALSE)</f>
        <v>#VALUE!</v>
      </c>
      <c r="R25" s="1">
        <v>81</v>
      </c>
    </row>
    <row r="26" spans="1:18" x14ac:dyDescent="0.25">
      <c r="A26" s="11" t="s">
        <v>48</v>
      </c>
      <c r="B26" s="4" t="s">
        <v>58</v>
      </c>
      <c r="C26" s="3">
        <f>INVENTARIO12151827[[#This Row],[STOCK]]</f>
        <v>63</v>
      </c>
      <c r="D26" s="17">
        <f>SUMIF(ENTRADAS14172032[[#This Row],[CÓDIGO PRODUCTO]],INVENTARIO12151830[[#This Row],[CÓDIGO PRODUCTO]],ENTRADAS14172032[[#This Row],[CANTIDAD]])</f>
        <v>68</v>
      </c>
      <c r="E26" s="17">
        <f>SUMIF(SALIDAS13161931[[#This Row],[CÓDIGO PRODUCTO]],INVENTARIO12151830[[#This Row],[CÓDIGO PRODUCTO]],SALIDAS13161931[[#This Row],[CANTIDAD]])</f>
        <v>88</v>
      </c>
      <c r="F26" s="18">
        <f>INVENTARIO12151830[[#This Row],[EXISTENCIAS INICIALES]]+INVENTARIO12151830[[#This Row],[ENTRADAS]]-INVENTARIO12151830[[#This Row],[SALIDAS]]</f>
        <v>43</v>
      </c>
      <c r="H26" s="1" t="s">
        <v>160</v>
      </c>
      <c r="I26" s="15">
        <v>44673</v>
      </c>
      <c r="J26" s="11" t="s">
        <v>48</v>
      </c>
      <c r="K26" s="1" t="e" cm="1">
        <f t="array" ref="K26">BUSCARV</f>
        <v>#NAME?</v>
      </c>
      <c r="L26" s="1">
        <v>88</v>
      </c>
      <c r="N26" s="1" t="s">
        <v>161</v>
      </c>
      <c r="O26" s="16">
        <v>44670</v>
      </c>
      <c r="P26" s="11" t="s">
        <v>48</v>
      </c>
      <c r="Q26" s="1" t="e" cm="1" vm="1">
        <f t="array" aca="1" ref="Q26" ca="1">VLOOKUP(ENTRADAS14172032[CÓDIGO PRODUCTO],INVENTARIO12151830[],2,FALSE)</f>
        <v>#VALUE!</v>
      </c>
      <c r="R26" s="1">
        <v>68</v>
      </c>
    </row>
    <row r="27" spans="1:18" x14ac:dyDescent="0.25">
      <c r="A27" s="11" t="s">
        <v>49</v>
      </c>
      <c r="B27" s="4" t="s">
        <v>59</v>
      </c>
      <c r="C27" s="3">
        <f>INVENTARIO12151827[[#This Row],[STOCK]]</f>
        <v>74</v>
      </c>
      <c r="D27" s="17">
        <f>SUMIF(ENTRADAS14172032[[#This Row],[CÓDIGO PRODUCTO]],INVENTARIO12151830[[#This Row],[CÓDIGO PRODUCTO]],ENTRADAS14172032[[#This Row],[CANTIDAD]])</f>
        <v>67</v>
      </c>
      <c r="E27" s="17">
        <f>SUMIF(SALIDAS13161931[[#This Row],[CÓDIGO PRODUCTO]],INVENTARIO12151830[[#This Row],[CÓDIGO PRODUCTO]],SALIDAS13161931[[#This Row],[CANTIDAD]])</f>
        <v>90</v>
      </c>
      <c r="F27" s="18">
        <f>INVENTARIO12151830[[#This Row],[EXISTENCIAS INICIALES]]+INVENTARIO12151830[[#This Row],[ENTRADAS]]-INVENTARIO12151830[[#This Row],[SALIDAS]]</f>
        <v>51</v>
      </c>
      <c r="H27" s="1" t="s">
        <v>161</v>
      </c>
      <c r="I27" s="15">
        <v>44674</v>
      </c>
      <c r="J27" s="11" t="s">
        <v>49</v>
      </c>
      <c r="K27" s="1" t="e" cm="1">
        <f t="array" ref="K27">BUSCARV</f>
        <v>#NAME?</v>
      </c>
      <c r="L27" s="1">
        <v>90</v>
      </c>
      <c r="N27" s="1" t="s">
        <v>162</v>
      </c>
      <c r="O27" s="16">
        <v>44671</v>
      </c>
      <c r="P27" s="11" t="s">
        <v>49</v>
      </c>
      <c r="Q27" s="1" t="e" cm="1" vm="1">
        <f t="array" aca="1" ref="Q27" ca="1">VLOOKUP(ENTRADAS14172032[CÓDIGO PRODUCTO],INVENTARIO12151830[],2,FALSE)</f>
        <v>#VALUE!</v>
      </c>
      <c r="R27" s="1">
        <v>67</v>
      </c>
    </row>
    <row r="28" spans="1:18" x14ac:dyDescent="0.25">
      <c r="A28" s="11" t="s">
        <v>50</v>
      </c>
      <c r="B28" s="4" t="s">
        <v>60</v>
      </c>
      <c r="C28" s="3">
        <f>INVENTARIO12151827[[#This Row],[STOCK]]</f>
        <v>95</v>
      </c>
      <c r="D28" s="17">
        <f>SUMIF(ENTRADAS14172032[[#This Row],[CÓDIGO PRODUCTO]],INVENTARIO12151830[[#This Row],[CÓDIGO PRODUCTO]],ENTRADAS14172032[[#This Row],[CANTIDAD]])</f>
        <v>68</v>
      </c>
      <c r="E28" s="17">
        <f>SUMIF(SALIDAS13161931[[#This Row],[CÓDIGO PRODUCTO]],INVENTARIO12151830[[#This Row],[CÓDIGO PRODUCTO]],SALIDAS13161931[[#This Row],[CANTIDAD]])</f>
        <v>91</v>
      </c>
      <c r="F28" s="18">
        <f>INVENTARIO12151830[[#This Row],[EXISTENCIAS INICIALES]]+INVENTARIO12151830[[#This Row],[ENTRADAS]]-INVENTARIO12151830[[#This Row],[SALIDAS]]</f>
        <v>72</v>
      </c>
      <c r="H28" s="1" t="s">
        <v>162</v>
      </c>
      <c r="I28" s="15">
        <v>44675</v>
      </c>
      <c r="J28" s="11" t="s">
        <v>50</v>
      </c>
      <c r="K28" s="1" t="e" cm="1">
        <f t="array" ref="K28">BUSCARV</f>
        <v>#NAME?</v>
      </c>
      <c r="L28" s="1">
        <v>91</v>
      </c>
      <c r="N28" s="1" t="s">
        <v>163</v>
      </c>
      <c r="O28" s="16">
        <v>44672</v>
      </c>
      <c r="P28" s="11" t="s">
        <v>50</v>
      </c>
      <c r="Q28" s="1" t="e" cm="1" vm="1">
        <f t="array" aca="1" ref="Q28" ca="1">VLOOKUP(ENTRADAS14172032[CÓDIGO PRODUCTO],INVENTARIO12151830[],2,FALSE)</f>
        <v>#VALUE!</v>
      </c>
      <c r="R28" s="1">
        <v>68</v>
      </c>
    </row>
    <row r="29" spans="1:18" x14ac:dyDescent="0.25">
      <c r="A29" s="11" t="s">
        <v>51</v>
      </c>
      <c r="B29" s="4" t="s">
        <v>61</v>
      </c>
      <c r="C29" s="3">
        <f>INVENTARIO12151827[[#This Row],[STOCK]]</f>
        <v>86</v>
      </c>
      <c r="D29" s="17">
        <f>SUMIF(ENTRADAS14172032[[#This Row],[CÓDIGO PRODUCTO]],INVENTARIO12151830[[#This Row],[CÓDIGO PRODUCTO]],ENTRADAS14172032[[#This Row],[CANTIDAD]])</f>
        <v>86</v>
      </c>
      <c r="E29" s="17">
        <f>SUMIF(SALIDAS13161931[[#This Row],[CÓDIGO PRODUCTO]],INVENTARIO12151830[[#This Row],[CÓDIGO PRODUCTO]],SALIDAS13161931[[#This Row],[CANTIDAD]])</f>
        <v>87</v>
      </c>
      <c r="F29" s="18">
        <f>INVENTARIO12151830[[#This Row],[EXISTENCIAS INICIALES]]+INVENTARIO12151830[[#This Row],[ENTRADAS]]-INVENTARIO12151830[[#This Row],[SALIDAS]]</f>
        <v>85</v>
      </c>
      <c r="H29" s="1" t="s">
        <v>163</v>
      </c>
      <c r="I29" s="15">
        <v>44676</v>
      </c>
      <c r="J29" s="11" t="s">
        <v>51</v>
      </c>
      <c r="K29" s="1" t="e" cm="1">
        <f t="array" ref="K29">BUSCARV</f>
        <v>#NAME?</v>
      </c>
      <c r="L29" s="1">
        <v>87</v>
      </c>
      <c r="N29" s="1" t="s">
        <v>164</v>
      </c>
      <c r="O29" s="16">
        <v>44673</v>
      </c>
      <c r="P29" s="11" t="s">
        <v>51</v>
      </c>
      <c r="Q29" s="1" t="e" cm="1" vm="1">
        <f t="array" aca="1" ref="Q29" ca="1">VLOOKUP(ENTRADAS14172032[CÓDIGO PRODUCTO],INVENTARIO12151830[],2,FALSE)</f>
        <v>#VALUE!</v>
      </c>
      <c r="R29" s="1">
        <v>86</v>
      </c>
    </row>
    <row r="30" spans="1:18" x14ac:dyDescent="0.25">
      <c r="A30" s="11" t="s">
        <v>52</v>
      </c>
      <c r="B30" s="4" t="s">
        <v>62</v>
      </c>
      <c r="C30" s="3">
        <f>INVENTARIO12151827[[#This Row],[STOCK]]</f>
        <v>47</v>
      </c>
      <c r="D30" s="17">
        <f>SUMIF(ENTRADAS14172032[[#This Row],[CÓDIGO PRODUCTO]],INVENTARIO12151830[[#This Row],[CÓDIGO PRODUCTO]],ENTRADAS14172032[[#This Row],[CANTIDAD]])</f>
        <v>82</v>
      </c>
      <c r="E30" s="17">
        <f>SUMIF(SALIDAS13161931[[#This Row],[CÓDIGO PRODUCTO]],INVENTARIO12151830[[#This Row],[CÓDIGO PRODUCTO]],SALIDAS13161931[[#This Row],[CANTIDAD]])</f>
        <v>92</v>
      </c>
      <c r="F30" s="18">
        <f>INVENTARIO12151830[[#This Row],[EXISTENCIAS INICIALES]]+INVENTARIO12151830[[#This Row],[ENTRADAS]]-INVENTARIO12151830[[#This Row],[SALIDAS]]</f>
        <v>37</v>
      </c>
      <c r="H30" s="1" t="s">
        <v>164</v>
      </c>
      <c r="I30" s="15">
        <v>44677</v>
      </c>
      <c r="J30" s="11" t="s">
        <v>52</v>
      </c>
      <c r="K30" s="1" t="e" cm="1">
        <f t="array" ref="K30">BUSCARV</f>
        <v>#NAME?</v>
      </c>
      <c r="L30" s="1">
        <v>92</v>
      </c>
      <c r="N30" s="1" t="s">
        <v>165</v>
      </c>
      <c r="O30" s="16">
        <v>44674</v>
      </c>
      <c r="P30" s="11" t="s">
        <v>52</v>
      </c>
      <c r="Q30" s="1" t="e" cm="1" vm="1">
        <f t="array" aca="1" ref="Q30" ca="1">VLOOKUP(ENTRADAS14172032[CÓDIGO PRODUCTO],INVENTARIO12151830[],2,FALSE)</f>
        <v>#VALUE!</v>
      </c>
      <c r="R30" s="1">
        <v>82</v>
      </c>
    </row>
    <row r="31" spans="1:18" x14ac:dyDescent="0.25">
      <c r="A31" s="11" t="s">
        <v>63</v>
      </c>
      <c r="B31" s="4" t="s">
        <v>74</v>
      </c>
      <c r="C31" s="3">
        <f>INVENTARIO12151827[[#This Row],[STOCK]]</f>
        <v>55</v>
      </c>
      <c r="D31" s="17">
        <f>SUMIF(ENTRADAS14172032[[#This Row],[CÓDIGO PRODUCTO]],INVENTARIO12151830[[#This Row],[CÓDIGO PRODUCTO]],ENTRADAS14172032[[#This Row],[CANTIDAD]])</f>
        <v>89</v>
      </c>
      <c r="E31" s="17">
        <f>SUMIF(SALIDAS13161931[[#This Row],[CÓDIGO PRODUCTO]],INVENTARIO12151830[[#This Row],[CÓDIGO PRODUCTO]],SALIDAS13161931[[#This Row],[CANTIDAD]])</f>
        <v>94</v>
      </c>
      <c r="F31" s="18">
        <f>INVENTARIO12151830[[#This Row],[EXISTENCIAS INICIALES]]+INVENTARIO12151830[[#This Row],[ENTRADAS]]-INVENTARIO12151830[[#This Row],[SALIDAS]]</f>
        <v>50</v>
      </c>
      <c r="H31" s="1" t="s">
        <v>165</v>
      </c>
      <c r="I31" s="15">
        <v>44678</v>
      </c>
      <c r="J31" s="11" t="s">
        <v>63</v>
      </c>
      <c r="K31" s="1" t="e" cm="1">
        <f t="array" ref="K31">BUSCARV</f>
        <v>#NAME?</v>
      </c>
      <c r="L31" s="1">
        <v>94</v>
      </c>
      <c r="N31" s="1" t="s">
        <v>166</v>
      </c>
      <c r="O31" s="16">
        <v>44675</v>
      </c>
      <c r="P31" s="11" t="s">
        <v>63</v>
      </c>
      <c r="Q31" s="1" t="e" cm="1" vm="1">
        <f t="array" aca="1" ref="Q31" ca="1">VLOOKUP(ENTRADAS14172032[CÓDIGO PRODUCTO],INVENTARIO12151830[],2,FALSE)</f>
        <v>#VALUE!</v>
      </c>
      <c r="R31" s="1">
        <v>89</v>
      </c>
    </row>
    <row r="32" spans="1:18" x14ac:dyDescent="0.25">
      <c r="A32" s="11" t="s">
        <v>64</v>
      </c>
      <c r="B32" s="4" t="s">
        <v>75</v>
      </c>
      <c r="C32" s="3">
        <f>INVENTARIO12151827[[#This Row],[STOCK]]</f>
        <v>73</v>
      </c>
      <c r="D32" s="17">
        <f>SUMIF(ENTRADAS14172032[[#This Row],[CÓDIGO PRODUCTO]],INVENTARIO12151830[[#This Row],[CÓDIGO PRODUCTO]],ENTRADAS14172032[[#This Row],[CANTIDAD]])</f>
        <v>76</v>
      </c>
      <c r="E32" s="17">
        <f>SUMIF(SALIDAS13161931[[#This Row],[CÓDIGO PRODUCTO]],INVENTARIO12151830[[#This Row],[CÓDIGO PRODUCTO]],SALIDAS13161931[[#This Row],[CANTIDAD]])</f>
        <v>94</v>
      </c>
      <c r="F32" s="18">
        <f>INVENTARIO12151830[[#This Row],[EXISTENCIAS INICIALES]]+INVENTARIO12151830[[#This Row],[ENTRADAS]]-INVENTARIO12151830[[#This Row],[SALIDAS]]</f>
        <v>55</v>
      </c>
      <c r="H32" s="1" t="s">
        <v>166</v>
      </c>
      <c r="I32" s="15">
        <v>44679</v>
      </c>
      <c r="J32" s="11" t="s">
        <v>64</v>
      </c>
      <c r="K32" s="1" t="e" cm="1">
        <f t="array" ref="K32">BUSCARV</f>
        <v>#NAME?</v>
      </c>
      <c r="L32" s="1">
        <v>94</v>
      </c>
      <c r="N32" s="1" t="s">
        <v>167</v>
      </c>
      <c r="O32" s="16">
        <v>44676</v>
      </c>
      <c r="P32" s="11" t="s">
        <v>64</v>
      </c>
      <c r="Q32" s="1" t="e" cm="1" vm="1">
        <f t="array" aca="1" ref="Q32" ca="1">VLOOKUP(ENTRADAS14172032[CÓDIGO PRODUCTO],INVENTARIO12151830[],2,FALSE)</f>
        <v>#VALUE!</v>
      </c>
      <c r="R32" s="1">
        <v>76</v>
      </c>
    </row>
    <row r="33" spans="1:18" x14ac:dyDescent="0.25">
      <c r="A33" s="11" t="s">
        <v>65</v>
      </c>
      <c r="B33" s="4" t="s">
        <v>76</v>
      </c>
      <c r="C33" s="3">
        <f>INVENTARIO12151827[[#This Row],[STOCK]]</f>
        <v>99</v>
      </c>
      <c r="D33" s="17">
        <f>SUMIF(ENTRADAS14172032[[#This Row],[CÓDIGO PRODUCTO]],INVENTARIO12151830[[#This Row],[CÓDIGO PRODUCTO]],ENTRADAS14172032[[#This Row],[CANTIDAD]])</f>
        <v>71</v>
      </c>
      <c r="E33" s="17">
        <f>SUMIF(SALIDAS13161931[[#This Row],[CÓDIGO PRODUCTO]],INVENTARIO12151830[[#This Row],[CÓDIGO PRODUCTO]],SALIDAS13161931[[#This Row],[CANTIDAD]])</f>
        <v>92</v>
      </c>
      <c r="F33" s="18">
        <f>INVENTARIO12151830[[#This Row],[EXISTENCIAS INICIALES]]+INVENTARIO12151830[[#This Row],[ENTRADAS]]-INVENTARIO12151830[[#This Row],[SALIDAS]]</f>
        <v>78</v>
      </c>
      <c r="H33" s="1" t="s">
        <v>167</v>
      </c>
      <c r="I33" s="15">
        <v>44680</v>
      </c>
      <c r="J33" s="11" t="s">
        <v>65</v>
      </c>
      <c r="K33" s="1" t="e" cm="1">
        <f t="array" ref="K33">BUSCARV</f>
        <v>#NAME?</v>
      </c>
      <c r="L33" s="1">
        <v>92</v>
      </c>
      <c r="N33" s="1" t="s">
        <v>168</v>
      </c>
      <c r="O33" s="16">
        <v>44677</v>
      </c>
      <c r="P33" s="11" t="s">
        <v>65</v>
      </c>
      <c r="Q33" s="1" t="e" cm="1" vm="1">
        <f t="array" aca="1" ref="Q33" ca="1">VLOOKUP(ENTRADAS14172032[CÓDIGO PRODUCTO],INVENTARIO12151830[],2,FALSE)</f>
        <v>#VALUE!</v>
      </c>
      <c r="R33" s="1">
        <v>71</v>
      </c>
    </row>
    <row r="34" spans="1:18" x14ac:dyDescent="0.25">
      <c r="A34" s="11" t="s">
        <v>66</v>
      </c>
      <c r="B34" s="4" t="s">
        <v>77</v>
      </c>
      <c r="C34" s="3">
        <f>INVENTARIO12151827[[#This Row],[STOCK]]</f>
        <v>98</v>
      </c>
      <c r="D34" s="17">
        <f>SUMIF(ENTRADAS14172032[[#This Row],[CÓDIGO PRODUCTO]],INVENTARIO12151830[[#This Row],[CÓDIGO PRODUCTO]],ENTRADAS14172032[[#This Row],[CANTIDAD]])</f>
        <v>78</v>
      </c>
      <c r="E34" s="17">
        <f>SUMIF(SALIDAS13161931[[#This Row],[CÓDIGO PRODUCTO]],INVENTARIO12151830[[#This Row],[CÓDIGO PRODUCTO]],SALIDAS13161931[[#This Row],[CANTIDAD]])</f>
        <v>87</v>
      </c>
      <c r="F34" s="18">
        <f>INVENTARIO12151830[[#This Row],[EXISTENCIAS INICIALES]]+INVENTARIO12151830[[#This Row],[ENTRADAS]]-INVENTARIO12151830[[#This Row],[SALIDAS]]</f>
        <v>89</v>
      </c>
      <c r="H34" s="1" t="s">
        <v>168</v>
      </c>
      <c r="I34" s="15">
        <v>44681</v>
      </c>
      <c r="J34" s="11" t="s">
        <v>66</v>
      </c>
      <c r="K34" s="1" t="e" cm="1">
        <f t="array" ref="K34">BUSCARV</f>
        <v>#NAME?</v>
      </c>
      <c r="L34" s="1">
        <v>87</v>
      </c>
      <c r="N34" s="1" t="s">
        <v>169</v>
      </c>
      <c r="O34" s="16">
        <v>44678</v>
      </c>
      <c r="P34" s="11" t="s">
        <v>66</v>
      </c>
      <c r="Q34" s="1" t="e" cm="1" vm="1">
        <f t="array" aca="1" ref="Q34" ca="1">VLOOKUP(ENTRADAS14172032[CÓDIGO PRODUCTO],INVENTARIO12151830[],2,FALSE)</f>
        <v>#VALUE!</v>
      </c>
      <c r="R34" s="1">
        <v>78</v>
      </c>
    </row>
    <row r="35" spans="1:18" x14ac:dyDescent="0.25">
      <c r="A35" s="11" t="s">
        <v>67</v>
      </c>
      <c r="B35" s="4" t="s">
        <v>78</v>
      </c>
      <c r="C35" s="3">
        <f>INVENTARIO12151827[[#This Row],[STOCK]]</f>
        <v>55</v>
      </c>
      <c r="D35" s="17">
        <f>SUMIF(ENTRADAS14172032[[#This Row],[CÓDIGO PRODUCTO]],INVENTARIO12151830[[#This Row],[CÓDIGO PRODUCTO]],ENTRADAS14172032[[#This Row],[CANTIDAD]])</f>
        <v>87</v>
      </c>
      <c r="E35" s="17">
        <f>SUMIF(SALIDAS13161931[[#This Row],[CÓDIGO PRODUCTO]],INVENTARIO12151830[[#This Row],[CÓDIGO PRODUCTO]],SALIDAS13161931[[#This Row],[CANTIDAD]])</f>
        <v>89</v>
      </c>
      <c r="F35" s="18">
        <f>INVENTARIO12151830[[#This Row],[EXISTENCIAS INICIALES]]+INVENTARIO12151830[[#This Row],[ENTRADAS]]-INVENTARIO12151830[[#This Row],[SALIDAS]]</f>
        <v>53</v>
      </c>
      <c r="H35" s="1" t="s">
        <v>169</v>
      </c>
      <c r="I35" s="15">
        <v>44682</v>
      </c>
      <c r="J35" s="11" t="s">
        <v>67</v>
      </c>
      <c r="K35" s="1" t="e" cm="1">
        <f t="array" ref="K35">BUSCARV</f>
        <v>#NAME?</v>
      </c>
      <c r="L35" s="1">
        <v>89</v>
      </c>
      <c r="N35" s="1" t="s">
        <v>170</v>
      </c>
      <c r="O35" s="16">
        <v>44679</v>
      </c>
      <c r="P35" s="11" t="s">
        <v>67</v>
      </c>
      <c r="Q35" s="1" t="e" cm="1" vm="1">
        <f t="array" aca="1" ref="Q35" ca="1">VLOOKUP(ENTRADAS14172032[CÓDIGO PRODUCTO],INVENTARIO12151830[],2,FALSE)</f>
        <v>#VALUE!</v>
      </c>
      <c r="R35" s="1">
        <v>87</v>
      </c>
    </row>
    <row r="36" spans="1:18" x14ac:dyDescent="0.25">
      <c r="A36" s="11" t="s">
        <v>68</v>
      </c>
      <c r="B36" s="4" t="s">
        <v>79</v>
      </c>
      <c r="C36" s="3">
        <f>INVENTARIO12151827[[#This Row],[STOCK]]</f>
        <v>75</v>
      </c>
      <c r="D36" s="17">
        <f>SUMIF(ENTRADAS14172032[[#This Row],[CÓDIGO PRODUCTO]],INVENTARIO12151830[[#This Row],[CÓDIGO PRODUCTO]],ENTRADAS14172032[[#This Row],[CANTIDAD]])</f>
        <v>84</v>
      </c>
      <c r="E36" s="17">
        <f>SUMIF(SALIDAS13161931[[#This Row],[CÓDIGO PRODUCTO]],INVENTARIO12151830[[#This Row],[CÓDIGO PRODUCTO]],SALIDAS13161931[[#This Row],[CANTIDAD]])</f>
        <v>94</v>
      </c>
      <c r="F36" s="18">
        <f>INVENTARIO12151830[[#This Row],[EXISTENCIAS INICIALES]]+INVENTARIO12151830[[#This Row],[ENTRADAS]]-INVENTARIO12151830[[#This Row],[SALIDAS]]</f>
        <v>65</v>
      </c>
      <c r="H36" s="1" t="s">
        <v>170</v>
      </c>
      <c r="I36" s="15">
        <v>44683</v>
      </c>
      <c r="J36" s="11" t="s">
        <v>68</v>
      </c>
      <c r="K36" s="1" t="e" cm="1">
        <f t="array" ref="K36">BUSCARV</f>
        <v>#NAME?</v>
      </c>
      <c r="L36" s="1">
        <v>94</v>
      </c>
      <c r="N36" s="1" t="s">
        <v>171</v>
      </c>
      <c r="O36" s="16">
        <v>44680</v>
      </c>
      <c r="P36" s="11" t="s">
        <v>68</v>
      </c>
      <c r="Q36" s="1" t="e" cm="1" vm="1">
        <f t="array" aca="1" ref="Q36" ca="1">VLOOKUP(ENTRADAS14172032[CÓDIGO PRODUCTO],INVENTARIO12151830[],2,FALSE)</f>
        <v>#VALUE!</v>
      </c>
      <c r="R36" s="1">
        <v>84</v>
      </c>
    </row>
    <row r="37" spans="1:18" x14ac:dyDescent="0.25">
      <c r="A37" s="11" t="s">
        <v>69</v>
      </c>
      <c r="B37" s="4" t="s">
        <v>80</v>
      </c>
      <c r="C37" s="3">
        <f>INVENTARIO12151827[[#This Row],[STOCK]]</f>
        <v>91</v>
      </c>
      <c r="D37" s="17">
        <f>SUMIF(ENTRADAS14172032[[#This Row],[CÓDIGO PRODUCTO]],INVENTARIO12151830[[#This Row],[CÓDIGO PRODUCTO]],ENTRADAS14172032[[#This Row],[CANTIDAD]])</f>
        <v>68</v>
      </c>
      <c r="E37" s="17">
        <f>SUMIF(SALIDAS13161931[[#This Row],[CÓDIGO PRODUCTO]],INVENTARIO12151830[[#This Row],[CÓDIGO PRODUCTO]],SALIDAS13161931[[#This Row],[CANTIDAD]])</f>
        <v>95</v>
      </c>
      <c r="F37" s="18">
        <f>INVENTARIO12151830[[#This Row],[EXISTENCIAS INICIALES]]+INVENTARIO12151830[[#This Row],[ENTRADAS]]-INVENTARIO12151830[[#This Row],[SALIDAS]]</f>
        <v>64</v>
      </c>
      <c r="H37" s="1" t="s">
        <v>171</v>
      </c>
      <c r="I37" s="15">
        <v>44684</v>
      </c>
      <c r="J37" s="11" t="s">
        <v>69</v>
      </c>
      <c r="K37" s="1" t="e" cm="1">
        <f t="array" ref="K37">BUSCARV</f>
        <v>#NAME?</v>
      </c>
      <c r="L37" s="1">
        <v>95</v>
      </c>
      <c r="N37" s="1" t="s">
        <v>172</v>
      </c>
      <c r="O37" s="16">
        <v>44681</v>
      </c>
      <c r="P37" s="11" t="s">
        <v>69</v>
      </c>
      <c r="Q37" s="1" t="e" cm="1" vm="1">
        <f t="array" aca="1" ref="Q37" ca="1">VLOOKUP(ENTRADAS14172032[CÓDIGO PRODUCTO],INVENTARIO12151830[],2,FALSE)</f>
        <v>#VALUE!</v>
      </c>
      <c r="R37" s="1">
        <v>68</v>
      </c>
    </row>
    <row r="38" spans="1:18" x14ac:dyDescent="0.25">
      <c r="A38" s="11" t="s">
        <v>70</v>
      </c>
      <c r="B38" s="4" t="s">
        <v>81</v>
      </c>
      <c r="C38" s="3">
        <f>INVENTARIO12151827[[#This Row],[STOCK]]</f>
        <v>82</v>
      </c>
      <c r="D38" s="17">
        <f>SUMIF(ENTRADAS14172032[[#This Row],[CÓDIGO PRODUCTO]],INVENTARIO12151830[[#This Row],[CÓDIGO PRODUCTO]],ENTRADAS14172032[[#This Row],[CANTIDAD]])</f>
        <v>89</v>
      </c>
      <c r="E38" s="17">
        <f>SUMIF(SALIDAS13161931[[#This Row],[CÓDIGO PRODUCTO]],INVENTARIO12151830[[#This Row],[CÓDIGO PRODUCTO]],SALIDAS13161931[[#This Row],[CANTIDAD]])</f>
        <v>92</v>
      </c>
      <c r="F38" s="18">
        <f>INVENTARIO12151830[[#This Row],[EXISTENCIAS INICIALES]]+INVENTARIO12151830[[#This Row],[ENTRADAS]]-INVENTARIO12151830[[#This Row],[SALIDAS]]</f>
        <v>79</v>
      </c>
      <c r="H38" s="1" t="s">
        <v>172</v>
      </c>
      <c r="I38" s="15">
        <v>44685</v>
      </c>
      <c r="J38" s="11" t="s">
        <v>70</v>
      </c>
      <c r="K38" s="1" t="e" cm="1">
        <f t="array" ref="K38">BUSCARV</f>
        <v>#NAME?</v>
      </c>
      <c r="L38" s="1">
        <v>92</v>
      </c>
      <c r="N38" s="1" t="s">
        <v>173</v>
      </c>
      <c r="O38" s="16">
        <v>44682</v>
      </c>
      <c r="P38" s="11" t="s">
        <v>70</v>
      </c>
      <c r="Q38" s="1" t="e" cm="1" vm="1">
        <f t="array" aca="1" ref="Q38" ca="1">VLOOKUP(ENTRADAS14172032[CÓDIGO PRODUCTO],INVENTARIO12151830[],2,FALSE)</f>
        <v>#VALUE!</v>
      </c>
      <c r="R38" s="1">
        <v>89</v>
      </c>
    </row>
    <row r="39" spans="1:18" x14ac:dyDescent="0.25">
      <c r="A39" s="11" t="s">
        <v>71</v>
      </c>
      <c r="B39" s="4" t="s">
        <v>82</v>
      </c>
      <c r="C39" s="3">
        <f>INVENTARIO12151827[[#This Row],[STOCK]]</f>
        <v>54</v>
      </c>
      <c r="D39" s="17">
        <f>SUMIF(ENTRADAS14172032[[#This Row],[CÓDIGO PRODUCTO]],INVENTARIO12151830[[#This Row],[CÓDIGO PRODUCTO]],ENTRADAS14172032[[#This Row],[CANTIDAD]])</f>
        <v>70</v>
      </c>
      <c r="E39" s="17">
        <f>SUMIF(SALIDAS13161931[[#This Row],[CÓDIGO PRODUCTO]],INVENTARIO12151830[[#This Row],[CÓDIGO PRODUCTO]],SALIDAS13161931[[#This Row],[CANTIDAD]])</f>
        <v>93</v>
      </c>
      <c r="F39" s="18">
        <f>INVENTARIO12151830[[#This Row],[EXISTENCIAS INICIALES]]+INVENTARIO12151830[[#This Row],[ENTRADAS]]-INVENTARIO12151830[[#This Row],[SALIDAS]]</f>
        <v>31</v>
      </c>
      <c r="H39" s="1" t="s">
        <v>173</v>
      </c>
      <c r="I39" s="15">
        <v>44686</v>
      </c>
      <c r="J39" s="11" t="s">
        <v>71</v>
      </c>
      <c r="K39" s="1" t="e" cm="1">
        <f t="array" ref="K39">BUSCARV</f>
        <v>#NAME?</v>
      </c>
      <c r="L39" s="1">
        <v>93</v>
      </c>
      <c r="N39" s="1" t="s">
        <v>174</v>
      </c>
      <c r="O39" s="16">
        <v>44683</v>
      </c>
      <c r="P39" s="11" t="s">
        <v>71</v>
      </c>
      <c r="Q39" s="1" t="e" cm="1" vm="1">
        <f t="array" aca="1" ref="Q39" ca="1">VLOOKUP(ENTRADAS14172032[CÓDIGO PRODUCTO],INVENTARIO12151830[],2,FALSE)</f>
        <v>#VALUE!</v>
      </c>
      <c r="R39" s="1">
        <v>70</v>
      </c>
    </row>
    <row r="40" spans="1:18" x14ac:dyDescent="0.25">
      <c r="A40" s="11" t="s">
        <v>72</v>
      </c>
      <c r="B40" s="4" t="s">
        <v>83</v>
      </c>
      <c r="C40" s="3">
        <f>INVENTARIO12151827[[#This Row],[STOCK]]</f>
        <v>115</v>
      </c>
      <c r="D40" s="17">
        <f>SUMIF(ENTRADAS14172032[[#This Row],[CÓDIGO PRODUCTO]],INVENTARIO12151830[[#This Row],[CÓDIGO PRODUCTO]],ENTRADAS14172032[[#This Row],[CANTIDAD]])</f>
        <v>69</v>
      </c>
      <c r="E40" s="17">
        <f>SUMIF(SALIDAS13161931[[#This Row],[CÓDIGO PRODUCTO]],INVENTARIO12151830[[#This Row],[CÓDIGO PRODUCTO]],SALIDAS13161931[[#This Row],[CANTIDAD]])</f>
        <v>86</v>
      </c>
      <c r="F40" s="18">
        <f>INVENTARIO12151830[[#This Row],[EXISTENCIAS INICIALES]]+INVENTARIO12151830[[#This Row],[ENTRADAS]]-INVENTARIO12151830[[#This Row],[SALIDAS]]</f>
        <v>98</v>
      </c>
      <c r="H40" s="1" t="s">
        <v>174</v>
      </c>
      <c r="I40" s="15">
        <v>44687</v>
      </c>
      <c r="J40" s="11" t="s">
        <v>72</v>
      </c>
      <c r="K40" s="1" t="e" cm="1">
        <f t="array" ref="K40">BUSCARV</f>
        <v>#NAME?</v>
      </c>
      <c r="L40" s="1">
        <v>86</v>
      </c>
      <c r="N40" s="1" t="s">
        <v>175</v>
      </c>
      <c r="O40" s="16">
        <v>44684</v>
      </c>
      <c r="P40" s="11" t="s">
        <v>72</v>
      </c>
      <c r="Q40" s="1" t="e" cm="1" vm="1">
        <f t="array" aca="1" ref="Q40" ca="1">VLOOKUP(ENTRADAS14172032[CÓDIGO PRODUCTO],INVENTARIO12151830[],2,FALSE)</f>
        <v>#VALUE!</v>
      </c>
      <c r="R40" s="1">
        <v>69</v>
      </c>
    </row>
    <row r="41" spans="1:18" x14ac:dyDescent="0.25">
      <c r="A41" s="11" t="s">
        <v>73</v>
      </c>
      <c r="B41" s="4" t="s">
        <v>84</v>
      </c>
      <c r="C41" s="3">
        <f>INVENTARIO12151827[[#This Row],[STOCK]]</f>
        <v>20</v>
      </c>
      <c r="D41" s="17">
        <f>SUMIF(ENTRADAS14172032[[#This Row],[CÓDIGO PRODUCTO]],INVENTARIO12151830[[#This Row],[CÓDIGO PRODUCTO]],ENTRADAS14172032[[#This Row],[CANTIDAD]])</f>
        <v>80</v>
      </c>
      <c r="E41" s="17">
        <f>SUMIF(SALIDAS13161931[[#This Row],[CÓDIGO PRODUCTO]],INVENTARIO12151830[[#This Row],[CÓDIGO PRODUCTO]],SALIDAS13161931[[#This Row],[CANTIDAD]])</f>
        <v>86</v>
      </c>
      <c r="F41" s="18">
        <f>INVENTARIO12151830[[#This Row],[EXISTENCIAS INICIALES]]+INVENTARIO12151830[[#This Row],[ENTRADAS]]-INVENTARIO12151830[[#This Row],[SALIDAS]]</f>
        <v>14</v>
      </c>
      <c r="H41" s="1" t="s">
        <v>175</v>
      </c>
      <c r="I41" s="15">
        <v>44688</v>
      </c>
      <c r="J41" s="11" t="s">
        <v>73</v>
      </c>
      <c r="K41" s="1" t="e" cm="1">
        <f t="array" ref="K41">BUSCARV</f>
        <v>#NAME?</v>
      </c>
      <c r="L41" s="1">
        <v>86</v>
      </c>
      <c r="N41" s="1" t="s">
        <v>176</v>
      </c>
      <c r="O41" s="16">
        <v>44685</v>
      </c>
      <c r="P41" s="11" t="s">
        <v>73</v>
      </c>
      <c r="Q41" s="1" t="e" cm="1" vm="1">
        <f t="array" aca="1" ref="Q41" ca="1">VLOOKUP(ENTRADAS14172032[CÓDIGO PRODUCTO],INVENTARIO12151830[],2,FALSE)</f>
        <v>#VALUE!</v>
      </c>
      <c r="R41" s="1">
        <v>80</v>
      </c>
    </row>
    <row r="42" spans="1:18" x14ac:dyDescent="0.25">
      <c r="A42" s="11" t="s">
        <v>85</v>
      </c>
      <c r="B42" s="4" t="s">
        <v>99</v>
      </c>
      <c r="C42" s="3">
        <f>INVENTARIO12151827[[#This Row],[STOCK]]</f>
        <v>56</v>
      </c>
      <c r="D42" s="17">
        <f>SUMIF(ENTRADAS14172032[[#This Row],[CÓDIGO PRODUCTO]],INVENTARIO12151830[[#This Row],[CÓDIGO PRODUCTO]],ENTRADAS14172032[[#This Row],[CANTIDAD]])</f>
        <v>67</v>
      </c>
      <c r="E42" s="17">
        <f>SUMIF(SALIDAS13161931[[#This Row],[CÓDIGO PRODUCTO]],INVENTARIO12151830[[#This Row],[CÓDIGO PRODUCTO]],SALIDAS13161931[[#This Row],[CANTIDAD]])</f>
        <v>95</v>
      </c>
      <c r="F42" s="18">
        <f>INVENTARIO12151830[[#This Row],[EXISTENCIAS INICIALES]]+INVENTARIO12151830[[#This Row],[ENTRADAS]]-INVENTARIO12151830[[#This Row],[SALIDAS]]</f>
        <v>28</v>
      </c>
      <c r="H42" s="1" t="s">
        <v>176</v>
      </c>
      <c r="I42" s="15">
        <v>44689</v>
      </c>
      <c r="J42" s="11" t="s">
        <v>85</v>
      </c>
      <c r="K42" s="1" t="e" cm="1">
        <f t="array" ref="K42">BUSCARV</f>
        <v>#NAME?</v>
      </c>
      <c r="L42" s="1">
        <v>95</v>
      </c>
      <c r="N42" s="1" t="s">
        <v>177</v>
      </c>
      <c r="O42" s="16">
        <v>44686</v>
      </c>
      <c r="P42" s="11" t="s">
        <v>85</v>
      </c>
      <c r="Q42" s="1" t="e" cm="1" vm="1">
        <f t="array" aca="1" ref="Q42" ca="1">VLOOKUP(ENTRADAS14172032[CÓDIGO PRODUCTO],INVENTARIO12151830[],2,FALSE)</f>
        <v>#VALUE!</v>
      </c>
      <c r="R42" s="1">
        <v>67</v>
      </c>
    </row>
    <row r="43" spans="1:18" x14ac:dyDescent="0.25">
      <c r="A43" s="11" t="s">
        <v>86</v>
      </c>
      <c r="B43" s="4" t="s">
        <v>100</v>
      </c>
      <c r="C43" s="3">
        <f>INVENTARIO12151827[[#This Row],[STOCK]]</f>
        <v>66</v>
      </c>
      <c r="D43" s="17">
        <f>SUMIF(ENTRADAS14172032[[#This Row],[CÓDIGO PRODUCTO]],INVENTARIO12151830[[#This Row],[CÓDIGO PRODUCTO]],ENTRADAS14172032[[#This Row],[CANTIDAD]])</f>
        <v>79</v>
      </c>
      <c r="E43" s="17">
        <f>SUMIF(SALIDAS13161931[[#This Row],[CÓDIGO PRODUCTO]],INVENTARIO12151830[[#This Row],[CÓDIGO PRODUCTO]],SALIDAS13161931[[#This Row],[CANTIDAD]])</f>
        <v>93</v>
      </c>
      <c r="F43" s="18">
        <f>INVENTARIO12151830[[#This Row],[EXISTENCIAS INICIALES]]+INVENTARIO12151830[[#This Row],[ENTRADAS]]-INVENTARIO12151830[[#This Row],[SALIDAS]]</f>
        <v>52</v>
      </c>
      <c r="H43" s="1" t="s">
        <v>177</v>
      </c>
      <c r="I43" s="15">
        <v>44690</v>
      </c>
      <c r="J43" s="11" t="s">
        <v>86</v>
      </c>
      <c r="K43" s="1" t="e" cm="1">
        <f t="array" ref="K43">BUSCARV</f>
        <v>#NAME?</v>
      </c>
      <c r="L43" s="1">
        <v>93</v>
      </c>
      <c r="N43" s="1" t="s">
        <v>178</v>
      </c>
      <c r="O43" s="16">
        <v>44687</v>
      </c>
      <c r="P43" s="11" t="s">
        <v>86</v>
      </c>
      <c r="Q43" s="1" t="e" cm="1" vm="1">
        <f t="array" aca="1" ref="Q43" ca="1">VLOOKUP(ENTRADAS14172032[CÓDIGO PRODUCTO],INVENTARIO12151830[],2,FALSE)</f>
        <v>#VALUE!</v>
      </c>
      <c r="R43" s="1">
        <v>79</v>
      </c>
    </row>
    <row r="44" spans="1:18" x14ac:dyDescent="0.25">
      <c r="A44" s="11" t="s">
        <v>87</v>
      </c>
      <c r="B44" s="4" t="s">
        <v>101</v>
      </c>
      <c r="C44" s="3">
        <f>INVENTARIO12151827[[#This Row],[STOCK]]</f>
        <v>95</v>
      </c>
      <c r="D44" s="17">
        <f>SUMIF(ENTRADAS14172032[[#This Row],[CÓDIGO PRODUCTO]],INVENTARIO12151830[[#This Row],[CÓDIGO PRODUCTO]],ENTRADAS14172032[[#This Row],[CANTIDAD]])</f>
        <v>65</v>
      </c>
      <c r="E44" s="17">
        <f>SUMIF(SALIDAS13161931[[#This Row],[CÓDIGO PRODUCTO]],INVENTARIO12151830[[#This Row],[CÓDIGO PRODUCTO]],SALIDAS13161931[[#This Row],[CANTIDAD]])</f>
        <v>93</v>
      </c>
      <c r="F44" s="18">
        <f>INVENTARIO12151830[[#This Row],[EXISTENCIAS INICIALES]]+INVENTARIO12151830[[#This Row],[ENTRADAS]]-INVENTARIO12151830[[#This Row],[SALIDAS]]</f>
        <v>67</v>
      </c>
      <c r="H44" s="1" t="s">
        <v>178</v>
      </c>
      <c r="I44" s="15">
        <v>44691</v>
      </c>
      <c r="J44" s="11" t="s">
        <v>87</v>
      </c>
      <c r="K44" s="1" t="e" cm="1">
        <f t="array" ref="K44">BUSCARV</f>
        <v>#NAME?</v>
      </c>
      <c r="L44" s="1">
        <v>93</v>
      </c>
      <c r="N44" s="1" t="s">
        <v>179</v>
      </c>
      <c r="O44" s="16">
        <v>44688</v>
      </c>
      <c r="P44" s="11" t="s">
        <v>87</v>
      </c>
      <c r="Q44" s="1" t="e" cm="1" vm="1">
        <f t="array" aca="1" ref="Q44" ca="1">VLOOKUP(ENTRADAS14172032[CÓDIGO PRODUCTO],INVENTARIO12151830[],2,FALSE)</f>
        <v>#VALUE!</v>
      </c>
      <c r="R44" s="1">
        <v>65</v>
      </c>
    </row>
    <row r="45" spans="1:18" x14ac:dyDescent="0.25">
      <c r="A45" s="11" t="s">
        <v>88</v>
      </c>
      <c r="B45" s="4" t="s">
        <v>102</v>
      </c>
      <c r="C45" s="3">
        <f>INVENTARIO12151827[[#This Row],[STOCK]]</f>
        <v>101</v>
      </c>
      <c r="D45" s="17">
        <f>SUMIF(ENTRADAS14172032[[#This Row],[CÓDIGO PRODUCTO]],INVENTARIO12151830[[#This Row],[CÓDIGO PRODUCTO]],ENTRADAS14172032[[#This Row],[CANTIDAD]])</f>
        <v>85</v>
      </c>
      <c r="E45" s="17">
        <f>SUMIF(SALIDAS13161931[[#This Row],[CÓDIGO PRODUCTO]],INVENTARIO12151830[[#This Row],[CÓDIGO PRODUCTO]],SALIDAS13161931[[#This Row],[CANTIDAD]])</f>
        <v>88</v>
      </c>
      <c r="F45" s="18">
        <f>INVENTARIO12151830[[#This Row],[EXISTENCIAS INICIALES]]+INVENTARIO12151830[[#This Row],[ENTRADAS]]-INVENTARIO12151830[[#This Row],[SALIDAS]]</f>
        <v>98</v>
      </c>
      <c r="H45" s="1" t="s">
        <v>179</v>
      </c>
      <c r="I45" s="15">
        <v>44692</v>
      </c>
      <c r="J45" s="11" t="s">
        <v>88</v>
      </c>
      <c r="K45" s="1" t="e" cm="1">
        <f t="array" ref="K45">BUSCARV</f>
        <v>#NAME?</v>
      </c>
      <c r="L45" s="1">
        <v>88</v>
      </c>
      <c r="N45" s="1" t="s">
        <v>180</v>
      </c>
      <c r="O45" s="16">
        <v>44689</v>
      </c>
      <c r="P45" s="11" t="s">
        <v>88</v>
      </c>
      <c r="Q45" s="1" t="e" cm="1" vm="1">
        <f t="array" aca="1" ref="Q45" ca="1">VLOOKUP(ENTRADAS14172032[CÓDIGO PRODUCTO],INVENTARIO12151830[],2,FALSE)</f>
        <v>#VALUE!</v>
      </c>
      <c r="R45" s="1">
        <v>85</v>
      </c>
    </row>
    <row r="46" spans="1:18" x14ac:dyDescent="0.25">
      <c r="A46" s="11" t="s">
        <v>89</v>
      </c>
      <c r="B46" s="4" t="s">
        <v>103</v>
      </c>
      <c r="C46" s="3">
        <f>INVENTARIO12151827[[#This Row],[STOCK]]</f>
        <v>62</v>
      </c>
      <c r="D46" s="17">
        <f>SUMIF(ENTRADAS14172032[[#This Row],[CÓDIGO PRODUCTO]],INVENTARIO12151830[[#This Row],[CÓDIGO PRODUCTO]],ENTRADAS14172032[[#This Row],[CANTIDAD]])</f>
        <v>72</v>
      </c>
      <c r="E46" s="17">
        <f>SUMIF(SALIDAS13161931[[#This Row],[CÓDIGO PRODUCTO]],INVENTARIO12151830[[#This Row],[CÓDIGO PRODUCTO]],SALIDAS13161931[[#This Row],[CANTIDAD]])</f>
        <v>89</v>
      </c>
      <c r="F46" s="18">
        <f>INVENTARIO12151830[[#This Row],[EXISTENCIAS INICIALES]]+INVENTARIO12151830[[#This Row],[ENTRADAS]]-INVENTARIO12151830[[#This Row],[SALIDAS]]</f>
        <v>45</v>
      </c>
      <c r="H46" s="1" t="s">
        <v>180</v>
      </c>
      <c r="I46" s="15">
        <v>44693</v>
      </c>
      <c r="J46" s="11" t="s">
        <v>89</v>
      </c>
      <c r="K46" s="1" t="e" cm="1">
        <f t="array" ref="K46">BUSCARV</f>
        <v>#NAME?</v>
      </c>
      <c r="L46" s="1">
        <v>89</v>
      </c>
      <c r="N46" s="1" t="s">
        <v>181</v>
      </c>
      <c r="O46" s="16">
        <v>44690</v>
      </c>
      <c r="P46" s="11" t="s">
        <v>89</v>
      </c>
      <c r="Q46" s="1" t="e" cm="1" vm="1">
        <f t="array" aca="1" ref="Q46" ca="1">VLOOKUP(ENTRADAS14172032[CÓDIGO PRODUCTO],INVENTARIO12151830[],2,FALSE)</f>
        <v>#VALUE!</v>
      </c>
      <c r="R46" s="1">
        <v>72</v>
      </c>
    </row>
    <row r="47" spans="1:18" x14ac:dyDescent="0.25">
      <c r="A47" s="11" t="s">
        <v>90</v>
      </c>
      <c r="B47" s="4" t="s">
        <v>104</v>
      </c>
      <c r="C47" s="3">
        <f>INVENTARIO12151827[[#This Row],[STOCK]]</f>
        <v>54</v>
      </c>
      <c r="D47" s="17">
        <f>SUMIF(ENTRADAS14172032[[#This Row],[CÓDIGO PRODUCTO]],INVENTARIO12151830[[#This Row],[CÓDIGO PRODUCTO]],ENTRADAS14172032[[#This Row],[CANTIDAD]])</f>
        <v>65</v>
      </c>
      <c r="E47" s="17">
        <f>SUMIF(SALIDAS13161931[[#This Row],[CÓDIGO PRODUCTO]],INVENTARIO12151830[[#This Row],[CÓDIGO PRODUCTO]],SALIDAS13161931[[#This Row],[CANTIDAD]])</f>
        <v>95</v>
      </c>
      <c r="F47" s="18">
        <f>INVENTARIO12151830[[#This Row],[EXISTENCIAS INICIALES]]+INVENTARIO12151830[[#This Row],[ENTRADAS]]-INVENTARIO12151830[[#This Row],[SALIDAS]]</f>
        <v>24</v>
      </c>
      <c r="H47" s="1" t="s">
        <v>181</v>
      </c>
      <c r="I47" s="15">
        <v>44694</v>
      </c>
      <c r="J47" s="11" t="s">
        <v>90</v>
      </c>
      <c r="K47" s="1" t="e" cm="1">
        <f t="array" ref="K47">BUSCARV</f>
        <v>#NAME?</v>
      </c>
      <c r="L47" s="1">
        <v>95</v>
      </c>
      <c r="N47" s="1" t="s">
        <v>182</v>
      </c>
      <c r="O47" s="16">
        <v>44691</v>
      </c>
      <c r="P47" s="11" t="s">
        <v>90</v>
      </c>
      <c r="Q47" s="1" t="e" cm="1" vm="1">
        <f t="array" aca="1" ref="Q47" ca="1">VLOOKUP(ENTRADAS14172032[CÓDIGO PRODUCTO],INVENTARIO12151830[],2,FALSE)</f>
        <v>#VALUE!</v>
      </c>
      <c r="R47" s="1">
        <v>65</v>
      </c>
    </row>
    <row r="48" spans="1:18" x14ac:dyDescent="0.25">
      <c r="A48" s="11" t="s">
        <v>91</v>
      </c>
      <c r="B48" s="4" t="s">
        <v>105</v>
      </c>
      <c r="C48" s="3">
        <f>INVENTARIO12151827[[#This Row],[STOCK]]</f>
        <v>46</v>
      </c>
      <c r="D48" s="17">
        <f>SUMIF(ENTRADAS14172032[[#This Row],[CÓDIGO PRODUCTO]],INVENTARIO12151830[[#This Row],[CÓDIGO PRODUCTO]],ENTRADAS14172032[[#This Row],[CANTIDAD]])</f>
        <v>88</v>
      </c>
      <c r="E48" s="17">
        <f>SUMIF(SALIDAS13161931[[#This Row],[CÓDIGO PRODUCTO]],INVENTARIO12151830[[#This Row],[CÓDIGO PRODUCTO]],SALIDAS13161931[[#This Row],[CANTIDAD]])</f>
        <v>89</v>
      </c>
      <c r="F48" s="18">
        <f>INVENTARIO12151830[[#This Row],[EXISTENCIAS INICIALES]]+INVENTARIO12151830[[#This Row],[ENTRADAS]]-INVENTARIO12151830[[#This Row],[SALIDAS]]</f>
        <v>45</v>
      </c>
      <c r="H48" s="1" t="s">
        <v>182</v>
      </c>
      <c r="I48" s="15">
        <v>44695</v>
      </c>
      <c r="J48" s="11" t="s">
        <v>91</v>
      </c>
      <c r="K48" s="1" t="e" cm="1">
        <f t="array" ref="K48">BUSCARV</f>
        <v>#NAME?</v>
      </c>
      <c r="L48" s="1">
        <v>89</v>
      </c>
      <c r="N48" s="1" t="s">
        <v>183</v>
      </c>
      <c r="O48" s="16">
        <v>44692</v>
      </c>
      <c r="P48" s="11" t="s">
        <v>91</v>
      </c>
      <c r="Q48" s="1" t="e" cm="1" vm="1">
        <f t="array" aca="1" ref="Q48" ca="1">VLOOKUP(ENTRADAS14172032[CÓDIGO PRODUCTO],INVENTARIO12151830[],2,FALSE)</f>
        <v>#VALUE!</v>
      </c>
      <c r="R48" s="1">
        <v>88</v>
      </c>
    </row>
    <row r="49" spans="1:18" x14ac:dyDescent="0.25">
      <c r="A49" s="11" t="s">
        <v>92</v>
      </c>
      <c r="B49" s="4" t="s">
        <v>106</v>
      </c>
      <c r="C49" s="3">
        <f>INVENTARIO12151827[[#This Row],[STOCK]]</f>
        <v>85</v>
      </c>
      <c r="D49" s="17">
        <f>SUMIF(ENTRADAS14172032[[#This Row],[CÓDIGO PRODUCTO]],INVENTARIO12151830[[#This Row],[CÓDIGO PRODUCTO]],ENTRADAS14172032[[#This Row],[CANTIDAD]])</f>
        <v>79</v>
      </c>
      <c r="E49" s="17">
        <f>SUMIF(SALIDAS13161931[[#This Row],[CÓDIGO PRODUCTO]],INVENTARIO12151830[[#This Row],[CÓDIGO PRODUCTO]],SALIDAS13161931[[#This Row],[CANTIDAD]])</f>
        <v>91</v>
      </c>
      <c r="F49" s="18">
        <f>INVENTARIO12151830[[#This Row],[EXISTENCIAS INICIALES]]+INVENTARIO12151830[[#This Row],[ENTRADAS]]-INVENTARIO12151830[[#This Row],[SALIDAS]]</f>
        <v>73</v>
      </c>
      <c r="H49" s="1" t="s">
        <v>183</v>
      </c>
      <c r="I49" s="15">
        <v>44696</v>
      </c>
      <c r="J49" s="11" t="s">
        <v>92</v>
      </c>
      <c r="K49" s="1" t="e" cm="1">
        <f t="array" ref="K49">BUSCARV</f>
        <v>#NAME?</v>
      </c>
      <c r="L49" s="1">
        <v>91</v>
      </c>
      <c r="N49" s="1" t="s">
        <v>184</v>
      </c>
      <c r="O49" s="16">
        <v>44693</v>
      </c>
      <c r="P49" s="11" t="s">
        <v>92</v>
      </c>
      <c r="Q49" s="1" t="e" cm="1" vm="1">
        <f t="array" aca="1" ref="Q49" ca="1">VLOOKUP(ENTRADAS14172032[CÓDIGO PRODUCTO],INVENTARIO12151830[],2,FALSE)</f>
        <v>#VALUE!</v>
      </c>
      <c r="R49" s="1">
        <v>79</v>
      </c>
    </row>
    <row r="50" spans="1:18" x14ac:dyDescent="0.25">
      <c r="A50" s="11" t="s">
        <v>93</v>
      </c>
      <c r="B50" s="4" t="s">
        <v>107</v>
      </c>
      <c r="C50" s="3">
        <f>INVENTARIO12151827[[#This Row],[STOCK]]</f>
        <v>87</v>
      </c>
      <c r="D50" s="17">
        <f>SUMIF(ENTRADAS14172032[[#This Row],[CÓDIGO PRODUCTO]],INVENTARIO12151830[[#This Row],[CÓDIGO PRODUCTO]],ENTRADAS14172032[[#This Row],[CANTIDAD]])</f>
        <v>79</v>
      </c>
      <c r="E50" s="17">
        <f>SUMIF(SALIDAS13161931[[#This Row],[CÓDIGO PRODUCTO]],INVENTARIO12151830[[#This Row],[CÓDIGO PRODUCTO]],SALIDAS13161931[[#This Row],[CANTIDAD]])</f>
        <v>94</v>
      </c>
      <c r="F50" s="18">
        <f>INVENTARIO12151830[[#This Row],[EXISTENCIAS INICIALES]]+INVENTARIO12151830[[#This Row],[ENTRADAS]]-INVENTARIO12151830[[#This Row],[SALIDAS]]</f>
        <v>72</v>
      </c>
      <c r="H50" s="1" t="s">
        <v>184</v>
      </c>
      <c r="I50" s="15">
        <v>44697</v>
      </c>
      <c r="J50" s="11" t="s">
        <v>93</v>
      </c>
      <c r="K50" s="1" t="e" cm="1">
        <f t="array" ref="K50">BUSCARV</f>
        <v>#NAME?</v>
      </c>
      <c r="L50" s="1">
        <v>94</v>
      </c>
      <c r="N50" s="1" t="s">
        <v>185</v>
      </c>
      <c r="O50" s="16">
        <v>44694</v>
      </c>
      <c r="P50" s="11" t="s">
        <v>93</v>
      </c>
      <c r="Q50" s="1" t="e" cm="1" vm="1">
        <f t="array" aca="1" ref="Q50" ca="1">VLOOKUP(ENTRADAS14172032[CÓDIGO PRODUCTO],INVENTARIO12151830[],2,FALSE)</f>
        <v>#VALUE!</v>
      </c>
      <c r="R50" s="1">
        <v>79</v>
      </c>
    </row>
    <row r="51" spans="1:18" x14ac:dyDescent="0.25">
      <c r="A51" s="11" t="s">
        <v>94</v>
      </c>
      <c r="B51" s="4" t="s">
        <v>108</v>
      </c>
      <c r="C51" s="3">
        <f>INVENTARIO12151827[[#This Row],[STOCK]]</f>
        <v>50</v>
      </c>
      <c r="D51" s="17">
        <f>SUMIF(ENTRADAS14172032[[#This Row],[CÓDIGO PRODUCTO]],INVENTARIO12151830[[#This Row],[CÓDIGO PRODUCTO]],ENTRADAS14172032[[#This Row],[CANTIDAD]])</f>
        <v>65</v>
      </c>
      <c r="E51" s="17">
        <f>SUMIF(SALIDAS13161931[[#This Row],[CÓDIGO PRODUCTO]],INVENTARIO12151830[[#This Row],[CÓDIGO PRODUCTO]],SALIDAS13161931[[#This Row],[CANTIDAD]])</f>
        <v>88</v>
      </c>
      <c r="F51" s="18">
        <f>INVENTARIO12151830[[#This Row],[EXISTENCIAS INICIALES]]+INVENTARIO12151830[[#This Row],[ENTRADAS]]-INVENTARIO12151830[[#This Row],[SALIDAS]]</f>
        <v>27</v>
      </c>
      <c r="H51" s="1" t="s">
        <v>185</v>
      </c>
      <c r="I51" s="15">
        <v>44698</v>
      </c>
      <c r="J51" s="11" t="s">
        <v>94</v>
      </c>
      <c r="K51" s="1" t="e" cm="1">
        <f t="array" ref="K51">BUSCARV</f>
        <v>#NAME?</v>
      </c>
      <c r="L51" s="1">
        <v>88</v>
      </c>
      <c r="N51" s="1" t="s">
        <v>186</v>
      </c>
      <c r="O51" s="16">
        <v>44695</v>
      </c>
      <c r="P51" s="11" t="s">
        <v>94</v>
      </c>
      <c r="Q51" s="1" t="e" cm="1" vm="1">
        <f t="array" aca="1" ref="Q51" ca="1">VLOOKUP(ENTRADAS14172032[CÓDIGO PRODUCTO],INVENTARIO12151830[],2,FALSE)</f>
        <v>#VALUE!</v>
      </c>
      <c r="R51" s="1">
        <v>65</v>
      </c>
    </row>
    <row r="52" spans="1:18" x14ac:dyDescent="0.25">
      <c r="A52" s="11" t="s">
        <v>95</v>
      </c>
      <c r="B52" s="4" t="s">
        <v>109</v>
      </c>
      <c r="C52" s="3">
        <f>INVENTARIO12151827[[#This Row],[STOCK]]</f>
        <v>86</v>
      </c>
      <c r="D52" s="17">
        <f>SUMIF(ENTRADAS14172032[[#This Row],[CÓDIGO PRODUCTO]],INVENTARIO12151830[[#This Row],[CÓDIGO PRODUCTO]],ENTRADAS14172032[[#This Row],[CANTIDAD]])</f>
        <v>74</v>
      </c>
      <c r="E52" s="17">
        <f>SUMIF(SALIDAS13161931[[#This Row],[CÓDIGO PRODUCTO]],INVENTARIO12151830[[#This Row],[CÓDIGO PRODUCTO]],SALIDAS13161931[[#This Row],[CANTIDAD]])</f>
        <v>89</v>
      </c>
      <c r="F52" s="18">
        <f>INVENTARIO12151830[[#This Row],[EXISTENCIAS INICIALES]]+INVENTARIO12151830[[#This Row],[ENTRADAS]]-INVENTARIO12151830[[#This Row],[SALIDAS]]</f>
        <v>71</v>
      </c>
      <c r="H52" s="1" t="s">
        <v>186</v>
      </c>
      <c r="I52" s="15">
        <v>44699</v>
      </c>
      <c r="J52" s="11" t="s">
        <v>95</v>
      </c>
      <c r="K52" s="1" t="e" cm="1">
        <f t="array" ref="K52">BUSCARV</f>
        <v>#NAME?</v>
      </c>
      <c r="L52" s="1">
        <v>89</v>
      </c>
      <c r="N52" s="1" t="s">
        <v>187</v>
      </c>
      <c r="O52" s="16">
        <v>44696</v>
      </c>
      <c r="P52" s="11" t="s">
        <v>95</v>
      </c>
      <c r="Q52" s="1" t="e" cm="1" vm="1">
        <f t="array" aca="1" ref="Q52" ca="1">VLOOKUP(ENTRADAS14172032[CÓDIGO PRODUCTO],INVENTARIO12151830[],2,FALSE)</f>
        <v>#VALUE!</v>
      </c>
      <c r="R52" s="1">
        <v>74</v>
      </c>
    </row>
    <row r="53" spans="1:18" x14ac:dyDescent="0.25">
      <c r="A53" s="11" t="s">
        <v>96</v>
      </c>
      <c r="B53" s="4" t="s">
        <v>110</v>
      </c>
      <c r="C53" s="3">
        <f>INVENTARIO12151827[[#This Row],[STOCK]]</f>
        <v>42</v>
      </c>
      <c r="D53" s="17">
        <f>SUMIF(ENTRADAS14172032[[#This Row],[CÓDIGO PRODUCTO]],INVENTARIO12151830[[#This Row],[CÓDIGO PRODUCTO]],ENTRADAS14172032[[#This Row],[CANTIDAD]])</f>
        <v>69</v>
      </c>
      <c r="E53" s="17">
        <f>SUMIF(SALIDAS13161931[[#This Row],[CÓDIGO PRODUCTO]],INVENTARIO12151830[[#This Row],[CÓDIGO PRODUCTO]],SALIDAS13161931[[#This Row],[CANTIDAD]])</f>
        <v>92</v>
      </c>
      <c r="F53" s="18">
        <f>INVENTARIO12151830[[#This Row],[EXISTENCIAS INICIALES]]+INVENTARIO12151830[[#This Row],[ENTRADAS]]-INVENTARIO12151830[[#This Row],[SALIDAS]]</f>
        <v>19</v>
      </c>
      <c r="H53" s="1" t="s">
        <v>187</v>
      </c>
      <c r="I53" s="15">
        <v>44700</v>
      </c>
      <c r="J53" s="11" t="s">
        <v>96</v>
      </c>
      <c r="K53" s="1" t="e" cm="1">
        <f t="array" ref="K53">BUSCARV</f>
        <v>#NAME?</v>
      </c>
      <c r="L53" s="1">
        <v>92</v>
      </c>
      <c r="N53" s="1" t="s">
        <v>188</v>
      </c>
      <c r="O53" s="16">
        <v>44697</v>
      </c>
      <c r="P53" s="11" t="s">
        <v>96</v>
      </c>
      <c r="Q53" s="1" t="e" cm="1" vm="1">
        <f t="array" aca="1" ref="Q53" ca="1">VLOOKUP(ENTRADAS14172032[CÓDIGO PRODUCTO],INVENTARIO12151830[],2,FALSE)</f>
        <v>#VALUE!</v>
      </c>
      <c r="R53" s="1">
        <v>69</v>
      </c>
    </row>
    <row r="54" spans="1:18" x14ac:dyDescent="0.25">
      <c r="A54" s="11" t="s">
        <v>97</v>
      </c>
      <c r="B54" s="4" t="s">
        <v>111</v>
      </c>
      <c r="C54" s="3">
        <f>INVENTARIO12151827[[#This Row],[STOCK]]</f>
        <v>94</v>
      </c>
      <c r="D54" s="17">
        <f>SUMIF(ENTRADAS14172032[[#This Row],[CÓDIGO PRODUCTO]],INVENTARIO12151830[[#This Row],[CÓDIGO PRODUCTO]],ENTRADAS14172032[[#This Row],[CANTIDAD]])</f>
        <v>72</v>
      </c>
      <c r="E54" s="17">
        <f>SUMIF(SALIDAS13161931[[#This Row],[CÓDIGO PRODUCTO]],INVENTARIO12151830[[#This Row],[CÓDIGO PRODUCTO]],SALIDAS13161931[[#This Row],[CANTIDAD]])</f>
        <v>86</v>
      </c>
      <c r="F54" s="18">
        <f>INVENTARIO12151830[[#This Row],[EXISTENCIAS INICIALES]]+INVENTARIO12151830[[#This Row],[ENTRADAS]]-INVENTARIO12151830[[#This Row],[SALIDAS]]</f>
        <v>80</v>
      </c>
      <c r="H54" s="1" t="s">
        <v>188</v>
      </c>
      <c r="I54" s="15">
        <v>44701</v>
      </c>
      <c r="J54" s="11" t="s">
        <v>97</v>
      </c>
      <c r="K54" s="1" t="e" cm="1">
        <f t="array" ref="K54">BUSCARV</f>
        <v>#NAME?</v>
      </c>
      <c r="L54" s="1">
        <v>86</v>
      </c>
      <c r="N54" s="1" t="s">
        <v>189</v>
      </c>
      <c r="O54" s="16">
        <v>44698</v>
      </c>
      <c r="P54" s="11" t="s">
        <v>97</v>
      </c>
      <c r="Q54" s="1" t="e" cm="1" vm="1">
        <f t="array" aca="1" ref="Q54" ca="1">VLOOKUP(ENTRADAS14172032[CÓDIGO PRODUCTO],INVENTARIO12151830[],2,FALSE)</f>
        <v>#VALUE!</v>
      </c>
      <c r="R54" s="1">
        <v>72</v>
      </c>
    </row>
    <row r="55" spans="1:18" x14ac:dyDescent="0.25">
      <c r="A55" s="11" t="s">
        <v>98</v>
      </c>
      <c r="B55" s="4" t="s">
        <v>112</v>
      </c>
      <c r="C55" s="3">
        <f>INVENTARIO12151827[[#This Row],[STOCK]]</f>
        <v>88</v>
      </c>
      <c r="D55" s="17">
        <f>SUMIF(ENTRADAS14172032[[#This Row],[CÓDIGO PRODUCTO]],INVENTARIO12151830[[#This Row],[CÓDIGO PRODUCTO]],ENTRADAS14172032[[#This Row],[CANTIDAD]])</f>
        <v>66</v>
      </c>
      <c r="E55" s="17">
        <f>SUMIF(SALIDAS13161931[[#This Row],[CÓDIGO PRODUCTO]],INVENTARIO12151830[[#This Row],[CÓDIGO PRODUCTO]],SALIDAS13161931[[#This Row],[CANTIDAD]])</f>
        <v>93</v>
      </c>
      <c r="F55" s="18">
        <f>INVENTARIO12151830[[#This Row],[EXISTENCIAS INICIALES]]+INVENTARIO12151830[[#This Row],[ENTRADAS]]-INVENTARIO12151830[[#This Row],[SALIDAS]]</f>
        <v>61</v>
      </c>
      <c r="H55" s="1" t="s">
        <v>189</v>
      </c>
      <c r="I55" s="15">
        <v>44702</v>
      </c>
      <c r="J55" s="11" t="s">
        <v>98</v>
      </c>
      <c r="K55" s="1" t="e" cm="1">
        <f t="array" ref="K55">BUSCARV</f>
        <v>#NAME?</v>
      </c>
      <c r="L55" s="1">
        <v>93</v>
      </c>
      <c r="N55" s="1" t="s">
        <v>190</v>
      </c>
      <c r="O55" s="16">
        <v>44699</v>
      </c>
      <c r="P55" s="11" t="s">
        <v>98</v>
      </c>
      <c r="Q55" s="1" t="e" cm="1" vm="1">
        <f t="array" aca="1" ref="Q55" ca="1">VLOOKUP(ENTRADAS14172032[CÓDIGO PRODUCTO],INVENTARIO12151830[],2,FALSE)</f>
        <v>#VALUE!</v>
      </c>
      <c r="R55" s="1">
        <v>66</v>
      </c>
    </row>
    <row r="56" spans="1:18" x14ac:dyDescent="0.25">
      <c r="A56" s="11" t="s">
        <v>113</v>
      </c>
      <c r="B56" s="4" t="s">
        <v>125</v>
      </c>
      <c r="C56" s="3">
        <f>INVENTARIO12151827[[#This Row],[STOCK]]</f>
        <v>39</v>
      </c>
      <c r="D56" s="17">
        <f>SUMIF(ENTRADAS14172032[[#This Row],[CÓDIGO PRODUCTO]],INVENTARIO12151830[[#This Row],[CÓDIGO PRODUCTO]],ENTRADAS14172032[[#This Row],[CANTIDAD]])</f>
        <v>76</v>
      </c>
      <c r="E56" s="17">
        <f>SUMIF(SALIDAS13161931[[#This Row],[CÓDIGO PRODUCTO]],INVENTARIO12151830[[#This Row],[CÓDIGO PRODUCTO]],SALIDAS13161931[[#This Row],[CANTIDAD]])</f>
        <v>89</v>
      </c>
      <c r="F56" s="18">
        <f>INVENTARIO12151830[[#This Row],[EXISTENCIAS INICIALES]]+INVENTARIO12151830[[#This Row],[ENTRADAS]]-INVENTARIO12151830[[#This Row],[SALIDAS]]</f>
        <v>26</v>
      </c>
      <c r="H56" s="1" t="s">
        <v>190</v>
      </c>
      <c r="I56" s="15">
        <v>44703</v>
      </c>
      <c r="J56" s="11" t="s">
        <v>113</v>
      </c>
      <c r="K56" s="1" t="e" cm="1">
        <f t="array" ref="K56">BUSCARV</f>
        <v>#NAME?</v>
      </c>
      <c r="L56" s="1">
        <v>89</v>
      </c>
      <c r="N56" s="1" t="s">
        <v>191</v>
      </c>
      <c r="O56" s="16">
        <v>44700</v>
      </c>
      <c r="P56" s="11" t="s">
        <v>113</v>
      </c>
      <c r="Q56" s="1" t="e" cm="1" vm="1">
        <f t="array" aca="1" ref="Q56" ca="1">VLOOKUP(ENTRADAS14172032[CÓDIGO PRODUCTO],INVENTARIO12151830[],2,FALSE)</f>
        <v>#VALUE!</v>
      </c>
      <c r="R56" s="1">
        <v>76</v>
      </c>
    </row>
    <row r="57" spans="1:18" x14ac:dyDescent="0.25">
      <c r="A57" s="11" t="s">
        <v>114</v>
      </c>
      <c r="B57" s="4" t="s">
        <v>126</v>
      </c>
      <c r="C57" s="3">
        <f>INVENTARIO12151827[[#This Row],[STOCK]]</f>
        <v>93</v>
      </c>
      <c r="D57" s="17">
        <f>SUMIF(ENTRADAS14172032[[#This Row],[CÓDIGO PRODUCTO]],INVENTARIO12151830[[#This Row],[CÓDIGO PRODUCTO]],ENTRADAS14172032[[#This Row],[CANTIDAD]])</f>
        <v>74</v>
      </c>
      <c r="E57" s="17">
        <f>SUMIF(SALIDAS13161931[[#This Row],[CÓDIGO PRODUCTO]],INVENTARIO12151830[[#This Row],[CÓDIGO PRODUCTO]],SALIDAS13161931[[#This Row],[CANTIDAD]])</f>
        <v>87</v>
      </c>
      <c r="F57" s="18">
        <f>INVENTARIO12151830[[#This Row],[EXISTENCIAS INICIALES]]+INVENTARIO12151830[[#This Row],[ENTRADAS]]-INVENTARIO12151830[[#This Row],[SALIDAS]]</f>
        <v>80</v>
      </c>
      <c r="H57" s="1" t="s">
        <v>191</v>
      </c>
      <c r="I57" s="15">
        <v>44704</v>
      </c>
      <c r="J57" s="11" t="s">
        <v>114</v>
      </c>
      <c r="K57" s="1" t="e" cm="1">
        <f t="array" ref="K57">BUSCARV</f>
        <v>#NAME?</v>
      </c>
      <c r="L57" s="1">
        <v>87</v>
      </c>
      <c r="N57" s="1" t="s">
        <v>192</v>
      </c>
      <c r="O57" s="16">
        <v>44701</v>
      </c>
      <c r="P57" s="11" t="s">
        <v>114</v>
      </c>
      <c r="Q57" s="1" t="e" cm="1" vm="1">
        <f t="array" aca="1" ref="Q57" ca="1">VLOOKUP(ENTRADAS14172032[CÓDIGO PRODUCTO],INVENTARIO12151830[],2,FALSE)</f>
        <v>#VALUE!</v>
      </c>
      <c r="R57" s="1">
        <v>74</v>
      </c>
    </row>
    <row r="58" spans="1:18" x14ac:dyDescent="0.25">
      <c r="A58" s="11" t="s">
        <v>115</v>
      </c>
      <c r="B58" s="4" t="s">
        <v>127</v>
      </c>
      <c r="C58" s="3">
        <f>INVENTARIO12151827[[#This Row],[STOCK]]</f>
        <v>74</v>
      </c>
      <c r="D58" s="17">
        <f>SUMIF(ENTRADAS14172032[[#This Row],[CÓDIGO PRODUCTO]],INVENTARIO12151830[[#This Row],[CÓDIGO PRODUCTO]],ENTRADAS14172032[[#This Row],[CANTIDAD]])</f>
        <v>72</v>
      </c>
      <c r="E58" s="17">
        <f>SUMIF(SALIDAS13161931[[#This Row],[CÓDIGO PRODUCTO]],INVENTARIO12151830[[#This Row],[CÓDIGO PRODUCTO]],SALIDAS13161931[[#This Row],[CANTIDAD]])</f>
        <v>93</v>
      </c>
      <c r="F58" s="18">
        <f>INVENTARIO12151830[[#This Row],[EXISTENCIAS INICIALES]]+INVENTARIO12151830[[#This Row],[ENTRADAS]]-INVENTARIO12151830[[#This Row],[SALIDAS]]</f>
        <v>53</v>
      </c>
      <c r="H58" s="1" t="s">
        <v>192</v>
      </c>
      <c r="I58" s="15">
        <v>44705</v>
      </c>
      <c r="J58" s="11" t="s">
        <v>115</v>
      </c>
      <c r="K58" s="1" t="e" cm="1">
        <f t="array" ref="K58">BUSCARV</f>
        <v>#NAME?</v>
      </c>
      <c r="L58" s="1">
        <v>93</v>
      </c>
      <c r="N58" s="1" t="s">
        <v>193</v>
      </c>
      <c r="O58" s="16">
        <v>44702</v>
      </c>
      <c r="P58" s="11" t="s">
        <v>115</v>
      </c>
      <c r="Q58" s="1" t="e" cm="1" vm="1">
        <f t="array" aca="1" ref="Q58" ca="1">VLOOKUP(ENTRADAS14172032[CÓDIGO PRODUCTO],INVENTARIO12151830[],2,FALSE)</f>
        <v>#VALUE!</v>
      </c>
      <c r="R58" s="1">
        <v>72</v>
      </c>
    </row>
    <row r="59" spans="1:18" x14ac:dyDescent="0.25">
      <c r="A59" s="11" t="s">
        <v>116</v>
      </c>
      <c r="B59" s="4" t="s">
        <v>128</v>
      </c>
      <c r="C59" s="3">
        <f>INVENTARIO12151827[[#This Row],[STOCK]]</f>
        <v>66</v>
      </c>
      <c r="D59" s="17">
        <f>SUMIF(ENTRADAS14172032[[#This Row],[CÓDIGO PRODUCTO]],INVENTARIO12151830[[#This Row],[CÓDIGO PRODUCTO]],ENTRADAS14172032[[#This Row],[CANTIDAD]])</f>
        <v>74</v>
      </c>
      <c r="E59" s="17">
        <f>SUMIF(SALIDAS13161931[[#This Row],[CÓDIGO PRODUCTO]],INVENTARIO12151830[[#This Row],[CÓDIGO PRODUCTO]],SALIDAS13161931[[#This Row],[CANTIDAD]])</f>
        <v>95</v>
      </c>
      <c r="F59" s="18">
        <f>INVENTARIO12151830[[#This Row],[EXISTENCIAS INICIALES]]+INVENTARIO12151830[[#This Row],[ENTRADAS]]-INVENTARIO12151830[[#This Row],[SALIDAS]]</f>
        <v>45</v>
      </c>
      <c r="H59" s="1" t="s">
        <v>193</v>
      </c>
      <c r="I59" s="15">
        <v>44706</v>
      </c>
      <c r="J59" s="11" t="s">
        <v>116</v>
      </c>
      <c r="K59" s="1" t="e" cm="1">
        <f t="array" ref="K59">BUSCARV</f>
        <v>#NAME?</v>
      </c>
      <c r="L59" s="1">
        <v>95</v>
      </c>
      <c r="N59" s="1" t="s">
        <v>194</v>
      </c>
      <c r="O59" s="16">
        <v>44703</v>
      </c>
      <c r="P59" s="11" t="s">
        <v>116</v>
      </c>
      <c r="Q59" s="1" t="e" cm="1" vm="1">
        <f t="array" aca="1" ref="Q59" ca="1">VLOOKUP(ENTRADAS14172032[CÓDIGO PRODUCTO],INVENTARIO12151830[],2,FALSE)</f>
        <v>#VALUE!</v>
      </c>
      <c r="R59" s="1">
        <v>74</v>
      </c>
    </row>
    <row r="60" spans="1:18" x14ac:dyDescent="0.25">
      <c r="A60" s="11" t="s">
        <v>117</v>
      </c>
      <c r="B60" s="4" t="s">
        <v>129</v>
      </c>
      <c r="C60" s="3">
        <f>INVENTARIO12151827[[#This Row],[STOCK]]</f>
        <v>129</v>
      </c>
      <c r="D60" s="17">
        <f>SUMIF(ENTRADAS14172032[[#This Row],[CÓDIGO PRODUCTO]],INVENTARIO12151830[[#This Row],[CÓDIGO PRODUCTO]],ENTRADAS14172032[[#This Row],[CANTIDAD]])</f>
        <v>76</v>
      </c>
      <c r="E60" s="17">
        <f>SUMIF(SALIDAS13161931[[#This Row],[CÓDIGO PRODUCTO]],INVENTARIO12151830[[#This Row],[CÓDIGO PRODUCTO]],SALIDAS13161931[[#This Row],[CANTIDAD]])</f>
        <v>87</v>
      </c>
      <c r="F60" s="18">
        <f>INVENTARIO12151830[[#This Row],[EXISTENCIAS INICIALES]]+INVENTARIO12151830[[#This Row],[ENTRADAS]]-INVENTARIO12151830[[#This Row],[SALIDAS]]</f>
        <v>118</v>
      </c>
      <c r="H60" s="1" t="s">
        <v>194</v>
      </c>
      <c r="I60" s="15">
        <v>44707</v>
      </c>
      <c r="J60" s="11" t="s">
        <v>117</v>
      </c>
      <c r="K60" s="1" t="e" cm="1">
        <f t="array" ref="K60">BUSCARV</f>
        <v>#NAME?</v>
      </c>
      <c r="L60" s="1">
        <v>87</v>
      </c>
      <c r="N60" s="1" t="s">
        <v>195</v>
      </c>
      <c r="O60" s="16">
        <v>44704</v>
      </c>
      <c r="P60" s="11" t="s">
        <v>117</v>
      </c>
      <c r="Q60" s="1" t="e" cm="1" vm="1">
        <f t="array" aca="1" ref="Q60" ca="1">VLOOKUP(ENTRADAS14172032[CÓDIGO PRODUCTO],INVENTARIO12151830[],2,FALSE)</f>
        <v>#VALUE!</v>
      </c>
      <c r="R60" s="1">
        <v>76</v>
      </c>
    </row>
    <row r="61" spans="1:18" x14ac:dyDescent="0.25">
      <c r="A61" s="11" t="s">
        <v>118</v>
      </c>
      <c r="B61" s="4" t="s">
        <v>130</v>
      </c>
      <c r="C61" s="3">
        <f>INVENTARIO12151827[[#This Row],[STOCK]]</f>
        <v>77</v>
      </c>
      <c r="D61" s="17">
        <f>SUMIF(ENTRADAS14172032[[#This Row],[CÓDIGO PRODUCTO]],INVENTARIO12151830[[#This Row],[CÓDIGO PRODUCTO]],ENTRADAS14172032[[#This Row],[CANTIDAD]])</f>
        <v>69</v>
      </c>
      <c r="E61" s="17">
        <f>SUMIF(SALIDAS13161931[[#This Row],[CÓDIGO PRODUCTO]],INVENTARIO12151830[[#This Row],[CÓDIGO PRODUCTO]],SALIDAS13161931[[#This Row],[CANTIDAD]])</f>
        <v>87</v>
      </c>
      <c r="F61" s="18">
        <f>INVENTARIO12151830[[#This Row],[EXISTENCIAS INICIALES]]+INVENTARIO12151830[[#This Row],[ENTRADAS]]-INVENTARIO12151830[[#This Row],[SALIDAS]]</f>
        <v>59</v>
      </c>
      <c r="H61" s="1" t="s">
        <v>195</v>
      </c>
      <c r="I61" s="15">
        <v>44708</v>
      </c>
      <c r="J61" s="11" t="s">
        <v>118</v>
      </c>
      <c r="K61" s="1" t="e" cm="1">
        <f t="array" ref="K61">BUSCARV</f>
        <v>#NAME?</v>
      </c>
      <c r="L61" s="1">
        <v>87</v>
      </c>
      <c r="N61" s="1" t="s">
        <v>196</v>
      </c>
      <c r="O61" s="16">
        <v>44705</v>
      </c>
      <c r="P61" s="11" t="s">
        <v>118</v>
      </c>
      <c r="Q61" s="1" t="e" cm="1" vm="1">
        <f t="array" aca="1" ref="Q61" ca="1">VLOOKUP(ENTRADAS14172032[CÓDIGO PRODUCTO],INVENTARIO12151830[],2,FALSE)</f>
        <v>#VALUE!</v>
      </c>
      <c r="R61" s="1">
        <v>69</v>
      </c>
    </row>
    <row r="62" spans="1:18" x14ac:dyDescent="0.25">
      <c r="A62" s="11" t="s">
        <v>119</v>
      </c>
      <c r="B62" s="4" t="s">
        <v>131</v>
      </c>
      <c r="C62" s="3">
        <f>INVENTARIO12151827[[#This Row],[STOCK]]</f>
        <v>59</v>
      </c>
      <c r="D62" s="17">
        <f>SUMIF(ENTRADAS14172032[[#This Row],[CÓDIGO PRODUCTO]],INVENTARIO12151830[[#This Row],[CÓDIGO PRODUCTO]],ENTRADAS14172032[[#This Row],[CANTIDAD]])</f>
        <v>68</v>
      </c>
      <c r="E62" s="17">
        <f>SUMIF(SALIDAS13161931[[#This Row],[CÓDIGO PRODUCTO]],INVENTARIO12151830[[#This Row],[CÓDIGO PRODUCTO]],SALIDAS13161931[[#This Row],[CANTIDAD]])</f>
        <v>93</v>
      </c>
      <c r="F62" s="18">
        <f>INVENTARIO12151830[[#This Row],[EXISTENCIAS INICIALES]]+INVENTARIO12151830[[#This Row],[ENTRADAS]]-INVENTARIO12151830[[#This Row],[SALIDAS]]</f>
        <v>34</v>
      </c>
      <c r="H62" s="1" t="s">
        <v>196</v>
      </c>
      <c r="I62" s="15">
        <v>44709</v>
      </c>
      <c r="J62" s="11" t="s">
        <v>119</v>
      </c>
      <c r="K62" s="1" t="e" cm="1">
        <f t="array" ref="K62">BUSCARV</f>
        <v>#NAME?</v>
      </c>
      <c r="L62" s="1">
        <v>93</v>
      </c>
      <c r="N62" s="1" t="s">
        <v>197</v>
      </c>
      <c r="O62" s="16">
        <v>44706</v>
      </c>
      <c r="P62" s="11" t="s">
        <v>119</v>
      </c>
      <c r="Q62" s="1" t="e" cm="1" vm="1">
        <f t="array" aca="1" ref="Q62" ca="1">VLOOKUP(ENTRADAS14172032[CÓDIGO PRODUCTO],INVENTARIO12151830[],2,FALSE)</f>
        <v>#VALUE!</v>
      </c>
      <c r="R62" s="1">
        <v>68</v>
      </c>
    </row>
    <row r="63" spans="1:18" x14ac:dyDescent="0.25">
      <c r="A63" s="11" t="s">
        <v>120</v>
      </c>
      <c r="B63" s="4" t="s">
        <v>132</v>
      </c>
      <c r="C63" s="3">
        <f>INVENTARIO12151827[[#This Row],[STOCK]]</f>
        <v>62</v>
      </c>
      <c r="D63" s="17">
        <f>SUMIF(ENTRADAS14172032[[#This Row],[CÓDIGO PRODUCTO]],INVENTARIO12151830[[#This Row],[CÓDIGO PRODUCTO]],ENTRADAS14172032[[#This Row],[CANTIDAD]])</f>
        <v>68</v>
      </c>
      <c r="E63" s="17">
        <f>SUMIF(SALIDAS13161931[[#This Row],[CÓDIGO PRODUCTO]],INVENTARIO12151830[[#This Row],[CÓDIGO PRODUCTO]],SALIDAS13161931[[#This Row],[CANTIDAD]])</f>
        <v>87</v>
      </c>
      <c r="F63" s="18">
        <f>INVENTARIO12151830[[#This Row],[EXISTENCIAS INICIALES]]+INVENTARIO12151830[[#This Row],[ENTRADAS]]-INVENTARIO12151830[[#This Row],[SALIDAS]]</f>
        <v>43</v>
      </c>
      <c r="H63" s="1" t="s">
        <v>197</v>
      </c>
      <c r="I63" s="15">
        <v>44710</v>
      </c>
      <c r="J63" s="11" t="s">
        <v>120</v>
      </c>
      <c r="K63" s="1" t="e" cm="1">
        <f t="array" ref="K63">BUSCARV</f>
        <v>#NAME?</v>
      </c>
      <c r="L63" s="1">
        <v>87</v>
      </c>
      <c r="N63" s="1" t="s">
        <v>198</v>
      </c>
      <c r="O63" s="16">
        <v>44707</v>
      </c>
      <c r="P63" s="11" t="s">
        <v>120</v>
      </c>
      <c r="Q63" s="1" t="e" cm="1" vm="1">
        <f t="array" aca="1" ref="Q63" ca="1">VLOOKUP(ENTRADAS14172032[CÓDIGO PRODUCTO],INVENTARIO12151830[],2,FALSE)</f>
        <v>#VALUE!</v>
      </c>
      <c r="R63" s="1">
        <v>68</v>
      </c>
    </row>
    <row r="64" spans="1:18" x14ac:dyDescent="0.25">
      <c r="A64" s="11" t="s">
        <v>121</v>
      </c>
      <c r="B64" s="4" t="s">
        <v>133</v>
      </c>
      <c r="C64" s="3">
        <f>INVENTARIO12151827[[#This Row],[STOCK]]</f>
        <v>73</v>
      </c>
      <c r="D64" s="17">
        <f>SUMIF(ENTRADAS14172032[[#This Row],[CÓDIGO PRODUCTO]],INVENTARIO12151830[[#This Row],[CÓDIGO PRODUCTO]],ENTRADAS14172032[[#This Row],[CANTIDAD]])</f>
        <v>73</v>
      </c>
      <c r="E64" s="17">
        <f>SUMIF(SALIDAS13161931[[#This Row],[CÓDIGO PRODUCTO]],INVENTARIO12151830[[#This Row],[CÓDIGO PRODUCTO]],SALIDAS13161931[[#This Row],[CANTIDAD]])</f>
        <v>90</v>
      </c>
      <c r="F64" s="18">
        <f>INVENTARIO12151830[[#This Row],[EXISTENCIAS INICIALES]]+INVENTARIO12151830[[#This Row],[ENTRADAS]]-INVENTARIO12151830[[#This Row],[SALIDAS]]</f>
        <v>56</v>
      </c>
      <c r="H64" s="1" t="s">
        <v>198</v>
      </c>
      <c r="I64" s="15">
        <v>44711</v>
      </c>
      <c r="J64" s="11" t="s">
        <v>121</v>
      </c>
      <c r="K64" s="1" t="e" cm="1">
        <f t="array" ref="K64">BUSCARV</f>
        <v>#NAME?</v>
      </c>
      <c r="L64" s="1">
        <v>90</v>
      </c>
      <c r="N64" s="1" t="s">
        <v>199</v>
      </c>
      <c r="O64" s="16">
        <v>44708</v>
      </c>
      <c r="P64" s="11" t="s">
        <v>121</v>
      </c>
      <c r="Q64" s="1" t="e" cm="1" vm="1">
        <f t="array" aca="1" ref="Q64" ca="1">VLOOKUP(ENTRADAS14172032[CÓDIGO PRODUCTO],INVENTARIO12151830[],2,FALSE)</f>
        <v>#VALUE!</v>
      </c>
      <c r="R64" s="1">
        <v>73</v>
      </c>
    </row>
    <row r="65" spans="1:18" x14ac:dyDescent="0.25">
      <c r="A65" s="11" t="s">
        <v>122</v>
      </c>
      <c r="B65" s="4" t="s">
        <v>134</v>
      </c>
      <c r="C65" s="3">
        <f>INVENTARIO12151827[[#This Row],[STOCK]]</f>
        <v>30</v>
      </c>
      <c r="D65" s="17">
        <f>SUMIF(ENTRADAS14172032[[#This Row],[CÓDIGO PRODUCTO]],INVENTARIO12151830[[#This Row],[CÓDIGO PRODUCTO]],ENTRADAS14172032[[#This Row],[CANTIDAD]])</f>
        <v>71</v>
      </c>
      <c r="E65" s="17">
        <f>SUMIF(SALIDAS13161931[[#This Row],[CÓDIGO PRODUCTO]],INVENTARIO12151830[[#This Row],[CÓDIGO PRODUCTO]],SALIDAS13161931[[#This Row],[CANTIDAD]])</f>
        <v>87</v>
      </c>
      <c r="F65" s="18">
        <f>INVENTARIO12151830[[#This Row],[EXISTENCIAS INICIALES]]+INVENTARIO12151830[[#This Row],[ENTRADAS]]-INVENTARIO12151830[[#This Row],[SALIDAS]]</f>
        <v>14</v>
      </c>
      <c r="H65" s="1" t="s">
        <v>199</v>
      </c>
      <c r="I65" s="15">
        <v>44712</v>
      </c>
      <c r="J65" s="11" t="s">
        <v>122</v>
      </c>
      <c r="K65" s="1" t="e" cm="1">
        <f t="array" ref="K65">BUSCARV</f>
        <v>#NAME?</v>
      </c>
      <c r="L65" s="1">
        <v>87</v>
      </c>
      <c r="N65" s="1" t="s">
        <v>200</v>
      </c>
      <c r="O65" s="16">
        <v>44709</v>
      </c>
      <c r="P65" s="11" t="s">
        <v>122</v>
      </c>
      <c r="Q65" s="1" t="e" cm="1" vm="1">
        <f t="array" aca="1" ref="Q65" ca="1">VLOOKUP(ENTRADAS14172032[CÓDIGO PRODUCTO],INVENTARIO12151830[],2,FALSE)</f>
        <v>#VALUE!</v>
      </c>
      <c r="R65" s="1">
        <v>71</v>
      </c>
    </row>
    <row r="66" spans="1:18" x14ac:dyDescent="0.25">
      <c r="A66" s="11" t="s">
        <v>123</v>
      </c>
      <c r="B66" s="4" t="s">
        <v>135</v>
      </c>
      <c r="C66" s="3">
        <f>INVENTARIO12151827[[#This Row],[STOCK]]</f>
        <v>65</v>
      </c>
      <c r="D66" s="17">
        <f>SUMIF(ENTRADAS14172032[[#This Row],[CÓDIGO PRODUCTO]],INVENTARIO12151830[[#This Row],[CÓDIGO PRODUCTO]],ENTRADAS14172032[[#This Row],[CANTIDAD]])</f>
        <v>67</v>
      </c>
      <c r="E66" s="17">
        <f>SUMIF(SALIDAS13161931[[#This Row],[CÓDIGO PRODUCTO]],INVENTARIO12151830[[#This Row],[CÓDIGO PRODUCTO]],SALIDAS13161931[[#This Row],[CANTIDAD]])</f>
        <v>87</v>
      </c>
      <c r="F66" s="18">
        <f>INVENTARIO12151830[[#This Row],[EXISTENCIAS INICIALES]]+INVENTARIO12151830[[#This Row],[ENTRADAS]]-INVENTARIO12151830[[#This Row],[SALIDAS]]</f>
        <v>45</v>
      </c>
      <c r="H66" s="1" t="s">
        <v>200</v>
      </c>
      <c r="I66" s="15">
        <v>44713</v>
      </c>
      <c r="J66" s="11" t="s">
        <v>123</v>
      </c>
      <c r="K66" s="1" t="e" cm="1">
        <f t="array" ref="K66">BUSCARV</f>
        <v>#NAME?</v>
      </c>
      <c r="L66" s="1">
        <v>87</v>
      </c>
      <c r="N66" s="1" t="s">
        <v>201</v>
      </c>
      <c r="O66" s="16">
        <v>44710</v>
      </c>
      <c r="P66" s="11" t="s">
        <v>123</v>
      </c>
      <c r="Q66" s="1" t="e" cm="1" vm="1">
        <f t="array" aca="1" ref="Q66" ca="1">VLOOKUP(ENTRADAS14172032[CÓDIGO PRODUCTO],INVENTARIO12151830[],2,FALSE)</f>
        <v>#VALUE!</v>
      </c>
      <c r="R66" s="1">
        <v>67</v>
      </c>
    </row>
    <row r="67" spans="1:18" x14ac:dyDescent="0.25">
      <c r="A67" s="11" t="s">
        <v>124</v>
      </c>
      <c r="B67" s="4" t="s">
        <v>136</v>
      </c>
      <c r="C67" s="3">
        <f>INVENTARIO12151827[[#This Row],[STOCK]]</f>
        <v>57</v>
      </c>
      <c r="D67" s="17">
        <f>SUMIF(ENTRADAS14172032[[#This Row],[CÓDIGO PRODUCTO]],INVENTARIO12151830[[#This Row],[CÓDIGO PRODUCTO]],ENTRADAS14172032[[#This Row],[CANTIDAD]])</f>
        <v>69</v>
      </c>
      <c r="E67" s="17">
        <f>SUMIF(SALIDAS13161931[[#This Row],[CÓDIGO PRODUCTO]],INVENTARIO12151830[[#This Row],[CÓDIGO PRODUCTO]],SALIDAS13161931[[#This Row],[CANTIDAD]])</f>
        <v>91</v>
      </c>
      <c r="F67" s="18">
        <f>INVENTARIO12151830[[#This Row],[EXISTENCIAS INICIALES]]+INVENTARIO12151830[[#This Row],[ENTRADAS]]-INVENTARIO12151830[[#This Row],[SALIDAS]]</f>
        <v>35</v>
      </c>
      <c r="H67" s="1" t="s">
        <v>201</v>
      </c>
      <c r="I67" s="15">
        <v>44714</v>
      </c>
      <c r="J67" s="11" t="s">
        <v>124</v>
      </c>
      <c r="K67" s="1" t="e" cm="1">
        <f t="array" ref="K67">BUSCARV</f>
        <v>#NAME?</v>
      </c>
      <c r="L67" s="1">
        <v>91</v>
      </c>
      <c r="N67" s="1" t="s">
        <v>202</v>
      </c>
      <c r="O67" s="16">
        <v>44711</v>
      </c>
      <c r="P67" s="11" t="s">
        <v>124</v>
      </c>
      <c r="Q67" s="1" t="e" cm="1" vm="1">
        <f t="array" aca="1" ref="Q67" ca="1">VLOOKUP(ENTRADAS14172032[CÓDIGO PRODUCTO],INVENTARIO12151830[],2,FALSE)</f>
        <v>#VALUE!</v>
      </c>
      <c r="R67" s="1">
        <v>69</v>
      </c>
    </row>
    <row r="68" spans="1:18" x14ac:dyDescent="0.25">
      <c r="A68" s="11" t="s">
        <v>137</v>
      </c>
      <c r="B68" s="4" t="s">
        <v>139</v>
      </c>
      <c r="C68" s="3">
        <f>INVENTARIO12151827[[#This Row],[STOCK]]</f>
        <v>75</v>
      </c>
      <c r="D68" s="17">
        <f>SUMIF(ENTRADAS14172032[[#This Row],[CÓDIGO PRODUCTO]],INVENTARIO12151830[[#This Row],[CÓDIGO PRODUCTO]],ENTRADAS14172032[[#This Row],[CANTIDAD]])</f>
        <v>67</v>
      </c>
      <c r="E68" s="17">
        <f>SUMIF(SALIDAS13161931[[#This Row],[CÓDIGO PRODUCTO]],INVENTARIO12151830[[#This Row],[CÓDIGO PRODUCTO]],SALIDAS13161931[[#This Row],[CANTIDAD]])</f>
        <v>94</v>
      </c>
      <c r="F68" s="18">
        <f>INVENTARIO12151830[[#This Row],[EXISTENCIAS INICIALES]]+INVENTARIO12151830[[#This Row],[ENTRADAS]]-INVENTARIO12151830[[#This Row],[SALIDAS]]</f>
        <v>48</v>
      </c>
      <c r="H68" s="1" t="s">
        <v>202</v>
      </c>
      <c r="I68" s="15">
        <v>44715</v>
      </c>
      <c r="J68" s="11" t="s">
        <v>137</v>
      </c>
      <c r="K68" s="1" t="e" cm="1">
        <f t="array" ref="K68">BUSCARV</f>
        <v>#NAME?</v>
      </c>
      <c r="L68" s="1">
        <v>94</v>
      </c>
      <c r="N68" s="1" t="s">
        <v>203</v>
      </c>
      <c r="O68" s="16">
        <v>44712</v>
      </c>
      <c r="P68" s="11" t="s">
        <v>137</v>
      </c>
      <c r="Q68" s="1" t="e" cm="1" vm="1">
        <f t="array" aca="1" ref="Q68" ca="1">VLOOKUP(ENTRADAS14172032[CÓDIGO PRODUCTO],INVENTARIO12151830[],2,FALSE)</f>
        <v>#VALUE!</v>
      </c>
      <c r="R68" s="1">
        <v>67</v>
      </c>
    </row>
    <row r="69" spans="1:18" x14ac:dyDescent="0.25">
      <c r="A69" s="11" t="s">
        <v>138</v>
      </c>
      <c r="B69" s="4" t="s">
        <v>140</v>
      </c>
      <c r="C69" s="3">
        <f>INVENTARIO12151827[[#This Row],[STOCK]]</f>
        <v>146</v>
      </c>
      <c r="D69" s="17">
        <f>SUMIF(ENTRADAS14172032[[#This Row],[CÓDIGO PRODUCTO]],INVENTARIO12151830[[#This Row],[CÓDIGO PRODUCTO]],ENTRADAS14172032[[#This Row],[CANTIDAD]])</f>
        <v>66</v>
      </c>
      <c r="E69" s="17">
        <f>SUMIF(SALIDAS13161931[[#This Row],[CÓDIGO PRODUCTO]],INVENTARIO12151830[[#This Row],[CÓDIGO PRODUCTO]],SALIDAS13161931[[#This Row],[CANTIDAD]])</f>
        <v>95</v>
      </c>
      <c r="F69" s="18">
        <f>INVENTARIO12151830[[#This Row],[EXISTENCIAS INICIALES]]+INVENTARIO12151830[[#This Row],[ENTRADAS]]-INVENTARIO12151830[[#This Row],[SALIDAS]]</f>
        <v>117</v>
      </c>
      <c r="H69" s="1" t="s">
        <v>203</v>
      </c>
      <c r="I69" s="15">
        <v>44716</v>
      </c>
      <c r="J69" s="11" t="s">
        <v>138</v>
      </c>
      <c r="K69" s="1" t="e" cm="1">
        <f t="array" ref="K69">BUSCARV</f>
        <v>#NAME?</v>
      </c>
      <c r="L69" s="1">
        <v>95</v>
      </c>
      <c r="N69" s="1" t="s">
        <v>204</v>
      </c>
      <c r="O69" s="16">
        <v>44713</v>
      </c>
      <c r="P69" s="11" t="s">
        <v>138</v>
      </c>
      <c r="Q69" s="1" t="e" cm="1" vm="1">
        <f t="array" aca="1" ref="Q69" ca="1">VLOOKUP(ENTRADAS14172032[CÓDIGO PRODUCTO],INVENTARIO12151830[],2,FALSE)</f>
        <v>#VALUE!</v>
      </c>
      <c r="R69" s="1">
        <v>66</v>
      </c>
    </row>
    <row r="70" spans="1:18" x14ac:dyDescent="0.25">
      <c r="A70" s="11" t="s">
        <v>392</v>
      </c>
      <c r="B70" t="s">
        <v>273</v>
      </c>
      <c r="C70" s="3">
        <f>INVENTARIO12151827[[#This Row],[STOCK]]</f>
        <v>82</v>
      </c>
      <c r="D70" s="17">
        <f>SUMIF(ENTRADAS14172032[[#This Row],[CÓDIGO PRODUCTO]],INVENTARIO12151830[[#This Row],[CÓDIGO PRODUCTO]],ENTRADAS14172032[[#This Row],[CANTIDAD]])</f>
        <v>91</v>
      </c>
      <c r="E70" s="17">
        <f>SUMIF(SALIDAS13161931[[#This Row],[CÓDIGO PRODUCTO]],INVENTARIO12151830[[#This Row],[CÓDIGO PRODUCTO]],SALIDAS13161931[[#This Row],[CANTIDAD]])</f>
        <v>88</v>
      </c>
      <c r="F70" s="18">
        <f>INVENTARIO12151830[[#This Row],[EXISTENCIAS INICIALES]]+INVENTARIO12151830[[#This Row],[ENTRADAS]]-INVENTARIO12151830[[#This Row],[SALIDAS]]</f>
        <v>85</v>
      </c>
      <c r="H70" s="1" t="s">
        <v>204</v>
      </c>
      <c r="J70" s="11" t="s">
        <v>392</v>
      </c>
      <c r="K70" s="36" t="e" cm="1">
        <f t="array" ref="K70">BUSCARV</f>
        <v>#NAME?</v>
      </c>
      <c r="L70" s="1">
        <v>88</v>
      </c>
      <c r="N70" s="1" t="s">
        <v>518</v>
      </c>
      <c r="P70" s="11" t="s">
        <v>392</v>
      </c>
      <c r="Q70" s="1" t="e" cm="1" vm="1">
        <f t="array" aca="1" ref="Q70" ca="1">VLOOKUP(ENTRADAS14172032[CÓDIGO PRODUCTO],INVENTARIO12151830[],2,FALSE)</f>
        <v>#VALUE!</v>
      </c>
      <c r="R70" s="1">
        <v>91</v>
      </c>
    </row>
    <row r="71" spans="1:18" x14ac:dyDescent="0.25">
      <c r="A71" s="11" t="s">
        <v>393</v>
      </c>
      <c r="B71" t="s">
        <v>40</v>
      </c>
      <c r="C71" s="3">
        <f>INVENTARIO12151827[[#This Row],[STOCK]]</f>
        <v>60</v>
      </c>
      <c r="D71" s="17">
        <f>SUMIF(ENTRADAS14172032[[#This Row],[CÓDIGO PRODUCTO]],INVENTARIO12151830[[#This Row],[CÓDIGO PRODUCTO]],ENTRADAS14172032[[#This Row],[CANTIDAD]])</f>
        <v>90</v>
      </c>
      <c r="E71" s="17">
        <f>SUMIF(SALIDAS13161931[[#This Row],[CÓDIGO PRODUCTO]],INVENTARIO12151830[[#This Row],[CÓDIGO PRODUCTO]],SALIDAS13161931[[#This Row],[CANTIDAD]])</f>
        <v>94</v>
      </c>
      <c r="F71" s="18">
        <f>INVENTARIO12151830[[#This Row],[EXISTENCIAS INICIALES]]+INVENTARIO12151830[[#This Row],[ENTRADAS]]-INVENTARIO12151830[[#This Row],[SALIDAS]]</f>
        <v>56</v>
      </c>
      <c r="H71" s="1" t="s">
        <v>518</v>
      </c>
      <c r="J71" s="11" t="s">
        <v>393</v>
      </c>
      <c r="K71" s="36" t="e" cm="1">
        <f t="array" ref="K71">BUSCARV</f>
        <v>#NAME?</v>
      </c>
      <c r="L71" s="1">
        <v>94</v>
      </c>
      <c r="N71" s="1" t="s">
        <v>519</v>
      </c>
      <c r="P71" s="11" t="s">
        <v>393</v>
      </c>
      <c r="Q71" s="1" t="e" cm="1" vm="1">
        <f t="array" aca="1" ref="Q71" ca="1">VLOOKUP(ENTRADAS14172032[CÓDIGO PRODUCTO],INVENTARIO12151830[],2,FALSE)</f>
        <v>#VALUE!</v>
      </c>
      <c r="R71" s="1">
        <v>90</v>
      </c>
    </row>
    <row r="72" spans="1:18" x14ac:dyDescent="0.25">
      <c r="A72" s="11" t="s">
        <v>394</v>
      </c>
      <c r="B72" t="s">
        <v>274</v>
      </c>
      <c r="C72" s="3">
        <f>INVENTARIO12151827[[#This Row],[STOCK]]</f>
        <v>99</v>
      </c>
      <c r="D72" s="19">
        <f>SUMIF(ENTRADAS14172032[[#This Row],[CÓDIGO PRODUCTO]],INVENTARIO12151830[[#This Row],[CÓDIGO PRODUCTO]],ENTRADAS14172032[[#This Row],[CANTIDAD]])</f>
        <v>95</v>
      </c>
      <c r="E72" s="19">
        <f>SUMIF(SALIDAS13161931[[#This Row],[CÓDIGO PRODUCTO]],INVENTARIO12151830[[#This Row],[CÓDIGO PRODUCTO]],SALIDAS13161931[[#This Row],[CANTIDAD]])</f>
        <v>88</v>
      </c>
      <c r="F72" s="20">
        <f>INVENTARIO12151830[[#This Row],[EXISTENCIAS INICIALES]]+INVENTARIO12151830[[#This Row],[ENTRADAS]]-INVENTARIO12151830[[#This Row],[SALIDAS]]</f>
        <v>106</v>
      </c>
      <c r="H72" s="1" t="s">
        <v>519</v>
      </c>
      <c r="J72" s="11" t="s">
        <v>394</v>
      </c>
      <c r="K72" s="36" t="e" cm="1">
        <f t="array" ref="K72">BUSCARV</f>
        <v>#NAME?</v>
      </c>
      <c r="L72" s="1">
        <v>88</v>
      </c>
      <c r="N72" s="1" t="s">
        <v>520</v>
      </c>
      <c r="P72" s="11" t="s">
        <v>394</v>
      </c>
      <c r="Q72" s="1" t="e" cm="1" vm="1">
        <f t="array" aca="1" ref="Q72" ca="1">VLOOKUP(ENTRADAS14172032[CÓDIGO PRODUCTO],INVENTARIO12151830[],2,FALSE)</f>
        <v>#VALUE!</v>
      </c>
      <c r="R72" s="1">
        <v>95</v>
      </c>
    </row>
    <row r="73" spans="1:18" x14ac:dyDescent="0.25">
      <c r="A73" s="11" t="s">
        <v>395</v>
      </c>
      <c r="B73" t="s">
        <v>275</v>
      </c>
      <c r="C73" s="3">
        <f>INVENTARIO12151827[[#This Row],[STOCK]]</f>
        <v>81</v>
      </c>
      <c r="D73" s="17">
        <f>SUMIF(ENTRADAS14172032[[#This Row],[CÓDIGO PRODUCTO]],INVENTARIO12151830[[#This Row],[CÓDIGO PRODUCTO]],ENTRADAS14172032[[#This Row],[CANTIDAD]])</f>
        <v>97</v>
      </c>
      <c r="E73" s="17">
        <f>SUMIF(SALIDAS13161931[[#This Row],[CÓDIGO PRODUCTO]],INVENTARIO12151830[[#This Row],[CÓDIGO PRODUCTO]],SALIDAS13161931[[#This Row],[CANTIDAD]])</f>
        <v>93</v>
      </c>
      <c r="F73" s="18">
        <f>INVENTARIO12151830[[#This Row],[EXISTENCIAS INICIALES]]+INVENTARIO12151830[[#This Row],[ENTRADAS]]-INVENTARIO12151830[[#This Row],[SALIDAS]]</f>
        <v>85</v>
      </c>
      <c r="H73" s="1" t="s">
        <v>520</v>
      </c>
      <c r="J73" s="11" t="s">
        <v>395</v>
      </c>
      <c r="K73" s="36" t="e" cm="1">
        <f t="array" ref="K73">BUSCARV</f>
        <v>#NAME?</v>
      </c>
      <c r="L73" s="1">
        <v>93</v>
      </c>
      <c r="N73" s="1" t="s">
        <v>521</v>
      </c>
      <c r="P73" s="11" t="s">
        <v>395</v>
      </c>
      <c r="Q73" s="1" t="e" cm="1" vm="1">
        <f t="array" aca="1" ref="Q73" ca="1">VLOOKUP(ENTRADAS14172032[CÓDIGO PRODUCTO],INVENTARIO12151830[],2,FALSE)</f>
        <v>#VALUE!</v>
      </c>
      <c r="R73" s="1">
        <v>97</v>
      </c>
    </row>
    <row r="74" spans="1:18" x14ac:dyDescent="0.25">
      <c r="A74" s="11" t="s">
        <v>396</v>
      </c>
      <c r="B74" t="s">
        <v>276</v>
      </c>
      <c r="C74" s="3">
        <f>INVENTARIO12151827[[#This Row],[STOCK]]</f>
        <v>108</v>
      </c>
      <c r="D74" s="17">
        <f>SUMIF(ENTRADAS14172032[[#This Row],[CÓDIGO PRODUCTO]],INVENTARIO12151830[[#This Row],[CÓDIGO PRODUCTO]],ENTRADAS14172032[[#This Row],[CANTIDAD]])</f>
        <v>75</v>
      </c>
      <c r="E74" s="17">
        <f>SUMIF(SALIDAS13161931[[#This Row],[CÓDIGO PRODUCTO]],INVENTARIO12151830[[#This Row],[CÓDIGO PRODUCTO]],SALIDAS13161931[[#This Row],[CANTIDAD]])</f>
        <v>90</v>
      </c>
      <c r="F74" s="18">
        <f>INVENTARIO12151830[[#This Row],[EXISTENCIAS INICIALES]]+INVENTARIO12151830[[#This Row],[ENTRADAS]]-INVENTARIO12151830[[#This Row],[SALIDAS]]</f>
        <v>93</v>
      </c>
      <c r="H74" s="1" t="s">
        <v>521</v>
      </c>
      <c r="J74" s="11" t="s">
        <v>396</v>
      </c>
      <c r="K74" s="36" t="e" cm="1">
        <f t="array" ref="K74">BUSCARV</f>
        <v>#NAME?</v>
      </c>
      <c r="L74" s="1">
        <v>90</v>
      </c>
      <c r="N74" s="1" t="s">
        <v>522</v>
      </c>
      <c r="P74" s="11" t="s">
        <v>396</v>
      </c>
      <c r="Q74" s="1" t="e" cm="1" vm="1">
        <f t="array" aca="1" ref="Q74" ca="1">VLOOKUP(ENTRADAS14172032[CÓDIGO PRODUCTO],INVENTARIO12151830[],2,FALSE)</f>
        <v>#VALUE!</v>
      </c>
      <c r="R74" s="1">
        <v>75</v>
      </c>
    </row>
    <row r="75" spans="1:18" x14ac:dyDescent="0.25">
      <c r="A75" s="11" t="s">
        <v>397</v>
      </c>
      <c r="B75" t="s">
        <v>41</v>
      </c>
      <c r="C75" s="3">
        <f>INVENTARIO12151827[[#This Row],[STOCK]]</f>
        <v>77</v>
      </c>
      <c r="D75" s="17">
        <f>SUMIF(ENTRADAS14172032[[#This Row],[CÓDIGO PRODUCTO]],INVENTARIO12151830[[#This Row],[CÓDIGO PRODUCTO]],ENTRADAS14172032[[#This Row],[CANTIDAD]])</f>
        <v>71</v>
      </c>
      <c r="E75" s="17">
        <f>SUMIF(SALIDAS13161931[[#This Row],[CÓDIGO PRODUCTO]],INVENTARIO12151830[[#This Row],[CÓDIGO PRODUCTO]],SALIDAS13161931[[#This Row],[CANTIDAD]])</f>
        <v>95</v>
      </c>
      <c r="F75" s="18">
        <f>INVENTARIO12151830[[#This Row],[EXISTENCIAS INICIALES]]+INVENTARIO12151830[[#This Row],[ENTRADAS]]-INVENTARIO12151830[[#This Row],[SALIDAS]]</f>
        <v>53</v>
      </c>
      <c r="H75" s="1" t="s">
        <v>522</v>
      </c>
      <c r="J75" s="11" t="s">
        <v>397</v>
      </c>
      <c r="K75" s="36" t="e" cm="1">
        <f t="array" ref="K75">BUSCARV</f>
        <v>#NAME?</v>
      </c>
      <c r="L75" s="1">
        <v>95</v>
      </c>
      <c r="N75" s="1" t="s">
        <v>523</v>
      </c>
      <c r="P75" s="11" t="s">
        <v>397</v>
      </c>
      <c r="Q75" s="1" t="e" cm="1" vm="1">
        <f t="array" aca="1" ref="Q75" ca="1">VLOOKUP(ENTRADAS14172032[CÓDIGO PRODUCTO],INVENTARIO12151830[],2,FALSE)</f>
        <v>#VALUE!</v>
      </c>
      <c r="R75" s="1">
        <v>71</v>
      </c>
    </row>
    <row r="76" spans="1:18" x14ac:dyDescent="0.25">
      <c r="A76" s="11" t="s">
        <v>398</v>
      </c>
      <c r="B76" t="s">
        <v>277</v>
      </c>
      <c r="C76" s="3">
        <f>INVENTARIO12151827[[#This Row],[STOCK]]</f>
        <v>56</v>
      </c>
      <c r="D76" s="17">
        <f>SUMIF(ENTRADAS14172032[[#This Row],[CÓDIGO PRODUCTO]],INVENTARIO12151830[[#This Row],[CÓDIGO PRODUCTO]],ENTRADAS14172032[[#This Row],[CANTIDAD]])</f>
        <v>76</v>
      </c>
      <c r="E76" s="17">
        <f>SUMIF(SALIDAS13161931[[#This Row],[CÓDIGO PRODUCTO]],INVENTARIO12151830[[#This Row],[CÓDIGO PRODUCTO]],SALIDAS13161931[[#This Row],[CANTIDAD]])</f>
        <v>91</v>
      </c>
      <c r="F76" s="18">
        <f>INVENTARIO12151830[[#This Row],[EXISTENCIAS INICIALES]]+INVENTARIO12151830[[#This Row],[ENTRADAS]]-INVENTARIO12151830[[#This Row],[SALIDAS]]</f>
        <v>41</v>
      </c>
      <c r="H76" s="1" t="s">
        <v>523</v>
      </c>
      <c r="J76" s="11" t="s">
        <v>398</v>
      </c>
      <c r="K76" s="36" t="e" cm="1">
        <f t="array" ref="K76">BUSCARV</f>
        <v>#NAME?</v>
      </c>
      <c r="L76" s="1">
        <v>91</v>
      </c>
      <c r="N76" s="1" t="s">
        <v>524</v>
      </c>
      <c r="P76" s="11" t="s">
        <v>398</v>
      </c>
      <c r="Q76" s="1" t="e" cm="1" vm="1">
        <f t="array" aca="1" ref="Q76" ca="1">VLOOKUP(ENTRADAS14172032[CÓDIGO PRODUCTO],INVENTARIO12151830[],2,FALSE)</f>
        <v>#VALUE!</v>
      </c>
      <c r="R76" s="1">
        <v>76</v>
      </c>
    </row>
    <row r="77" spans="1:18" x14ac:dyDescent="0.25">
      <c r="A77" s="11" t="s">
        <v>399</v>
      </c>
      <c r="B77" t="s">
        <v>278</v>
      </c>
      <c r="C77" s="3">
        <f>INVENTARIO12151827[[#This Row],[STOCK]]</f>
        <v>75</v>
      </c>
      <c r="D77" s="17">
        <f>SUMIF(ENTRADAS14172032[[#This Row],[CÓDIGO PRODUCTO]],INVENTARIO12151830[[#This Row],[CÓDIGO PRODUCTO]],ENTRADAS14172032[[#This Row],[CANTIDAD]])</f>
        <v>82</v>
      </c>
      <c r="E77" s="17">
        <f>SUMIF(SALIDAS13161931[[#This Row],[CÓDIGO PRODUCTO]],INVENTARIO12151830[[#This Row],[CÓDIGO PRODUCTO]],SALIDAS13161931[[#This Row],[CANTIDAD]])</f>
        <v>91</v>
      </c>
      <c r="F77" s="18">
        <f>INVENTARIO12151830[[#This Row],[EXISTENCIAS INICIALES]]+INVENTARIO12151830[[#This Row],[ENTRADAS]]-INVENTARIO12151830[[#This Row],[SALIDAS]]</f>
        <v>66</v>
      </c>
      <c r="H77" s="1" t="s">
        <v>524</v>
      </c>
      <c r="J77" s="11" t="s">
        <v>399</v>
      </c>
      <c r="K77" s="36" t="e" cm="1">
        <f t="array" ref="K77">BUSCARV</f>
        <v>#NAME?</v>
      </c>
      <c r="L77" s="1">
        <v>91</v>
      </c>
      <c r="N77" s="1" t="s">
        <v>525</v>
      </c>
      <c r="P77" s="11" t="s">
        <v>399</v>
      </c>
      <c r="Q77" s="1" t="e" cm="1" vm="1">
        <f t="array" aca="1" ref="Q77" ca="1">VLOOKUP(ENTRADAS14172032[CÓDIGO PRODUCTO],INVENTARIO12151830[],2,FALSE)</f>
        <v>#VALUE!</v>
      </c>
      <c r="R77" s="1">
        <v>82</v>
      </c>
    </row>
    <row r="78" spans="1:18" x14ac:dyDescent="0.25">
      <c r="A78" s="11" t="s">
        <v>400</v>
      </c>
      <c r="B78" t="s">
        <v>279</v>
      </c>
      <c r="C78" s="3">
        <f>INVENTARIO12151827[[#This Row],[STOCK]]</f>
        <v>128</v>
      </c>
      <c r="D78" s="17">
        <f>SUMIF(ENTRADAS14172032[[#This Row],[CÓDIGO PRODUCTO]],INVENTARIO12151830[[#This Row],[CÓDIGO PRODUCTO]],ENTRADAS14172032[[#This Row],[CANTIDAD]])</f>
        <v>70</v>
      </c>
      <c r="E78" s="17">
        <f>SUMIF(SALIDAS13161931[[#This Row],[CÓDIGO PRODUCTO]],INVENTARIO12151830[[#This Row],[CÓDIGO PRODUCTO]],SALIDAS13161931[[#This Row],[CANTIDAD]])</f>
        <v>88</v>
      </c>
      <c r="F78" s="18">
        <f>INVENTARIO12151830[[#This Row],[EXISTENCIAS INICIALES]]+INVENTARIO12151830[[#This Row],[ENTRADAS]]-INVENTARIO12151830[[#This Row],[SALIDAS]]</f>
        <v>110</v>
      </c>
      <c r="H78" s="1" t="s">
        <v>525</v>
      </c>
      <c r="J78" s="11" t="s">
        <v>400</v>
      </c>
      <c r="K78" s="36" t="e" cm="1">
        <f t="array" ref="K78">BUSCARV</f>
        <v>#NAME?</v>
      </c>
      <c r="L78" s="1">
        <v>88</v>
      </c>
      <c r="N78" s="1" t="s">
        <v>526</v>
      </c>
      <c r="P78" s="11" t="s">
        <v>400</v>
      </c>
      <c r="Q78" s="1" t="e" cm="1" vm="1">
        <f t="array" aca="1" ref="Q78" ca="1">VLOOKUP(ENTRADAS14172032[CÓDIGO PRODUCTO],INVENTARIO12151830[],2,FALSE)</f>
        <v>#VALUE!</v>
      </c>
      <c r="R78" s="1">
        <v>70</v>
      </c>
    </row>
    <row r="79" spans="1:18" x14ac:dyDescent="0.25">
      <c r="A79" s="11" t="s">
        <v>401</v>
      </c>
      <c r="B79" t="s">
        <v>280</v>
      </c>
      <c r="C79" s="3">
        <f>INVENTARIO12151827[[#This Row],[STOCK]]</f>
        <v>67</v>
      </c>
      <c r="D79" s="17">
        <f>SUMIF(ENTRADAS14172032[[#This Row],[CÓDIGO PRODUCTO]],INVENTARIO12151830[[#This Row],[CÓDIGO PRODUCTO]],ENTRADAS14172032[[#This Row],[CANTIDAD]])</f>
        <v>94</v>
      </c>
      <c r="E79" s="17">
        <f>SUMIF(SALIDAS13161931[[#This Row],[CÓDIGO PRODUCTO]],INVENTARIO12151830[[#This Row],[CÓDIGO PRODUCTO]],SALIDAS13161931[[#This Row],[CANTIDAD]])</f>
        <v>92</v>
      </c>
      <c r="F79" s="18">
        <f>INVENTARIO12151830[[#This Row],[EXISTENCIAS INICIALES]]+INVENTARIO12151830[[#This Row],[ENTRADAS]]-INVENTARIO12151830[[#This Row],[SALIDAS]]</f>
        <v>69</v>
      </c>
      <c r="H79" s="1" t="s">
        <v>526</v>
      </c>
      <c r="J79" s="11" t="s">
        <v>401</v>
      </c>
      <c r="K79" s="36" t="e" cm="1">
        <f t="array" ref="K79">BUSCARV</f>
        <v>#NAME?</v>
      </c>
      <c r="L79" s="1">
        <v>92</v>
      </c>
      <c r="N79" s="1" t="s">
        <v>527</v>
      </c>
      <c r="P79" s="11" t="s">
        <v>401</v>
      </c>
      <c r="Q79" s="1" t="e" cm="1" vm="1">
        <f t="array" aca="1" ref="Q79" ca="1">VLOOKUP(ENTRADAS14172032[CÓDIGO PRODUCTO],INVENTARIO12151830[],2,FALSE)</f>
        <v>#VALUE!</v>
      </c>
      <c r="R79" s="1">
        <v>94</v>
      </c>
    </row>
    <row r="80" spans="1:18" x14ac:dyDescent="0.25">
      <c r="A80" s="11" t="s">
        <v>402</v>
      </c>
      <c r="B80" t="s">
        <v>281</v>
      </c>
      <c r="C80" s="3">
        <f>INVENTARIO12151827[[#This Row],[STOCK]]</f>
        <v>81</v>
      </c>
      <c r="D80" s="17">
        <f>SUMIF(ENTRADAS14172032[[#This Row],[CÓDIGO PRODUCTO]],INVENTARIO12151830[[#This Row],[CÓDIGO PRODUCTO]],ENTRADAS14172032[[#This Row],[CANTIDAD]])</f>
        <v>95</v>
      </c>
      <c r="E80" s="17">
        <f>SUMIF(SALIDAS13161931[[#This Row],[CÓDIGO PRODUCTO]],INVENTARIO12151830[[#This Row],[CÓDIGO PRODUCTO]],SALIDAS13161931[[#This Row],[CANTIDAD]])</f>
        <v>87</v>
      </c>
      <c r="F80" s="18">
        <f>INVENTARIO12151830[[#This Row],[EXISTENCIAS INICIALES]]+INVENTARIO12151830[[#This Row],[ENTRADAS]]-INVENTARIO12151830[[#This Row],[SALIDAS]]</f>
        <v>89</v>
      </c>
      <c r="H80" s="1" t="s">
        <v>527</v>
      </c>
      <c r="J80" s="11" t="s">
        <v>402</v>
      </c>
      <c r="K80" s="36" t="e" cm="1">
        <f t="array" ref="K80">BUSCARV</f>
        <v>#NAME?</v>
      </c>
      <c r="L80" s="1">
        <v>87</v>
      </c>
      <c r="N80" s="1" t="s">
        <v>528</v>
      </c>
      <c r="P80" s="11" t="s">
        <v>402</v>
      </c>
      <c r="Q80" s="1" t="e" cm="1" vm="1">
        <f t="array" aca="1" ref="Q80" ca="1">VLOOKUP(ENTRADAS14172032[CÓDIGO PRODUCTO],INVENTARIO12151830[],2,FALSE)</f>
        <v>#VALUE!</v>
      </c>
      <c r="R80" s="1">
        <v>95</v>
      </c>
    </row>
    <row r="81" spans="1:18" x14ac:dyDescent="0.25">
      <c r="A81" s="11" t="s">
        <v>403</v>
      </c>
      <c r="B81" t="s">
        <v>282</v>
      </c>
      <c r="C81" s="3">
        <f>INVENTARIO12151827[[#This Row],[STOCK]]</f>
        <v>86</v>
      </c>
      <c r="D81" s="17">
        <f>SUMIF(ENTRADAS14172032[[#This Row],[CÓDIGO PRODUCTO]],INVENTARIO12151830[[#This Row],[CÓDIGO PRODUCTO]],ENTRADAS14172032[[#This Row],[CANTIDAD]])</f>
        <v>88</v>
      </c>
      <c r="E81" s="17">
        <f>SUMIF(SALIDAS13161931[[#This Row],[CÓDIGO PRODUCTO]],INVENTARIO12151830[[#This Row],[CÓDIGO PRODUCTO]],SALIDAS13161931[[#This Row],[CANTIDAD]])</f>
        <v>86</v>
      </c>
      <c r="F81" s="18">
        <f>INVENTARIO12151830[[#This Row],[EXISTENCIAS INICIALES]]+INVENTARIO12151830[[#This Row],[ENTRADAS]]-INVENTARIO12151830[[#This Row],[SALIDAS]]</f>
        <v>88</v>
      </c>
      <c r="H81" s="1" t="s">
        <v>528</v>
      </c>
      <c r="J81" s="11" t="s">
        <v>403</v>
      </c>
      <c r="K81" s="36" t="e" cm="1">
        <f t="array" ref="K81">BUSCARV</f>
        <v>#NAME?</v>
      </c>
      <c r="L81" s="1">
        <v>86</v>
      </c>
      <c r="N81" s="1" t="s">
        <v>529</v>
      </c>
      <c r="P81" s="11" t="s">
        <v>403</v>
      </c>
      <c r="Q81" s="1" t="e" cm="1" vm="1">
        <f t="array" aca="1" ref="Q81" ca="1">VLOOKUP(ENTRADAS14172032[CÓDIGO PRODUCTO],INVENTARIO12151830[],2,FALSE)</f>
        <v>#VALUE!</v>
      </c>
      <c r="R81" s="1">
        <v>88</v>
      </c>
    </row>
    <row r="82" spans="1:18" x14ac:dyDescent="0.25">
      <c r="A82" s="11" t="s">
        <v>404</v>
      </c>
      <c r="B82" t="s">
        <v>283</v>
      </c>
      <c r="C82" s="3">
        <f>INVENTARIO12151827[[#This Row],[STOCK]]</f>
        <v>58</v>
      </c>
      <c r="D82" s="17">
        <f>SUMIF(ENTRADAS14172032[[#This Row],[CÓDIGO PRODUCTO]],INVENTARIO12151830[[#This Row],[CÓDIGO PRODUCTO]],ENTRADAS14172032[[#This Row],[CANTIDAD]])</f>
        <v>87</v>
      </c>
      <c r="E82" s="17">
        <f>SUMIF(SALIDAS13161931[[#This Row],[CÓDIGO PRODUCTO]],INVENTARIO12151830[[#This Row],[CÓDIGO PRODUCTO]],SALIDAS13161931[[#This Row],[CANTIDAD]])</f>
        <v>86</v>
      </c>
      <c r="F82" s="18">
        <f>INVENTARIO12151830[[#This Row],[EXISTENCIAS INICIALES]]+INVENTARIO12151830[[#This Row],[ENTRADAS]]-INVENTARIO12151830[[#This Row],[SALIDAS]]</f>
        <v>59</v>
      </c>
      <c r="H82" s="1" t="s">
        <v>529</v>
      </c>
      <c r="J82" s="11" t="s">
        <v>404</v>
      </c>
      <c r="K82" s="36" t="e" cm="1">
        <f t="array" ref="K82">BUSCARV</f>
        <v>#NAME?</v>
      </c>
      <c r="L82" s="1">
        <v>86</v>
      </c>
      <c r="N82" s="1" t="s">
        <v>530</v>
      </c>
      <c r="P82" s="11" t="s">
        <v>404</v>
      </c>
      <c r="Q82" s="1" t="e" cm="1" vm="1">
        <f t="array" aca="1" ref="Q82" ca="1">VLOOKUP(ENTRADAS14172032[CÓDIGO PRODUCTO],INVENTARIO12151830[],2,FALSE)</f>
        <v>#VALUE!</v>
      </c>
      <c r="R82" s="1">
        <v>87</v>
      </c>
    </row>
    <row r="83" spans="1:18" x14ac:dyDescent="0.25">
      <c r="A83" s="11" t="s">
        <v>405</v>
      </c>
      <c r="B83" t="s">
        <v>284</v>
      </c>
      <c r="C83" s="3">
        <f>INVENTARIO12151827[[#This Row],[STOCK]]</f>
        <v>136</v>
      </c>
      <c r="D83" s="17">
        <f>SUMIF(ENTRADAS14172032[[#This Row],[CÓDIGO PRODUCTO]],INVENTARIO12151830[[#This Row],[CÓDIGO PRODUCTO]],ENTRADAS14172032[[#This Row],[CANTIDAD]])</f>
        <v>84</v>
      </c>
      <c r="E83" s="17">
        <f>SUMIF(SALIDAS13161931[[#This Row],[CÓDIGO PRODUCTO]],INVENTARIO12151830[[#This Row],[CÓDIGO PRODUCTO]],SALIDAS13161931[[#This Row],[CANTIDAD]])</f>
        <v>88</v>
      </c>
      <c r="F83" s="18">
        <f>INVENTARIO12151830[[#This Row],[EXISTENCIAS INICIALES]]+INVENTARIO12151830[[#This Row],[ENTRADAS]]-INVENTARIO12151830[[#This Row],[SALIDAS]]</f>
        <v>132</v>
      </c>
      <c r="H83" s="1" t="s">
        <v>530</v>
      </c>
      <c r="J83" s="11" t="s">
        <v>405</v>
      </c>
      <c r="K83" s="36" t="e" cm="1">
        <f t="array" ref="K83">BUSCARV</f>
        <v>#NAME?</v>
      </c>
      <c r="L83" s="1">
        <v>88</v>
      </c>
      <c r="N83" s="1" t="s">
        <v>531</v>
      </c>
      <c r="P83" s="11" t="s">
        <v>405</v>
      </c>
      <c r="Q83" s="1" t="e" cm="1" vm="1">
        <f t="array" aca="1" ref="Q83" ca="1">VLOOKUP(ENTRADAS14172032[CÓDIGO PRODUCTO],INVENTARIO12151830[],2,FALSE)</f>
        <v>#VALUE!</v>
      </c>
      <c r="R83" s="1">
        <v>84</v>
      </c>
    </row>
    <row r="84" spans="1:18" x14ac:dyDescent="0.25">
      <c r="A84" s="11" t="s">
        <v>406</v>
      </c>
      <c r="B84" t="s">
        <v>285</v>
      </c>
      <c r="C84" s="3">
        <f>INVENTARIO12151827[[#This Row],[STOCK]]</f>
        <v>145</v>
      </c>
      <c r="D84" s="17">
        <f>SUMIF(ENTRADAS14172032[[#This Row],[CÓDIGO PRODUCTO]],INVENTARIO12151830[[#This Row],[CÓDIGO PRODUCTO]],ENTRADAS14172032[[#This Row],[CANTIDAD]])</f>
        <v>73</v>
      </c>
      <c r="E84" s="17">
        <f>SUMIF(SALIDAS13161931[[#This Row],[CÓDIGO PRODUCTO]],INVENTARIO12151830[[#This Row],[CÓDIGO PRODUCTO]],SALIDAS13161931[[#This Row],[CANTIDAD]])</f>
        <v>93</v>
      </c>
      <c r="F84" s="18">
        <f>INVENTARIO12151830[[#This Row],[EXISTENCIAS INICIALES]]+INVENTARIO12151830[[#This Row],[ENTRADAS]]-INVENTARIO12151830[[#This Row],[SALIDAS]]</f>
        <v>125</v>
      </c>
      <c r="H84" s="1" t="s">
        <v>531</v>
      </c>
      <c r="J84" s="11" t="s">
        <v>406</v>
      </c>
      <c r="K84" s="36" t="e" cm="1">
        <f t="array" ref="K84">BUSCARV</f>
        <v>#NAME?</v>
      </c>
      <c r="L84" s="1">
        <v>93</v>
      </c>
      <c r="N84" s="1" t="s">
        <v>532</v>
      </c>
      <c r="P84" s="11" t="s">
        <v>406</v>
      </c>
      <c r="Q84" s="1" t="e" cm="1" vm="1">
        <f t="array" aca="1" ref="Q84" ca="1">VLOOKUP(ENTRADAS14172032[CÓDIGO PRODUCTO],INVENTARIO12151830[],2,FALSE)</f>
        <v>#VALUE!</v>
      </c>
      <c r="R84" s="1">
        <v>73</v>
      </c>
    </row>
    <row r="85" spans="1:18" x14ac:dyDescent="0.25">
      <c r="A85" s="11" t="s">
        <v>407</v>
      </c>
      <c r="B85" t="s">
        <v>286</v>
      </c>
      <c r="C85" s="3">
        <f>INVENTARIO12151827[[#This Row],[STOCK]]</f>
        <v>80</v>
      </c>
      <c r="D85" s="17">
        <f>SUMIF(ENTRADAS14172032[[#This Row],[CÓDIGO PRODUCTO]],INVENTARIO12151830[[#This Row],[CÓDIGO PRODUCTO]],ENTRADAS14172032[[#This Row],[CANTIDAD]])</f>
        <v>90</v>
      </c>
      <c r="E85" s="17">
        <f>SUMIF(SALIDAS13161931[[#This Row],[CÓDIGO PRODUCTO]],INVENTARIO12151830[[#This Row],[CÓDIGO PRODUCTO]],SALIDAS13161931[[#This Row],[CANTIDAD]])</f>
        <v>95</v>
      </c>
      <c r="F85" s="18">
        <f>INVENTARIO12151830[[#This Row],[EXISTENCIAS INICIALES]]+INVENTARIO12151830[[#This Row],[ENTRADAS]]-INVENTARIO12151830[[#This Row],[SALIDAS]]</f>
        <v>75</v>
      </c>
      <c r="H85" s="1" t="s">
        <v>532</v>
      </c>
      <c r="J85" s="11" t="s">
        <v>407</v>
      </c>
      <c r="K85" s="36" t="e" cm="1">
        <f t="array" ref="K85">BUSCARV</f>
        <v>#NAME?</v>
      </c>
      <c r="L85" s="1">
        <v>95</v>
      </c>
      <c r="N85" s="1" t="s">
        <v>533</v>
      </c>
      <c r="P85" s="11" t="s">
        <v>407</v>
      </c>
      <c r="Q85" s="1" t="e" cm="1" vm="1">
        <f t="array" aca="1" ref="Q85" ca="1">VLOOKUP(ENTRADAS14172032[CÓDIGO PRODUCTO],INVENTARIO12151830[],2,FALSE)</f>
        <v>#VALUE!</v>
      </c>
      <c r="R85" s="1">
        <v>90</v>
      </c>
    </row>
    <row r="86" spans="1:18" x14ac:dyDescent="0.25">
      <c r="A86" s="11" t="s">
        <v>408</v>
      </c>
      <c r="B86" t="s">
        <v>287</v>
      </c>
      <c r="C86" s="3">
        <f>INVENTARIO12151827[[#This Row],[STOCK]]</f>
        <v>109</v>
      </c>
      <c r="D86" s="17">
        <f>SUMIF(ENTRADAS14172032[[#This Row],[CÓDIGO PRODUCTO]],INVENTARIO12151830[[#This Row],[CÓDIGO PRODUCTO]],ENTRADAS14172032[[#This Row],[CANTIDAD]])</f>
        <v>83</v>
      </c>
      <c r="E86" s="17">
        <f>SUMIF(SALIDAS13161931[[#This Row],[CÓDIGO PRODUCTO]],INVENTARIO12151830[[#This Row],[CÓDIGO PRODUCTO]],SALIDAS13161931[[#This Row],[CANTIDAD]])</f>
        <v>87</v>
      </c>
      <c r="F86" s="18">
        <f>INVENTARIO12151830[[#This Row],[EXISTENCIAS INICIALES]]+INVENTARIO12151830[[#This Row],[ENTRADAS]]-INVENTARIO12151830[[#This Row],[SALIDAS]]</f>
        <v>105</v>
      </c>
      <c r="H86" s="1" t="s">
        <v>533</v>
      </c>
      <c r="J86" s="11" t="s">
        <v>408</v>
      </c>
      <c r="K86" s="36" t="e" cm="1">
        <f t="array" ref="K86">BUSCARV</f>
        <v>#NAME?</v>
      </c>
      <c r="L86" s="1">
        <v>87</v>
      </c>
      <c r="N86" s="1" t="s">
        <v>534</v>
      </c>
      <c r="P86" s="11" t="s">
        <v>408</v>
      </c>
      <c r="Q86" s="1" t="e" cm="1" vm="1">
        <f t="array" aca="1" ref="Q86" ca="1">VLOOKUP(ENTRADAS14172032[CÓDIGO PRODUCTO],INVENTARIO12151830[],2,FALSE)</f>
        <v>#VALUE!</v>
      </c>
      <c r="R86" s="1">
        <v>83</v>
      </c>
    </row>
    <row r="87" spans="1:18" x14ac:dyDescent="0.25">
      <c r="A87" s="11" t="s">
        <v>409</v>
      </c>
      <c r="B87" t="s">
        <v>288</v>
      </c>
      <c r="C87" s="3">
        <f>INVENTARIO12151827[[#This Row],[STOCK]]</f>
        <v>118</v>
      </c>
      <c r="D87" s="17">
        <f>SUMIF(ENTRADAS14172032[[#This Row],[CÓDIGO PRODUCTO]],INVENTARIO12151830[[#This Row],[CÓDIGO PRODUCTO]],ENTRADAS14172032[[#This Row],[CANTIDAD]])</f>
        <v>80</v>
      </c>
      <c r="E87" s="17">
        <f>SUMIF(SALIDAS13161931[[#This Row],[CÓDIGO PRODUCTO]],INVENTARIO12151830[[#This Row],[CÓDIGO PRODUCTO]],SALIDAS13161931[[#This Row],[CANTIDAD]])</f>
        <v>89</v>
      </c>
      <c r="F87" s="18">
        <f>INVENTARIO12151830[[#This Row],[EXISTENCIAS INICIALES]]+INVENTARIO12151830[[#This Row],[ENTRADAS]]-INVENTARIO12151830[[#This Row],[SALIDAS]]</f>
        <v>109</v>
      </c>
      <c r="H87" s="1" t="s">
        <v>534</v>
      </c>
      <c r="J87" s="11" t="s">
        <v>409</v>
      </c>
      <c r="K87" s="36" t="e" cm="1">
        <f t="array" ref="K87">BUSCARV</f>
        <v>#NAME?</v>
      </c>
      <c r="L87" s="1">
        <v>89</v>
      </c>
      <c r="N87" s="1" t="s">
        <v>535</v>
      </c>
      <c r="P87" s="11" t="s">
        <v>409</v>
      </c>
      <c r="Q87" s="1" t="e" cm="1" vm="1">
        <f t="array" aca="1" ref="Q87" ca="1">VLOOKUP(ENTRADAS14172032[CÓDIGO PRODUCTO],INVENTARIO12151830[],2,FALSE)</f>
        <v>#VALUE!</v>
      </c>
      <c r="R87" s="1">
        <v>80</v>
      </c>
    </row>
    <row r="88" spans="1:18" x14ac:dyDescent="0.25">
      <c r="A88" s="11" t="s">
        <v>410</v>
      </c>
      <c r="B88" t="s">
        <v>289</v>
      </c>
      <c r="C88" s="3">
        <f>INVENTARIO12151827[[#This Row],[STOCK]]</f>
        <v>89</v>
      </c>
      <c r="D88" s="17">
        <f>SUMIF(ENTRADAS14172032[[#This Row],[CÓDIGO PRODUCTO]],INVENTARIO12151830[[#This Row],[CÓDIGO PRODUCTO]],ENTRADAS14172032[[#This Row],[CANTIDAD]])</f>
        <v>81</v>
      </c>
      <c r="E88" s="17">
        <f>SUMIF(SALIDAS13161931[[#This Row],[CÓDIGO PRODUCTO]],INVENTARIO12151830[[#This Row],[CÓDIGO PRODUCTO]],SALIDAS13161931[[#This Row],[CANTIDAD]])</f>
        <v>89</v>
      </c>
      <c r="F88" s="18">
        <f>INVENTARIO12151830[[#This Row],[EXISTENCIAS INICIALES]]+INVENTARIO12151830[[#This Row],[ENTRADAS]]-INVENTARIO12151830[[#This Row],[SALIDAS]]</f>
        <v>81</v>
      </c>
      <c r="H88" s="1" t="s">
        <v>535</v>
      </c>
      <c r="J88" s="11" t="s">
        <v>410</v>
      </c>
      <c r="K88" s="36" t="e" cm="1">
        <f t="array" ref="K88">BUSCARV</f>
        <v>#NAME?</v>
      </c>
      <c r="L88" s="1">
        <v>89</v>
      </c>
      <c r="N88" s="1" t="s">
        <v>536</v>
      </c>
      <c r="P88" s="11" t="s">
        <v>410</v>
      </c>
      <c r="Q88" s="1" t="e" cm="1" vm="1">
        <f t="array" aca="1" ref="Q88" ca="1">VLOOKUP(ENTRADAS14172032[CÓDIGO PRODUCTO],INVENTARIO12151830[],2,FALSE)</f>
        <v>#VALUE!</v>
      </c>
      <c r="R88" s="1">
        <v>81</v>
      </c>
    </row>
    <row r="89" spans="1:18" x14ac:dyDescent="0.25">
      <c r="A89" s="11" t="s">
        <v>411</v>
      </c>
      <c r="B89" t="s">
        <v>290</v>
      </c>
      <c r="C89" s="3">
        <f>INVENTARIO12151827[[#This Row],[STOCK]]</f>
        <v>73</v>
      </c>
      <c r="D89" s="17">
        <f>SUMIF(ENTRADAS14172032[[#This Row],[CÓDIGO PRODUCTO]],INVENTARIO12151830[[#This Row],[CÓDIGO PRODUCTO]],ENTRADAS14172032[[#This Row],[CANTIDAD]])</f>
        <v>76</v>
      </c>
      <c r="E89" s="17">
        <f>SUMIF(SALIDAS13161931[[#This Row],[CÓDIGO PRODUCTO]],INVENTARIO12151830[[#This Row],[CÓDIGO PRODUCTO]],SALIDAS13161931[[#This Row],[CANTIDAD]])</f>
        <v>95</v>
      </c>
      <c r="F89" s="18">
        <f>INVENTARIO12151830[[#This Row],[EXISTENCIAS INICIALES]]+INVENTARIO12151830[[#This Row],[ENTRADAS]]-INVENTARIO12151830[[#This Row],[SALIDAS]]</f>
        <v>54</v>
      </c>
      <c r="H89" s="1" t="s">
        <v>536</v>
      </c>
      <c r="J89" s="11" t="s">
        <v>411</v>
      </c>
      <c r="K89" s="36" t="e" cm="1">
        <f t="array" ref="K89">BUSCARV</f>
        <v>#NAME?</v>
      </c>
      <c r="L89" s="1">
        <v>95</v>
      </c>
      <c r="N89" s="1" t="s">
        <v>537</v>
      </c>
      <c r="P89" s="11" t="s">
        <v>411</v>
      </c>
      <c r="Q89" s="1" t="e" cm="1" vm="1">
        <f t="array" aca="1" ref="Q89" ca="1">VLOOKUP(ENTRADAS14172032[CÓDIGO PRODUCTO],INVENTARIO12151830[],2,FALSE)</f>
        <v>#VALUE!</v>
      </c>
      <c r="R89" s="1">
        <v>76</v>
      </c>
    </row>
    <row r="90" spans="1:18" x14ac:dyDescent="0.25">
      <c r="A90" s="11" t="s">
        <v>412</v>
      </c>
      <c r="B90" t="s">
        <v>291</v>
      </c>
      <c r="C90" s="3">
        <f>INVENTARIO12151827[[#This Row],[STOCK]]</f>
        <v>115</v>
      </c>
      <c r="D90" s="17">
        <f>SUMIF(ENTRADAS14172032[[#This Row],[CÓDIGO PRODUCTO]],INVENTARIO12151830[[#This Row],[CÓDIGO PRODUCTO]],ENTRADAS14172032[[#This Row],[CANTIDAD]])</f>
        <v>70</v>
      </c>
      <c r="E90" s="17">
        <f>SUMIF(SALIDAS13161931[[#This Row],[CÓDIGO PRODUCTO]],INVENTARIO12151830[[#This Row],[CÓDIGO PRODUCTO]],SALIDAS13161931[[#This Row],[CANTIDAD]])</f>
        <v>90</v>
      </c>
      <c r="F90" s="18">
        <f>INVENTARIO12151830[[#This Row],[EXISTENCIAS INICIALES]]+INVENTARIO12151830[[#This Row],[ENTRADAS]]-INVENTARIO12151830[[#This Row],[SALIDAS]]</f>
        <v>95</v>
      </c>
      <c r="H90" s="1" t="s">
        <v>537</v>
      </c>
      <c r="J90" s="11" t="s">
        <v>412</v>
      </c>
      <c r="K90" s="36" t="e" cm="1">
        <f t="array" ref="K90">BUSCARV</f>
        <v>#NAME?</v>
      </c>
      <c r="L90" s="1">
        <v>90</v>
      </c>
      <c r="N90" s="1" t="s">
        <v>538</v>
      </c>
      <c r="P90" s="11" t="s">
        <v>412</v>
      </c>
      <c r="Q90" s="1" t="e" cm="1" vm="1">
        <f t="array" aca="1" ref="Q90" ca="1">VLOOKUP(ENTRADAS14172032[CÓDIGO PRODUCTO],INVENTARIO12151830[],2,FALSE)</f>
        <v>#VALUE!</v>
      </c>
      <c r="R90" s="1">
        <v>70</v>
      </c>
    </row>
    <row r="91" spans="1:18" x14ac:dyDescent="0.25">
      <c r="A91" s="11" t="s">
        <v>413</v>
      </c>
      <c r="B91" t="s">
        <v>292</v>
      </c>
      <c r="C91" s="3">
        <f>INVENTARIO12151827[[#This Row],[STOCK]]</f>
        <v>110</v>
      </c>
      <c r="D91" s="17">
        <f>SUMIF(ENTRADAS14172032[[#This Row],[CÓDIGO PRODUCTO]],INVENTARIO12151830[[#This Row],[CÓDIGO PRODUCTO]],ENTRADAS14172032[[#This Row],[CANTIDAD]])</f>
        <v>94</v>
      </c>
      <c r="E91" s="17">
        <f>SUMIF(SALIDAS13161931[[#This Row],[CÓDIGO PRODUCTO]],INVENTARIO12151830[[#This Row],[CÓDIGO PRODUCTO]],SALIDAS13161931[[#This Row],[CANTIDAD]])</f>
        <v>89</v>
      </c>
      <c r="F91" s="18">
        <f>INVENTARIO12151830[[#This Row],[EXISTENCIAS INICIALES]]+INVENTARIO12151830[[#This Row],[ENTRADAS]]-INVENTARIO12151830[[#This Row],[SALIDAS]]</f>
        <v>115</v>
      </c>
      <c r="H91" s="1" t="s">
        <v>538</v>
      </c>
      <c r="J91" s="11" t="s">
        <v>413</v>
      </c>
      <c r="K91" s="36" t="e" cm="1">
        <f t="array" ref="K91">BUSCARV</f>
        <v>#NAME?</v>
      </c>
      <c r="L91" s="1">
        <v>89</v>
      </c>
      <c r="N91" s="1" t="s">
        <v>539</v>
      </c>
      <c r="P91" s="11" t="s">
        <v>413</v>
      </c>
      <c r="Q91" s="1" t="e" cm="1" vm="1">
        <f t="array" aca="1" ref="Q91" ca="1">VLOOKUP(ENTRADAS14172032[CÓDIGO PRODUCTO],INVENTARIO12151830[],2,FALSE)</f>
        <v>#VALUE!</v>
      </c>
      <c r="R91" s="1">
        <v>94</v>
      </c>
    </row>
    <row r="92" spans="1:18" x14ac:dyDescent="0.25">
      <c r="A92" s="11" t="s">
        <v>414</v>
      </c>
      <c r="B92" t="s">
        <v>293</v>
      </c>
      <c r="C92" s="3">
        <f>INVENTARIO12151827[[#This Row],[STOCK]]</f>
        <v>57</v>
      </c>
      <c r="D92" s="17">
        <f>SUMIF(ENTRADAS14172032[[#This Row],[CÓDIGO PRODUCTO]],INVENTARIO12151830[[#This Row],[CÓDIGO PRODUCTO]],ENTRADAS14172032[[#This Row],[CANTIDAD]])</f>
        <v>90</v>
      </c>
      <c r="E92" s="17">
        <f>SUMIF(SALIDAS13161931[[#This Row],[CÓDIGO PRODUCTO]],INVENTARIO12151830[[#This Row],[CÓDIGO PRODUCTO]],SALIDAS13161931[[#This Row],[CANTIDAD]])</f>
        <v>87</v>
      </c>
      <c r="F92" s="18">
        <f>INVENTARIO12151830[[#This Row],[EXISTENCIAS INICIALES]]+INVENTARIO12151830[[#This Row],[ENTRADAS]]-INVENTARIO12151830[[#This Row],[SALIDAS]]</f>
        <v>60</v>
      </c>
      <c r="H92" s="1" t="s">
        <v>539</v>
      </c>
      <c r="J92" s="11" t="s">
        <v>414</v>
      </c>
      <c r="K92" s="36" t="e" cm="1">
        <f t="array" ref="K92">BUSCARV</f>
        <v>#NAME?</v>
      </c>
      <c r="L92" s="1">
        <v>87</v>
      </c>
      <c r="N92" s="1" t="s">
        <v>540</v>
      </c>
      <c r="P92" s="11" t="s">
        <v>414</v>
      </c>
      <c r="Q92" s="1" t="e" cm="1" vm="1">
        <f t="array" aca="1" ref="Q92" ca="1">VLOOKUP(ENTRADAS14172032[CÓDIGO PRODUCTO],INVENTARIO12151830[],2,FALSE)</f>
        <v>#VALUE!</v>
      </c>
      <c r="R92" s="1">
        <v>90</v>
      </c>
    </row>
    <row r="93" spans="1:18" x14ac:dyDescent="0.25">
      <c r="A93" s="11" t="s">
        <v>415</v>
      </c>
      <c r="B93" t="s">
        <v>294</v>
      </c>
      <c r="C93" s="3">
        <f>INVENTARIO12151827[[#This Row],[STOCK]]</f>
        <v>119</v>
      </c>
      <c r="D93" s="17">
        <f>SUMIF(ENTRADAS14172032[[#This Row],[CÓDIGO PRODUCTO]],INVENTARIO12151830[[#This Row],[CÓDIGO PRODUCTO]],ENTRADAS14172032[[#This Row],[CANTIDAD]])</f>
        <v>87</v>
      </c>
      <c r="E93" s="17">
        <f>SUMIF(SALIDAS13161931[[#This Row],[CÓDIGO PRODUCTO]],INVENTARIO12151830[[#This Row],[CÓDIGO PRODUCTO]],SALIDAS13161931[[#This Row],[CANTIDAD]])</f>
        <v>90</v>
      </c>
      <c r="F93" s="18">
        <f>INVENTARIO12151830[[#This Row],[EXISTENCIAS INICIALES]]+INVENTARIO12151830[[#This Row],[ENTRADAS]]-INVENTARIO12151830[[#This Row],[SALIDAS]]</f>
        <v>116</v>
      </c>
      <c r="H93" s="1" t="s">
        <v>540</v>
      </c>
      <c r="J93" s="11" t="s">
        <v>415</v>
      </c>
      <c r="K93" s="36" t="e" cm="1">
        <f t="array" ref="K93">BUSCARV</f>
        <v>#NAME?</v>
      </c>
      <c r="L93" s="1">
        <v>90</v>
      </c>
      <c r="N93" s="1" t="s">
        <v>541</v>
      </c>
      <c r="P93" s="11" t="s">
        <v>415</v>
      </c>
      <c r="Q93" s="1" t="e" cm="1" vm="1">
        <f t="array" aca="1" ref="Q93" ca="1">VLOOKUP(ENTRADAS14172032[CÓDIGO PRODUCTO],INVENTARIO12151830[],2,FALSE)</f>
        <v>#VALUE!</v>
      </c>
      <c r="R93" s="1">
        <v>87</v>
      </c>
    </row>
    <row r="94" spans="1:18" x14ac:dyDescent="0.25">
      <c r="A94" s="11" t="s">
        <v>416</v>
      </c>
      <c r="B94" t="s">
        <v>295</v>
      </c>
      <c r="C94" s="3">
        <f>INVENTARIO12151827[[#This Row],[STOCK]]</f>
        <v>128</v>
      </c>
      <c r="D94" s="17">
        <f>SUMIF(ENTRADAS14172032[[#This Row],[CÓDIGO PRODUCTO]],INVENTARIO12151830[[#This Row],[CÓDIGO PRODUCTO]],ENTRADAS14172032[[#This Row],[CANTIDAD]])</f>
        <v>95</v>
      </c>
      <c r="E94" s="17">
        <f>SUMIF(SALIDAS13161931[[#This Row],[CÓDIGO PRODUCTO]],INVENTARIO12151830[[#This Row],[CÓDIGO PRODUCTO]],SALIDAS13161931[[#This Row],[CANTIDAD]])</f>
        <v>94</v>
      </c>
      <c r="F94" s="18">
        <f>INVENTARIO12151830[[#This Row],[EXISTENCIAS INICIALES]]+INVENTARIO12151830[[#This Row],[ENTRADAS]]-INVENTARIO12151830[[#This Row],[SALIDAS]]</f>
        <v>129</v>
      </c>
      <c r="H94" s="1" t="s">
        <v>541</v>
      </c>
      <c r="J94" s="11" t="s">
        <v>416</v>
      </c>
      <c r="K94" s="36" t="e" cm="1">
        <f t="array" ref="K94">BUSCARV</f>
        <v>#NAME?</v>
      </c>
      <c r="L94" s="1">
        <v>94</v>
      </c>
      <c r="N94" s="1" t="s">
        <v>542</v>
      </c>
      <c r="P94" s="11" t="s">
        <v>416</v>
      </c>
      <c r="Q94" s="1" t="e" cm="1" vm="1">
        <f t="array" aca="1" ref="Q94" ca="1">VLOOKUP(ENTRADAS14172032[CÓDIGO PRODUCTO],INVENTARIO12151830[],2,FALSE)</f>
        <v>#VALUE!</v>
      </c>
      <c r="R94" s="1">
        <v>95</v>
      </c>
    </row>
    <row r="95" spans="1:18" x14ac:dyDescent="0.25">
      <c r="A95" s="11" t="s">
        <v>417</v>
      </c>
      <c r="B95" t="s">
        <v>296</v>
      </c>
      <c r="C95" s="3">
        <f>INVENTARIO12151827[[#This Row],[STOCK]]</f>
        <v>77</v>
      </c>
      <c r="D95" s="17">
        <f>SUMIF(ENTRADAS14172032[[#This Row],[CÓDIGO PRODUCTO]],INVENTARIO12151830[[#This Row],[CÓDIGO PRODUCTO]],ENTRADAS14172032[[#This Row],[CANTIDAD]])</f>
        <v>72</v>
      </c>
      <c r="E95" s="17">
        <f>SUMIF(SALIDAS13161931[[#This Row],[CÓDIGO PRODUCTO]],INVENTARIO12151830[[#This Row],[CÓDIGO PRODUCTO]],SALIDAS13161931[[#This Row],[CANTIDAD]])</f>
        <v>90</v>
      </c>
      <c r="F95" s="18">
        <f>INVENTARIO12151830[[#This Row],[EXISTENCIAS INICIALES]]+INVENTARIO12151830[[#This Row],[ENTRADAS]]-INVENTARIO12151830[[#This Row],[SALIDAS]]</f>
        <v>59</v>
      </c>
      <c r="H95" s="1" t="s">
        <v>542</v>
      </c>
      <c r="J95" s="11" t="s">
        <v>417</v>
      </c>
      <c r="K95" s="36" t="e" cm="1">
        <f t="array" ref="K95">BUSCARV</f>
        <v>#NAME?</v>
      </c>
      <c r="L95" s="1">
        <v>90</v>
      </c>
      <c r="N95" s="1" t="s">
        <v>543</v>
      </c>
      <c r="P95" s="11" t="s">
        <v>417</v>
      </c>
      <c r="Q95" s="1" t="e" cm="1" vm="1">
        <f t="array" aca="1" ref="Q95" ca="1">VLOOKUP(ENTRADAS14172032[CÓDIGO PRODUCTO],INVENTARIO12151830[],2,FALSE)</f>
        <v>#VALUE!</v>
      </c>
      <c r="R95" s="1">
        <v>72</v>
      </c>
    </row>
    <row r="96" spans="1:18" x14ac:dyDescent="0.25">
      <c r="A96" s="11" t="s">
        <v>418</v>
      </c>
      <c r="B96" t="s">
        <v>297</v>
      </c>
      <c r="C96" s="3">
        <f>INVENTARIO12151827[[#This Row],[STOCK]]</f>
        <v>145</v>
      </c>
      <c r="D96" s="17">
        <f>SUMIF(ENTRADAS14172032[[#This Row],[CÓDIGO PRODUCTO]],INVENTARIO12151830[[#This Row],[CÓDIGO PRODUCTO]],ENTRADAS14172032[[#This Row],[CANTIDAD]])</f>
        <v>71</v>
      </c>
      <c r="E96" s="17">
        <f>SUMIF(SALIDAS13161931[[#This Row],[CÓDIGO PRODUCTO]],INVENTARIO12151830[[#This Row],[CÓDIGO PRODUCTO]],SALIDAS13161931[[#This Row],[CANTIDAD]])</f>
        <v>90</v>
      </c>
      <c r="F96" s="18">
        <f>INVENTARIO12151830[[#This Row],[EXISTENCIAS INICIALES]]+INVENTARIO12151830[[#This Row],[ENTRADAS]]-INVENTARIO12151830[[#This Row],[SALIDAS]]</f>
        <v>126</v>
      </c>
      <c r="H96" s="1" t="s">
        <v>543</v>
      </c>
      <c r="J96" s="11" t="s">
        <v>418</v>
      </c>
      <c r="K96" s="36" t="e" cm="1">
        <f t="array" ref="K96">BUSCARV</f>
        <v>#NAME?</v>
      </c>
      <c r="L96" s="1">
        <v>90</v>
      </c>
      <c r="N96" s="1" t="s">
        <v>544</v>
      </c>
      <c r="P96" s="11" t="s">
        <v>418</v>
      </c>
      <c r="Q96" s="1" t="e" cm="1" vm="1">
        <f t="array" aca="1" ref="Q96" ca="1">VLOOKUP(ENTRADAS14172032[CÓDIGO PRODUCTO],INVENTARIO12151830[],2,FALSE)</f>
        <v>#VALUE!</v>
      </c>
      <c r="R96" s="1">
        <v>71</v>
      </c>
    </row>
    <row r="97" spans="1:18" x14ac:dyDescent="0.25">
      <c r="A97" s="11" t="s">
        <v>419</v>
      </c>
      <c r="B97" t="s">
        <v>298</v>
      </c>
      <c r="C97" s="3">
        <f>INVENTARIO12151827[[#This Row],[STOCK]]</f>
        <v>73</v>
      </c>
      <c r="D97" s="17">
        <f>SUMIF(ENTRADAS14172032[[#This Row],[CÓDIGO PRODUCTO]],INVENTARIO12151830[[#This Row],[CÓDIGO PRODUCTO]],ENTRADAS14172032[[#This Row],[CANTIDAD]])</f>
        <v>82</v>
      </c>
      <c r="E97" s="17">
        <f>SUMIF(SALIDAS13161931[[#This Row],[CÓDIGO PRODUCTO]],INVENTARIO12151830[[#This Row],[CÓDIGO PRODUCTO]],SALIDAS13161931[[#This Row],[CANTIDAD]])</f>
        <v>89</v>
      </c>
      <c r="F97" s="18">
        <f>INVENTARIO12151830[[#This Row],[EXISTENCIAS INICIALES]]+INVENTARIO12151830[[#This Row],[ENTRADAS]]-INVENTARIO12151830[[#This Row],[SALIDAS]]</f>
        <v>66</v>
      </c>
      <c r="H97" s="1" t="s">
        <v>544</v>
      </c>
      <c r="J97" s="11" t="s">
        <v>419</v>
      </c>
      <c r="K97" s="36" t="e" cm="1">
        <f t="array" ref="K97">BUSCARV</f>
        <v>#NAME?</v>
      </c>
      <c r="L97" s="1">
        <v>89</v>
      </c>
      <c r="N97" s="1" t="s">
        <v>545</v>
      </c>
      <c r="P97" s="11" t="s">
        <v>419</v>
      </c>
      <c r="Q97" s="1" t="e" cm="1" vm="1">
        <f t="array" aca="1" ref="Q97" ca="1">VLOOKUP(ENTRADAS14172032[CÓDIGO PRODUCTO],INVENTARIO12151830[],2,FALSE)</f>
        <v>#VALUE!</v>
      </c>
      <c r="R97" s="1">
        <v>82</v>
      </c>
    </row>
    <row r="98" spans="1:18" x14ac:dyDescent="0.25">
      <c r="A98" s="11" t="s">
        <v>420</v>
      </c>
      <c r="B98" t="s">
        <v>299</v>
      </c>
      <c r="C98" s="3">
        <f>INVENTARIO12151827[[#This Row],[STOCK]]</f>
        <v>52</v>
      </c>
      <c r="D98" s="17">
        <f>SUMIF(ENTRADAS14172032[[#This Row],[CÓDIGO PRODUCTO]],INVENTARIO12151830[[#This Row],[CÓDIGO PRODUCTO]],ENTRADAS14172032[[#This Row],[CANTIDAD]])</f>
        <v>70</v>
      </c>
      <c r="E98" s="17">
        <f>SUMIF(SALIDAS13161931[[#This Row],[CÓDIGO PRODUCTO]],INVENTARIO12151830[[#This Row],[CÓDIGO PRODUCTO]],SALIDAS13161931[[#This Row],[CANTIDAD]])</f>
        <v>93</v>
      </c>
      <c r="F98" s="18">
        <f>INVENTARIO12151830[[#This Row],[EXISTENCIAS INICIALES]]+INVENTARIO12151830[[#This Row],[ENTRADAS]]-INVENTARIO12151830[[#This Row],[SALIDAS]]</f>
        <v>29</v>
      </c>
      <c r="H98" s="1" t="s">
        <v>545</v>
      </c>
      <c r="J98" s="11" t="s">
        <v>420</v>
      </c>
      <c r="K98" s="36" t="e" cm="1">
        <f t="array" ref="K98">BUSCARV</f>
        <v>#NAME?</v>
      </c>
      <c r="L98" s="1">
        <v>93</v>
      </c>
      <c r="N98" s="1" t="s">
        <v>546</v>
      </c>
      <c r="P98" s="11" t="s">
        <v>420</v>
      </c>
      <c r="Q98" s="1" t="e" cm="1" vm="1">
        <f t="array" aca="1" ref="Q98" ca="1">VLOOKUP(ENTRADAS14172032[CÓDIGO PRODUCTO],INVENTARIO12151830[],2,FALSE)</f>
        <v>#VALUE!</v>
      </c>
      <c r="R98" s="1">
        <v>70</v>
      </c>
    </row>
    <row r="99" spans="1:18" x14ac:dyDescent="0.25">
      <c r="A99" s="11" t="s">
        <v>421</v>
      </c>
      <c r="B99" t="s">
        <v>300</v>
      </c>
      <c r="C99" s="3">
        <f>INVENTARIO12151827[[#This Row],[STOCK]]</f>
        <v>95</v>
      </c>
      <c r="D99" s="17">
        <f>SUMIF(ENTRADAS14172032[[#This Row],[CÓDIGO PRODUCTO]],INVENTARIO12151830[[#This Row],[CÓDIGO PRODUCTO]],ENTRADAS14172032[[#This Row],[CANTIDAD]])</f>
        <v>87</v>
      </c>
      <c r="E99" s="17">
        <f>SUMIF(SALIDAS13161931[[#This Row],[CÓDIGO PRODUCTO]],INVENTARIO12151830[[#This Row],[CÓDIGO PRODUCTO]],SALIDAS13161931[[#This Row],[CANTIDAD]])</f>
        <v>91</v>
      </c>
      <c r="F99" s="18">
        <f>INVENTARIO12151830[[#This Row],[EXISTENCIAS INICIALES]]+INVENTARIO12151830[[#This Row],[ENTRADAS]]-INVENTARIO12151830[[#This Row],[SALIDAS]]</f>
        <v>91</v>
      </c>
      <c r="H99" s="1" t="s">
        <v>546</v>
      </c>
      <c r="J99" s="11" t="s">
        <v>421</v>
      </c>
      <c r="K99" s="36" t="e" cm="1">
        <f t="array" ref="K99">BUSCARV</f>
        <v>#NAME?</v>
      </c>
      <c r="L99" s="1">
        <v>91</v>
      </c>
      <c r="N99" s="1" t="s">
        <v>547</v>
      </c>
      <c r="P99" s="11" t="s">
        <v>421</v>
      </c>
      <c r="Q99" s="1" t="e" cm="1" vm="1">
        <f t="array" aca="1" ref="Q99" ca="1">VLOOKUP(ENTRADAS14172032[CÓDIGO PRODUCTO],INVENTARIO12151830[],2,FALSE)</f>
        <v>#VALUE!</v>
      </c>
      <c r="R99" s="1">
        <v>87</v>
      </c>
    </row>
    <row r="100" spans="1:18" x14ac:dyDescent="0.25">
      <c r="A100" s="11" t="s">
        <v>422</v>
      </c>
      <c r="B100" t="s">
        <v>301</v>
      </c>
      <c r="C100" s="3">
        <f>INVENTARIO12151827[[#This Row],[STOCK]]</f>
        <v>101</v>
      </c>
      <c r="D100" s="17">
        <f>SUMIF(ENTRADAS14172032[[#This Row],[CÓDIGO PRODUCTO]],INVENTARIO12151830[[#This Row],[CÓDIGO PRODUCTO]],ENTRADAS14172032[[#This Row],[CANTIDAD]])</f>
        <v>91</v>
      </c>
      <c r="E100" s="17">
        <f>SUMIF(SALIDAS13161931[[#This Row],[CÓDIGO PRODUCTO]],INVENTARIO12151830[[#This Row],[CÓDIGO PRODUCTO]],SALIDAS13161931[[#This Row],[CANTIDAD]])</f>
        <v>92</v>
      </c>
      <c r="F100" s="18">
        <f>INVENTARIO12151830[[#This Row],[EXISTENCIAS INICIALES]]+INVENTARIO12151830[[#This Row],[ENTRADAS]]-INVENTARIO12151830[[#This Row],[SALIDAS]]</f>
        <v>100</v>
      </c>
      <c r="H100" s="1" t="s">
        <v>547</v>
      </c>
      <c r="J100" s="11" t="s">
        <v>422</v>
      </c>
      <c r="K100" s="36" t="e" cm="1">
        <f t="array" ref="K100">BUSCARV</f>
        <v>#NAME?</v>
      </c>
      <c r="L100" s="1">
        <v>92</v>
      </c>
      <c r="N100" s="1" t="s">
        <v>548</v>
      </c>
      <c r="P100" s="11" t="s">
        <v>422</v>
      </c>
      <c r="Q100" s="1" t="e" cm="1" vm="1">
        <f t="array" aca="1" ref="Q100" ca="1">VLOOKUP(ENTRADAS14172032[CÓDIGO PRODUCTO],INVENTARIO12151830[],2,FALSE)</f>
        <v>#VALUE!</v>
      </c>
      <c r="R100" s="1">
        <v>91</v>
      </c>
    </row>
    <row r="101" spans="1:18" x14ac:dyDescent="0.25">
      <c r="A101" s="11" t="s">
        <v>423</v>
      </c>
      <c r="B101" t="s">
        <v>302</v>
      </c>
      <c r="C101" s="3">
        <f>INVENTARIO12151827[[#This Row],[STOCK]]</f>
        <v>143</v>
      </c>
      <c r="D101" s="17">
        <f>SUMIF(ENTRADAS14172032[[#This Row],[CÓDIGO PRODUCTO]],INVENTARIO12151830[[#This Row],[CÓDIGO PRODUCTO]],ENTRADAS14172032[[#This Row],[CANTIDAD]])</f>
        <v>95</v>
      </c>
      <c r="E101" s="17">
        <f>SUMIF(SALIDAS13161931[[#This Row],[CÓDIGO PRODUCTO]],INVENTARIO12151830[[#This Row],[CÓDIGO PRODUCTO]],SALIDAS13161931[[#This Row],[CANTIDAD]])</f>
        <v>95</v>
      </c>
      <c r="F101" s="18">
        <f>INVENTARIO12151830[[#This Row],[EXISTENCIAS INICIALES]]+INVENTARIO12151830[[#This Row],[ENTRADAS]]-INVENTARIO12151830[[#This Row],[SALIDAS]]</f>
        <v>143</v>
      </c>
      <c r="H101" s="1" t="s">
        <v>548</v>
      </c>
      <c r="J101" s="11" t="s">
        <v>423</v>
      </c>
      <c r="K101" s="36" t="e" cm="1">
        <f t="array" ref="K101">BUSCARV</f>
        <v>#NAME?</v>
      </c>
      <c r="L101" s="1">
        <v>95</v>
      </c>
      <c r="N101" s="1" t="s">
        <v>549</v>
      </c>
      <c r="P101" s="11" t="s">
        <v>423</v>
      </c>
      <c r="Q101" s="1" t="e" cm="1" vm="1">
        <f t="array" aca="1" ref="Q101" ca="1">VLOOKUP(ENTRADAS14172032[CÓDIGO PRODUCTO],INVENTARIO12151830[],2,FALSE)</f>
        <v>#VALUE!</v>
      </c>
      <c r="R101" s="1">
        <v>95</v>
      </c>
    </row>
    <row r="102" spans="1:18" x14ac:dyDescent="0.25">
      <c r="A102" s="11" t="s">
        <v>424</v>
      </c>
      <c r="B102" t="s">
        <v>303</v>
      </c>
      <c r="C102" s="3">
        <f>INVENTARIO12151827[[#This Row],[STOCK]]</f>
        <v>46</v>
      </c>
      <c r="D102" s="17">
        <f>SUMIF(ENTRADAS14172032[[#This Row],[CÓDIGO PRODUCTO]],INVENTARIO12151830[[#This Row],[CÓDIGO PRODUCTO]],ENTRADAS14172032[[#This Row],[CANTIDAD]])</f>
        <v>87</v>
      </c>
      <c r="E102" s="17">
        <f>SUMIF(SALIDAS13161931[[#This Row],[CÓDIGO PRODUCTO]],INVENTARIO12151830[[#This Row],[CÓDIGO PRODUCTO]],SALIDAS13161931[[#This Row],[CANTIDAD]])</f>
        <v>89</v>
      </c>
      <c r="F102" s="18">
        <f>INVENTARIO12151830[[#This Row],[EXISTENCIAS INICIALES]]+INVENTARIO12151830[[#This Row],[ENTRADAS]]-INVENTARIO12151830[[#This Row],[SALIDAS]]</f>
        <v>44</v>
      </c>
      <c r="H102" s="1" t="s">
        <v>549</v>
      </c>
      <c r="J102" s="11" t="s">
        <v>424</v>
      </c>
      <c r="K102" s="36" t="e" cm="1">
        <f t="array" ref="K102">BUSCARV</f>
        <v>#NAME?</v>
      </c>
      <c r="L102" s="1">
        <v>89</v>
      </c>
      <c r="N102" s="1" t="s">
        <v>550</v>
      </c>
      <c r="P102" s="11" t="s">
        <v>424</v>
      </c>
      <c r="Q102" s="1" t="e" cm="1" vm="1">
        <f t="array" aca="1" ref="Q102" ca="1">VLOOKUP(ENTRADAS14172032[CÓDIGO PRODUCTO],INVENTARIO12151830[],2,FALSE)</f>
        <v>#VALUE!</v>
      </c>
      <c r="R102" s="1">
        <v>87</v>
      </c>
    </row>
    <row r="103" spans="1:18" x14ac:dyDescent="0.25">
      <c r="A103" s="11" t="s">
        <v>425</v>
      </c>
      <c r="B103" t="s">
        <v>78</v>
      </c>
      <c r="C103" s="3">
        <f>INVENTARIO12151827[[#This Row],[STOCK]]</f>
        <v>74</v>
      </c>
      <c r="D103" s="17">
        <f>SUMIF(ENTRADAS14172032[[#This Row],[CÓDIGO PRODUCTO]],INVENTARIO12151830[[#This Row],[CÓDIGO PRODUCTO]],ENTRADAS14172032[[#This Row],[CANTIDAD]])</f>
        <v>96</v>
      </c>
      <c r="E103" s="17">
        <f>SUMIF(SALIDAS13161931[[#This Row],[CÓDIGO PRODUCTO]],INVENTARIO12151830[[#This Row],[CÓDIGO PRODUCTO]],SALIDAS13161931[[#This Row],[CANTIDAD]])</f>
        <v>88</v>
      </c>
      <c r="F103" s="18">
        <f>INVENTARIO12151830[[#This Row],[EXISTENCIAS INICIALES]]+INVENTARIO12151830[[#This Row],[ENTRADAS]]-INVENTARIO12151830[[#This Row],[SALIDAS]]</f>
        <v>82</v>
      </c>
      <c r="H103" s="1" t="s">
        <v>550</v>
      </c>
      <c r="J103" s="11" t="s">
        <v>425</v>
      </c>
      <c r="K103" s="36" t="e" cm="1">
        <f t="array" ref="K103">BUSCARV</f>
        <v>#NAME?</v>
      </c>
      <c r="L103" s="1">
        <v>88</v>
      </c>
      <c r="N103" s="1" t="s">
        <v>551</v>
      </c>
      <c r="P103" s="11" t="s">
        <v>425</v>
      </c>
      <c r="Q103" s="1" t="e" cm="1" vm="1">
        <f t="array" aca="1" ref="Q103" ca="1">VLOOKUP(ENTRADAS14172032[CÓDIGO PRODUCTO],INVENTARIO12151830[],2,FALSE)</f>
        <v>#VALUE!</v>
      </c>
      <c r="R103" s="1">
        <v>96</v>
      </c>
    </row>
    <row r="104" spans="1:18" x14ac:dyDescent="0.25">
      <c r="A104" s="11" t="s">
        <v>426</v>
      </c>
      <c r="B104" t="s">
        <v>304</v>
      </c>
      <c r="C104" s="3">
        <f>INVENTARIO12151827[[#This Row],[STOCK]]</f>
        <v>111</v>
      </c>
      <c r="D104" s="17">
        <f>SUMIF(ENTRADAS14172032[[#This Row],[CÓDIGO PRODUCTO]],INVENTARIO12151830[[#This Row],[CÓDIGO PRODUCTO]],ENTRADAS14172032[[#This Row],[CANTIDAD]])</f>
        <v>92</v>
      </c>
      <c r="E104" s="17">
        <f>SUMIF(SALIDAS13161931[[#This Row],[CÓDIGO PRODUCTO]],INVENTARIO12151830[[#This Row],[CÓDIGO PRODUCTO]],SALIDAS13161931[[#This Row],[CANTIDAD]])</f>
        <v>89</v>
      </c>
      <c r="F104" s="18">
        <f>INVENTARIO12151830[[#This Row],[EXISTENCIAS INICIALES]]+INVENTARIO12151830[[#This Row],[ENTRADAS]]-INVENTARIO12151830[[#This Row],[SALIDAS]]</f>
        <v>114</v>
      </c>
      <c r="H104" s="1" t="s">
        <v>551</v>
      </c>
      <c r="J104" s="11" t="s">
        <v>426</v>
      </c>
      <c r="K104" s="36" t="e" cm="1">
        <f t="array" ref="K104">BUSCARV</f>
        <v>#NAME?</v>
      </c>
      <c r="L104" s="1">
        <v>89</v>
      </c>
      <c r="N104" s="1" t="s">
        <v>552</v>
      </c>
      <c r="P104" s="11" t="s">
        <v>426</v>
      </c>
      <c r="Q104" s="1" t="e" cm="1" vm="1">
        <f t="array" aca="1" ref="Q104" ca="1">VLOOKUP(ENTRADAS14172032[CÓDIGO PRODUCTO],INVENTARIO12151830[],2,FALSE)</f>
        <v>#VALUE!</v>
      </c>
      <c r="R104" s="1">
        <v>92</v>
      </c>
    </row>
    <row r="105" spans="1:18" x14ac:dyDescent="0.25">
      <c r="A105" s="11" t="s">
        <v>427</v>
      </c>
      <c r="B105" t="s">
        <v>79</v>
      </c>
      <c r="C105" s="3">
        <f>INVENTARIO12151827[[#This Row],[STOCK]]</f>
        <v>56</v>
      </c>
      <c r="D105" s="17">
        <f>SUMIF(ENTRADAS14172032[[#This Row],[CÓDIGO PRODUCTO]],INVENTARIO12151830[[#This Row],[CÓDIGO PRODUCTO]],ENTRADAS14172032[[#This Row],[CANTIDAD]])</f>
        <v>79</v>
      </c>
      <c r="E105" s="17">
        <f>SUMIF(SALIDAS13161931[[#This Row],[CÓDIGO PRODUCTO]],INVENTARIO12151830[[#This Row],[CÓDIGO PRODUCTO]],SALIDAS13161931[[#This Row],[CANTIDAD]])</f>
        <v>93</v>
      </c>
      <c r="F105" s="18">
        <f>INVENTARIO12151830[[#This Row],[EXISTENCIAS INICIALES]]+INVENTARIO12151830[[#This Row],[ENTRADAS]]-INVENTARIO12151830[[#This Row],[SALIDAS]]</f>
        <v>42</v>
      </c>
      <c r="H105" s="1" t="s">
        <v>552</v>
      </c>
      <c r="J105" s="11" t="s">
        <v>427</v>
      </c>
      <c r="K105" s="36" t="e" cm="1">
        <f t="array" ref="K105">BUSCARV</f>
        <v>#NAME?</v>
      </c>
      <c r="L105" s="1">
        <v>93</v>
      </c>
      <c r="N105" s="1" t="s">
        <v>553</v>
      </c>
      <c r="P105" s="11" t="s">
        <v>427</v>
      </c>
      <c r="Q105" s="1" t="e" cm="1" vm="1">
        <f t="array" aca="1" ref="Q105" ca="1">VLOOKUP(ENTRADAS14172032[CÓDIGO PRODUCTO],INVENTARIO12151830[],2,FALSE)</f>
        <v>#VALUE!</v>
      </c>
      <c r="R105" s="1">
        <v>79</v>
      </c>
    </row>
    <row r="106" spans="1:18" x14ac:dyDescent="0.25">
      <c r="A106" s="11" t="s">
        <v>428</v>
      </c>
      <c r="B106" t="s">
        <v>305</v>
      </c>
      <c r="C106" s="3">
        <f>INVENTARIO12151827[[#This Row],[STOCK]]</f>
        <v>59</v>
      </c>
      <c r="D106" s="17">
        <f>SUMIF(ENTRADAS14172032[[#This Row],[CÓDIGO PRODUCTO]],INVENTARIO12151830[[#This Row],[CÓDIGO PRODUCTO]],ENTRADAS14172032[[#This Row],[CANTIDAD]])</f>
        <v>94</v>
      </c>
      <c r="E106" s="17">
        <f>SUMIF(SALIDAS13161931[[#This Row],[CÓDIGO PRODUCTO]],INVENTARIO12151830[[#This Row],[CÓDIGO PRODUCTO]],SALIDAS13161931[[#This Row],[CANTIDAD]])</f>
        <v>94</v>
      </c>
      <c r="F106" s="18">
        <f>INVENTARIO12151830[[#This Row],[EXISTENCIAS INICIALES]]+INVENTARIO12151830[[#This Row],[ENTRADAS]]-INVENTARIO12151830[[#This Row],[SALIDAS]]</f>
        <v>59</v>
      </c>
      <c r="H106" s="1" t="s">
        <v>553</v>
      </c>
      <c r="J106" s="11" t="s">
        <v>428</v>
      </c>
      <c r="K106" s="36" t="e" cm="1">
        <f t="array" ref="K106">BUSCARV</f>
        <v>#NAME?</v>
      </c>
      <c r="L106" s="1">
        <v>94</v>
      </c>
      <c r="N106" s="1" t="s">
        <v>554</v>
      </c>
      <c r="P106" s="11" t="s">
        <v>428</v>
      </c>
      <c r="Q106" s="1" t="e" cm="1" vm="1">
        <f t="array" aca="1" ref="Q106" ca="1">VLOOKUP(ENTRADAS14172032[CÓDIGO PRODUCTO],INVENTARIO12151830[],2,FALSE)</f>
        <v>#VALUE!</v>
      </c>
      <c r="R106" s="1">
        <v>94</v>
      </c>
    </row>
    <row r="107" spans="1:18" x14ac:dyDescent="0.25">
      <c r="A107" s="11" t="s">
        <v>429</v>
      </c>
      <c r="B107" t="s">
        <v>306</v>
      </c>
      <c r="C107" s="3">
        <f>INVENTARIO12151827[[#This Row],[STOCK]]</f>
        <v>102</v>
      </c>
      <c r="D107" s="17">
        <f>SUMIF(ENTRADAS14172032[[#This Row],[CÓDIGO PRODUCTO]],INVENTARIO12151830[[#This Row],[CÓDIGO PRODUCTO]],ENTRADAS14172032[[#This Row],[CANTIDAD]])</f>
        <v>80</v>
      </c>
      <c r="E107" s="17">
        <f>SUMIF(SALIDAS13161931[[#This Row],[CÓDIGO PRODUCTO]],INVENTARIO12151830[[#This Row],[CÓDIGO PRODUCTO]],SALIDAS13161931[[#This Row],[CANTIDAD]])</f>
        <v>91</v>
      </c>
      <c r="F107" s="18">
        <f>INVENTARIO12151830[[#This Row],[EXISTENCIAS INICIALES]]+INVENTARIO12151830[[#This Row],[ENTRADAS]]-INVENTARIO12151830[[#This Row],[SALIDAS]]</f>
        <v>91</v>
      </c>
      <c r="H107" s="1" t="s">
        <v>554</v>
      </c>
      <c r="J107" s="11" t="s">
        <v>429</v>
      </c>
      <c r="K107" s="36" t="e" cm="1">
        <f t="array" ref="K107">BUSCARV</f>
        <v>#NAME?</v>
      </c>
      <c r="L107" s="1">
        <v>91</v>
      </c>
      <c r="N107" s="1" t="s">
        <v>555</v>
      </c>
      <c r="P107" s="11" t="s">
        <v>429</v>
      </c>
      <c r="Q107" s="1" t="e" cm="1" vm="1">
        <f t="array" aca="1" ref="Q107" ca="1">VLOOKUP(ENTRADAS14172032[CÓDIGO PRODUCTO],INVENTARIO12151830[],2,FALSE)</f>
        <v>#VALUE!</v>
      </c>
      <c r="R107" s="1">
        <v>80</v>
      </c>
    </row>
    <row r="108" spans="1:18" x14ac:dyDescent="0.25">
      <c r="A108" s="11" t="s">
        <v>430</v>
      </c>
      <c r="B108" t="s">
        <v>81</v>
      </c>
      <c r="C108" s="3">
        <f>INVENTARIO12151827[[#This Row],[STOCK]]</f>
        <v>74</v>
      </c>
      <c r="D108" s="17">
        <f>SUMIF(ENTRADAS14172032[[#This Row],[CÓDIGO PRODUCTO]],INVENTARIO12151830[[#This Row],[CÓDIGO PRODUCTO]],ENTRADAS14172032[[#This Row],[CANTIDAD]])</f>
        <v>91</v>
      </c>
      <c r="E108" s="17">
        <f>SUMIF(SALIDAS13161931[[#This Row],[CÓDIGO PRODUCTO]],INVENTARIO12151830[[#This Row],[CÓDIGO PRODUCTO]],SALIDAS13161931[[#This Row],[CANTIDAD]])</f>
        <v>87</v>
      </c>
      <c r="F108" s="18">
        <f>INVENTARIO12151830[[#This Row],[EXISTENCIAS INICIALES]]+INVENTARIO12151830[[#This Row],[ENTRADAS]]-INVENTARIO12151830[[#This Row],[SALIDAS]]</f>
        <v>78</v>
      </c>
      <c r="H108" s="1" t="s">
        <v>555</v>
      </c>
      <c r="J108" s="11" t="s">
        <v>430</v>
      </c>
      <c r="K108" s="36" t="e" cm="1">
        <f t="array" ref="K108">BUSCARV</f>
        <v>#NAME?</v>
      </c>
      <c r="L108" s="1">
        <v>87</v>
      </c>
      <c r="N108" s="1" t="s">
        <v>556</v>
      </c>
      <c r="P108" s="11" t="s">
        <v>430</v>
      </c>
      <c r="Q108" s="1" t="e" cm="1" vm="1">
        <f t="array" aca="1" ref="Q108" ca="1">VLOOKUP(ENTRADAS14172032[CÓDIGO PRODUCTO],INVENTARIO12151830[],2,FALSE)</f>
        <v>#VALUE!</v>
      </c>
      <c r="R108" s="1">
        <v>91</v>
      </c>
    </row>
    <row r="109" spans="1:18" x14ac:dyDescent="0.25">
      <c r="A109" s="11" t="s">
        <v>431</v>
      </c>
      <c r="B109" t="s">
        <v>307</v>
      </c>
      <c r="C109" s="3">
        <f>INVENTARIO12151827[[#This Row],[STOCK]]</f>
        <v>84</v>
      </c>
      <c r="D109" s="17">
        <f>SUMIF(ENTRADAS14172032[[#This Row],[CÓDIGO PRODUCTO]],INVENTARIO12151830[[#This Row],[CÓDIGO PRODUCTO]],ENTRADAS14172032[[#This Row],[CANTIDAD]])</f>
        <v>83</v>
      </c>
      <c r="E109" s="17">
        <f>SUMIF(SALIDAS13161931[[#This Row],[CÓDIGO PRODUCTO]],INVENTARIO12151830[[#This Row],[CÓDIGO PRODUCTO]],SALIDAS13161931[[#This Row],[CANTIDAD]])</f>
        <v>87</v>
      </c>
      <c r="F109" s="18">
        <f>INVENTARIO12151830[[#This Row],[EXISTENCIAS INICIALES]]+INVENTARIO12151830[[#This Row],[ENTRADAS]]-INVENTARIO12151830[[#This Row],[SALIDAS]]</f>
        <v>80</v>
      </c>
      <c r="H109" s="1" t="s">
        <v>556</v>
      </c>
      <c r="J109" s="11" t="s">
        <v>431</v>
      </c>
      <c r="K109" s="36" t="e" cm="1">
        <f t="array" ref="K109">BUSCARV</f>
        <v>#NAME?</v>
      </c>
      <c r="L109" s="1">
        <v>87</v>
      </c>
      <c r="N109" s="1" t="s">
        <v>557</v>
      </c>
      <c r="P109" s="11" t="s">
        <v>431</v>
      </c>
      <c r="Q109" s="1" t="e" cm="1" vm="1">
        <f t="array" aca="1" ref="Q109" ca="1">VLOOKUP(ENTRADAS14172032[CÓDIGO PRODUCTO],INVENTARIO12151830[],2,FALSE)</f>
        <v>#VALUE!</v>
      </c>
      <c r="R109" s="1">
        <v>83</v>
      </c>
    </row>
    <row r="110" spans="1:18" x14ac:dyDescent="0.25">
      <c r="A110" s="11" t="s">
        <v>432</v>
      </c>
      <c r="B110" t="s">
        <v>308</v>
      </c>
      <c r="C110" s="3">
        <f>INVENTARIO12151827[[#This Row],[STOCK]]</f>
        <v>56</v>
      </c>
      <c r="D110" s="17">
        <f>SUMIF(ENTRADAS14172032[[#This Row],[CÓDIGO PRODUCTO]],INVENTARIO12151830[[#This Row],[CÓDIGO PRODUCTO]],ENTRADAS14172032[[#This Row],[CANTIDAD]])</f>
        <v>77</v>
      </c>
      <c r="E110" s="17">
        <f>SUMIF(SALIDAS13161931[[#This Row],[CÓDIGO PRODUCTO]],INVENTARIO12151830[[#This Row],[CÓDIGO PRODUCTO]],SALIDAS13161931[[#This Row],[CANTIDAD]])</f>
        <v>90</v>
      </c>
      <c r="F110" s="18">
        <f>INVENTARIO12151830[[#This Row],[EXISTENCIAS INICIALES]]+INVENTARIO12151830[[#This Row],[ENTRADAS]]-INVENTARIO12151830[[#This Row],[SALIDAS]]</f>
        <v>43</v>
      </c>
      <c r="H110" s="1" t="s">
        <v>557</v>
      </c>
      <c r="J110" s="11" t="s">
        <v>432</v>
      </c>
      <c r="K110" s="36" t="e" cm="1">
        <f t="array" ref="K110">BUSCARV</f>
        <v>#NAME?</v>
      </c>
      <c r="L110" s="1">
        <v>90</v>
      </c>
      <c r="N110" s="1" t="s">
        <v>558</v>
      </c>
      <c r="P110" s="11" t="s">
        <v>432</v>
      </c>
      <c r="Q110" s="1" t="e" cm="1" vm="1">
        <f t="array" aca="1" ref="Q110" ca="1">VLOOKUP(ENTRADAS14172032[CÓDIGO PRODUCTO],INVENTARIO12151830[],2,FALSE)</f>
        <v>#VALUE!</v>
      </c>
      <c r="R110" s="1">
        <v>77</v>
      </c>
    </row>
    <row r="111" spans="1:18" x14ac:dyDescent="0.25">
      <c r="A111" s="11" t="s">
        <v>433</v>
      </c>
      <c r="B111" t="s">
        <v>309</v>
      </c>
      <c r="C111" s="3">
        <f>INVENTARIO12151827[[#This Row],[STOCK]]</f>
        <v>97</v>
      </c>
      <c r="D111" s="17">
        <f>SUMIF(ENTRADAS14172032[[#This Row],[CÓDIGO PRODUCTO]],INVENTARIO12151830[[#This Row],[CÓDIGO PRODUCTO]],ENTRADAS14172032[[#This Row],[CANTIDAD]])</f>
        <v>86</v>
      </c>
      <c r="E111" s="17">
        <f>SUMIF(SALIDAS13161931[[#This Row],[CÓDIGO PRODUCTO]],INVENTARIO12151830[[#This Row],[CÓDIGO PRODUCTO]],SALIDAS13161931[[#This Row],[CANTIDAD]])</f>
        <v>87</v>
      </c>
      <c r="F111" s="18">
        <f>INVENTARIO12151830[[#This Row],[EXISTENCIAS INICIALES]]+INVENTARIO12151830[[#This Row],[ENTRADAS]]-INVENTARIO12151830[[#This Row],[SALIDAS]]</f>
        <v>96</v>
      </c>
      <c r="H111" s="1" t="s">
        <v>558</v>
      </c>
      <c r="J111" s="11" t="s">
        <v>433</v>
      </c>
      <c r="K111" s="36" t="e" cm="1">
        <f t="array" ref="K111">BUSCARV</f>
        <v>#NAME?</v>
      </c>
      <c r="L111" s="1">
        <v>87</v>
      </c>
      <c r="N111" s="1" t="s">
        <v>559</v>
      </c>
      <c r="P111" s="11" t="s">
        <v>433</v>
      </c>
      <c r="Q111" s="1" t="e" cm="1" vm="1">
        <f t="array" aca="1" ref="Q111" ca="1">VLOOKUP(ENTRADAS14172032[CÓDIGO PRODUCTO],INVENTARIO12151830[],2,FALSE)</f>
        <v>#VALUE!</v>
      </c>
      <c r="R111" s="1">
        <v>86</v>
      </c>
    </row>
    <row r="112" spans="1:18" x14ac:dyDescent="0.25">
      <c r="A112" s="11" t="s">
        <v>434</v>
      </c>
      <c r="B112" t="s">
        <v>310</v>
      </c>
      <c r="C112" s="3">
        <f>INVENTARIO12151827[[#This Row],[STOCK]]</f>
        <v>92</v>
      </c>
      <c r="D112" s="17">
        <f>SUMIF(ENTRADAS14172032[[#This Row],[CÓDIGO PRODUCTO]],INVENTARIO12151830[[#This Row],[CÓDIGO PRODUCTO]],ENTRADAS14172032[[#This Row],[CANTIDAD]])</f>
        <v>84</v>
      </c>
      <c r="E112" s="17">
        <f>SUMIF(SALIDAS13161931[[#This Row],[CÓDIGO PRODUCTO]],INVENTARIO12151830[[#This Row],[CÓDIGO PRODUCTO]],SALIDAS13161931[[#This Row],[CANTIDAD]])</f>
        <v>90</v>
      </c>
      <c r="F112" s="18">
        <f>INVENTARIO12151830[[#This Row],[EXISTENCIAS INICIALES]]+INVENTARIO12151830[[#This Row],[ENTRADAS]]-INVENTARIO12151830[[#This Row],[SALIDAS]]</f>
        <v>86</v>
      </c>
      <c r="H112" s="1" t="s">
        <v>559</v>
      </c>
      <c r="J112" s="11" t="s">
        <v>434</v>
      </c>
      <c r="K112" s="36" t="e" cm="1">
        <f t="array" ref="K112">BUSCARV</f>
        <v>#NAME?</v>
      </c>
      <c r="L112" s="1">
        <v>90</v>
      </c>
      <c r="N112" s="1" t="s">
        <v>560</v>
      </c>
      <c r="P112" s="11" t="s">
        <v>434</v>
      </c>
      <c r="Q112" s="1" t="e" cm="1" vm="1">
        <f t="array" aca="1" ref="Q112" ca="1">VLOOKUP(ENTRADAS14172032[CÓDIGO PRODUCTO],INVENTARIO12151830[],2,FALSE)</f>
        <v>#VALUE!</v>
      </c>
      <c r="R112" s="1">
        <v>84</v>
      </c>
    </row>
    <row r="113" spans="1:18" x14ac:dyDescent="0.25">
      <c r="A113" s="11" t="s">
        <v>435</v>
      </c>
      <c r="B113" t="s">
        <v>311</v>
      </c>
      <c r="C113" s="3">
        <f>INVENTARIO12151827[[#This Row],[STOCK]]</f>
        <v>169</v>
      </c>
      <c r="D113" s="17">
        <f>SUMIF(ENTRADAS14172032[[#This Row],[CÓDIGO PRODUCTO]],INVENTARIO12151830[[#This Row],[CÓDIGO PRODUCTO]],ENTRADAS14172032[[#This Row],[CANTIDAD]])</f>
        <v>95</v>
      </c>
      <c r="E113" s="17">
        <f>SUMIF(SALIDAS13161931[[#This Row],[CÓDIGO PRODUCTO]],INVENTARIO12151830[[#This Row],[CÓDIGO PRODUCTO]],SALIDAS13161931[[#This Row],[CANTIDAD]])</f>
        <v>92</v>
      </c>
      <c r="F113" s="18">
        <f>INVENTARIO12151830[[#This Row],[EXISTENCIAS INICIALES]]+INVENTARIO12151830[[#This Row],[ENTRADAS]]-INVENTARIO12151830[[#This Row],[SALIDAS]]</f>
        <v>172</v>
      </c>
      <c r="H113" s="1" t="s">
        <v>560</v>
      </c>
      <c r="J113" s="11" t="s">
        <v>435</v>
      </c>
      <c r="K113" s="36" t="e" cm="1">
        <f t="array" ref="K113">BUSCARV</f>
        <v>#NAME?</v>
      </c>
      <c r="L113" s="1">
        <v>92</v>
      </c>
      <c r="N113" s="1" t="s">
        <v>561</v>
      </c>
      <c r="P113" s="11" t="s">
        <v>435</v>
      </c>
      <c r="Q113" s="1" t="e" cm="1" vm="1">
        <f t="array" aca="1" ref="Q113" ca="1">VLOOKUP(ENTRADAS14172032[CÓDIGO PRODUCTO],INVENTARIO12151830[],2,FALSE)</f>
        <v>#VALUE!</v>
      </c>
      <c r="R113" s="1">
        <v>95</v>
      </c>
    </row>
    <row r="114" spans="1:18" x14ac:dyDescent="0.25">
      <c r="A114" s="11" t="s">
        <v>436</v>
      </c>
      <c r="B114" t="s">
        <v>312</v>
      </c>
      <c r="C114" s="3">
        <f>INVENTARIO12151827[[#This Row],[STOCK]]</f>
        <v>128</v>
      </c>
      <c r="D114" s="17">
        <f>SUMIF(ENTRADAS14172032[[#This Row],[CÓDIGO PRODUCTO]],INVENTARIO12151830[[#This Row],[CÓDIGO PRODUCTO]],ENTRADAS14172032[[#This Row],[CANTIDAD]])</f>
        <v>82</v>
      </c>
      <c r="E114" s="17">
        <f>SUMIF(SALIDAS13161931[[#This Row],[CÓDIGO PRODUCTO]],INVENTARIO12151830[[#This Row],[CÓDIGO PRODUCTO]],SALIDAS13161931[[#This Row],[CANTIDAD]])</f>
        <v>87</v>
      </c>
      <c r="F114" s="18">
        <f>INVENTARIO12151830[[#This Row],[EXISTENCIAS INICIALES]]+INVENTARIO12151830[[#This Row],[ENTRADAS]]-INVENTARIO12151830[[#This Row],[SALIDAS]]</f>
        <v>123</v>
      </c>
      <c r="H114" s="1" t="s">
        <v>561</v>
      </c>
      <c r="J114" s="11" t="s">
        <v>436</v>
      </c>
      <c r="K114" s="36" t="e" cm="1">
        <f t="array" ref="K114">BUSCARV</f>
        <v>#NAME?</v>
      </c>
      <c r="L114" s="1">
        <v>87</v>
      </c>
      <c r="N114" s="1" t="s">
        <v>562</v>
      </c>
      <c r="P114" s="11" t="s">
        <v>436</v>
      </c>
      <c r="Q114" s="1" t="e" cm="1" vm="1">
        <f t="array" aca="1" ref="Q114" ca="1">VLOOKUP(ENTRADAS14172032[CÓDIGO PRODUCTO],INVENTARIO12151830[],2,FALSE)</f>
        <v>#VALUE!</v>
      </c>
      <c r="R114" s="1">
        <v>82</v>
      </c>
    </row>
    <row r="115" spans="1:18" x14ac:dyDescent="0.25">
      <c r="A115" s="11" t="s">
        <v>437</v>
      </c>
      <c r="B115" t="s">
        <v>313</v>
      </c>
      <c r="C115" s="3">
        <f>INVENTARIO12151827[[#This Row],[STOCK]]</f>
        <v>82</v>
      </c>
      <c r="D115" s="17">
        <f>SUMIF(ENTRADAS14172032[[#This Row],[CÓDIGO PRODUCTO]],INVENTARIO12151830[[#This Row],[CÓDIGO PRODUCTO]],ENTRADAS14172032[[#This Row],[CANTIDAD]])</f>
        <v>90</v>
      </c>
      <c r="E115" s="17">
        <f>SUMIF(SALIDAS13161931[[#This Row],[CÓDIGO PRODUCTO]],INVENTARIO12151830[[#This Row],[CÓDIGO PRODUCTO]],SALIDAS13161931[[#This Row],[CANTIDAD]])</f>
        <v>95</v>
      </c>
      <c r="F115" s="18">
        <f>INVENTARIO12151830[[#This Row],[EXISTENCIAS INICIALES]]+INVENTARIO12151830[[#This Row],[ENTRADAS]]-INVENTARIO12151830[[#This Row],[SALIDAS]]</f>
        <v>77</v>
      </c>
      <c r="H115" s="1" t="s">
        <v>562</v>
      </c>
      <c r="J115" s="11" t="s">
        <v>437</v>
      </c>
      <c r="K115" s="36" t="e" cm="1">
        <f t="array" ref="K115">BUSCARV</f>
        <v>#NAME?</v>
      </c>
      <c r="L115" s="1">
        <v>95</v>
      </c>
      <c r="N115" s="1" t="s">
        <v>563</v>
      </c>
      <c r="P115" s="11" t="s">
        <v>437</v>
      </c>
      <c r="Q115" s="1" t="e" cm="1" vm="1">
        <f t="array" aca="1" ref="Q115" ca="1">VLOOKUP(ENTRADAS14172032[CÓDIGO PRODUCTO],INVENTARIO12151830[],2,FALSE)</f>
        <v>#VALUE!</v>
      </c>
      <c r="R115" s="1">
        <v>90</v>
      </c>
    </row>
    <row r="116" spans="1:18" x14ac:dyDescent="0.25">
      <c r="A116" s="11" t="s">
        <v>438</v>
      </c>
      <c r="B116" t="s">
        <v>314</v>
      </c>
      <c r="C116" s="3">
        <f>INVENTARIO12151827[[#This Row],[STOCK]]</f>
        <v>114</v>
      </c>
      <c r="D116" s="17">
        <f>SUMIF(ENTRADAS14172032[[#This Row],[CÓDIGO PRODUCTO]],INVENTARIO12151830[[#This Row],[CÓDIGO PRODUCTO]],ENTRADAS14172032[[#This Row],[CANTIDAD]])</f>
        <v>78</v>
      </c>
      <c r="E116" s="17">
        <f>SUMIF(SALIDAS13161931[[#This Row],[CÓDIGO PRODUCTO]],INVENTARIO12151830[[#This Row],[CÓDIGO PRODUCTO]],SALIDAS13161931[[#This Row],[CANTIDAD]])</f>
        <v>95</v>
      </c>
      <c r="F116" s="18">
        <f>INVENTARIO12151830[[#This Row],[EXISTENCIAS INICIALES]]+INVENTARIO12151830[[#This Row],[ENTRADAS]]-INVENTARIO12151830[[#This Row],[SALIDAS]]</f>
        <v>97</v>
      </c>
      <c r="H116" s="1" t="s">
        <v>563</v>
      </c>
      <c r="J116" s="11" t="s">
        <v>438</v>
      </c>
      <c r="K116" s="36" t="e" cm="1">
        <f t="array" ref="K116">BUSCARV</f>
        <v>#NAME?</v>
      </c>
      <c r="L116" s="1">
        <v>95</v>
      </c>
      <c r="N116" s="1" t="s">
        <v>564</v>
      </c>
      <c r="P116" s="11" t="s">
        <v>438</v>
      </c>
      <c r="Q116" s="1" t="e" cm="1" vm="1">
        <f t="array" aca="1" ref="Q116" ca="1">VLOOKUP(ENTRADAS14172032[CÓDIGO PRODUCTO],INVENTARIO12151830[],2,FALSE)</f>
        <v>#VALUE!</v>
      </c>
      <c r="R116" s="1">
        <v>78</v>
      </c>
    </row>
    <row r="117" spans="1:18" x14ac:dyDescent="0.25">
      <c r="A117" s="11" t="s">
        <v>439</v>
      </c>
      <c r="B117" t="s">
        <v>315</v>
      </c>
      <c r="C117" s="3">
        <f>INVENTARIO12151827[[#This Row],[STOCK]]</f>
        <v>57</v>
      </c>
      <c r="D117" s="17">
        <f>SUMIF(ENTRADAS14172032[[#This Row],[CÓDIGO PRODUCTO]],INVENTARIO12151830[[#This Row],[CÓDIGO PRODUCTO]],ENTRADAS14172032[[#This Row],[CANTIDAD]])</f>
        <v>77</v>
      </c>
      <c r="E117" s="17">
        <f>SUMIF(SALIDAS13161931[[#This Row],[CÓDIGO PRODUCTO]],INVENTARIO12151830[[#This Row],[CÓDIGO PRODUCTO]],SALIDAS13161931[[#This Row],[CANTIDAD]])</f>
        <v>91</v>
      </c>
      <c r="F117" s="18">
        <f>INVENTARIO12151830[[#This Row],[EXISTENCIAS INICIALES]]+INVENTARIO12151830[[#This Row],[ENTRADAS]]-INVENTARIO12151830[[#This Row],[SALIDAS]]</f>
        <v>43</v>
      </c>
      <c r="H117" s="1" t="s">
        <v>564</v>
      </c>
      <c r="J117" s="11" t="s">
        <v>439</v>
      </c>
      <c r="K117" s="36" t="e" cm="1">
        <f t="array" ref="K117">BUSCARV</f>
        <v>#NAME?</v>
      </c>
      <c r="L117" s="1">
        <v>91</v>
      </c>
      <c r="N117" s="1" t="s">
        <v>565</v>
      </c>
      <c r="P117" s="11" t="s">
        <v>439</v>
      </c>
      <c r="Q117" s="1" t="e" cm="1" vm="1">
        <f t="array" aca="1" ref="Q117" ca="1">VLOOKUP(ENTRADAS14172032[CÓDIGO PRODUCTO],INVENTARIO12151830[],2,FALSE)</f>
        <v>#VALUE!</v>
      </c>
      <c r="R117" s="1">
        <v>77</v>
      </c>
    </row>
    <row r="118" spans="1:18" x14ac:dyDescent="0.25">
      <c r="A118" s="11" t="s">
        <v>440</v>
      </c>
      <c r="B118" t="s">
        <v>316</v>
      </c>
      <c r="C118" s="3">
        <f>INVENTARIO12151827[[#This Row],[STOCK]]</f>
        <v>106</v>
      </c>
      <c r="D118" s="17">
        <f>SUMIF(ENTRADAS14172032[[#This Row],[CÓDIGO PRODUCTO]],INVENTARIO12151830[[#This Row],[CÓDIGO PRODUCTO]],ENTRADAS14172032[[#This Row],[CANTIDAD]])</f>
        <v>71</v>
      </c>
      <c r="E118" s="17">
        <f>SUMIF(SALIDAS13161931[[#This Row],[CÓDIGO PRODUCTO]],INVENTARIO12151830[[#This Row],[CÓDIGO PRODUCTO]],SALIDAS13161931[[#This Row],[CANTIDAD]])</f>
        <v>92</v>
      </c>
      <c r="F118" s="18">
        <f>INVENTARIO12151830[[#This Row],[EXISTENCIAS INICIALES]]+INVENTARIO12151830[[#This Row],[ENTRADAS]]-INVENTARIO12151830[[#This Row],[SALIDAS]]</f>
        <v>85</v>
      </c>
      <c r="H118" s="1" t="s">
        <v>565</v>
      </c>
      <c r="J118" s="11" t="s">
        <v>440</v>
      </c>
      <c r="K118" s="36" t="e" cm="1">
        <f t="array" ref="K118">BUSCARV</f>
        <v>#NAME?</v>
      </c>
      <c r="L118" s="1">
        <v>92</v>
      </c>
      <c r="N118" s="1" t="s">
        <v>566</v>
      </c>
      <c r="P118" s="11" t="s">
        <v>440</v>
      </c>
      <c r="Q118" s="1" t="e" cm="1" vm="1">
        <f t="array" aca="1" ref="Q118" ca="1">VLOOKUP(ENTRADAS14172032[CÓDIGO PRODUCTO],INVENTARIO12151830[],2,FALSE)</f>
        <v>#VALUE!</v>
      </c>
      <c r="R118" s="1">
        <v>71</v>
      </c>
    </row>
    <row r="119" spans="1:18" x14ac:dyDescent="0.25">
      <c r="A119" s="11" t="s">
        <v>441</v>
      </c>
      <c r="B119" t="s">
        <v>317</v>
      </c>
      <c r="C119" s="3">
        <f>INVENTARIO12151827[[#This Row],[STOCK]]</f>
        <v>62</v>
      </c>
      <c r="D119" s="17">
        <f>SUMIF(ENTRADAS14172032[[#This Row],[CÓDIGO PRODUCTO]],INVENTARIO12151830[[#This Row],[CÓDIGO PRODUCTO]],ENTRADAS14172032[[#This Row],[CANTIDAD]])</f>
        <v>81</v>
      </c>
      <c r="E119" s="17">
        <f>SUMIF(SALIDAS13161931[[#This Row],[CÓDIGO PRODUCTO]],INVENTARIO12151830[[#This Row],[CÓDIGO PRODUCTO]],SALIDAS13161931[[#This Row],[CANTIDAD]])</f>
        <v>92</v>
      </c>
      <c r="F119" s="18">
        <f>INVENTARIO12151830[[#This Row],[EXISTENCIAS INICIALES]]+INVENTARIO12151830[[#This Row],[ENTRADAS]]-INVENTARIO12151830[[#This Row],[SALIDAS]]</f>
        <v>51</v>
      </c>
      <c r="H119" s="1" t="s">
        <v>566</v>
      </c>
      <c r="J119" s="11" t="s">
        <v>441</v>
      </c>
      <c r="K119" s="36" t="e" cm="1">
        <f t="array" ref="K119">BUSCARV</f>
        <v>#NAME?</v>
      </c>
      <c r="L119" s="1">
        <v>92</v>
      </c>
      <c r="N119" s="1" t="s">
        <v>567</v>
      </c>
      <c r="P119" s="11" t="s">
        <v>441</v>
      </c>
      <c r="Q119" s="1" t="e" cm="1" vm="1">
        <f t="array" aca="1" ref="Q119" ca="1">VLOOKUP(ENTRADAS14172032[CÓDIGO PRODUCTO],INVENTARIO12151830[],2,FALSE)</f>
        <v>#VALUE!</v>
      </c>
      <c r="R119" s="1">
        <v>81</v>
      </c>
    </row>
    <row r="120" spans="1:18" x14ac:dyDescent="0.25">
      <c r="A120" s="11" t="s">
        <v>442</v>
      </c>
      <c r="B120" t="s">
        <v>318</v>
      </c>
      <c r="C120" s="3">
        <f>INVENTARIO12151827[[#This Row],[STOCK]]</f>
        <v>113</v>
      </c>
      <c r="D120" s="17">
        <f>SUMIF(ENTRADAS14172032[[#This Row],[CÓDIGO PRODUCTO]],INVENTARIO12151830[[#This Row],[CÓDIGO PRODUCTO]],ENTRADAS14172032[[#This Row],[CANTIDAD]])</f>
        <v>97</v>
      </c>
      <c r="E120" s="17">
        <f>SUMIF(SALIDAS13161931[[#This Row],[CÓDIGO PRODUCTO]],INVENTARIO12151830[[#This Row],[CÓDIGO PRODUCTO]],SALIDAS13161931[[#This Row],[CANTIDAD]])</f>
        <v>87</v>
      </c>
      <c r="F120" s="18">
        <f>INVENTARIO12151830[[#This Row],[EXISTENCIAS INICIALES]]+INVENTARIO12151830[[#This Row],[ENTRADAS]]-INVENTARIO12151830[[#This Row],[SALIDAS]]</f>
        <v>123</v>
      </c>
      <c r="H120" s="1" t="s">
        <v>567</v>
      </c>
      <c r="J120" s="11" t="s">
        <v>442</v>
      </c>
      <c r="K120" s="36" t="e" cm="1">
        <f t="array" ref="K120">BUSCARV</f>
        <v>#NAME?</v>
      </c>
      <c r="L120" s="1">
        <v>87</v>
      </c>
      <c r="N120" s="1" t="s">
        <v>568</v>
      </c>
      <c r="P120" s="11" t="s">
        <v>442</v>
      </c>
      <c r="Q120" s="1" t="e" cm="1" vm="1">
        <f t="array" aca="1" ref="Q120" ca="1">VLOOKUP(ENTRADAS14172032[CÓDIGO PRODUCTO],INVENTARIO12151830[],2,FALSE)</f>
        <v>#VALUE!</v>
      </c>
      <c r="R120" s="1">
        <v>97</v>
      </c>
    </row>
    <row r="121" spans="1:18" x14ac:dyDescent="0.25">
      <c r="A121" s="11" t="s">
        <v>443</v>
      </c>
      <c r="B121" t="s">
        <v>319</v>
      </c>
      <c r="C121" s="3">
        <f>INVENTARIO12151827[[#This Row],[STOCK]]</f>
        <v>43</v>
      </c>
      <c r="D121" s="17">
        <f>SUMIF(ENTRADAS14172032[[#This Row],[CÓDIGO PRODUCTO]],INVENTARIO12151830[[#This Row],[CÓDIGO PRODUCTO]],ENTRADAS14172032[[#This Row],[CANTIDAD]])</f>
        <v>97</v>
      </c>
      <c r="E121" s="17">
        <f>SUMIF(SALIDAS13161931[[#This Row],[CÓDIGO PRODUCTO]],INVENTARIO12151830[[#This Row],[CÓDIGO PRODUCTO]],SALIDAS13161931[[#This Row],[CANTIDAD]])</f>
        <v>92</v>
      </c>
      <c r="F121" s="18">
        <f>INVENTARIO12151830[[#This Row],[EXISTENCIAS INICIALES]]+INVENTARIO12151830[[#This Row],[ENTRADAS]]-INVENTARIO12151830[[#This Row],[SALIDAS]]</f>
        <v>48</v>
      </c>
      <c r="H121" s="1" t="s">
        <v>568</v>
      </c>
      <c r="J121" s="11" t="s">
        <v>443</v>
      </c>
      <c r="K121" s="36" t="e" cm="1">
        <f t="array" ref="K121">BUSCARV</f>
        <v>#NAME?</v>
      </c>
      <c r="L121" s="1">
        <v>92</v>
      </c>
      <c r="N121" s="1" t="s">
        <v>569</v>
      </c>
      <c r="P121" s="11" t="s">
        <v>443</v>
      </c>
      <c r="Q121" s="1" t="e" cm="1" vm="1">
        <f t="array" aca="1" ref="Q121" ca="1">VLOOKUP(ENTRADAS14172032[CÓDIGO PRODUCTO],INVENTARIO12151830[],2,FALSE)</f>
        <v>#VALUE!</v>
      </c>
      <c r="R121" s="1">
        <v>97</v>
      </c>
    </row>
    <row r="122" spans="1:18" x14ac:dyDescent="0.25">
      <c r="A122" s="11" t="s">
        <v>444</v>
      </c>
      <c r="B122" t="s">
        <v>320</v>
      </c>
      <c r="C122" s="3">
        <f>INVENTARIO12151827[[#This Row],[STOCK]]</f>
        <v>52</v>
      </c>
      <c r="D122" s="17">
        <f>SUMIF(ENTRADAS14172032[[#This Row],[CÓDIGO PRODUCTO]],INVENTARIO12151830[[#This Row],[CÓDIGO PRODUCTO]],ENTRADAS14172032[[#This Row],[CANTIDAD]])</f>
        <v>88</v>
      </c>
      <c r="E122" s="17">
        <f>SUMIF(SALIDAS13161931[[#This Row],[CÓDIGO PRODUCTO]],INVENTARIO12151830[[#This Row],[CÓDIGO PRODUCTO]],SALIDAS13161931[[#This Row],[CANTIDAD]])</f>
        <v>94</v>
      </c>
      <c r="F122" s="18">
        <f>INVENTARIO12151830[[#This Row],[EXISTENCIAS INICIALES]]+INVENTARIO12151830[[#This Row],[ENTRADAS]]-INVENTARIO12151830[[#This Row],[SALIDAS]]</f>
        <v>46</v>
      </c>
      <c r="H122" s="1" t="s">
        <v>569</v>
      </c>
      <c r="J122" s="11" t="s">
        <v>444</v>
      </c>
      <c r="K122" s="36" t="e" cm="1">
        <f t="array" ref="K122">BUSCARV</f>
        <v>#NAME?</v>
      </c>
      <c r="L122" s="1">
        <v>94</v>
      </c>
      <c r="N122" s="1" t="s">
        <v>570</v>
      </c>
      <c r="P122" s="11" t="s">
        <v>444</v>
      </c>
      <c r="Q122" s="1" t="e" cm="1" vm="1">
        <f t="array" aca="1" ref="Q122" ca="1">VLOOKUP(ENTRADAS14172032[CÓDIGO PRODUCTO],INVENTARIO12151830[],2,FALSE)</f>
        <v>#VALUE!</v>
      </c>
      <c r="R122" s="1">
        <v>88</v>
      </c>
    </row>
    <row r="123" spans="1:18" x14ac:dyDescent="0.25">
      <c r="A123" s="11" t="s">
        <v>445</v>
      </c>
      <c r="B123" t="s">
        <v>321</v>
      </c>
      <c r="C123" s="3">
        <f>INVENTARIO12151827[[#This Row],[STOCK]]</f>
        <v>65</v>
      </c>
      <c r="D123" s="17">
        <f>SUMIF(ENTRADAS14172032[[#This Row],[CÓDIGO PRODUCTO]],INVENTARIO12151830[[#This Row],[CÓDIGO PRODUCTO]],ENTRADAS14172032[[#This Row],[CANTIDAD]])</f>
        <v>87</v>
      </c>
      <c r="E123" s="17">
        <f>SUMIF(SALIDAS13161931[[#This Row],[CÓDIGO PRODUCTO]],INVENTARIO12151830[[#This Row],[CÓDIGO PRODUCTO]],SALIDAS13161931[[#This Row],[CANTIDAD]])</f>
        <v>95</v>
      </c>
      <c r="F123" s="18">
        <f>INVENTARIO12151830[[#This Row],[EXISTENCIAS INICIALES]]+INVENTARIO12151830[[#This Row],[ENTRADAS]]-INVENTARIO12151830[[#This Row],[SALIDAS]]</f>
        <v>57</v>
      </c>
      <c r="H123" s="1" t="s">
        <v>570</v>
      </c>
      <c r="J123" s="11" t="s">
        <v>445</v>
      </c>
      <c r="K123" s="36" t="e" cm="1">
        <f t="array" ref="K123">BUSCARV</f>
        <v>#NAME?</v>
      </c>
      <c r="L123" s="1">
        <v>95</v>
      </c>
      <c r="N123" s="1" t="s">
        <v>571</v>
      </c>
      <c r="P123" s="11" t="s">
        <v>445</v>
      </c>
      <c r="Q123" s="1" t="e" cm="1" vm="1">
        <f t="array" aca="1" ref="Q123" ca="1">VLOOKUP(ENTRADAS14172032[CÓDIGO PRODUCTO],INVENTARIO12151830[],2,FALSE)</f>
        <v>#VALUE!</v>
      </c>
      <c r="R123" s="1">
        <v>87</v>
      </c>
    </row>
    <row r="124" spans="1:18" x14ac:dyDescent="0.25">
      <c r="A124" s="11" t="s">
        <v>446</v>
      </c>
      <c r="B124" t="s">
        <v>322</v>
      </c>
      <c r="C124" s="3">
        <f>INVENTARIO12151827[[#This Row],[STOCK]]</f>
        <v>74</v>
      </c>
      <c r="D124" s="17">
        <f>SUMIF(ENTRADAS14172032[[#This Row],[CÓDIGO PRODUCTO]],INVENTARIO12151830[[#This Row],[CÓDIGO PRODUCTO]],ENTRADAS14172032[[#This Row],[CANTIDAD]])</f>
        <v>86</v>
      </c>
      <c r="E124" s="17">
        <f>SUMIF(SALIDAS13161931[[#This Row],[CÓDIGO PRODUCTO]],INVENTARIO12151830[[#This Row],[CÓDIGO PRODUCTO]],SALIDAS13161931[[#This Row],[CANTIDAD]])</f>
        <v>93</v>
      </c>
      <c r="F124" s="18">
        <f>INVENTARIO12151830[[#This Row],[EXISTENCIAS INICIALES]]+INVENTARIO12151830[[#This Row],[ENTRADAS]]-INVENTARIO12151830[[#This Row],[SALIDAS]]</f>
        <v>67</v>
      </c>
      <c r="H124" s="1" t="s">
        <v>571</v>
      </c>
      <c r="J124" s="11" t="s">
        <v>446</v>
      </c>
      <c r="K124" s="36" t="e" cm="1">
        <f t="array" ref="K124">BUSCARV</f>
        <v>#NAME?</v>
      </c>
      <c r="L124" s="1">
        <v>93</v>
      </c>
      <c r="N124" s="1" t="s">
        <v>572</v>
      </c>
      <c r="P124" s="11" t="s">
        <v>446</v>
      </c>
      <c r="Q124" s="1" t="e" cm="1" vm="1">
        <f t="array" aca="1" ref="Q124" ca="1">VLOOKUP(ENTRADAS14172032[CÓDIGO PRODUCTO],INVENTARIO12151830[],2,FALSE)</f>
        <v>#VALUE!</v>
      </c>
      <c r="R124" s="1">
        <v>86</v>
      </c>
    </row>
    <row r="125" spans="1:18" x14ac:dyDescent="0.25">
      <c r="A125" s="11" t="s">
        <v>447</v>
      </c>
      <c r="B125" t="s">
        <v>323</v>
      </c>
      <c r="C125" s="3">
        <f>INVENTARIO12151827[[#This Row],[STOCK]]</f>
        <v>106</v>
      </c>
      <c r="D125" s="17">
        <f>SUMIF(ENTRADAS14172032[[#This Row],[CÓDIGO PRODUCTO]],INVENTARIO12151830[[#This Row],[CÓDIGO PRODUCTO]],ENTRADAS14172032[[#This Row],[CANTIDAD]])</f>
        <v>91</v>
      </c>
      <c r="E125" s="17">
        <f>SUMIF(SALIDAS13161931[[#This Row],[CÓDIGO PRODUCTO]],INVENTARIO12151830[[#This Row],[CÓDIGO PRODUCTO]],SALIDAS13161931[[#This Row],[CANTIDAD]])</f>
        <v>88</v>
      </c>
      <c r="F125" s="18">
        <f>INVENTARIO12151830[[#This Row],[EXISTENCIAS INICIALES]]+INVENTARIO12151830[[#This Row],[ENTRADAS]]-INVENTARIO12151830[[#This Row],[SALIDAS]]</f>
        <v>109</v>
      </c>
      <c r="H125" s="1" t="s">
        <v>572</v>
      </c>
      <c r="J125" s="11" t="s">
        <v>447</v>
      </c>
      <c r="K125" s="36" t="e" cm="1">
        <f t="array" ref="K125">BUSCARV</f>
        <v>#NAME?</v>
      </c>
      <c r="L125" s="1">
        <v>88</v>
      </c>
      <c r="N125" s="1" t="s">
        <v>573</v>
      </c>
      <c r="P125" s="11" t="s">
        <v>447</v>
      </c>
      <c r="Q125" s="1" t="e" cm="1" vm="1">
        <f t="array" aca="1" ref="Q125" ca="1">VLOOKUP(ENTRADAS14172032[CÓDIGO PRODUCTO],INVENTARIO12151830[],2,FALSE)</f>
        <v>#VALUE!</v>
      </c>
      <c r="R125" s="1">
        <v>91</v>
      </c>
    </row>
    <row r="126" spans="1:18" x14ac:dyDescent="0.25">
      <c r="A126" s="11" t="s">
        <v>448</v>
      </c>
      <c r="B126" t="s">
        <v>324</v>
      </c>
      <c r="C126" s="3">
        <f>INVENTARIO12151827[[#This Row],[STOCK]]</f>
        <v>174</v>
      </c>
      <c r="D126" s="17">
        <f>SUMIF(ENTRADAS14172032[[#This Row],[CÓDIGO PRODUCTO]],INVENTARIO12151830[[#This Row],[CÓDIGO PRODUCTO]],ENTRADAS14172032[[#This Row],[CANTIDAD]])</f>
        <v>98</v>
      </c>
      <c r="E126" s="17">
        <f>SUMIF(SALIDAS13161931[[#This Row],[CÓDIGO PRODUCTO]],INVENTARIO12151830[[#This Row],[CÓDIGO PRODUCTO]],SALIDAS13161931[[#This Row],[CANTIDAD]])</f>
        <v>95</v>
      </c>
      <c r="F126" s="18">
        <f>INVENTARIO12151830[[#This Row],[EXISTENCIAS INICIALES]]+INVENTARIO12151830[[#This Row],[ENTRADAS]]-INVENTARIO12151830[[#This Row],[SALIDAS]]</f>
        <v>177</v>
      </c>
      <c r="H126" s="1" t="s">
        <v>573</v>
      </c>
      <c r="J126" s="11" t="s">
        <v>448</v>
      </c>
      <c r="K126" s="36" t="e" cm="1">
        <f t="array" ref="K126">BUSCARV</f>
        <v>#NAME?</v>
      </c>
      <c r="L126" s="1">
        <v>95</v>
      </c>
      <c r="N126" s="1" t="s">
        <v>574</v>
      </c>
      <c r="P126" s="11" t="s">
        <v>448</v>
      </c>
      <c r="Q126" s="1" t="e" cm="1" vm="1">
        <f t="array" aca="1" ref="Q126" ca="1">VLOOKUP(ENTRADAS14172032[CÓDIGO PRODUCTO],INVENTARIO12151830[],2,FALSE)</f>
        <v>#VALUE!</v>
      </c>
      <c r="R126" s="1">
        <v>98</v>
      </c>
    </row>
    <row r="127" spans="1:18" x14ac:dyDescent="0.25">
      <c r="A127" s="11" t="s">
        <v>449</v>
      </c>
      <c r="B127" t="s">
        <v>325</v>
      </c>
      <c r="C127" s="3">
        <f>INVENTARIO12151827[[#This Row],[STOCK]]</f>
        <v>155</v>
      </c>
      <c r="D127" s="17">
        <f>SUMIF(ENTRADAS14172032[[#This Row],[CÓDIGO PRODUCTO]],INVENTARIO12151830[[#This Row],[CÓDIGO PRODUCTO]],ENTRADAS14172032[[#This Row],[CANTIDAD]])</f>
        <v>84</v>
      </c>
      <c r="E127" s="17">
        <f>SUMIF(SALIDAS13161931[[#This Row],[CÓDIGO PRODUCTO]],INVENTARIO12151830[[#This Row],[CÓDIGO PRODUCTO]],SALIDAS13161931[[#This Row],[CANTIDAD]])</f>
        <v>87</v>
      </c>
      <c r="F127" s="18">
        <f>INVENTARIO12151830[[#This Row],[EXISTENCIAS INICIALES]]+INVENTARIO12151830[[#This Row],[ENTRADAS]]-INVENTARIO12151830[[#This Row],[SALIDAS]]</f>
        <v>152</v>
      </c>
      <c r="H127" s="1" t="s">
        <v>574</v>
      </c>
      <c r="J127" s="11" t="s">
        <v>449</v>
      </c>
      <c r="K127" s="36" t="e" cm="1">
        <f t="array" ref="K127">BUSCARV</f>
        <v>#NAME?</v>
      </c>
      <c r="L127" s="1">
        <v>87</v>
      </c>
      <c r="N127" s="1" t="s">
        <v>575</v>
      </c>
      <c r="P127" s="11" t="s">
        <v>449</v>
      </c>
      <c r="Q127" s="1" t="e" cm="1" vm="1">
        <f t="array" aca="1" ref="Q127" ca="1">VLOOKUP(ENTRADAS14172032[CÓDIGO PRODUCTO],INVENTARIO12151830[],2,FALSE)</f>
        <v>#VALUE!</v>
      </c>
      <c r="R127" s="1">
        <v>84</v>
      </c>
    </row>
    <row r="128" spans="1:18" x14ac:dyDescent="0.25">
      <c r="A128" s="11" t="s">
        <v>450</v>
      </c>
      <c r="B128" t="s">
        <v>326</v>
      </c>
      <c r="C128" s="3">
        <f>INVENTARIO12151827[[#This Row],[STOCK]]</f>
        <v>109</v>
      </c>
      <c r="D128" s="17">
        <f>SUMIF(ENTRADAS14172032[[#This Row],[CÓDIGO PRODUCTO]],INVENTARIO12151830[[#This Row],[CÓDIGO PRODUCTO]],ENTRADAS14172032[[#This Row],[CANTIDAD]])</f>
        <v>83</v>
      </c>
      <c r="E128" s="17">
        <f>SUMIF(SALIDAS13161931[[#This Row],[CÓDIGO PRODUCTO]],INVENTARIO12151830[[#This Row],[CÓDIGO PRODUCTO]],SALIDAS13161931[[#This Row],[CANTIDAD]])</f>
        <v>92</v>
      </c>
      <c r="F128" s="18">
        <f>INVENTARIO12151830[[#This Row],[EXISTENCIAS INICIALES]]+INVENTARIO12151830[[#This Row],[ENTRADAS]]-INVENTARIO12151830[[#This Row],[SALIDAS]]</f>
        <v>100</v>
      </c>
      <c r="H128" s="1" t="s">
        <v>575</v>
      </c>
      <c r="J128" s="11" t="s">
        <v>450</v>
      </c>
      <c r="K128" s="36" t="e" cm="1">
        <f t="array" ref="K128">BUSCARV</f>
        <v>#NAME?</v>
      </c>
      <c r="L128" s="1">
        <v>92</v>
      </c>
      <c r="N128" s="1" t="s">
        <v>576</v>
      </c>
      <c r="P128" s="11" t="s">
        <v>450</v>
      </c>
      <c r="Q128" s="1" t="e" cm="1" vm="1">
        <f t="array" aca="1" ref="Q128" ca="1">VLOOKUP(ENTRADAS14172032[CÓDIGO PRODUCTO],INVENTARIO12151830[],2,FALSE)</f>
        <v>#VALUE!</v>
      </c>
      <c r="R128" s="1">
        <v>83</v>
      </c>
    </row>
    <row r="129" spans="1:18" x14ac:dyDescent="0.25">
      <c r="A129" s="11" t="s">
        <v>451</v>
      </c>
      <c r="B129" t="s">
        <v>327</v>
      </c>
      <c r="C129" s="3">
        <f>INVENTARIO12151827[[#This Row],[STOCK]]</f>
        <v>137</v>
      </c>
      <c r="D129" s="17">
        <f>SUMIF(ENTRADAS14172032[[#This Row],[CÓDIGO PRODUCTO]],INVENTARIO12151830[[#This Row],[CÓDIGO PRODUCTO]],ENTRADAS14172032[[#This Row],[CANTIDAD]])</f>
        <v>82</v>
      </c>
      <c r="E129" s="17">
        <f>SUMIF(SALIDAS13161931[[#This Row],[CÓDIGO PRODUCTO]],INVENTARIO12151830[[#This Row],[CÓDIGO PRODUCTO]],SALIDAS13161931[[#This Row],[CANTIDAD]])</f>
        <v>89</v>
      </c>
      <c r="F129" s="18">
        <f>INVENTARIO12151830[[#This Row],[EXISTENCIAS INICIALES]]+INVENTARIO12151830[[#This Row],[ENTRADAS]]-INVENTARIO12151830[[#This Row],[SALIDAS]]</f>
        <v>130</v>
      </c>
      <c r="H129" s="1" t="s">
        <v>576</v>
      </c>
      <c r="J129" s="11" t="s">
        <v>451</v>
      </c>
      <c r="K129" s="36" t="e" cm="1">
        <f t="array" ref="K129">BUSCARV</f>
        <v>#NAME?</v>
      </c>
      <c r="L129" s="1">
        <v>89</v>
      </c>
      <c r="N129" s="1" t="s">
        <v>577</v>
      </c>
      <c r="P129" s="11" t="s">
        <v>451</v>
      </c>
      <c r="Q129" s="1" t="e" cm="1" vm="1">
        <f t="array" aca="1" ref="Q129" ca="1">VLOOKUP(ENTRADAS14172032[CÓDIGO PRODUCTO],INVENTARIO12151830[],2,FALSE)</f>
        <v>#VALUE!</v>
      </c>
      <c r="R129" s="1">
        <v>82</v>
      </c>
    </row>
    <row r="130" spans="1:18" x14ac:dyDescent="0.25">
      <c r="A130" s="11" t="s">
        <v>452</v>
      </c>
      <c r="B130" t="s">
        <v>328</v>
      </c>
      <c r="C130" s="3">
        <f>INVENTARIO12151827[[#This Row],[STOCK]]</f>
        <v>117</v>
      </c>
      <c r="D130" s="17">
        <f>SUMIF(ENTRADAS14172032[[#This Row],[CÓDIGO PRODUCTO]],INVENTARIO12151830[[#This Row],[CÓDIGO PRODUCTO]],ENTRADAS14172032[[#This Row],[CANTIDAD]])</f>
        <v>79</v>
      </c>
      <c r="E130" s="17">
        <f>SUMIF(SALIDAS13161931[[#This Row],[CÓDIGO PRODUCTO]],INVENTARIO12151830[[#This Row],[CÓDIGO PRODUCTO]],SALIDAS13161931[[#This Row],[CANTIDAD]])</f>
        <v>92</v>
      </c>
      <c r="F130" s="18">
        <f>INVENTARIO12151830[[#This Row],[EXISTENCIAS INICIALES]]+INVENTARIO12151830[[#This Row],[ENTRADAS]]-INVENTARIO12151830[[#This Row],[SALIDAS]]</f>
        <v>104</v>
      </c>
      <c r="H130" s="1" t="s">
        <v>577</v>
      </c>
      <c r="J130" s="11" t="s">
        <v>452</v>
      </c>
      <c r="K130" s="36" t="e" cm="1">
        <f t="array" ref="K130">BUSCARV</f>
        <v>#NAME?</v>
      </c>
      <c r="L130" s="1">
        <v>92</v>
      </c>
      <c r="N130" s="1" t="s">
        <v>578</v>
      </c>
      <c r="P130" s="11" t="s">
        <v>452</v>
      </c>
      <c r="Q130" s="1" t="e" cm="1" vm="1">
        <f t="array" aca="1" ref="Q130" ca="1">VLOOKUP(ENTRADAS14172032[CÓDIGO PRODUCTO],INVENTARIO12151830[],2,FALSE)</f>
        <v>#VALUE!</v>
      </c>
      <c r="R130" s="1">
        <v>79</v>
      </c>
    </row>
    <row r="131" spans="1:18" x14ac:dyDescent="0.25">
      <c r="A131" s="11" t="s">
        <v>453</v>
      </c>
      <c r="B131" t="s">
        <v>329</v>
      </c>
      <c r="C131" s="3">
        <f>INVENTARIO12151827[[#This Row],[STOCK]]</f>
        <v>130</v>
      </c>
      <c r="D131" s="17">
        <f>SUMIF(ENTRADAS14172032[[#This Row],[CÓDIGO PRODUCTO]],INVENTARIO12151830[[#This Row],[CÓDIGO PRODUCTO]],ENTRADAS14172032[[#This Row],[CANTIDAD]])</f>
        <v>96</v>
      </c>
      <c r="E131" s="17">
        <f>SUMIF(SALIDAS13161931[[#This Row],[CÓDIGO PRODUCTO]],INVENTARIO12151830[[#This Row],[CÓDIGO PRODUCTO]],SALIDAS13161931[[#This Row],[CANTIDAD]])</f>
        <v>93</v>
      </c>
      <c r="F131" s="18">
        <f>INVENTARIO12151830[[#This Row],[EXISTENCIAS INICIALES]]+INVENTARIO12151830[[#This Row],[ENTRADAS]]-INVENTARIO12151830[[#This Row],[SALIDAS]]</f>
        <v>133</v>
      </c>
      <c r="H131" s="1" t="s">
        <v>578</v>
      </c>
      <c r="J131" s="11" t="s">
        <v>453</v>
      </c>
      <c r="K131" s="36" t="e" cm="1">
        <f t="array" ref="K131">BUSCARV</f>
        <v>#NAME?</v>
      </c>
      <c r="L131" s="1">
        <v>93</v>
      </c>
      <c r="N131" s="1" t="s">
        <v>579</v>
      </c>
      <c r="P131" s="11" t="s">
        <v>453</v>
      </c>
      <c r="Q131" s="1" t="e" cm="1" vm="1">
        <f t="array" aca="1" ref="Q131" ca="1">VLOOKUP(ENTRADAS14172032[CÓDIGO PRODUCTO],INVENTARIO12151830[],2,FALSE)</f>
        <v>#VALUE!</v>
      </c>
      <c r="R131" s="1">
        <v>96</v>
      </c>
    </row>
    <row r="132" spans="1:18" x14ac:dyDescent="0.25">
      <c r="A132" s="11" t="s">
        <v>454</v>
      </c>
      <c r="B132" t="s">
        <v>330</v>
      </c>
      <c r="C132" s="3">
        <f>INVENTARIO12151827[[#This Row],[STOCK]]</f>
        <v>160</v>
      </c>
      <c r="D132" s="17">
        <f>SUMIF(ENTRADAS14172032[[#This Row],[CÓDIGO PRODUCTO]],INVENTARIO12151830[[#This Row],[CÓDIGO PRODUCTO]],ENTRADAS14172032[[#This Row],[CANTIDAD]])</f>
        <v>84</v>
      </c>
      <c r="E132" s="17">
        <f>SUMIF(SALIDAS13161931[[#This Row],[CÓDIGO PRODUCTO]],INVENTARIO12151830[[#This Row],[CÓDIGO PRODUCTO]],SALIDAS13161931[[#This Row],[CANTIDAD]])</f>
        <v>93</v>
      </c>
      <c r="F132" s="18">
        <f>INVENTARIO12151830[[#This Row],[EXISTENCIAS INICIALES]]+INVENTARIO12151830[[#This Row],[ENTRADAS]]-INVENTARIO12151830[[#This Row],[SALIDAS]]</f>
        <v>151</v>
      </c>
      <c r="H132" s="1" t="s">
        <v>579</v>
      </c>
      <c r="J132" s="11" t="s">
        <v>454</v>
      </c>
      <c r="K132" s="36" t="e" cm="1">
        <f t="array" ref="K132">BUSCARV</f>
        <v>#NAME?</v>
      </c>
      <c r="L132" s="1">
        <v>93</v>
      </c>
      <c r="N132" s="1" t="s">
        <v>580</v>
      </c>
      <c r="P132" s="11" t="s">
        <v>454</v>
      </c>
      <c r="Q132" s="1" t="e" cm="1" vm="1">
        <f t="array" aca="1" ref="Q132" ca="1">VLOOKUP(ENTRADAS14172032[CÓDIGO PRODUCTO],INVENTARIO12151830[],2,FALSE)</f>
        <v>#VALUE!</v>
      </c>
      <c r="R132" s="1">
        <v>84</v>
      </c>
    </row>
    <row r="133" spans="1:18" x14ac:dyDescent="0.25">
      <c r="A133" s="11" t="s">
        <v>455</v>
      </c>
      <c r="B133" t="s">
        <v>331</v>
      </c>
      <c r="C133" s="3">
        <f>INVENTARIO12151827[[#This Row],[STOCK]]</f>
        <v>20</v>
      </c>
      <c r="D133" s="17">
        <f>SUMIF(ENTRADAS14172032[[#This Row],[CÓDIGO PRODUCTO]],INVENTARIO12151830[[#This Row],[CÓDIGO PRODUCTO]],ENTRADAS14172032[[#This Row],[CANTIDAD]])</f>
        <v>75</v>
      </c>
      <c r="E133" s="17">
        <f>SUMIF(SALIDAS13161931[[#This Row],[CÓDIGO PRODUCTO]],INVENTARIO12151830[[#This Row],[CÓDIGO PRODUCTO]],SALIDAS13161931[[#This Row],[CANTIDAD]])</f>
        <v>91</v>
      </c>
      <c r="F133" s="18">
        <f>INVENTARIO12151830[[#This Row],[EXISTENCIAS INICIALES]]+INVENTARIO12151830[[#This Row],[ENTRADAS]]-INVENTARIO12151830[[#This Row],[SALIDAS]]</f>
        <v>4</v>
      </c>
      <c r="H133" s="1" t="s">
        <v>580</v>
      </c>
      <c r="J133" s="11" t="s">
        <v>455</v>
      </c>
      <c r="K133" s="36" t="e" cm="1">
        <f t="array" ref="K133">BUSCARV</f>
        <v>#NAME?</v>
      </c>
      <c r="L133" s="1">
        <v>91</v>
      </c>
      <c r="N133" s="1" t="s">
        <v>581</v>
      </c>
      <c r="P133" s="11" t="s">
        <v>455</v>
      </c>
      <c r="Q133" s="1" t="e" cm="1" vm="1">
        <f t="array" aca="1" ref="Q133" ca="1">VLOOKUP(ENTRADAS14172032[CÓDIGO PRODUCTO],INVENTARIO12151830[],2,FALSE)</f>
        <v>#VALUE!</v>
      </c>
      <c r="R133" s="1">
        <v>75</v>
      </c>
    </row>
    <row r="134" spans="1:18" x14ac:dyDescent="0.25">
      <c r="A134" s="11" t="s">
        <v>456</v>
      </c>
      <c r="B134" t="s">
        <v>332</v>
      </c>
      <c r="C134" s="3">
        <f>INVENTARIO12151827[[#This Row],[STOCK]]</f>
        <v>97</v>
      </c>
      <c r="D134" s="17">
        <f>SUMIF(ENTRADAS14172032[[#This Row],[CÓDIGO PRODUCTO]],INVENTARIO12151830[[#This Row],[CÓDIGO PRODUCTO]],ENTRADAS14172032[[#This Row],[CANTIDAD]])</f>
        <v>98</v>
      </c>
      <c r="E134" s="17">
        <f>SUMIF(SALIDAS13161931[[#This Row],[CÓDIGO PRODUCTO]],INVENTARIO12151830[[#This Row],[CÓDIGO PRODUCTO]],SALIDAS13161931[[#This Row],[CANTIDAD]])</f>
        <v>93</v>
      </c>
      <c r="F134" s="18">
        <f>INVENTARIO12151830[[#This Row],[EXISTENCIAS INICIALES]]+INVENTARIO12151830[[#This Row],[ENTRADAS]]-INVENTARIO12151830[[#This Row],[SALIDAS]]</f>
        <v>102</v>
      </c>
      <c r="H134" s="1" t="s">
        <v>581</v>
      </c>
      <c r="J134" s="11" t="s">
        <v>456</v>
      </c>
      <c r="K134" s="36" t="e" cm="1">
        <f t="array" ref="K134">BUSCARV</f>
        <v>#NAME?</v>
      </c>
      <c r="L134" s="1">
        <v>93</v>
      </c>
      <c r="N134" s="1" t="s">
        <v>582</v>
      </c>
      <c r="P134" s="11" t="s">
        <v>456</v>
      </c>
      <c r="Q134" s="1" t="e" cm="1" vm="1">
        <f t="array" aca="1" ref="Q134" ca="1">VLOOKUP(ENTRADAS14172032[CÓDIGO PRODUCTO],INVENTARIO12151830[],2,FALSE)</f>
        <v>#VALUE!</v>
      </c>
      <c r="R134" s="1">
        <v>98</v>
      </c>
    </row>
    <row r="135" spans="1:18" x14ac:dyDescent="0.25">
      <c r="A135" s="11" t="s">
        <v>457</v>
      </c>
      <c r="B135" t="s">
        <v>333</v>
      </c>
      <c r="C135" s="3">
        <f>INVENTARIO12151827[[#This Row],[STOCK]]</f>
        <v>68</v>
      </c>
      <c r="D135" s="17">
        <f>SUMIF(ENTRADAS14172032[[#This Row],[CÓDIGO PRODUCTO]],INVENTARIO12151830[[#This Row],[CÓDIGO PRODUCTO]],ENTRADAS14172032[[#This Row],[CANTIDAD]])</f>
        <v>98</v>
      </c>
      <c r="E135" s="17">
        <f>SUMIF(SALIDAS13161931[[#This Row],[CÓDIGO PRODUCTO]],INVENTARIO12151830[[#This Row],[CÓDIGO PRODUCTO]],SALIDAS13161931[[#This Row],[CANTIDAD]])</f>
        <v>91</v>
      </c>
      <c r="F135" s="18">
        <f>INVENTARIO12151830[[#This Row],[EXISTENCIAS INICIALES]]+INVENTARIO12151830[[#This Row],[ENTRADAS]]-INVENTARIO12151830[[#This Row],[SALIDAS]]</f>
        <v>75</v>
      </c>
      <c r="H135" s="1" t="s">
        <v>582</v>
      </c>
      <c r="J135" s="11" t="s">
        <v>457</v>
      </c>
      <c r="K135" s="36" t="e" cm="1">
        <f t="array" ref="K135">BUSCARV</f>
        <v>#NAME?</v>
      </c>
      <c r="L135" s="1">
        <v>91</v>
      </c>
      <c r="N135" s="1" t="s">
        <v>583</v>
      </c>
      <c r="P135" s="11" t="s">
        <v>457</v>
      </c>
      <c r="Q135" s="1" t="e" cm="1" vm="1">
        <f t="array" aca="1" ref="Q135" ca="1">VLOOKUP(ENTRADAS14172032[CÓDIGO PRODUCTO],INVENTARIO12151830[],2,FALSE)</f>
        <v>#VALUE!</v>
      </c>
      <c r="R135" s="1">
        <v>98</v>
      </c>
    </row>
    <row r="136" spans="1:18" x14ac:dyDescent="0.25">
      <c r="A136" s="11" t="s">
        <v>458</v>
      </c>
      <c r="B136" t="s">
        <v>334</v>
      </c>
      <c r="C136" s="3">
        <f>INVENTARIO12151827[[#This Row],[STOCK]]</f>
        <v>87</v>
      </c>
      <c r="D136" s="17">
        <f>SUMIF(ENTRADAS14172032[[#This Row],[CÓDIGO PRODUCTO]],INVENTARIO12151830[[#This Row],[CÓDIGO PRODUCTO]],ENTRADAS14172032[[#This Row],[CANTIDAD]])</f>
        <v>75</v>
      </c>
      <c r="E136" s="17">
        <f>SUMIF(SALIDAS13161931[[#This Row],[CÓDIGO PRODUCTO]],INVENTARIO12151830[[#This Row],[CÓDIGO PRODUCTO]],SALIDAS13161931[[#This Row],[CANTIDAD]])</f>
        <v>95</v>
      </c>
      <c r="F136" s="18">
        <f>INVENTARIO12151830[[#This Row],[EXISTENCIAS INICIALES]]+INVENTARIO12151830[[#This Row],[ENTRADAS]]-INVENTARIO12151830[[#This Row],[SALIDAS]]</f>
        <v>67</v>
      </c>
      <c r="H136" s="1" t="s">
        <v>583</v>
      </c>
      <c r="J136" s="11" t="s">
        <v>458</v>
      </c>
      <c r="K136" s="36" t="e" cm="1">
        <f t="array" ref="K136">BUSCARV</f>
        <v>#NAME?</v>
      </c>
      <c r="L136" s="1">
        <v>95</v>
      </c>
      <c r="N136" s="1" t="s">
        <v>584</v>
      </c>
      <c r="P136" s="11" t="s">
        <v>458</v>
      </c>
      <c r="Q136" s="1" t="e" cm="1" vm="1">
        <f t="array" aca="1" ref="Q136" ca="1">VLOOKUP(ENTRADAS14172032[CÓDIGO PRODUCTO],INVENTARIO12151830[],2,FALSE)</f>
        <v>#VALUE!</v>
      </c>
      <c r="R136" s="1">
        <v>75</v>
      </c>
    </row>
    <row r="137" spans="1:18" x14ac:dyDescent="0.25">
      <c r="A137" s="11" t="s">
        <v>459</v>
      </c>
      <c r="B137" t="s">
        <v>335</v>
      </c>
      <c r="C137" s="3">
        <f>INVENTARIO12151827[[#This Row],[STOCK]]</f>
        <v>69</v>
      </c>
      <c r="D137" s="17">
        <f>SUMIF(ENTRADAS14172032[[#This Row],[CÓDIGO PRODUCTO]],INVENTARIO12151830[[#This Row],[CÓDIGO PRODUCTO]],ENTRADAS14172032[[#This Row],[CANTIDAD]])</f>
        <v>75</v>
      </c>
      <c r="E137" s="17">
        <f>SUMIF(SALIDAS13161931[[#This Row],[CÓDIGO PRODUCTO]],INVENTARIO12151830[[#This Row],[CÓDIGO PRODUCTO]],SALIDAS13161931[[#This Row],[CANTIDAD]])</f>
        <v>92</v>
      </c>
      <c r="F137" s="18">
        <f>INVENTARIO12151830[[#This Row],[EXISTENCIAS INICIALES]]+INVENTARIO12151830[[#This Row],[ENTRADAS]]-INVENTARIO12151830[[#This Row],[SALIDAS]]</f>
        <v>52</v>
      </c>
      <c r="H137" s="1" t="s">
        <v>584</v>
      </c>
      <c r="J137" s="11" t="s">
        <v>459</v>
      </c>
      <c r="K137" s="36" t="e" cm="1">
        <f t="array" ref="K137">BUSCARV</f>
        <v>#NAME?</v>
      </c>
      <c r="L137" s="1">
        <v>92</v>
      </c>
      <c r="N137" s="1" t="s">
        <v>585</v>
      </c>
      <c r="P137" s="11" t="s">
        <v>459</v>
      </c>
      <c r="Q137" s="1" t="e" cm="1" vm="1">
        <f t="array" aca="1" ref="Q137" ca="1">VLOOKUP(ENTRADAS14172032[CÓDIGO PRODUCTO],INVENTARIO12151830[],2,FALSE)</f>
        <v>#VALUE!</v>
      </c>
      <c r="R137" s="1">
        <v>75</v>
      </c>
    </row>
    <row r="138" spans="1:18" x14ac:dyDescent="0.25">
      <c r="A138" s="11" t="s">
        <v>460</v>
      </c>
      <c r="B138" t="s">
        <v>336</v>
      </c>
      <c r="C138" s="3">
        <f>INVENTARIO12151827[[#This Row],[STOCK]]</f>
        <v>84</v>
      </c>
      <c r="D138" s="17">
        <f>SUMIF(ENTRADAS14172032[[#This Row],[CÓDIGO PRODUCTO]],INVENTARIO12151830[[#This Row],[CÓDIGO PRODUCTO]],ENTRADAS14172032[[#This Row],[CANTIDAD]])</f>
        <v>84</v>
      </c>
      <c r="E138" s="17">
        <f>SUMIF(SALIDAS13161931[[#This Row],[CÓDIGO PRODUCTO]],INVENTARIO12151830[[#This Row],[CÓDIGO PRODUCTO]],SALIDAS13161931[[#This Row],[CANTIDAD]])</f>
        <v>95</v>
      </c>
      <c r="F138" s="18">
        <f>INVENTARIO12151830[[#This Row],[EXISTENCIAS INICIALES]]+INVENTARIO12151830[[#This Row],[ENTRADAS]]-INVENTARIO12151830[[#This Row],[SALIDAS]]</f>
        <v>73</v>
      </c>
      <c r="H138" s="1" t="s">
        <v>585</v>
      </c>
      <c r="J138" s="11" t="s">
        <v>460</v>
      </c>
      <c r="K138" s="36" t="e" cm="1">
        <f t="array" ref="K138">BUSCARV</f>
        <v>#NAME?</v>
      </c>
      <c r="L138" s="1">
        <v>95</v>
      </c>
      <c r="N138" s="1" t="s">
        <v>586</v>
      </c>
      <c r="P138" s="11" t="s">
        <v>460</v>
      </c>
      <c r="Q138" s="1" t="e" cm="1" vm="1">
        <f t="array" aca="1" ref="Q138" ca="1">VLOOKUP(ENTRADAS14172032[CÓDIGO PRODUCTO],INVENTARIO12151830[],2,FALSE)</f>
        <v>#VALUE!</v>
      </c>
      <c r="R138" s="1">
        <v>84</v>
      </c>
    </row>
    <row r="139" spans="1:18" x14ac:dyDescent="0.25">
      <c r="A139" s="11" t="s">
        <v>461</v>
      </c>
      <c r="B139" t="s">
        <v>337</v>
      </c>
      <c r="C139" s="3">
        <f>INVENTARIO12151827[[#This Row],[STOCK]]</f>
        <v>107</v>
      </c>
      <c r="D139" s="17">
        <f>SUMIF(ENTRADAS14172032[[#This Row],[CÓDIGO PRODUCTO]],INVENTARIO12151830[[#This Row],[CÓDIGO PRODUCTO]],ENTRADAS14172032[[#This Row],[CANTIDAD]])</f>
        <v>89</v>
      </c>
      <c r="E139" s="17">
        <f>SUMIF(SALIDAS13161931[[#This Row],[CÓDIGO PRODUCTO]],INVENTARIO12151830[[#This Row],[CÓDIGO PRODUCTO]],SALIDAS13161931[[#This Row],[CANTIDAD]])</f>
        <v>89</v>
      </c>
      <c r="F139" s="18">
        <f>INVENTARIO12151830[[#This Row],[EXISTENCIAS INICIALES]]+INVENTARIO12151830[[#This Row],[ENTRADAS]]-INVENTARIO12151830[[#This Row],[SALIDAS]]</f>
        <v>107</v>
      </c>
      <c r="H139" s="1" t="s">
        <v>586</v>
      </c>
      <c r="J139" s="11" t="s">
        <v>461</v>
      </c>
      <c r="K139" s="36" t="e" cm="1">
        <f t="array" ref="K139">BUSCARV</f>
        <v>#NAME?</v>
      </c>
      <c r="L139" s="1">
        <v>89</v>
      </c>
      <c r="N139" s="1" t="s">
        <v>587</v>
      </c>
      <c r="P139" s="11" t="s">
        <v>461</v>
      </c>
      <c r="Q139" s="1" t="e" cm="1" vm="1">
        <f t="array" aca="1" ref="Q139" ca="1">VLOOKUP(ENTRADAS14172032[CÓDIGO PRODUCTO],INVENTARIO12151830[],2,FALSE)</f>
        <v>#VALUE!</v>
      </c>
      <c r="R139" s="1">
        <v>89</v>
      </c>
    </row>
    <row r="140" spans="1:18" x14ac:dyDescent="0.25">
      <c r="A140" s="11" t="s">
        <v>462</v>
      </c>
      <c r="B140" t="s">
        <v>338</v>
      </c>
      <c r="C140" s="3">
        <f>INVENTARIO12151827[[#This Row],[STOCK]]</f>
        <v>137</v>
      </c>
      <c r="D140" s="17">
        <f>SUMIF(ENTRADAS14172032[[#This Row],[CÓDIGO PRODUCTO]],INVENTARIO12151830[[#This Row],[CÓDIGO PRODUCTO]],ENTRADAS14172032[[#This Row],[CANTIDAD]])</f>
        <v>89</v>
      </c>
      <c r="E140" s="17">
        <f>SUMIF(SALIDAS13161931[[#This Row],[CÓDIGO PRODUCTO]],INVENTARIO12151830[[#This Row],[CÓDIGO PRODUCTO]],SALIDAS13161931[[#This Row],[CANTIDAD]])</f>
        <v>93</v>
      </c>
      <c r="F140" s="18">
        <f>INVENTARIO12151830[[#This Row],[EXISTENCIAS INICIALES]]+INVENTARIO12151830[[#This Row],[ENTRADAS]]-INVENTARIO12151830[[#This Row],[SALIDAS]]</f>
        <v>133</v>
      </c>
      <c r="H140" s="1" t="s">
        <v>587</v>
      </c>
      <c r="J140" s="11" t="s">
        <v>462</v>
      </c>
      <c r="K140" s="36" t="e" cm="1">
        <f t="array" ref="K140">BUSCARV</f>
        <v>#NAME?</v>
      </c>
      <c r="L140" s="1">
        <v>93</v>
      </c>
      <c r="N140" s="1" t="s">
        <v>588</v>
      </c>
      <c r="P140" s="11" t="s">
        <v>462</v>
      </c>
      <c r="Q140" s="1" t="e" cm="1" vm="1">
        <f t="array" aca="1" ref="Q140" ca="1">VLOOKUP(ENTRADAS14172032[CÓDIGO PRODUCTO],INVENTARIO12151830[],2,FALSE)</f>
        <v>#VALUE!</v>
      </c>
      <c r="R140" s="1">
        <v>89</v>
      </c>
    </row>
    <row r="141" spans="1:18" x14ac:dyDescent="0.25">
      <c r="A141" s="11" t="s">
        <v>463</v>
      </c>
      <c r="B141" t="s">
        <v>339</v>
      </c>
      <c r="C141" s="3">
        <f>INVENTARIO12151827[[#This Row],[STOCK]]</f>
        <v>99</v>
      </c>
      <c r="D141" s="17">
        <f>SUMIF(ENTRADAS14172032[[#This Row],[CÓDIGO PRODUCTO]],INVENTARIO12151830[[#This Row],[CÓDIGO PRODUCTO]],ENTRADAS14172032[[#This Row],[CANTIDAD]])</f>
        <v>71</v>
      </c>
      <c r="E141" s="17">
        <f>SUMIF(SALIDAS13161931[[#This Row],[CÓDIGO PRODUCTO]],INVENTARIO12151830[[#This Row],[CÓDIGO PRODUCTO]],SALIDAS13161931[[#This Row],[CANTIDAD]])</f>
        <v>86</v>
      </c>
      <c r="F141" s="18">
        <f>INVENTARIO12151830[[#This Row],[EXISTENCIAS INICIALES]]+INVENTARIO12151830[[#This Row],[ENTRADAS]]-INVENTARIO12151830[[#This Row],[SALIDAS]]</f>
        <v>84</v>
      </c>
      <c r="H141" s="1" t="s">
        <v>588</v>
      </c>
      <c r="J141" s="11" t="s">
        <v>463</v>
      </c>
      <c r="K141" s="36" t="e" cm="1">
        <f t="array" ref="K141">BUSCARV</f>
        <v>#NAME?</v>
      </c>
      <c r="L141" s="1">
        <v>86</v>
      </c>
      <c r="N141" s="1" t="s">
        <v>589</v>
      </c>
      <c r="P141" s="11" t="s">
        <v>463</v>
      </c>
      <c r="Q141" s="1" t="e" cm="1" vm="1">
        <f t="array" aca="1" ref="Q141" ca="1">VLOOKUP(ENTRADAS14172032[CÓDIGO PRODUCTO],INVENTARIO12151830[],2,FALSE)</f>
        <v>#VALUE!</v>
      </c>
      <c r="R141" s="1">
        <v>71</v>
      </c>
    </row>
    <row r="142" spans="1:18" x14ac:dyDescent="0.25">
      <c r="A142" s="11" t="s">
        <v>464</v>
      </c>
      <c r="B142" t="s">
        <v>340</v>
      </c>
      <c r="C142" s="3">
        <f>INVENTARIO12151827[[#This Row],[STOCK]]</f>
        <v>78</v>
      </c>
      <c r="D142" s="17">
        <f>SUMIF(ENTRADAS14172032[[#This Row],[CÓDIGO PRODUCTO]],INVENTARIO12151830[[#This Row],[CÓDIGO PRODUCTO]],ENTRADAS14172032[[#This Row],[CANTIDAD]])</f>
        <v>87</v>
      </c>
      <c r="E142" s="17">
        <f>SUMIF(SALIDAS13161931[[#This Row],[CÓDIGO PRODUCTO]],INVENTARIO12151830[[#This Row],[CÓDIGO PRODUCTO]],SALIDAS13161931[[#This Row],[CANTIDAD]])</f>
        <v>88</v>
      </c>
      <c r="F142" s="18">
        <f>INVENTARIO12151830[[#This Row],[EXISTENCIAS INICIALES]]+INVENTARIO12151830[[#This Row],[ENTRADAS]]-INVENTARIO12151830[[#This Row],[SALIDAS]]</f>
        <v>77</v>
      </c>
      <c r="H142" s="1" t="s">
        <v>589</v>
      </c>
      <c r="J142" s="11" t="s">
        <v>464</v>
      </c>
      <c r="K142" s="36" t="e" cm="1">
        <f t="array" ref="K142">BUSCARV</f>
        <v>#NAME?</v>
      </c>
      <c r="L142" s="1">
        <v>88</v>
      </c>
      <c r="N142" s="1" t="s">
        <v>590</v>
      </c>
      <c r="P142" s="11" t="s">
        <v>464</v>
      </c>
      <c r="Q142" s="1" t="e" cm="1" vm="1">
        <f t="array" aca="1" ref="Q142" ca="1">VLOOKUP(ENTRADAS14172032[CÓDIGO PRODUCTO],INVENTARIO12151830[],2,FALSE)</f>
        <v>#VALUE!</v>
      </c>
      <c r="R142" s="1">
        <v>87</v>
      </c>
    </row>
    <row r="143" spans="1:18" x14ac:dyDescent="0.25">
      <c r="A143" s="11" t="s">
        <v>465</v>
      </c>
      <c r="B143" t="s">
        <v>341</v>
      </c>
      <c r="C143" s="3">
        <f>INVENTARIO12151827[[#This Row],[STOCK]]</f>
        <v>107</v>
      </c>
      <c r="D143" s="17">
        <f>SUMIF(ENTRADAS14172032[[#This Row],[CÓDIGO PRODUCTO]],INVENTARIO12151830[[#This Row],[CÓDIGO PRODUCTO]],ENTRADAS14172032[[#This Row],[CANTIDAD]])</f>
        <v>97</v>
      </c>
      <c r="E143" s="17">
        <f>SUMIF(SALIDAS13161931[[#This Row],[CÓDIGO PRODUCTO]],INVENTARIO12151830[[#This Row],[CÓDIGO PRODUCTO]],SALIDAS13161931[[#This Row],[CANTIDAD]])</f>
        <v>88</v>
      </c>
      <c r="F143" s="18">
        <f>INVENTARIO12151830[[#This Row],[EXISTENCIAS INICIALES]]+INVENTARIO12151830[[#This Row],[ENTRADAS]]-INVENTARIO12151830[[#This Row],[SALIDAS]]</f>
        <v>116</v>
      </c>
      <c r="H143" s="1" t="s">
        <v>590</v>
      </c>
      <c r="J143" s="11" t="s">
        <v>465</v>
      </c>
      <c r="K143" s="36" t="e" cm="1">
        <f t="array" ref="K143">BUSCARV</f>
        <v>#NAME?</v>
      </c>
      <c r="L143" s="1">
        <v>88</v>
      </c>
      <c r="N143" s="1" t="s">
        <v>591</v>
      </c>
      <c r="P143" s="11" t="s">
        <v>465</v>
      </c>
      <c r="Q143" s="1" t="e" cm="1" vm="1">
        <f t="array" aca="1" ref="Q143" ca="1">VLOOKUP(ENTRADAS14172032[CÓDIGO PRODUCTO],INVENTARIO12151830[],2,FALSE)</f>
        <v>#VALUE!</v>
      </c>
      <c r="R143" s="1">
        <v>97</v>
      </c>
    </row>
    <row r="144" spans="1:18" x14ac:dyDescent="0.25">
      <c r="A144" s="11" t="s">
        <v>466</v>
      </c>
      <c r="B144" t="s">
        <v>342</v>
      </c>
      <c r="C144" s="3">
        <f>INVENTARIO12151827[[#This Row],[STOCK]]</f>
        <v>46</v>
      </c>
      <c r="D144" s="17">
        <f>SUMIF(ENTRADAS14172032[[#This Row],[CÓDIGO PRODUCTO]],INVENTARIO12151830[[#This Row],[CÓDIGO PRODUCTO]],ENTRADAS14172032[[#This Row],[CANTIDAD]])</f>
        <v>90</v>
      </c>
      <c r="E144" s="17">
        <f>SUMIF(SALIDAS13161931[[#This Row],[CÓDIGO PRODUCTO]],INVENTARIO12151830[[#This Row],[CÓDIGO PRODUCTO]],SALIDAS13161931[[#This Row],[CANTIDAD]])</f>
        <v>92</v>
      </c>
      <c r="F144" s="18">
        <f>INVENTARIO12151830[[#This Row],[EXISTENCIAS INICIALES]]+INVENTARIO12151830[[#This Row],[ENTRADAS]]-INVENTARIO12151830[[#This Row],[SALIDAS]]</f>
        <v>44</v>
      </c>
      <c r="H144" s="1" t="s">
        <v>591</v>
      </c>
      <c r="J144" s="11" t="s">
        <v>466</v>
      </c>
      <c r="K144" s="36" t="e" cm="1">
        <f t="array" ref="K144">BUSCARV</f>
        <v>#NAME?</v>
      </c>
      <c r="L144" s="1">
        <v>92</v>
      </c>
      <c r="N144" s="1" t="s">
        <v>592</v>
      </c>
      <c r="P144" s="11" t="s">
        <v>466</v>
      </c>
      <c r="Q144" s="1" t="e" cm="1" vm="1">
        <f t="array" aca="1" ref="Q144" ca="1">VLOOKUP(ENTRADAS14172032[CÓDIGO PRODUCTO],INVENTARIO12151830[],2,FALSE)</f>
        <v>#VALUE!</v>
      </c>
      <c r="R144" s="1">
        <v>90</v>
      </c>
    </row>
    <row r="145" spans="1:18" x14ac:dyDescent="0.25">
      <c r="A145" s="11" t="s">
        <v>467</v>
      </c>
      <c r="B145" t="s">
        <v>343</v>
      </c>
      <c r="C145" s="3">
        <f>INVENTARIO12151827[[#This Row],[STOCK]]</f>
        <v>90</v>
      </c>
      <c r="D145" s="17">
        <f>SUMIF(ENTRADAS14172032[[#This Row],[CÓDIGO PRODUCTO]],INVENTARIO12151830[[#This Row],[CÓDIGO PRODUCTO]],ENTRADAS14172032[[#This Row],[CANTIDAD]])</f>
        <v>78</v>
      </c>
      <c r="E145" s="17">
        <f>SUMIF(SALIDAS13161931[[#This Row],[CÓDIGO PRODUCTO]],INVENTARIO12151830[[#This Row],[CÓDIGO PRODUCTO]],SALIDAS13161931[[#This Row],[CANTIDAD]])</f>
        <v>90</v>
      </c>
      <c r="F145" s="18">
        <f>INVENTARIO12151830[[#This Row],[EXISTENCIAS INICIALES]]+INVENTARIO12151830[[#This Row],[ENTRADAS]]-INVENTARIO12151830[[#This Row],[SALIDAS]]</f>
        <v>78</v>
      </c>
      <c r="H145" s="1" t="s">
        <v>592</v>
      </c>
      <c r="J145" s="11" t="s">
        <v>467</v>
      </c>
      <c r="K145" s="36" t="e" cm="1">
        <f t="array" ref="K145">BUSCARV</f>
        <v>#NAME?</v>
      </c>
      <c r="L145" s="1">
        <v>90</v>
      </c>
      <c r="N145" s="1" t="s">
        <v>593</v>
      </c>
      <c r="P145" s="11" t="s">
        <v>467</v>
      </c>
      <c r="Q145" s="1" t="e" cm="1" vm="1">
        <f t="array" aca="1" ref="Q145" ca="1">VLOOKUP(ENTRADAS14172032[CÓDIGO PRODUCTO],INVENTARIO12151830[],2,FALSE)</f>
        <v>#VALUE!</v>
      </c>
      <c r="R145" s="1">
        <v>78</v>
      </c>
    </row>
    <row r="146" spans="1:18" x14ac:dyDescent="0.25">
      <c r="A146" s="11" t="s">
        <v>468</v>
      </c>
      <c r="B146" t="s">
        <v>344</v>
      </c>
      <c r="C146" s="3">
        <f>INVENTARIO12151827[[#This Row],[STOCK]]</f>
        <v>35</v>
      </c>
      <c r="D146" s="17">
        <f>SUMIF(ENTRADAS14172032[[#This Row],[CÓDIGO PRODUCTO]],INVENTARIO12151830[[#This Row],[CÓDIGO PRODUCTO]],ENTRADAS14172032[[#This Row],[CANTIDAD]])</f>
        <v>93</v>
      </c>
      <c r="E146" s="17">
        <f>SUMIF(SALIDAS13161931[[#This Row],[CÓDIGO PRODUCTO]],INVENTARIO12151830[[#This Row],[CÓDIGO PRODUCTO]],SALIDAS13161931[[#This Row],[CANTIDAD]])</f>
        <v>88</v>
      </c>
      <c r="F146" s="18">
        <f>INVENTARIO12151830[[#This Row],[EXISTENCIAS INICIALES]]+INVENTARIO12151830[[#This Row],[ENTRADAS]]-INVENTARIO12151830[[#This Row],[SALIDAS]]</f>
        <v>40</v>
      </c>
      <c r="H146" s="1" t="s">
        <v>593</v>
      </c>
      <c r="J146" s="11" t="s">
        <v>468</v>
      </c>
      <c r="K146" s="36" t="e" cm="1">
        <f t="array" ref="K146">BUSCARV</f>
        <v>#NAME?</v>
      </c>
      <c r="L146" s="1">
        <v>88</v>
      </c>
      <c r="N146" s="1" t="s">
        <v>594</v>
      </c>
      <c r="P146" s="11" t="s">
        <v>468</v>
      </c>
      <c r="Q146" s="1" t="e" cm="1" vm="1">
        <f t="array" aca="1" ref="Q146" ca="1">VLOOKUP(ENTRADAS14172032[CÓDIGO PRODUCTO],INVENTARIO12151830[],2,FALSE)</f>
        <v>#VALUE!</v>
      </c>
      <c r="R146" s="1">
        <v>93</v>
      </c>
    </row>
    <row r="147" spans="1:18" x14ac:dyDescent="0.25">
      <c r="A147" s="11" t="s">
        <v>469</v>
      </c>
      <c r="B147" t="s">
        <v>345</v>
      </c>
      <c r="C147" s="3">
        <f>INVENTARIO12151827[[#This Row],[STOCK]]</f>
        <v>47</v>
      </c>
      <c r="D147" s="17">
        <f>SUMIF(ENTRADAS14172032[[#This Row],[CÓDIGO PRODUCTO]],INVENTARIO12151830[[#This Row],[CÓDIGO PRODUCTO]],ENTRADAS14172032[[#This Row],[CANTIDAD]])</f>
        <v>95</v>
      </c>
      <c r="E147" s="17">
        <f>SUMIF(SALIDAS13161931[[#This Row],[CÓDIGO PRODUCTO]],INVENTARIO12151830[[#This Row],[CÓDIGO PRODUCTO]],SALIDAS13161931[[#This Row],[CANTIDAD]])</f>
        <v>93</v>
      </c>
      <c r="F147" s="18">
        <f>INVENTARIO12151830[[#This Row],[EXISTENCIAS INICIALES]]+INVENTARIO12151830[[#This Row],[ENTRADAS]]-INVENTARIO12151830[[#This Row],[SALIDAS]]</f>
        <v>49</v>
      </c>
      <c r="H147" s="1" t="s">
        <v>594</v>
      </c>
      <c r="J147" s="11" t="s">
        <v>469</v>
      </c>
      <c r="K147" s="36" t="e" cm="1">
        <f t="array" ref="K147">BUSCARV</f>
        <v>#NAME?</v>
      </c>
      <c r="L147" s="1">
        <v>93</v>
      </c>
      <c r="N147" s="1" t="s">
        <v>595</v>
      </c>
      <c r="P147" s="11" t="s">
        <v>469</v>
      </c>
      <c r="Q147" s="1" t="e" cm="1" vm="1">
        <f t="array" aca="1" ref="Q147" ca="1">VLOOKUP(ENTRADAS14172032[CÓDIGO PRODUCTO],INVENTARIO12151830[],2,FALSE)</f>
        <v>#VALUE!</v>
      </c>
      <c r="R147" s="1">
        <v>95</v>
      </c>
    </row>
    <row r="148" spans="1:18" x14ac:dyDescent="0.25">
      <c r="A148" s="11" t="s">
        <v>470</v>
      </c>
      <c r="B148" t="s">
        <v>346</v>
      </c>
      <c r="C148" s="3">
        <f>INVENTARIO12151827[[#This Row],[STOCK]]</f>
        <v>112</v>
      </c>
      <c r="D148" s="17">
        <f>SUMIF(ENTRADAS14172032[[#This Row],[CÓDIGO PRODUCTO]],INVENTARIO12151830[[#This Row],[CÓDIGO PRODUCTO]],ENTRADAS14172032[[#This Row],[CANTIDAD]])</f>
        <v>90</v>
      </c>
      <c r="E148" s="17">
        <f>SUMIF(SALIDAS13161931[[#This Row],[CÓDIGO PRODUCTO]],INVENTARIO12151830[[#This Row],[CÓDIGO PRODUCTO]],SALIDAS13161931[[#This Row],[CANTIDAD]])</f>
        <v>86</v>
      </c>
      <c r="F148" s="18">
        <f>INVENTARIO12151830[[#This Row],[EXISTENCIAS INICIALES]]+INVENTARIO12151830[[#This Row],[ENTRADAS]]-INVENTARIO12151830[[#This Row],[SALIDAS]]</f>
        <v>116</v>
      </c>
      <c r="H148" s="1" t="s">
        <v>595</v>
      </c>
      <c r="J148" s="11" t="s">
        <v>470</v>
      </c>
      <c r="K148" s="36" t="e" cm="1">
        <f t="array" ref="K148">BUSCARV</f>
        <v>#NAME?</v>
      </c>
      <c r="L148" s="1">
        <v>86</v>
      </c>
      <c r="N148" s="1" t="s">
        <v>596</v>
      </c>
      <c r="P148" s="11" t="s">
        <v>470</v>
      </c>
      <c r="Q148" s="1" t="e" cm="1" vm="1">
        <f t="array" aca="1" ref="Q148" ca="1">VLOOKUP(ENTRADAS14172032[CÓDIGO PRODUCTO],INVENTARIO12151830[],2,FALSE)</f>
        <v>#VALUE!</v>
      </c>
      <c r="R148" s="1">
        <v>90</v>
      </c>
    </row>
    <row r="149" spans="1:18" x14ac:dyDescent="0.25">
      <c r="A149" s="11" t="s">
        <v>471</v>
      </c>
      <c r="B149" t="s">
        <v>347</v>
      </c>
      <c r="C149" s="3">
        <f>INVENTARIO12151827[[#This Row],[STOCK]]</f>
        <v>49</v>
      </c>
      <c r="D149" s="17">
        <f>SUMIF(ENTRADAS14172032[[#This Row],[CÓDIGO PRODUCTO]],INVENTARIO12151830[[#This Row],[CÓDIGO PRODUCTO]],ENTRADAS14172032[[#This Row],[CANTIDAD]])</f>
        <v>85</v>
      </c>
      <c r="E149" s="17">
        <f>SUMIF(SALIDAS13161931[[#This Row],[CÓDIGO PRODUCTO]],INVENTARIO12151830[[#This Row],[CÓDIGO PRODUCTO]],SALIDAS13161931[[#This Row],[CANTIDAD]])</f>
        <v>94</v>
      </c>
      <c r="F149" s="18">
        <f>INVENTARIO12151830[[#This Row],[EXISTENCIAS INICIALES]]+INVENTARIO12151830[[#This Row],[ENTRADAS]]-INVENTARIO12151830[[#This Row],[SALIDAS]]</f>
        <v>40</v>
      </c>
      <c r="H149" s="1" t="s">
        <v>596</v>
      </c>
      <c r="J149" s="11" t="s">
        <v>471</v>
      </c>
      <c r="K149" s="36" t="e" cm="1">
        <f t="array" ref="K149">BUSCARV</f>
        <v>#NAME?</v>
      </c>
      <c r="L149" s="1">
        <v>94</v>
      </c>
      <c r="N149" s="1" t="s">
        <v>597</v>
      </c>
      <c r="P149" s="11" t="s">
        <v>471</v>
      </c>
      <c r="Q149" s="1" t="e" cm="1" vm="1">
        <f t="array" aca="1" ref="Q149" ca="1">VLOOKUP(ENTRADAS14172032[CÓDIGO PRODUCTO],INVENTARIO12151830[],2,FALSE)</f>
        <v>#VALUE!</v>
      </c>
      <c r="R149" s="1">
        <v>85</v>
      </c>
    </row>
    <row r="150" spans="1:18" x14ac:dyDescent="0.25">
      <c r="A150" s="11" t="s">
        <v>472</v>
      </c>
      <c r="B150" t="s">
        <v>348</v>
      </c>
      <c r="C150" s="3">
        <f>INVENTARIO12151827[[#This Row],[STOCK]]</f>
        <v>141</v>
      </c>
      <c r="D150" s="17">
        <f>SUMIF(ENTRADAS14172032[[#This Row],[CÓDIGO PRODUCTO]],INVENTARIO12151830[[#This Row],[CÓDIGO PRODUCTO]],ENTRADAS14172032[[#This Row],[CANTIDAD]])</f>
        <v>92</v>
      </c>
      <c r="E150" s="17">
        <f>SUMIF(SALIDAS13161931[[#This Row],[CÓDIGO PRODUCTO]],INVENTARIO12151830[[#This Row],[CÓDIGO PRODUCTO]],SALIDAS13161931[[#This Row],[CANTIDAD]])</f>
        <v>87</v>
      </c>
      <c r="F150" s="18">
        <f>INVENTARIO12151830[[#This Row],[EXISTENCIAS INICIALES]]+INVENTARIO12151830[[#This Row],[ENTRADAS]]-INVENTARIO12151830[[#This Row],[SALIDAS]]</f>
        <v>146</v>
      </c>
      <c r="H150" s="1" t="s">
        <v>597</v>
      </c>
      <c r="J150" s="11" t="s">
        <v>472</v>
      </c>
      <c r="K150" s="36" t="e" cm="1">
        <f t="array" ref="K150">BUSCARV</f>
        <v>#NAME?</v>
      </c>
      <c r="L150" s="1">
        <v>87</v>
      </c>
      <c r="N150" s="1" t="s">
        <v>598</v>
      </c>
      <c r="P150" s="11" t="s">
        <v>472</v>
      </c>
      <c r="Q150" s="1" t="e" cm="1" vm="1">
        <f t="array" aca="1" ref="Q150" ca="1">VLOOKUP(ENTRADAS14172032[CÓDIGO PRODUCTO],INVENTARIO12151830[],2,FALSE)</f>
        <v>#VALUE!</v>
      </c>
      <c r="R150" s="1">
        <v>92</v>
      </c>
    </row>
    <row r="151" spans="1:18" x14ac:dyDescent="0.25">
      <c r="A151" s="11" t="s">
        <v>473</v>
      </c>
      <c r="B151" t="s">
        <v>349</v>
      </c>
      <c r="C151" s="3">
        <f>INVENTARIO12151827[[#This Row],[STOCK]]</f>
        <v>19</v>
      </c>
      <c r="D151" s="17">
        <f>SUMIF(ENTRADAS14172032[[#This Row],[CÓDIGO PRODUCTO]],INVENTARIO12151830[[#This Row],[CÓDIGO PRODUCTO]],ENTRADAS14172032[[#This Row],[CANTIDAD]])</f>
        <v>86</v>
      </c>
      <c r="E151" s="17">
        <f>SUMIF(SALIDAS13161931[[#This Row],[CÓDIGO PRODUCTO]],INVENTARIO12151830[[#This Row],[CÓDIGO PRODUCTO]],SALIDAS13161931[[#This Row],[CANTIDAD]])</f>
        <v>88</v>
      </c>
      <c r="F151" s="18">
        <f>INVENTARIO12151830[[#This Row],[EXISTENCIAS INICIALES]]+INVENTARIO12151830[[#This Row],[ENTRADAS]]-INVENTARIO12151830[[#This Row],[SALIDAS]]</f>
        <v>17</v>
      </c>
      <c r="H151" s="1" t="s">
        <v>598</v>
      </c>
      <c r="J151" s="11" t="s">
        <v>473</v>
      </c>
      <c r="K151" s="36" t="e" cm="1">
        <f t="array" ref="K151">BUSCARV</f>
        <v>#NAME?</v>
      </c>
      <c r="L151" s="1">
        <v>88</v>
      </c>
      <c r="N151" s="1" t="s">
        <v>599</v>
      </c>
      <c r="P151" s="11" t="s">
        <v>473</v>
      </c>
      <c r="Q151" s="1" t="e" cm="1" vm="1">
        <f t="array" aca="1" ref="Q151" ca="1">VLOOKUP(ENTRADAS14172032[CÓDIGO PRODUCTO],INVENTARIO12151830[],2,FALSE)</f>
        <v>#VALUE!</v>
      </c>
      <c r="R151" s="1">
        <v>86</v>
      </c>
    </row>
    <row r="152" spans="1:18" x14ac:dyDescent="0.25">
      <c r="A152" s="11" t="s">
        <v>474</v>
      </c>
      <c r="B152" t="s">
        <v>350</v>
      </c>
      <c r="C152" s="3">
        <f>INVENTARIO12151827[[#This Row],[STOCK]]</f>
        <v>83</v>
      </c>
      <c r="D152" s="17">
        <f>SUMIF(ENTRADAS14172032[[#This Row],[CÓDIGO PRODUCTO]],INVENTARIO12151830[[#This Row],[CÓDIGO PRODUCTO]],ENTRADAS14172032[[#This Row],[CANTIDAD]])</f>
        <v>98</v>
      </c>
      <c r="E152" s="17">
        <f>SUMIF(SALIDAS13161931[[#This Row],[CÓDIGO PRODUCTO]],INVENTARIO12151830[[#This Row],[CÓDIGO PRODUCTO]],SALIDAS13161931[[#This Row],[CANTIDAD]])</f>
        <v>93</v>
      </c>
      <c r="F152" s="18">
        <f>INVENTARIO12151830[[#This Row],[EXISTENCIAS INICIALES]]+INVENTARIO12151830[[#This Row],[ENTRADAS]]-INVENTARIO12151830[[#This Row],[SALIDAS]]</f>
        <v>88</v>
      </c>
      <c r="H152" s="1" t="s">
        <v>599</v>
      </c>
      <c r="J152" s="11" t="s">
        <v>474</v>
      </c>
      <c r="K152" s="36" t="e" cm="1">
        <f t="array" ref="K152">BUSCARV</f>
        <v>#NAME?</v>
      </c>
      <c r="L152" s="1">
        <v>93</v>
      </c>
      <c r="N152" s="1" t="s">
        <v>600</v>
      </c>
      <c r="P152" s="11" t="s">
        <v>474</v>
      </c>
      <c r="Q152" s="1" t="e" cm="1" vm="1">
        <f t="array" aca="1" ref="Q152" ca="1">VLOOKUP(ENTRADAS14172032[CÓDIGO PRODUCTO],INVENTARIO12151830[],2,FALSE)</f>
        <v>#VALUE!</v>
      </c>
      <c r="R152" s="1">
        <v>98</v>
      </c>
    </row>
    <row r="153" spans="1:18" x14ac:dyDescent="0.25">
      <c r="A153" s="11" t="s">
        <v>475</v>
      </c>
      <c r="B153" t="s">
        <v>351</v>
      </c>
      <c r="C153" s="3">
        <f>INVENTARIO12151827[[#This Row],[STOCK]]</f>
        <v>111</v>
      </c>
      <c r="D153" s="17">
        <f>SUMIF(ENTRADAS14172032[[#This Row],[CÓDIGO PRODUCTO]],INVENTARIO12151830[[#This Row],[CÓDIGO PRODUCTO]],ENTRADAS14172032[[#This Row],[CANTIDAD]])</f>
        <v>80</v>
      </c>
      <c r="E153" s="17">
        <f>SUMIF(SALIDAS13161931[[#This Row],[CÓDIGO PRODUCTO]],INVENTARIO12151830[[#This Row],[CÓDIGO PRODUCTO]],SALIDAS13161931[[#This Row],[CANTIDAD]])</f>
        <v>88</v>
      </c>
      <c r="F153" s="18">
        <f>INVENTARIO12151830[[#This Row],[EXISTENCIAS INICIALES]]+INVENTARIO12151830[[#This Row],[ENTRADAS]]-INVENTARIO12151830[[#This Row],[SALIDAS]]</f>
        <v>103</v>
      </c>
      <c r="H153" s="1" t="s">
        <v>600</v>
      </c>
      <c r="J153" s="11" t="s">
        <v>475</v>
      </c>
      <c r="K153" s="36" t="e" cm="1">
        <f t="array" ref="K153">BUSCARV</f>
        <v>#NAME?</v>
      </c>
      <c r="L153" s="1">
        <v>88</v>
      </c>
      <c r="N153" s="1" t="s">
        <v>601</v>
      </c>
      <c r="P153" s="11" t="s">
        <v>475</v>
      </c>
      <c r="Q153" s="1" t="e" cm="1" vm="1">
        <f t="array" aca="1" ref="Q153" ca="1">VLOOKUP(ENTRADAS14172032[CÓDIGO PRODUCTO],INVENTARIO12151830[],2,FALSE)</f>
        <v>#VALUE!</v>
      </c>
      <c r="R153" s="1">
        <v>80</v>
      </c>
    </row>
    <row r="154" spans="1:18" x14ac:dyDescent="0.25">
      <c r="A154" s="11" t="s">
        <v>476</v>
      </c>
      <c r="B154" t="s">
        <v>352</v>
      </c>
      <c r="C154" s="3">
        <f>INVENTARIO12151827[[#This Row],[STOCK]]</f>
        <v>98</v>
      </c>
      <c r="D154" s="17">
        <f>SUMIF(ENTRADAS14172032[[#This Row],[CÓDIGO PRODUCTO]],INVENTARIO12151830[[#This Row],[CÓDIGO PRODUCTO]],ENTRADAS14172032[[#This Row],[CANTIDAD]])</f>
        <v>88</v>
      </c>
      <c r="E154" s="17">
        <f>SUMIF(SALIDAS13161931[[#This Row],[CÓDIGO PRODUCTO]],INVENTARIO12151830[[#This Row],[CÓDIGO PRODUCTO]],SALIDAS13161931[[#This Row],[CANTIDAD]])</f>
        <v>91</v>
      </c>
      <c r="F154" s="18">
        <f>INVENTARIO12151830[[#This Row],[EXISTENCIAS INICIALES]]+INVENTARIO12151830[[#This Row],[ENTRADAS]]-INVENTARIO12151830[[#This Row],[SALIDAS]]</f>
        <v>95</v>
      </c>
      <c r="H154" s="1" t="s">
        <v>601</v>
      </c>
      <c r="J154" s="11" t="s">
        <v>476</v>
      </c>
      <c r="K154" s="36" t="e" cm="1">
        <f t="array" ref="K154">BUSCARV</f>
        <v>#NAME?</v>
      </c>
      <c r="L154" s="1">
        <v>91</v>
      </c>
      <c r="N154" s="1" t="s">
        <v>602</v>
      </c>
      <c r="P154" s="11" t="s">
        <v>476</v>
      </c>
      <c r="Q154" s="1" t="e" cm="1" vm="1">
        <f t="array" aca="1" ref="Q154" ca="1">VLOOKUP(ENTRADAS14172032[CÓDIGO PRODUCTO],INVENTARIO12151830[],2,FALSE)</f>
        <v>#VALUE!</v>
      </c>
      <c r="R154" s="1">
        <v>88</v>
      </c>
    </row>
    <row r="155" spans="1:18" x14ac:dyDescent="0.25">
      <c r="A155" s="11" t="s">
        <v>477</v>
      </c>
      <c r="B155" t="s">
        <v>353</v>
      </c>
      <c r="C155" s="3">
        <f>INVENTARIO12151827[[#This Row],[STOCK]]</f>
        <v>55</v>
      </c>
      <c r="D155" s="17">
        <f>SUMIF(ENTRADAS14172032[[#This Row],[CÓDIGO PRODUCTO]],INVENTARIO12151830[[#This Row],[CÓDIGO PRODUCTO]],ENTRADAS14172032[[#This Row],[CANTIDAD]])</f>
        <v>74</v>
      </c>
      <c r="E155" s="17">
        <f>SUMIF(SALIDAS13161931[[#This Row],[CÓDIGO PRODUCTO]],INVENTARIO12151830[[#This Row],[CÓDIGO PRODUCTO]],SALIDAS13161931[[#This Row],[CANTIDAD]])</f>
        <v>93</v>
      </c>
      <c r="F155" s="18">
        <f>INVENTARIO12151830[[#This Row],[EXISTENCIAS INICIALES]]+INVENTARIO12151830[[#This Row],[ENTRADAS]]-INVENTARIO12151830[[#This Row],[SALIDAS]]</f>
        <v>36</v>
      </c>
      <c r="H155" s="1" t="s">
        <v>602</v>
      </c>
      <c r="J155" s="11" t="s">
        <v>477</v>
      </c>
      <c r="K155" s="36" t="e" cm="1">
        <f t="array" ref="K155">BUSCARV</f>
        <v>#NAME?</v>
      </c>
      <c r="L155" s="1">
        <v>93</v>
      </c>
      <c r="N155" s="1" t="s">
        <v>603</v>
      </c>
      <c r="P155" s="11" t="s">
        <v>477</v>
      </c>
      <c r="Q155" s="1" t="e" cm="1" vm="1">
        <f t="array" aca="1" ref="Q155" ca="1">VLOOKUP(ENTRADAS14172032[CÓDIGO PRODUCTO],INVENTARIO12151830[],2,FALSE)</f>
        <v>#VALUE!</v>
      </c>
      <c r="R155" s="1">
        <v>74</v>
      </c>
    </row>
    <row r="156" spans="1:18" x14ac:dyDescent="0.25">
      <c r="A156" s="11" t="s">
        <v>478</v>
      </c>
      <c r="B156" t="s">
        <v>354</v>
      </c>
      <c r="C156" s="3">
        <f>INVENTARIO12151827[[#This Row],[STOCK]]</f>
        <v>77</v>
      </c>
      <c r="D156" s="17">
        <f>SUMIF(ENTRADAS14172032[[#This Row],[CÓDIGO PRODUCTO]],INVENTARIO12151830[[#This Row],[CÓDIGO PRODUCTO]],ENTRADAS14172032[[#This Row],[CANTIDAD]])</f>
        <v>72</v>
      </c>
      <c r="E156" s="17">
        <f>SUMIF(SALIDAS13161931[[#This Row],[CÓDIGO PRODUCTO]],INVENTARIO12151830[[#This Row],[CÓDIGO PRODUCTO]],SALIDAS13161931[[#This Row],[CANTIDAD]])</f>
        <v>86</v>
      </c>
      <c r="F156" s="18">
        <f>INVENTARIO12151830[[#This Row],[EXISTENCIAS INICIALES]]+INVENTARIO12151830[[#This Row],[ENTRADAS]]-INVENTARIO12151830[[#This Row],[SALIDAS]]</f>
        <v>63</v>
      </c>
      <c r="H156" s="1" t="s">
        <v>603</v>
      </c>
      <c r="J156" s="11" t="s">
        <v>478</v>
      </c>
      <c r="K156" s="36" t="e" cm="1">
        <f t="array" ref="K156">BUSCARV</f>
        <v>#NAME?</v>
      </c>
      <c r="L156" s="1">
        <v>86</v>
      </c>
      <c r="N156" s="1" t="s">
        <v>604</v>
      </c>
      <c r="P156" s="11" t="s">
        <v>478</v>
      </c>
      <c r="Q156" s="1" t="e" cm="1" vm="1">
        <f t="array" aca="1" ref="Q156" ca="1">VLOOKUP(ENTRADAS14172032[CÓDIGO PRODUCTO],INVENTARIO12151830[],2,FALSE)</f>
        <v>#VALUE!</v>
      </c>
      <c r="R156" s="1">
        <v>72</v>
      </c>
    </row>
    <row r="157" spans="1:18" x14ac:dyDescent="0.25">
      <c r="A157" s="11" t="s">
        <v>479</v>
      </c>
      <c r="B157" t="s">
        <v>355</v>
      </c>
      <c r="C157" s="3">
        <f>INVENTARIO12151827[[#This Row],[STOCK]]</f>
        <v>96</v>
      </c>
      <c r="D157" s="17">
        <f>SUMIF(ENTRADAS14172032[[#This Row],[CÓDIGO PRODUCTO]],INVENTARIO12151830[[#This Row],[CÓDIGO PRODUCTO]],ENTRADAS14172032[[#This Row],[CANTIDAD]])</f>
        <v>74</v>
      </c>
      <c r="E157" s="17">
        <f>SUMIF(SALIDAS13161931[[#This Row],[CÓDIGO PRODUCTO]],INVENTARIO12151830[[#This Row],[CÓDIGO PRODUCTO]],SALIDAS13161931[[#This Row],[CANTIDAD]])</f>
        <v>93</v>
      </c>
      <c r="F157" s="18">
        <f>INVENTARIO12151830[[#This Row],[EXISTENCIAS INICIALES]]+INVENTARIO12151830[[#This Row],[ENTRADAS]]-INVENTARIO12151830[[#This Row],[SALIDAS]]</f>
        <v>77</v>
      </c>
      <c r="H157" s="1" t="s">
        <v>604</v>
      </c>
      <c r="J157" s="11" t="s">
        <v>479</v>
      </c>
      <c r="K157" s="36" t="e" cm="1">
        <f t="array" ref="K157">BUSCARV</f>
        <v>#NAME?</v>
      </c>
      <c r="L157" s="1">
        <v>93</v>
      </c>
      <c r="N157" s="1" t="s">
        <v>605</v>
      </c>
      <c r="P157" s="11" t="s">
        <v>479</v>
      </c>
      <c r="Q157" s="1" t="e" cm="1" vm="1">
        <f t="array" aca="1" ref="Q157" ca="1">VLOOKUP(ENTRADAS14172032[CÓDIGO PRODUCTO],INVENTARIO12151830[],2,FALSE)</f>
        <v>#VALUE!</v>
      </c>
      <c r="R157" s="1">
        <v>74</v>
      </c>
    </row>
    <row r="158" spans="1:18" x14ac:dyDescent="0.25">
      <c r="A158" s="11" t="s">
        <v>480</v>
      </c>
      <c r="B158" t="s">
        <v>356</v>
      </c>
      <c r="C158" s="3">
        <f>INVENTARIO12151827[[#This Row],[STOCK]]</f>
        <v>100</v>
      </c>
      <c r="D158" s="17">
        <f>SUMIF(ENTRADAS14172032[[#This Row],[CÓDIGO PRODUCTO]],INVENTARIO12151830[[#This Row],[CÓDIGO PRODUCTO]],ENTRADAS14172032[[#This Row],[CANTIDAD]])</f>
        <v>78</v>
      </c>
      <c r="E158" s="17">
        <f>SUMIF(SALIDAS13161931[[#This Row],[CÓDIGO PRODUCTO]],INVENTARIO12151830[[#This Row],[CÓDIGO PRODUCTO]],SALIDAS13161931[[#This Row],[CANTIDAD]])</f>
        <v>89</v>
      </c>
      <c r="F158" s="18">
        <f>INVENTARIO12151830[[#This Row],[EXISTENCIAS INICIALES]]+INVENTARIO12151830[[#This Row],[ENTRADAS]]-INVENTARIO12151830[[#This Row],[SALIDAS]]</f>
        <v>89</v>
      </c>
      <c r="H158" s="1" t="s">
        <v>605</v>
      </c>
      <c r="J158" s="11" t="s">
        <v>480</v>
      </c>
      <c r="K158" s="36" t="e" cm="1">
        <f t="array" ref="K158">BUSCARV</f>
        <v>#NAME?</v>
      </c>
      <c r="L158" s="1">
        <v>89</v>
      </c>
      <c r="N158" s="1" t="s">
        <v>606</v>
      </c>
      <c r="P158" s="11" t="s">
        <v>480</v>
      </c>
      <c r="Q158" s="1" t="e" cm="1" vm="1">
        <f t="array" aca="1" ref="Q158" ca="1">VLOOKUP(ENTRADAS14172032[CÓDIGO PRODUCTO],INVENTARIO12151830[],2,FALSE)</f>
        <v>#VALUE!</v>
      </c>
      <c r="R158" s="1">
        <v>78</v>
      </c>
    </row>
    <row r="159" spans="1:18" x14ac:dyDescent="0.25">
      <c r="A159" s="11" t="s">
        <v>481</v>
      </c>
      <c r="B159" t="s">
        <v>357</v>
      </c>
      <c r="C159" s="3">
        <f>INVENTARIO12151827[[#This Row],[STOCK]]</f>
        <v>88</v>
      </c>
      <c r="D159" s="17">
        <f>SUMIF(ENTRADAS14172032[[#This Row],[CÓDIGO PRODUCTO]],INVENTARIO12151830[[#This Row],[CÓDIGO PRODUCTO]],ENTRADAS14172032[[#This Row],[CANTIDAD]])</f>
        <v>79</v>
      </c>
      <c r="E159" s="17">
        <f>SUMIF(SALIDAS13161931[[#This Row],[CÓDIGO PRODUCTO]],INVENTARIO12151830[[#This Row],[CÓDIGO PRODUCTO]],SALIDAS13161931[[#This Row],[CANTIDAD]])</f>
        <v>94</v>
      </c>
      <c r="F159" s="18">
        <f>INVENTARIO12151830[[#This Row],[EXISTENCIAS INICIALES]]+INVENTARIO12151830[[#This Row],[ENTRADAS]]-INVENTARIO12151830[[#This Row],[SALIDAS]]</f>
        <v>73</v>
      </c>
      <c r="H159" s="1" t="s">
        <v>606</v>
      </c>
      <c r="J159" s="11" t="s">
        <v>481</v>
      </c>
      <c r="K159" s="36" t="e" cm="1">
        <f t="array" ref="K159">BUSCARV</f>
        <v>#NAME?</v>
      </c>
      <c r="L159" s="1">
        <v>94</v>
      </c>
      <c r="N159" s="1" t="s">
        <v>607</v>
      </c>
      <c r="P159" s="11" t="s">
        <v>481</v>
      </c>
      <c r="Q159" s="1" t="e" cm="1" vm="1">
        <f t="array" aca="1" ref="Q159" ca="1">VLOOKUP(ENTRADAS14172032[CÓDIGO PRODUCTO],INVENTARIO12151830[],2,FALSE)</f>
        <v>#VALUE!</v>
      </c>
      <c r="R159" s="1">
        <v>79</v>
      </c>
    </row>
    <row r="160" spans="1:18" x14ac:dyDescent="0.25">
      <c r="A160" s="11" t="s">
        <v>482</v>
      </c>
      <c r="B160" t="s">
        <v>57</v>
      </c>
      <c r="C160" s="3">
        <f>INVENTARIO12151827[[#This Row],[STOCK]]</f>
        <v>79</v>
      </c>
      <c r="D160" s="17">
        <f>SUMIF(ENTRADAS14172032[[#This Row],[CÓDIGO PRODUCTO]],INVENTARIO12151830[[#This Row],[CÓDIGO PRODUCTO]],ENTRADAS14172032[[#This Row],[CANTIDAD]])</f>
        <v>81</v>
      </c>
      <c r="E160" s="17">
        <f>SUMIF(SALIDAS13161931[[#This Row],[CÓDIGO PRODUCTO]],INVENTARIO12151830[[#This Row],[CÓDIGO PRODUCTO]],SALIDAS13161931[[#This Row],[CANTIDAD]])</f>
        <v>95</v>
      </c>
      <c r="F160" s="18">
        <f>INVENTARIO12151830[[#This Row],[EXISTENCIAS INICIALES]]+INVENTARIO12151830[[#This Row],[ENTRADAS]]-INVENTARIO12151830[[#This Row],[SALIDAS]]</f>
        <v>65</v>
      </c>
      <c r="H160" s="1" t="s">
        <v>607</v>
      </c>
      <c r="J160" s="11" t="s">
        <v>482</v>
      </c>
      <c r="K160" s="36" t="e" cm="1">
        <f t="array" ref="K160">BUSCARV</f>
        <v>#NAME?</v>
      </c>
      <c r="L160" s="1">
        <v>95</v>
      </c>
      <c r="N160" s="1" t="s">
        <v>608</v>
      </c>
      <c r="P160" s="11" t="s">
        <v>482</v>
      </c>
      <c r="Q160" s="1" t="e" cm="1" vm="1">
        <f t="array" aca="1" ref="Q160" ca="1">VLOOKUP(ENTRADAS14172032[CÓDIGO PRODUCTO],INVENTARIO12151830[],2,FALSE)</f>
        <v>#VALUE!</v>
      </c>
      <c r="R160" s="1">
        <v>81</v>
      </c>
    </row>
    <row r="161" spans="1:18" x14ac:dyDescent="0.25">
      <c r="A161" s="11" t="s">
        <v>483</v>
      </c>
      <c r="B161" t="s">
        <v>358</v>
      </c>
      <c r="C161" s="3">
        <f>INVENTARIO12151827[[#This Row],[STOCK]]</f>
        <v>20</v>
      </c>
      <c r="D161" s="17">
        <f>SUMIF(ENTRADAS14172032[[#This Row],[CÓDIGO PRODUCTO]],INVENTARIO12151830[[#This Row],[CÓDIGO PRODUCTO]],ENTRADAS14172032[[#This Row],[CANTIDAD]])</f>
        <v>80</v>
      </c>
      <c r="E161" s="17">
        <f>SUMIF(SALIDAS13161931[[#This Row],[CÓDIGO PRODUCTO]],INVENTARIO12151830[[#This Row],[CÓDIGO PRODUCTO]],SALIDAS13161931[[#This Row],[CANTIDAD]])</f>
        <v>94</v>
      </c>
      <c r="F161" s="18">
        <f>INVENTARIO12151830[[#This Row],[EXISTENCIAS INICIALES]]+INVENTARIO12151830[[#This Row],[ENTRADAS]]-INVENTARIO12151830[[#This Row],[SALIDAS]]</f>
        <v>6</v>
      </c>
      <c r="H161" s="1" t="s">
        <v>608</v>
      </c>
      <c r="J161" s="11" t="s">
        <v>483</v>
      </c>
      <c r="K161" s="36" t="e" cm="1">
        <f t="array" ref="K161">BUSCARV</f>
        <v>#NAME?</v>
      </c>
      <c r="L161" s="1">
        <v>94</v>
      </c>
      <c r="N161" s="1" t="s">
        <v>609</v>
      </c>
      <c r="P161" s="11" t="s">
        <v>483</v>
      </c>
      <c r="Q161" s="1" t="e" cm="1" vm="1">
        <f t="array" aca="1" ref="Q161" ca="1">VLOOKUP(ENTRADAS14172032[CÓDIGO PRODUCTO],INVENTARIO12151830[],2,FALSE)</f>
        <v>#VALUE!</v>
      </c>
      <c r="R161" s="1">
        <v>80</v>
      </c>
    </row>
    <row r="162" spans="1:18" x14ac:dyDescent="0.25">
      <c r="A162" s="11" t="s">
        <v>484</v>
      </c>
      <c r="B162" t="s">
        <v>359</v>
      </c>
      <c r="C162" s="3">
        <f>INVENTARIO12151827[[#This Row],[STOCK]]</f>
        <v>69</v>
      </c>
      <c r="D162" s="17">
        <f>SUMIF(ENTRADAS14172032[[#This Row],[CÓDIGO PRODUCTO]],INVENTARIO12151830[[#This Row],[CÓDIGO PRODUCTO]],ENTRADAS14172032[[#This Row],[CANTIDAD]])</f>
        <v>80</v>
      </c>
      <c r="E162" s="17">
        <f>SUMIF(SALIDAS13161931[[#This Row],[CÓDIGO PRODUCTO]],INVENTARIO12151830[[#This Row],[CÓDIGO PRODUCTO]],SALIDAS13161931[[#This Row],[CANTIDAD]])</f>
        <v>90</v>
      </c>
      <c r="F162" s="18">
        <f>INVENTARIO12151830[[#This Row],[EXISTENCIAS INICIALES]]+INVENTARIO12151830[[#This Row],[ENTRADAS]]-INVENTARIO12151830[[#This Row],[SALIDAS]]</f>
        <v>59</v>
      </c>
      <c r="H162" s="1" t="s">
        <v>609</v>
      </c>
      <c r="J162" s="11" t="s">
        <v>484</v>
      </c>
      <c r="K162" s="36" t="e" cm="1">
        <f t="array" ref="K162">BUSCARV</f>
        <v>#NAME?</v>
      </c>
      <c r="L162" s="1">
        <v>90</v>
      </c>
      <c r="N162" s="1" t="s">
        <v>610</v>
      </c>
      <c r="P162" s="11" t="s">
        <v>484</v>
      </c>
      <c r="Q162" s="1" t="e" cm="1" vm="1">
        <f t="array" aca="1" ref="Q162" ca="1">VLOOKUP(ENTRADAS14172032[CÓDIGO PRODUCTO],INVENTARIO12151830[],2,FALSE)</f>
        <v>#VALUE!</v>
      </c>
      <c r="R162" s="1">
        <v>80</v>
      </c>
    </row>
    <row r="163" spans="1:18" x14ac:dyDescent="0.25">
      <c r="A163" s="11" t="s">
        <v>485</v>
      </c>
      <c r="B163" t="s">
        <v>360</v>
      </c>
      <c r="C163" s="3">
        <f>INVENTARIO12151827[[#This Row],[STOCK]]</f>
        <v>74</v>
      </c>
      <c r="D163" s="17">
        <f>SUMIF(ENTRADAS14172032[[#This Row],[CÓDIGO PRODUCTO]],INVENTARIO12151830[[#This Row],[CÓDIGO PRODUCTO]],ENTRADAS14172032[[#This Row],[CANTIDAD]])</f>
        <v>75</v>
      </c>
      <c r="E163" s="17">
        <f>SUMIF(SALIDAS13161931[[#This Row],[CÓDIGO PRODUCTO]],INVENTARIO12151830[[#This Row],[CÓDIGO PRODUCTO]],SALIDAS13161931[[#This Row],[CANTIDAD]])</f>
        <v>91</v>
      </c>
      <c r="F163" s="18">
        <f>INVENTARIO12151830[[#This Row],[EXISTENCIAS INICIALES]]+INVENTARIO12151830[[#This Row],[ENTRADAS]]-INVENTARIO12151830[[#This Row],[SALIDAS]]</f>
        <v>58</v>
      </c>
      <c r="H163" s="1" t="s">
        <v>610</v>
      </c>
      <c r="J163" s="11" t="s">
        <v>485</v>
      </c>
      <c r="K163" s="36" t="e" cm="1">
        <f t="array" ref="K163">BUSCARV</f>
        <v>#NAME?</v>
      </c>
      <c r="L163" s="1">
        <v>91</v>
      </c>
      <c r="N163" s="1" t="s">
        <v>611</v>
      </c>
      <c r="P163" s="11" t="s">
        <v>485</v>
      </c>
      <c r="Q163" s="1" t="e" cm="1" vm="1">
        <f t="array" aca="1" ref="Q163" ca="1">VLOOKUP(ENTRADAS14172032[CÓDIGO PRODUCTO],INVENTARIO12151830[],2,FALSE)</f>
        <v>#VALUE!</v>
      </c>
      <c r="R163" s="1">
        <v>75</v>
      </c>
    </row>
    <row r="164" spans="1:18" x14ac:dyDescent="0.25">
      <c r="A164" s="11" t="s">
        <v>486</v>
      </c>
      <c r="B164" t="s">
        <v>361</v>
      </c>
      <c r="C164" s="3">
        <f>INVENTARIO12151827[[#This Row],[STOCK]]</f>
        <v>87</v>
      </c>
      <c r="D164" s="17">
        <f>SUMIF(ENTRADAS14172032[[#This Row],[CÓDIGO PRODUCTO]],INVENTARIO12151830[[#This Row],[CÓDIGO PRODUCTO]],ENTRADAS14172032[[#This Row],[CANTIDAD]])</f>
        <v>75</v>
      </c>
      <c r="E164" s="17">
        <f>SUMIF(SALIDAS13161931[[#This Row],[CÓDIGO PRODUCTO]],INVENTARIO12151830[[#This Row],[CÓDIGO PRODUCTO]],SALIDAS13161931[[#This Row],[CANTIDAD]])</f>
        <v>87</v>
      </c>
      <c r="F164" s="18">
        <f>INVENTARIO12151830[[#This Row],[EXISTENCIAS INICIALES]]+INVENTARIO12151830[[#This Row],[ENTRADAS]]-INVENTARIO12151830[[#This Row],[SALIDAS]]</f>
        <v>75</v>
      </c>
      <c r="H164" s="1" t="s">
        <v>611</v>
      </c>
      <c r="J164" s="11" t="s">
        <v>486</v>
      </c>
      <c r="K164" s="36" t="e" cm="1">
        <f t="array" ref="K164">BUSCARV</f>
        <v>#NAME?</v>
      </c>
      <c r="L164" s="1">
        <v>87</v>
      </c>
      <c r="N164" s="1" t="s">
        <v>612</v>
      </c>
      <c r="P164" s="11" t="s">
        <v>486</v>
      </c>
      <c r="Q164" s="1" t="e" cm="1" vm="1">
        <f t="array" aca="1" ref="Q164" ca="1">VLOOKUP(ENTRADAS14172032[CÓDIGO PRODUCTO],INVENTARIO12151830[],2,FALSE)</f>
        <v>#VALUE!</v>
      </c>
      <c r="R164" s="1">
        <v>75</v>
      </c>
    </row>
    <row r="165" spans="1:18" x14ac:dyDescent="0.25">
      <c r="A165" s="11" t="s">
        <v>487</v>
      </c>
      <c r="B165" t="s">
        <v>362</v>
      </c>
      <c r="C165" s="3">
        <f>INVENTARIO12151827[[#This Row],[STOCK]]</f>
        <v>27</v>
      </c>
      <c r="D165" s="17">
        <f>SUMIF(ENTRADAS14172032[[#This Row],[CÓDIGO PRODUCTO]],INVENTARIO12151830[[#This Row],[CÓDIGO PRODUCTO]],ENTRADAS14172032[[#This Row],[CANTIDAD]])</f>
        <v>81</v>
      </c>
      <c r="E165" s="17">
        <f>SUMIF(SALIDAS13161931[[#This Row],[CÓDIGO PRODUCTO]],INVENTARIO12151830[[#This Row],[CÓDIGO PRODUCTO]],SALIDAS13161931[[#This Row],[CANTIDAD]])</f>
        <v>95</v>
      </c>
      <c r="F165" s="18">
        <f>INVENTARIO12151830[[#This Row],[EXISTENCIAS INICIALES]]+INVENTARIO12151830[[#This Row],[ENTRADAS]]-INVENTARIO12151830[[#This Row],[SALIDAS]]</f>
        <v>13</v>
      </c>
      <c r="H165" s="1" t="s">
        <v>612</v>
      </c>
      <c r="J165" s="11" t="s">
        <v>487</v>
      </c>
      <c r="K165" s="36" t="e" cm="1">
        <f t="array" ref="K165">BUSCARV</f>
        <v>#NAME?</v>
      </c>
      <c r="L165" s="1">
        <v>95</v>
      </c>
      <c r="N165" s="1" t="s">
        <v>613</v>
      </c>
      <c r="P165" s="11" t="s">
        <v>487</v>
      </c>
      <c r="Q165" s="1" t="e" cm="1" vm="1">
        <f t="array" aca="1" ref="Q165" ca="1">VLOOKUP(ENTRADAS14172032[CÓDIGO PRODUCTO],INVENTARIO12151830[],2,FALSE)</f>
        <v>#VALUE!</v>
      </c>
      <c r="R165" s="1">
        <v>81</v>
      </c>
    </row>
    <row r="166" spans="1:18" x14ac:dyDescent="0.25">
      <c r="A166" s="11" t="s">
        <v>488</v>
      </c>
      <c r="B166" t="s">
        <v>363</v>
      </c>
      <c r="C166" s="3">
        <f>INVENTARIO12151827[[#This Row],[STOCK]]</f>
        <v>111</v>
      </c>
      <c r="D166" s="17">
        <f>SUMIF(ENTRADAS14172032[[#This Row],[CÓDIGO PRODUCTO]],INVENTARIO12151830[[#This Row],[CÓDIGO PRODUCTO]],ENTRADAS14172032[[#This Row],[CANTIDAD]])</f>
        <v>77</v>
      </c>
      <c r="E166" s="17">
        <f>SUMIF(SALIDAS13161931[[#This Row],[CÓDIGO PRODUCTO]],INVENTARIO12151830[[#This Row],[CÓDIGO PRODUCTO]],SALIDAS13161931[[#This Row],[CANTIDAD]])</f>
        <v>91</v>
      </c>
      <c r="F166" s="18">
        <f>INVENTARIO12151830[[#This Row],[EXISTENCIAS INICIALES]]+INVENTARIO12151830[[#This Row],[ENTRADAS]]-INVENTARIO12151830[[#This Row],[SALIDAS]]</f>
        <v>97</v>
      </c>
      <c r="H166" s="1" t="s">
        <v>613</v>
      </c>
      <c r="J166" s="11" t="s">
        <v>488</v>
      </c>
      <c r="K166" s="36" t="e" cm="1">
        <f t="array" ref="K166">BUSCARV</f>
        <v>#NAME?</v>
      </c>
      <c r="L166" s="1">
        <v>91</v>
      </c>
      <c r="N166" s="1" t="s">
        <v>614</v>
      </c>
      <c r="P166" s="11" t="s">
        <v>488</v>
      </c>
      <c r="Q166" s="1" t="e" cm="1" vm="1">
        <f t="array" aca="1" ref="Q166" ca="1">VLOOKUP(ENTRADAS14172032[CÓDIGO PRODUCTO],INVENTARIO12151830[],2,FALSE)</f>
        <v>#VALUE!</v>
      </c>
      <c r="R166" s="1">
        <v>77</v>
      </c>
    </row>
    <row r="167" spans="1:18" x14ac:dyDescent="0.25">
      <c r="A167" s="11" t="s">
        <v>489</v>
      </c>
      <c r="B167" t="s">
        <v>364</v>
      </c>
      <c r="C167" s="3">
        <f>INVENTARIO12151827[[#This Row],[STOCK]]</f>
        <v>80</v>
      </c>
      <c r="D167" s="17">
        <f>SUMIF(ENTRADAS14172032[[#This Row],[CÓDIGO PRODUCTO]],INVENTARIO12151830[[#This Row],[CÓDIGO PRODUCTO]],ENTRADAS14172032[[#This Row],[CANTIDAD]])</f>
        <v>86</v>
      </c>
      <c r="E167" s="17">
        <f>SUMIF(SALIDAS13161931[[#This Row],[CÓDIGO PRODUCTO]],INVENTARIO12151830[[#This Row],[CÓDIGO PRODUCTO]],SALIDAS13161931[[#This Row],[CANTIDAD]])</f>
        <v>93</v>
      </c>
      <c r="F167" s="18">
        <f>INVENTARIO12151830[[#This Row],[EXISTENCIAS INICIALES]]+INVENTARIO12151830[[#This Row],[ENTRADAS]]-INVENTARIO12151830[[#This Row],[SALIDAS]]</f>
        <v>73</v>
      </c>
      <c r="H167" s="1" t="s">
        <v>614</v>
      </c>
      <c r="J167" s="11" t="s">
        <v>489</v>
      </c>
      <c r="K167" s="36" t="e" cm="1">
        <f t="array" ref="K167">BUSCARV</f>
        <v>#NAME?</v>
      </c>
      <c r="L167" s="1">
        <v>93</v>
      </c>
      <c r="N167" s="1" t="s">
        <v>615</v>
      </c>
      <c r="P167" s="11" t="s">
        <v>489</v>
      </c>
      <c r="Q167" s="1" t="e" cm="1" vm="1">
        <f t="array" aca="1" ref="Q167" ca="1">VLOOKUP(ENTRADAS14172032[CÓDIGO PRODUCTO],INVENTARIO12151830[],2,FALSE)</f>
        <v>#VALUE!</v>
      </c>
      <c r="R167" s="1">
        <v>86</v>
      </c>
    </row>
    <row r="168" spans="1:18" x14ac:dyDescent="0.25">
      <c r="A168" s="11" t="s">
        <v>490</v>
      </c>
      <c r="B168" t="s">
        <v>365</v>
      </c>
      <c r="C168" s="3">
        <f>INVENTARIO12151827[[#This Row],[STOCK]]</f>
        <v>63</v>
      </c>
      <c r="D168" s="17">
        <f>SUMIF(ENTRADAS14172032[[#This Row],[CÓDIGO PRODUCTO]],INVENTARIO12151830[[#This Row],[CÓDIGO PRODUCTO]],ENTRADAS14172032[[#This Row],[CANTIDAD]])</f>
        <v>78</v>
      </c>
      <c r="E168" s="17">
        <f>SUMIF(SALIDAS13161931[[#This Row],[CÓDIGO PRODUCTO]],INVENTARIO12151830[[#This Row],[CÓDIGO PRODUCTO]],SALIDAS13161931[[#This Row],[CANTIDAD]])</f>
        <v>87</v>
      </c>
      <c r="F168" s="18">
        <f>INVENTARIO12151830[[#This Row],[EXISTENCIAS INICIALES]]+INVENTARIO12151830[[#This Row],[ENTRADAS]]-INVENTARIO12151830[[#This Row],[SALIDAS]]</f>
        <v>54</v>
      </c>
      <c r="H168" s="1" t="s">
        <v>615</v>
      </c>
      <c r="J168" s="11" t="s">
        <v>490</v>
      </c>
      <c r="K168" s="36" t="e" cm="1">
        <f t="array" ref="K168">BUSCARV</f>
        <v>#NAME?</v>
      </c>
      <c r="L168" s="1">
        <v>87</v>
      </c>
      <c r="N168" s="1" t="s">
        <v>616</v>
      </c>
      <c r="P168" s="11" t="s">
        <v>490</v>
      </c>
      <c r="Q168" s="1" t="e" cm="1" vm="1">
        <f t="array" aca="1" ref="Q168" ca="1">VLOOKUP(ENTRADAS14172032[CÓDIGO PRODUCTO],INVENTARIO12151830[],2,FALSE)</f>
        <v>#VALUE!</v>
      </c>
      <c r="R168" s="1">
        <v>78</v>
      </c>
    </row>
    <row r="169" spans="1:18" x14ac:dyDescent="0.25">
      <c r="A169" s="11" t="s">
        <v>491</v>
      </c>
      <c r="B169" t="s">
        <v>366</v>
      </c>
      <c r="C169" s="3">
        <f>INVENTARIO12151827[[#This Row],[STOCK]]</f>
        <v>49</v>
      </c>
      <c r="D169" s="17">
        <f>SUMIF(ENTRADAS14172032[[#This Row],[CÓDIGO PRODUCTO]],INVENTARIO12151830[[#This Row],[CÓDIGO PRODUCTO]],ENTRADAS14172032[[#This Row],[CANTIDAD]])</f>
        <v>95</v>
      </c>
      <c r="E169" s="17">
        <f>SUMIF(SALIDAS13161931[[#This Row],[CÓDIGO PRODUCTO]],INVENTARIO12151830[[#This Row],[CÓDIGO PRODUCTO]],SALIDAS13161931[[#This Row],[CANTIDAD]])</f>
        <v>91</v>
      </c>
      <c r="F169" s="18">
        <f>INVENTARIO12151830[[#This Row],[EXISTENCIAS INICIALES]]+INVENTARIO12151830[[#This Row],[ENTRADAS]]-INVENTARIO12151830[[#This Row],[SALIDAS]]</f>
        <v>53</v>
      </c>
      <c r="H169" s="1" t="s">
        <v>616</v>
      </c>
      <c r="J169" s="11" t="s">
        <v>491</v>
      </c>
      <c r="K169" s="36" t="e" cm="1">
        <f t="array" ref="K169">BUSCARV</f>
        <v>#NAME?</v>
      </c>
      <c r="L169" s="1">
        <v>91</v>
      </c>
      <c r="N169" s="1" t="s">
        <v>617</v>
      </c>
      <c r="P169" s="11" t="s">
        <v>491</v>
      </c>
      <c r="Q169" s="1" t="e" cm="1" vm="1">
        <f t="array" aca="1" ref="Q169" ca="1">VLOOKUP(ENTRADAS14172032[CÓDIGO PRODUCTO],INVENTARIO12151830[],2,FALSE)</f>
        <v>#VALUE!</v>
      </c>
      <c r="R169" s="1">
        <v>95</v>
      </c>
    </row>
    <row r="170" spans="1:18" x14ac:dyDescent="0.25">
      <c r="A170" s="11" t="s">
        <v>492</v>
      </c>
      <c r="B170" t="s">
        <v>367</v>
      </c>
      <c r="C170" s="3">
        <f>INVENTARIO12151827[[#This Row],[STOCK]]</f>
        <v>29</v>
      </c>
      <c r="D170" s="17">
        <f>SUMIF(ENTRADAS14172032[[#This Row],[CÓDIGO PRODUCTO]],INVENTARIO12151830[[#This Row],[CÓDIGO PRODUCTO]],ENTRADAS14172032[[#This Row],[CANTIDAD]])</f>
        <v>78</v>
      </c>
      <c r="E170" s="17">
        <f>SUMIF(SALIDAS13161931[[#This Row],[CÓDIGO PRODUCTO]],INVENTARIO12151830[[#This Row],[CÓDIGO PRODUCTO]],SALIDAS13161931[[#This Row],[CANTIDAD]])</f>
        <v>88</v>
      </c>
      <c r="F170" s="18">
        <f>INVENTARIO12151830[[#This Row],[EXISTENCIAS INICIALES]]+INVENTARIO12151830[[#This Row],[ENTRADAS]]-INVENTARIO12151830[[#This Row],[SALIDAS]]</f>
        <v>19</v>
      </c>
      <c r="H170" s="1" t="s">
        <v>617</v>
      </c>
      <c r="J170" s="11" t="s">
        <v>492</v>
      </c>
      <c r="K170" s="36" t="e" cm="1">
        <f t="array" ref="K170">BUSCARV</f>
        <v>#NAME?</v>
      </c>
      <c r="L170" s="1">
        <v>88</v>
      </c>
      <c r="N170" s="1" t="s">
        <v>618</v>
      </c>
      <c r="P170" s="11" t="s">
        <v>492</v>
      </c>
      <c r="Q170" s="1" t="e" cm="1" vm="1">
        <f t="array" aca="1" ref="Q170" ca="1">VLOOKUP(ENTRADAS14172032[CÓDIGO PRODUCTO],INVENTARIO12151830[],2,FALSE)</f>
        <v>#VALUE!</v>
      </c>
      <c r="R170" s="1">
        <v>78</v>
      </c>
    </row>
    <row r="171" spans="1:18" x14ac:dyDescent="0.25">
      <c r="A171" s="11" t="s">
        <v>493</v>
      </c>
      <c r="B171" t="s">
        <v>368</v>
      </c>
      <c r="C171" s="3">
        <f>INVENTARIO12151827[[#This Row],[STOCK]]</f>
        <v>102</v>
      </c>
      <c r="D171" s="17">
        <f>SUMIF(ENTRADAS14172032[[#This Row],[CÓDIGO PRODUCTO]],INVENTARIO12151830[[#This Row],[CÓDIGO PRODUCTO]],ENTRADAS14172032[[#This Row],[CANTIDAD]])</f>
        <v>92</v>
      </c>
      <c r="E171" s="17">
        <f>SUMIF(SALIDAS13161931[[#This Row],[CÓDIGO PRODUCTO]],INVENTARIO12151830[[#This Row],[CÓDIGO PRODUCTO]],SALIDAS13161931[[#This Row],[CANTIDAD]])</f>
        <v>94</v>
      </c>
      <c r="F171" s="18">
        <f>INVENTARIO12151830[[#This Row],[EXISTENCIAS INICIALES]]+INVENTARIO12151830[[#This Row],[ENTRADAS]]-INVENTARIO12151830[[#This Row],[SALIDAS]]</f>
        <v>100</v>
      </c>
      <c r="H171" s="1" t="s">
        <v>618</v>
      </c>
      <c r="J171" s="11" t="s">
        <v>493</v>
      </c>
      <c r="K171" s="36" t="e" cm="1">
        <f t="array" ref="K171">BUSCARV</f>
        <v>#NAME?</v>
      </c>
      <c r="L171" s="1">
        <v>94</v>
      </c>
      <c r="N171" s="1" t="s">
        <v>619</v>
      </c>
      <c r="P171" s="11" t="s">
        <v>493</v>
      </c>
      <c r="Q171" s="1" t="e" cm="1" vm="1">
        <f t="array" aca="1" ref="Q171" ca="1">VLOOKUP(ENTRADAS14172032[CÓDIGO PRODUCTO],INVENTARIO12151830[],2,FALSE)</f>
        <v>#VALUE!</v>
      </c>
      <c r="R171" s="1">
        <v>92</v>
      </c>
    </row>
    <row r="172" spans="1:18" x14ac:dyDescent="0.25">
      <c r="A172" s="11" t="s">
        <v>494</v>
      </c>
      <c r="B172" t="s">
        <v>369</v>
      </c>
      <c r="C172" s="3">
        <f>INVENTARIO12151827[[#This Row],[STOCK]]</f>
        <v>81</v>
      </c>
      <c r="D172" s="17">
        <f>SUMIF(ENTRADAS14172032[[#This Row],[CÓDIGO PRODUCTO]],INVENTARIO12151830[[#This Row],[CÓDIGO PRODUCTO]],ENTRADAS14172032[[#This Row],[CANTIDAD]])</f>
        <v>70</v>
      </c>
      <c r="E172" s="17">
        <f>SUMIF(SALIDAS13161931[[#This Row],[CÓDIGO PRODUCTO]],INVENTARIO12151830[[#This Row],[CÓDIGO PRODUCTO]],SALIDAS13161931[[#This Row],[CANTIDAD]])</f>
        <v>91</v>
      </c>
      <c r="F172" s="18">
        <f>INVENTARIO12151830[[#This Row],[EXISTENCIAS INICIALES]]+INVENTARIO12151830[[#This Row],[ENTRADAS]]-INVENTARIO12151830[[#This Row],[SALIDAS]]</f>
        <v>60</v>
      </c>
      <c r="H172" s="1" t="s">
        <v>619</v>
      </c>
      <c r="J172" s="11" t="s">
        <v>494</v>
      </c>
      <c r="K172" s="36" t="e" cm="1">
        <f t="array" ref="K172">BUSCARV</f>
        <v>#NAME?</v>
      </c>
      <c r="L172" s="1">
        <v>91</v>
      </c>
      <c r="N172" s="1" t="s">
        <v>620</v>
      </c>
      <c r="P172" s="11" t="s">
        <v>494</v>
      </c>
      <c r="Q172" s="1" t="e" cm="1" vm="1">
        <f t="array" aca="1" ref="Q172" ca="1">VLOOKUP(ENTRADAS14172032[CÓDIGO PRODUCTO],INVENTARIO12151830[],2,FALSE)</f>
        <v>#VALUE!</v>
      </c>
      <c r="R172" s="1">
        <v>70</v>
      </c>
    </row>
    <row r="173" spans="1:18" x14ac:dyDescent="0.25">
      <c r="A173" s="11" t="s">
        <v>495</v>
      </c>
      <c r="B173" t="s">
        <v>370</v>
      </c>
      <c r="C173" s="3">
        <f>INVENTARIO12151827[[#This Row],[STOCK]]</f>
        <v>112</v>
      </c>
      <c r="D173" s="17">
        <f>SUMIF(ENTRADAS14172032[[#This Row],[CÓDIGO PRODUCTO]],INVENTARIO12151830[[#This Row],[CÓDIGO PRODUCTO]],ENTRADAS14172032[[#This Row],[CANTIDAD]])</f>
        <v>81</v>
      </c>
      <c r="E173" s="17">
        <f>SUMIF(SALIDAS13161931[[#This Row],[CÓDIGO PRODUCTO]],INVENTARIO12151830[[#This Row],[CÓDIGO PRODUCTO]],SALIDAS13161931[[#This Row],[CANTIDAD]])</f>
        <v>95</v>
      </c>
      <c r="F173" s="18">
        <f>INVENTARIO12151830[[#This Row],[EXISTENCIAS INICIALES]]+INVENTARIO12151830[[#This Row],[ENTRADAS]]-INVENTARIO12151830[[#This Row],[SALIDAS]]</f>
        <v>98</v>
      </c>
      <c r="H173" s="1" t="s">
        <v>620</v>
      </c>
      <c r="J173" s="11" t="s">
        <v>495</v>
      </c>
      <c r="K173" s="36" t="e" cm="1">
        <f t="array" ref="K173">BUSCARV</f>
        <v>#NAME?</v>
      </c>
      <c r="L173" s="1">
        <v>95</v>
      </c>
      <c r="N173" s="1" t="s">
        <v>621</v>
      </c>
      <c r="P173" s="11" t="s">
        <v>495</v>
      </c>
      <c r="Q173" s="1" t="e" cm="1" vm="1">
        <f t="array" aca="1" ref="Q173" ca="1">VLOOKUP(ENTRADAS14172032[CÓDIGO PRODUCTO],INVENTARIO12151830[],2,FALSE)</f>
        <v>#VALUE!</v>
      </c>
      <c r="R173" s="1">
        <v>81</v>
      </c>
    </row>
    <row r="174" spans="1:18" x14ac:dyDescent="0.25">
      <c r="A174" s="11" t="s">
        <v>496</v>
      </c>
      <c r="B174" t="s">
        <v>371</v>
      </c>
      <c r="C174" s="3">
        <f>INVENTARIO12151827[[#This Row],[STOCK]]</f>
        <v>12</v>
      </c>
      <c r="D174" s="17">
        <f>SUMIF(ENTRADAS14172032[[#This Row],[CÓDIGO PRODUCTO]],INVENTARIO12151830[[#This Row],[CÓDIGO PRODUCTO]],ENTRADAS14172032[[#This Row],[CANTIDAD]])</f>
        <v>74</v>
      </c>
      <c r="E174" s="17">
        <f>SUMIF(SALIDAS13161931[[#This Row],[CÓDIGO PRODUCTO]],INVENTARIO12151830[[#This Row],[CÓDIGO PRODUCTO]],SALIDAS13161931[[#This Row],[CANTIDAD]])</f>
        <v>78</v>
      </c>
      <c r="F174" s="18">
        <f>INVENTARIO12151830[[#This Row],[EXISTENCIAS INICIALES]]+INVENTARIO12151830[[#This Row],[ENTRADAS]]-INVENTARIO12151830[[#This Row],[SALIDAS]]</f>
        <v>8</v>
      </c>
      <c r="H174" s="1" t="s">
        <v>621</v>
      </c>
      <c r="J174" s="11" t="s">
        <v>496</v>
      </c>
      <c r="K174" s="36" t="e" cm="1">
        <f t="array" ref="K174">BUSCARV</f>
        <v>#NAME?</v>
      </c>
      <c r="L174" s="1">
        <v>78</v>
      </c>
      <c r="N174" s="1" t="s">
        <v>622</v>
      </c>
      <c r="P174" s="11" t="s">
        <v>496</v>
      </c>
      <c r="Q174" s="1" t="e" cm="1" vm="1">
        <f t="array" aca="1" ref="Q174" ca="1">VLOOKUP(ENTRADAS14172032[CÓDIGO PRODUCTO],INVENTARIO12151830[],2,FALSE)</f>
        <v>#VALUE!</v>
      </c>
      <c r="R174" s="1">
        <v>74</v>
      </c>
    </row>
    <row r="175" spans="1:18" x14ac:dyDescent="0.25">
      <c r="A175" s="11" t="s">
        <v>497</v>
      </c>
      <c r="B175" t="s">
        <v>372</v>
      </c>
      <c r="C175" s="3">
        <f>INVENTARIO12151827[[#This Row],[STOCK]]</f>
        <v>89</v>
      </c>
      <c r="D175" s="17">
        <f>SUMIF(ENTRADAS14172032[[#This Row],[CÓDIGO PRODUCTO]],INVENTARIO12151830[[#This Row],[CÓDIGO PRODUCTO]],ENTRADAS14172032[[#This Row],[CANTIDAD]])</f>
        <v>100</v>
      </c>
      <c r="E175" s="17">
        <f>SUMIF(SALIDAS13161931[[#This Row],[CÓDIGO PRODUCTO]],INVENTARIO12151830[[#This Row],[CÓDIGO PRODUCTO]],SALIDAS13161931[[#This Row],[CANTIDAD]])</f>
        <v>92</v>
      </c>
      <c r="F175" s="18">
        <f>INVENTARIO12151830[[#This Row],[EXISTENCIAS INICIALES]]+INVENTARIO12151830[[#This Row],[ENTRADAS]]-INVENTARIO12151830[[#This Row],[SALIDAS]]</f>
        <v>97</v>
      </c>
      <c r="H175" s="1" t="s">
        <v>622</v>
      </c>
      <c r="J175" s="11" t="s">
        <v>497</v>
      </c>
      <c r="K175" s="36" t="e" cm="1">
        <f t="array" ref="K175">BUSCARV</f>
        <v>#NAME?</v>
      </c>
      <c r="L175" s="1">
        <v>92</v>
      </c>
      <c r="N175" s="1" t="s">
        <v>623</v>
      </c>
      <c r="P175" s="11" t="s">
        <v>497</v>
      </c>
      <c r="Q175" s="1" t="e" cm="1" vm="1">
        <f t="array" aca="1" ref="Q175" ca="1">VLOOKUP(ENTRADAS14172032[CÓDIGO PRODUCTO],INVENTARIO12151830[],2,FALSE)</f>
        <v>#VALUE!</v>
      </c>
      <c r="R175" s="1">
        <v>100</v>
      </c>
    </row>
    <row r="176" spans="1:18" x14ac:dyDescent="0.25">
      <c r="A176" s="11" t="s">
        <v>498</v>
      </c>
      <c r="B176" t="s">
        <v>373</v>
      </c>
      <c r="C176" s="3">
        <f>INVENTARIO12151827[[#This Row],[STOCK]]</f>
        <v>93</v>
      </c>
      <c r="D176" s="17">
        <f>SUMIF(ENTRADAS14172032[[#This Row],[CÓDIGO PRODUCTO]],INVENTARIO12151830[[#This Row],[CÓDIGO PRODUCTO]],ENTRADAS14172032[[#This Row],[CANTIDAD]])</f>
        <v>85</v>
      </c>
      <c r="E176" s="17">
        <f>SUMIF(SALIDAS13161931[[#This Row],[CÓDIGO PRODUCTO]],INVENTARIO12151830[[#This Row],[CÓDIGO PRODUCTO]],SALIDAS13161931[[#This Row],[CANTIDAD]])</f>
        <v>92</v>
      </c>
      <c r="F176" s="18">
        <f>INVENTARIO12151830[[#This Row],[EXISTENCIAS INICIALES]]+INVENTARIO12151830[[#This Row],[ENTRADAS]]-INVENTARIO12151830[[#This Row],[SALIDAS]]</f>
        <v>86</v>
      </c>
      <c r="H176" s="1" t="s">
        <v>623</v>
      </c>
      <c r="J176" s="11" t="s">
        <v>498</v>
      </c>
      <c r="K176" s="36" t="e" cm="1">
        <f t="array" ref="K176">BUSCARV</f>
        <v>#NAME?</v>
      </c>
      <c r="L176" s="1">
        <v>92</v>
      </c>
      <c r="N176" s="1" t="s">
        <v>624</v>
      </c>
      <c r="P176" s="11" t="s">
        <v>498</v>
      </c>
      <c r="Q176" s="1" t="e" cm="1" vm="1">
        <f t="array" aca="1" ref="Q176" ca="1">VLOOKUP(ENTRADAS14172032[CÓDIGO PRODUCTO],INVENTARIO12151830[],2,FALSE)</f>
        <v>#VALUE!</v>
      </c>
      <c r="R176" s="1">
        <v>85</v>
      </c>
    </row>
    <row r="177" spans="1:18" x14ac:dyDescent="0.25">
      <c r="A177" s="11" t="s">
        <v>499</v>
      </c>
      <c r="B177" t="s">
        <v>374</v>
      </c>
      <c r="C177" s="3">
        <f>INVENTARIO12151827[[#This Row],[STOCK]]</f>
        <v>23</v>
      </c>
      <c r="D177" s="17">
        <f>SUMIF(ENTRADAS14172032[[#This Row],[CÓDIGO PRODUCTO]],INVENTARIO12151830[[#This Row],[CÓDIGO PRODUCTO]],ENTRADAS14172032[[#This Row],[CANTIDAD]])</f>
        <v>94</v>
      </c>
      <c r="E177" s="17">
        <f>SUMIF(SALIDAS13161931[[#This Row],[CÓDIGO PRODUCTO]],INVENTARIO12151830[[#This Row],[CÓDIGO PRODUCTO]],SALIDAS13161931[[#This Row],[CANTIDAD]])</f>
        <v>91</v>
      </c>
      <c r="F177" s="18">
        <f>INVENTARIO12151830[[#This Row],[EXISTENCIAS INICIALES]]+INVENTARIO12151830[[#This Row],[ENTRADAS]]-INVENTARIO12151830[[#This Row],[SALIDAS]]</f>
        <v>26</v>
      </c>
      <c r="H177" s="1" t="s">
        <v>624</v>
      </c>
      <c r="J177" s="11" t="s">
        <v>499</v>
      </c>
      <c r="K177" s="36" t="e" cm="1">
        <f t="array" ref="K177">BUSCARV</f>
        <v>#NAME?</v>
      </c>
      <c r="L177" s="1">
        <v>91</v>
      </c>
      <c r="N177" s="1" t="s">
        <v>625</v>
      </c>
      <c r="P177" s="11" t="s">
        <v>499</v>
      </c>
      <c r="Q177" s="1" t="e" cm="1" vm="1">
        <f t="array" aca="1" ref="Q177" ca="1">VLOOKUP(ENTRADAS14172032[CÓDIGO PRODUCTO],INVENTARIO12151830[],2,FALSE)</f>
        <v>#VALUE!</v>
      </c>
      <c r="R177" s="1">
        <v>94</v>
      </c>
    </row>
    <row r="178" spans="1:18" x14ac:dyDescent="0.25">
      <c r="A178" s="11" t="s">
        <v>500</v>
      </c>
      <c r="B178" t="s">
        <v>375</v>
      </c>
      <c r="C178" s="3">
        <f>INVENTARIO12151827[[#This Row],[STOCK]]</f>
        <v>97</v>
      </c>
      <c r="D178" s="17">
        <f>SUMIF(ENTRADAS14172032[[#This Row],[CÓDIGO PRODUCTO]],INVENTARIO12151830[[#This Row],[CÓDIGO PRODUCTO]],ENTRADAS14172032[[#This Row],[CANTIDAD]])</f>
        <v>82</v>
      </c>
      <c r="E178" s="17">
        <f>SUMIF(SALIDAS13161931[[#This Row],[CÓDIGO PRODUCTO]],INVENTARIO12151830[[#This Row],[CÓDIGO PRODUCTO]],SALIDAS13161931[[#This Row],[CANTIDAD]])</f>
        <v>91</v>
      </c>
      <c r="F178" s="18">
        <f>INVENTARIO12151830[[#This Row],[EXISTENCIAS INICIALES]]+INVENTARIO12151830[[#This Row],[ENTRADAS]]-INVENTARIO12151830[[#This Row],[SALIDAS]]</f>
        <v>88</v>
      </c>
      <c r="H178" s="1" t="s">
        <v>625</v>
      </c>
      <c r="J178" s="11" t="s">
        <v>500</v>
      </c>
      <c r="K178" s="36" t="e" cm="1">
        <f t="array" ref="K178">BUSCARV</f>
        <v>#NAME?</v>
      </c>
      <c r="L178" s="1">
        <v>91</v>
      </c>
      <c r="N178" s="1" t="s">
        <v>626</v>
      </c>
      <c r="P178" s="11" t="s">
        <v>500</v>
      </c>
      <c r="Q178" s="1" t="e" cm="1" vm="1">
        <f t="array" aca="1" ref="Q178" ca="1">VLOOKUP(ENTRADAS14172032[CÓDIGO PRODUCTO],INVENTARIO12151830[],2,FALSE)</f>
        <v>#VALUE!</v>
      </c>
      <c r="R178" s="1">
        <v>82</v>
      </c>
    </row>
    <row r="179" spans="1:18" x14ac:dyDescent="0.25">
      <c r="A179" s="11" t="s">
        <v>501</v>
      </c>
      <c r="B179" t="s">
        <v>376</v>
      </c>
      <c r="C179" s="3">
        <f>INVENTARIO12151827[[#This Row],[STOCK]]</f>
        <v>38</v>
      </c>
      <c r="D179" s="17">
        <f>SUMIF(ENTRADAS14172032[[#This Row],[CÓDIGO PRODUCTO]],INVENTARIO12151830[[#This Row],[CÓDIGO PRODUCTO]],ENTRADAS14172032[[#This Row],[CANTIDAD]])</f>
        <v>95</v>
      </c>
      <c r="E179" s="17">
        <f>SUMIF(SALIDAS13161931[[#This Row],[CÓDIGO PRODUCTO]],INVENTARIO12151830[[#This Row],[CÓDIGO PRODUCTO]],SALIDAS13161931[[#This Row],[CANTIDAD]])</f>
        <v>95</v>
      </c>
      <c r="F179" s="18">
        <f>INVENTARIO12151830[[#This Row],[EXISTENCIAS INICIALES]]+INVENTARIO12151830[[#This Row],[ENTRADAS]]-INVENTARIO12151830[[#This Row],[SALIDAS]]</f>
        <v>38</v>
      </c>
      <c r="H179" s="1" t="s">
        <v>626</v>
      </c>
      <c r="J179" s="11" t="s">
        <v>501</v>
      </c>
      <c r="K179" s="36" t="e" cm="1">
        <f t="array" ref="K179">BUSCARV</f>
        <v>#NAME?</v>
      </c>
      <c r="L179" s="1">
        <v>95</v>
      </c>
      <c r="N179" s="1" t="s">
        <v>627</v>
      </c>
      <c r="P179" s="11" t="s">
        <v>501</v>
      </c>
      <c r="Q179" s="1" t="e" cm="1" vm="1">
        <f t="array" aca="1" ref="Q179" ca="1">VLOOKUP(ENTRADAS14172032[CÓDIGO PRODUCTO],INVENTARIO12151830[],2,FALSE)</f>
        <v>#VALUE!</v>
      </c>
      <c r="R179" s="1">
        <v>95</v>
      </c>
    </row>
    <row r="180" spans="1:18" x14ac:dyDescent="0.25">
      <c r="A180" s="11" t="s">
        <v>502</v>
      </c>
      <c r="B180" t="s">
        <v>377</v>
      </c>
      <c r="C180" s="3">
        <f>INVENTARIO12151827[[#This Row],[STOCK]]</f>
        <v>20</v>
      </c>
      <c r="D180" s="17">
        <f>SUMIF(ENTRADAS14172032[[#This Row],[CÓDIGO PRODUCTO]],INVENTARIO12151830[[#This Row],[CÓDIGO PRODUCTO]],ENTRADAS14172032[[#This Row],[CANTIDAD]])</f>
        <v>73</v>
      </c>
      <c r="E180" s="17">
        <f>SUMIF(SALIDAS13161931[[#This Row],[CÓDIGO PRODUCTO]],INVENTARIO12151830[[#This Row],[CÓDIGO PRODUCTO]],SALIDAS13161931[[#This Row],[CANTIDAD]])</f>
        <v>92</v>
      </c>
      <c r="F180" s="18">
        <f>INVENTARIO12151830[[#This Row],[EXISTENCIAS INICIALES]]+INVENTARIO12151830[[#This Row],[ENTRADAS]]-INVENTARIO12151830[[#This Row],[SALIDAS]]</f>
        <v>1</v>
      </c>
      <c r="H180" s="1" t="s">
        <v>627</v>
      </c>
      <c r="J180" s="11" t="s">
        <v>502</v>
      </c>
      <c r="K180" s="36" t="e" cm="1">
        <f t="array" ref="K180">BUSCARV</f>
        <v>#NAME?</v>
      </c>
      <c r="L180" s="1">
        <v>92</v>
      </c>
      <c r="N180" s="1" t="s">
        <v>628</v>
      </c>
      <c r="P180" s="11" t="s">
        <v>502</v>
      </c>
      <c r="Q180" s="1" t="e" cm="1" vm="1">
        <f t="array" aca="1" ref="Q180" ca="1">VLOOKUP(ENTRADAS14172032[CÓDIGO PRODUCTO],INVENTARIO12151830[],2,FALSE)</f>
        <v>#VALUE!</v>
      </c>
      <c r="R180" s="1">
        <v>73</v>
      </c>
    </row>
    <row r="181" spans="1:18" x14ac:dyDescent="0.25">
      <c r="A181" s="11" t="s">
        <v>503</v>
      </c>
      <c r="B181" t="s">
        <v>378</v>
      </c>
      <c r="C181" s="3">
        <f>INVENTARIO12151827[[#This Row],[STOCK]]</f>
        <v>112</v>
      </c>
      <c r="D181" s="17">
        <f>SUMIF(ENTRADAS14172032[[#This Row],[CÓDIGO PRODUCTO]],INVENTARIO12151830[[#This Row],[CÓDIGO PRODUCTO]],ENTRADAS14172032[[#This Row],[CANTIDAD]])</f>
        <v>84</v>
      </c>
      <c r="E181" s="17">
        <f>SUMIF(SALIDAS13161931[[#This Row],[CÓDIGO PRODUCTO]],INVENTARIO12151830[[#This Row],[CÓDIGO PRODUCTO]],SALIDAS13161931[[#This Row],[CANTIDAD]])</f>
        <v>86</v>
      </c>
      <c r="F181" s="18">
        <f>INVENTARIO12151830[[#This Row],[EXISTENCIAS INICIALES]]+INVENTARIO12151830[[#This Row],[ENTRADAS]]-INVENTARIO12151830[[#This Row],[SALIDAS]]</f>
        <v>110</v>
      </c>
      <c r="H181" s="1" t="s">
        <v>628</v>
      </c>
      <c r="J181" s="11" t="s">
        <v>503</v>
      </c>
      <c r="K181" s="36" t="e" cm="1">
        <f t="array" ref="K181">BUSCARV</f>
        <v>#NAME?</v>
      </c>
      <c r="L181" s="1">
        <v>86</v>
      </c>
      <c r="N181" s="1" t="s">
        <v>629</v>
      </c>
      <c r="P181" s="11" t="s">
        <v>503</v>
      </c>
      <c r="Q181" s="1" t="e" cm="1" vm="1">
        <f t="array" aca="1" ref="Q181" ca="1">VLOOKUP(ENTRADAS14172032[CÓDIGO PRODUCTO],INVENTARIO12151830[],2,FALSE)</f>
        <v>#VALUE!</v>
      </c>
      <c r="R181" s="1">
        <v>84</v>
      </c>
    </row>
    <row r="182" spans="1:18" x14ac:dyDescent="0.25">
      <c r="A182" s="11" t="s">
        <v>504</v>
      </c>
      <c r="B182" t="s">
        <v>379</v>
      </c>
      <c r="C182" s="3">
        <f>INVENTARIO12151827[[#This Row],[STOCK]]</f>
        <v>100</v>
      </c>
      <c r="D182" s="17">
        <f>SUMIF(ENTRADAS14172032[[#This Row],[CÓDIGO PRODUCTO]],INVENTARIO12151830[[#This Row],[CÓDIGO PRODUCTO]],ENTRADAS14172032[[#This Row],[CANTIDAD]])</f>
        <v>91</v>
      </c>
      <c r="E182" s="17">
        <f>SUMIF(SALIDAS13161931[[#This Row],[CÓDIGO PRODUCTO]],INVENTARIO12151830[[#This Row],[CÓDIGO PRODUCTO]],SALIDAS13161931[[#This Row],[CANTIDAD]])</f>
        <v>93</v>
      </c>
      <c r="F182" s="18">
        <f>INVENTARIO12151830[[#This Row],[EXISTENCIAS INICIALES]]+INVENTARIO12151830[[#This Row],[ENTRADAS]]-INVENTARIO12151830[[#This Row],[SALIDAS]]</f>
        <v>98</v>
      </c>
      <c r="H182" s="1" t="s">
        <v>629</v>
      </c>
      <c r="J182" s="11" t="s">
        <v>504</v>
      </c>
      <c r="K182" s="36" t="e" cm="1">
        <f t="array" ref="K182">BUSCARV</f>
        <v>#NAME?</v>
      </c>
      <c r="L182" s="1">
        <v>93</v>
      </c>
      <c r="N182" s="1" t="s">
        <v>630</v>
      </c>
      <c r="P182" s="11" t="s">
        <v>504</v>
      </c>
      <c r="Q182" s="1" t="e" cm="1" vm="1">
        <f t="array" aca="1" ref="Q182" ca="1">VLOOKUP(ENTRADAS14172032[CÓDIGO PRODUCTO],INVENTARIO12151830[],2,FALSE)</f>
        <v>#VALUE!</v>
      </c>
      <c r="R182" s="1">
        <v>91</v>
      </c>
    </row>
    <row r="183" spans="1:18" x14ac:dyDescent="0.25">
      <c r="A183" s="11" t="s">
        <v>505</v>
      </c>
      <c r="B183" t="s">
        <v>380</v>
      </c>
      <c r="C183" s="3">
        <f>INVENTARIO12151827[[#This Row],[STOCK]]</f>
        <v>26</v>
      </c>
      <c r="D183" s="17">
        <f>SUMIF(ENTRADAS14172032[[#This Row],[CÓDIGO PRODUCTO]],INVENTARIO12151830[[#This Row],[CÓDIGO PRODUCTO]],ENTRADAS14172032[[#This Row],[CANTIDAD]])</f>
        <v>98</v>
      </c>
      <c r="E183" s="17">
        <f>SUMIF(SALIDAS13161931[[#This Row],[CÓDIGO PRODUCTO]],INVENTARIO12151830[[#This Row],[CÓDIGO PRODUCTO]],SALIDAS13161931[[#This Row],[CANTIDAD]])</f>
        <v>87</v>
      </c>
      <c r="F183" s="18">
        <f>INVENTARIO12151830[[#This Row],[EXISTENCIAS INICIALES]]+INVENTARIO12151830[[#This Row],[ENTRADAS]]-INVENTARIO12151830[[#This Row],[SALIDAS]]</f>
        <v>37</v>
      </c>
      <c r="H183" s="1" t="s">
        <v>630</v>
      </c>
      <c r="J183" s="11" t="s">
        <v>505</v>
      </c>
      <c r="K183" s="36" t="e" cm="1">
        <f t="array" ref="K183">BUSCARV</f>
        <v>#NAME?</v>
      </c>
      <c r="L183" s="1">
        <v>87</v>
      </c>
      <c r="N183" s="1" t="s">
        <v>631</v>
      </c>
      <c r="P183" s="11" t="s">
        <v>505</v>
      </c>
      <c r="Q183" s="1" t="e" cm="1" vm="1">
        <f t="array" aca="1" ref="Q183" ca="1">VLOOKUP(ENTRADAS14172032[CÓDIGO PRODUCTO],INVENTARIO12151830[],2,FALSE)</f>
        <v>#VALUE!</v>
      </c>
      <c r="R183" s="1">
        <v>98</v>
      </c>
    </row>
    <row r="184" spans="1:18" x14ac:dyDescent="0.25">
      <c r="A184" s="11" t="s">
        <v>506</v>
      </c>
      <c r="B184" t="s">
        <v>381</v>
      </c>
      <c r="C184" s="3">
        <f>INVENTARIO12151827[[#This Row],[STOCK]]</f>
        <v>29</v>
      </c>
      <c r="D184" s="17">
        <f>SUMIF(ENTRADAS14172032[[#This Row],[CÓDIGO PRODUCTO]],INVENTARIO12151830[[#This Row],[CÓDIGO PRODUCTO]],ENTRADAS14172032[[#This Row],[CANTIDAD]])</f>
        <v>90</v>
      </c>
      <c r="E184" s="17">
        <f>SUMIF(SALIDAS13161931[[#This Row],[CÓDIGO PRODUCTO]],INVENTARIO12151830[[#This Row],[CÓDIGO PRODUCTO]],SALIDAS13161931[[#This Row],[CANTIDAD]])</f>
        <v>95</v>
      </c>
      <c r="F184" s="18">
        <f>INVENTARIO12151830[[#This Row],[EXISTENCIAS INICIALES]]+INVENTARIO12151830[[#This Row],[ENTRADAS]]-INVENTARIO12151830[[#This Row],[SALIDAS]]</f>
        <v>24</v>
      </c>
      <c r="H184" s="1" t="s">
        <v>631</v>
      </c>
      <c r="J184" s="11" t="s">
        <v>506</v>
      </c>
      <c r="K184" s="36" t="e" cm="1">
        <f t="array" ref="K184">BUSCARV</f>
        <v>#NAME?</v>
      </c>
      <c r="L184" s="1">
        <v>95</v>
      </c>
      <c r="N184" s="1" t="s">
        <v>632</v>
      </c>
      <c r="P184" s="11" t="s">
        <v>506</v>
      </c>
      <c r="Q184" s="1" t="e" cm="1" vm="1">
        <f t="array" aca="1" ref="Q184" ca="1">VLOOKUP(ENTRADAS14172032[CÓDIGO PRODUCTO],INVENTARIO12151830[],2,FALSE)</f>
        <v>#VALUE!</v>
      </c>
      <c r="R184" s="1">
        <v>90</v>
      </c>
    </row>
    <row r="185" spans="1:18" x14ac:dyDescent="0.25">
      <c r="A185" s="11" t="s">
        <v>507</v>
      </c>
      <c r="B185" t="s">
        <v>382</v>
      </c>
      <c r="C185" s="3">
        <f>INVENTARIO12151827[[#This Row],[STOCK]]</f>
        <v>22</v>
      </c>
      <c r="D185" s="17">
        <f>SUMIF(ENTRADAS14172032[[#This Row],[CÓDIGO PRODUCTO]],INVENTARIO12151830[[#This Row],[CÓDIGO PRODUCTO]],ENTRADAS14172032[[#This Row],[CANTIDAD]])</f>
        <v>97</v>
      </c>
      <c r="E185" s="17">
        <f>SUMIF(SALIDAS13161931[[#This Row],[CÓDIGO PRODUCTO]],INVENTARIO12151830[[#This Row],[CÓDIGO PRODUCTO]],SALIDAS13161931[[#This Row],[CANTIDAD]])</f>
        <v>95</v>
      </c>
      <c r="F185" s="18">
        <f>INVENTARIO12151830[[#This Row],[EXISTENCIAS INICIALES]]+INVENTARIO12151830[[#This Row],[ENTRADAS]]-INVENTARIO12151830[[#This Row],[SALIDAS]]</f>
        <v>24</v>
      </c>
      <c r="H185" s="1" t="s">
        <v>632</v>
      </c>
      <c r="J185" s="11" t="s">
        <v>507</v>
      </c>
      <c r="K185" s="36" t="e" cm="1">
        <f t="array" ref="K185">BUSCARV</f>
        <v>#NAME?</v>
      </c>
      <c r="L185" s="1">
        <v>95</v>
      </c>
      <c r="N185" s="1" t="s">
        <v>633</v>
      </c>
      <c r="P185" s="11" t="s">
        <v>507</v>
      </c>
      <c r="Q185" s="1" t="e" cm="1" vm="1">
        <f t="array" aca="1" ref="Q185" ca="1">VLOOKUP(ENTRADAS14172032[CÓDIGO PRODUCTO],INVENTARIO12151830[],2,FALSE)</f>
        <v>#VALUE!</v>
      </c>
      <c r="R185" s="1">
        <v>97</v>
      </c>
    </row>
    <row r="186" spans="1:18" x14ac:dyDescent="0.25">
      <c r="A186" s="11" t="s">
        <v>508</v>
      </c>
      <c r="B186" t="s">
        <v>383</v>
      </c>
      <c r="C186" s="3">
        <f>INVENTARIO12151827[[#This Row],[STOCK]]</f>
        <v>35</v>
      </c>
      <c r="D186" s="17">
        <f>SUMIF(ENTRADAS14172032[[#This Row],[CÓDIGO PRODUCTO]],INVENTARIO12151830[[#This Row],[CÓDIGO PRODUCTO]],ENTRADAS14172032[[#This Row],[CANTIDAD]])</f>
        <v>73</v>
      </c>
      <c r="E186" s="17">
        <f>SUMIF(SALIDAS13161931[[#This Row],[CÓDIGO PRODUCTO]],INVENTARIO12151830[[#This Row],[CÓDIGO PRODUCTO]],SALIDAS13161931[[#This Row],[CANTIDAD]])</f>
        <v>91</v>
      </c>
      <c r="F186" s="18">
        <f>INVENTARIO12151830[[#This Row],[EXISTENCIAS INICIALES]]+INVENTARIO12151830[[#This Row],[ENTRADAS]]-INVENTARIO12151830[[#This Row],[SALIDAS]]</f>
        <v>17</v>
      </c>
      <c r="H186" s="1" t="s">
        <v>633</v>
      </c>
      <c r="J186" s="11" t="s">
        <v>508</v>
      </c>
      <c r="K186" s="36" t="e" cm="1">
        <f t="array" ref="K186">BUSCARV</f>
        <v>#NAME?</v>
      </c>
      <c r="L186" s="1">
        <v>91</v>
      </c>
      <c r="N186" s="1" t="s">
        <v>634</v>
      </c>
      <c r="P186" s="11" t="s">
        <v>508</v>
      </c>
      <c r="Q186" s="1" t="e" cm="1" vm="1">
        <f t="array" aca="1" ref="Q186" ca="1">VLOOKUP(ENTRADAS14172032[CÓDIGO PRODUCTO],INVENTARIO12151830[],2,FALSE)</f>
        <v>#VALUE!</v>
      </c>
      <c r="R186" s="1">
        <v>73</v>
      </c>
    </row>
    <row r="187" spans="1:18" x14ac:dyDescent="0.25">
      <c r="A187" s="11" t="s">
        <v>509</v>
      </c>
      <c r="B187" t="s">
        <v>384</v>
      </c>
      <c r="C187" s="3">
        <f>INVENTARIO12151827[[#This Row],[STOCK]]</f>
        <v>15</v>
      </c>
      <c r="D187" s="17">
        <f>SUMIF(ENTRADAS14172032[[#This Row],[CÓDIGO PRODUCTO]],INVENTARIO12151830[[#This Row],[CÓDIGO PRODUCTO]],ENTRADAS14172032[[#This Row],[CANTIDAD]])</f>
        <v>94</v>
      </c>
      <c r="E187" s="17">
        <f>SUMIF(SALIDAS13161931[[#This Row],[CÓDIGO PRODUCTO]],INVENTARIO12151830[[#This Row],[CÓDIGO PRODUCTO]],SALIDAS13161931[[#This Row],[CANTIDAD]])</f>
        <v>93</v>
      </c>
      <c r="F187" s="18">
        <f>INVENTARIO12151830[[#This Row],[EXISTENCIAS INICIALES]]+INVENTARIO12151830[[#This Row],[ENTRADAS]]-INVENTARIO12151830[[#This Row],[SALIDAS]]</f>
        <v>16</v>
      </c>
      <c r="H187" s="1" t="s">
        <v>634</v>
      </c>
      <c r="J187" s="11" t="s">
        <v>509</v>
      </c>
      <c r="K187" s="36" t="e" cm="1">
        <f t="array" ref="K187">BUSCARV</f>
        <v>#NAME?</v>
      </c>
      <c r="L187" s="1">
        <v>93</v>
      </c>
      <c r="N187" s="1" t="s">
        <v>635</v>
      </c>
      <c r="P187" s="11" t="s">
        <v>509</v>
      </c>
      <c r="Q187" s="1" t="e" cm="1" vm="1">
        <f t="array" aca="1" ref="Q187" ca="1">VLOOKUP(ENTRADAS14172032[CÓDIGO PRODUCTO],INVENTARIO12151830[],2,FALSE)</f>
        <v>#VALUE!</v>
      </c>
      <c r="R187" s="1">
        <v>94</v>
      </c>
    </row>
    <row r="188" spans="1:18" x14ac:dyDescent="0.25">
      <c r="A188" s="11" t="s">
        <v>510</v>
      </c>
      <c r="B188" t="s">
        <v>385</v>
      </c>
      <c r="C188" s="3">
        <f>INVENTARIO12151827[[#This Row],[STOCK]]</f>
        <v>53</v>
      </c>
      <c r="D188" s="17">
        <f>SUMIF(ENTRADAS14172032[[#This Row],[CÓDIGO PRODUCTO]],INVENTARIO12151830[[#This Row],[CÓDIGO PRODUCTO]],ENTRADAS14172032[[#This Row],[CANTIDAD]])</f>
        <v>93</v>
      </c>
      <c r="E188" s="17">
        <f>SUMIF(SALIDAS13161931[[#This Row],[CÓDIGO PRODUCTO]],INVENTARIO12151830[[#This Row],[CÓDIGO PRODUCTO]],SALIDAS13161931[[#This Row],[CANTIDAD]])</f>
        <v>95</v>
      </c>
      <c r="F188" s="18">
        <f>INVENTARIO12151830[[#This Row],[EXISTENCIAS INICIALES]]+INVENTARIO12151830[[#This Row],[ENTRADAS]]-INVENTARIO12151830[[#This Row],[SALIDAS]]</f>
        <v>51</v>
      </c>
      <c r="H188" s="1" t="s">
        <v>635</v>
      </c>
      <c r="J188" s="11" t="s">
        <v>510</v>
      </c>
      <c r="K188" s="36" t="e" cm="1">
        <f t="array" ref="K188">BUSCARV</f>
        <v>#NAME?</v>
      </c>
      <c r="L188" s="1">
        <v>95</v>
      </c>
      <c r="N188" s="1" t="s">
        <v>636</v>
      </c>
      <c r="P188" s="11" t="s">
        <v>510</v>
      </c>
      <c r="Q188" s="1" t="e" cm="1" vm="1">
        <f t="array" aca="1" ref="Q188" ca="1">VLOOKUP(ENTRADAS14172032[CÓDIGO PRODUCTO],INVENTARIO12151830[],2,FALSE)</f>
        <v>#VALUE!</v>
      </c>
      <c r="R188" s="1">
        <v>93</v>
      </c>
    </row>
    <row r="189" spans="1:18" x14ac:dyDescent="0.25">
      <c r="A189" s="11" t="s">
        <v>511</v>
      </c>
      <c r="B189" t="s">
        <v>386</v>
      </c>
      <c r="C189" s="3">
        <f>INVENTARIO12151827[[#This Row],[STOCK]]</f>
        <v>18</v>
      </c>
      <c r="D189" s="17">
        <f>SUMIF(ENTRADAS14172032[[#This Row],[CÓDIGO PRODUCTO]],INVENTARIO12151830[[#This Row],[CÓDIGO PRODUCTO]],ENTRADAS14172032[[#This Row],[CANTIDAD]])</f>
        <v>74</v>
      </c>
      <c r="E189" s="17">
        <f>SUMIF(SALIDAS13161931[[#This Row],[CÓDIGO PRODUCTO]],INVENTARIO12151830[[#This Row],[CÓDIGO PRODUCTO]],SALIDAS13161931[[#This Row],[CANTIDAD]])</f>
        <v>90</v>
      </c>
      <c r="F189" s="18">
        <f>INVENTARIO12151830[[#This Row],[EXISTENCIAS INICIALES]]+INVENTARIO12151830[[#This Row],[ENTRADAS]]-INVENTARIO12151830[[#This Row],[SALIDAS]]</f>
        <v>2</v>
      </c>
      <c r="H189" s="1" t="s">
        <v>636</v>
      </c>
      <c r="J189" s="11" t="s">
        <v>511</v>
      </c>
      <c r="K189" s="36" t="e" cm="1">
        <f t="array" ref="K189">BUSCARV</f>
        <v>#NAME?</v>
      </c>
      <c r="L189" s="1">
        <v>90</v>
      </c>
      <c r="N189" s="1" t="s">
        <v>637</v>
      </c>
      <c r="P189" s="11" t="s">
        <v>511</v>
      </c>
      <c r="Q189" s="1" t="e" cm="1" vm="1">
        <f t="array" aca="1" ref="Q189" ca="1">VLOOKUP(ENTRADAS14172032[CÓDIGO PRODUCTO],INVENTARIO12151830[],2,FALSE)</f>
        <v>#VALUE!</v>
      </c>
      <c r="R189" s="1">
        <v>74</v>
      </c>
    </row>
    <row r="190" spans="1:18" x14ac:dyDescent="0.25">
      <c r="A190" s="11" t="s">
        <v>512</v>
      </c>
      <c r="B190" t="s">
        <v>387</v>
      </c>
      <c r="C190" s="3">
        <f>INVENTARIO12151827[[#This Row],[STOCK]]</f>
        <v>43</v>
      </c>
      <c r="D190" s="17">
        <f>SUMIF(ENTRADAS14172032[[#This Row],[CÓDIGO PRODUCTO]],INVENTARIO12151830[[#This Row],[CÓDIGO PRODUCTO]],ENTRADAS14172032[[#This Row],[CANTIDAD]])</f>
        <v>70</v>
      </c>
      <c r="E190" s="17">
        <f>SUMIF(SALIDAS13161931[[#This Row],[CÓDIGO PRODUCTO]],INVENTARIO12151830[[#This Row],[CÓDIGO PRODUCTO]],SALIDAS13161931[[#This Row],[CANTIDAD]])</f>
        <v>89</v>
      </c>
      <c r="F190" s="18">
        <f>INVENTARIO12151830[[#This Row],[EXISTENCIAS INICIALES]]+INVENTARIO12151830[[#This Row],[ENTRADAS]]-INVENTARIO12151830[[#This Row],[SALIDAS]]</f>
        <v>24</v>
      </c>
      <c r="H190" s="1" t="s">
        <v>637</v>
      </c>
      <c r="J190" s="11" t="s">
        <v>512</v>
      </c>
      <c r="K190" s="36" t="e" cm="1">
        <f t="array" ref="K190">BUSCARV</f>
        <v>#NAME?</v>
      </c>
      <c r="L190" s="1">
        <v>89</v>
      </c>
      <c r="N190" s="1" t="s">
        <v>638</v>
      </c>
      <c r="P190" s="11" t="s">
        <v>512</v>
      </c>
      <c r="Q190" s="1" t="e" cm="1" vm="1">
        <f t="array" aca="1" ref="Q190" ca="1">VLOOKUP(ENTRADAS14172032[CÓDIGO PRODUCTO],INVENTARIO12151830[],2,FALSE)</f>
        <v>#VALUE!</v>
      </c>
      <c r="R190" s="1">
        <v>70</v>
      </c>
    </row>
    <row r="191" spans="1:18" x14ac:dyDescent="0.25">
      <c r="A191" s="11" t="s">
        <v>513</v>
      </c>
      <c r="B191" t="s">
        <v>388</v>
      </c>
      <c r="C191" s="3">
        <f>INVENTARIO12151827[[#This Row],[STOCK]]</f>
        <v>87</v>
      </c>
      <c r="D191" s="17">
        <f>SUMIF(ENTRADAS14172032[[#This Row],[CÓDIGO PRODUCTO]],INVENTARIO12151830[[#This Row],[CÓDIGO PRODUCTO]],ENTRADAS14172032[[#This Row],[CANTIDAD]])</f>
        <v>81</v>
      </c>
      <c r="E191" s="17">
        <f>SUMIF(SALIDAS13161931[[#This Row],[CÓDIGO PRODUCTO]],INVENTARIO12151830[[#This Row],[CÓDIGO PRODUCTO]],SALIDAS13161931[[#This Row],[CANTIDAD]])</f>
        <v>89</v>
      </c>
      <c r="F191" s="18">
        <f>INVENTARIO12151830[[#This Row],[EXISTENCIAS INICIALES]]+INVENTARIO12151830[[#This Row],[ENTRADAS]]-INVENTARIO12151830[[#This Row],[SALIDAS]]</f>
        <v>79</v>
      </c>
      <c r="H191" s="1" t="s">
        <v>638</v>
      </c>
      <c r="J191" s="11" t="s">
        <v>513</v>
      </c>
      <c r="K191" s="36" t="e" cm="1">
        <f t="array" ref="K191">BUSCARV</f>
        <v>#NAME?</v>
      </c>
      <c r="L191" s="1">
        <v>89</v>
      </c>
      <c r="N191" s="1" t="s">
        <v>639</v>
      </c>
      <c r="P191" s="11" t="s">
        <v>513</v>
      </c>
      <c r="Q191" s="1" t="e" cm="1" vm="1">
        <f t="array" aca="1" ref="Q191" ca="1">VLOOKUP(ENTRADAS14172032[CÓDIGO PRODUCTO],INVENTARIO12151830[],2,FALSE)</f>
        <v>#VALUE!</v>
      </c>
      <c r="R191" s="1">
        <v>81</v>
      </c>
    </row>
    <row r="192" spans="1:18" x14ac:dyDescent="0.25">
      <c r="A192" s="11" t="s">
        <v>514</v>
      </c>
      <c r="B192" t="s">
        <v>389</v>
      </c>
      <c r="C192" s="3">
        <f>INVENTARIO12151827[[#This Row],[STOCK]]</f>
        <v>70</v>
      </c>
      <c r="D192" s="17">
        <f>SUMIF(ENTRADAS14172032[[#This Row],[CÓDIGO PRODUCTO]],INVENTARIO12151830[[#This Row],[CÓDIGO PRODUCTO]],ENTRADAS14172032[[#This Row],[CANTIDAD]])</f>
        <v>81</v>
      </c>
      <c r="E192" s="17">
        <f>SUMIF(SALIDAS13161931[[#This Row],[CÓDIGO PRODUCTO]],INVENTARIO12151830[[#This Row],[CÓDIGO PRODUCTO]],SALIDAS13161931[[#This Row],[CANTIDAD]])</f>
        <v>95</v>
      </c>
      <c r="F192" s="18">
        <f>INVENTARIO12151830[[#This Row],[EXISTENCIAS INICIALES]]+INVENTARIO12151830[[#This Row],[ENTRADAS]]-INVENTARIO12151830[[#This Row],[SALIDAS]]</f>
        <v>56</v>
      </c>
      <c r="H192" s="1" t="s">
        <v>639</v>
      </c>
      <c r="J192" s="11" t="s">
        <v>514</v>
      </c>
      <c r="K192" s="36" t="e" cm="1">
        <f t="array" ref="K192">BUSCARV</f>
        <v>#NAME?</v>
      </c>
      <c r="L192" s="1">
        <v>95</v>
      </c>
      <c r="N192" s="1" t="s">
        <v>640</v>
      </c>
      <c r="P192" s="11" t="s">
        <v>514</v>
      </c>
      <c r="Q192" s="1" t="e" cm="1" vm="1">
        <f t="array" aca="1" ref="Q192" ca="1">VLOOKUP(ENTRADAS14172032[CÓDIGO PRODUCTO],INVENTARIO12151830[],2,FALSE)</f>
        <v>#VALUE!</v>
      </c>
      <c r="R192" s="1">
        <v>81</v>
      </c>
    </row>
    <row r="193" spans="1:18" x14ac:dyDescent="0.25">
      <c r="A193" s="11" t="s">
        <v>515</v>
      </c>
      <c r="B193" t="s">
        <v>390</v>
      </c>
      <c r="C193" s="3">
        <f>INVENTARIO12151827[[#This Row],[STOCK]]</f>
        <v>70</v>
      </c>
      <c r="D193" s="17">
        <f>SUMIF(ENTRADAS14172032[[#This Row],[CÓDIGO PRODUCTO]],INVENTARIO12151830[[#This Row],[CÓDIGO PRODUCTO]],ENTRADAS14172032[[#This Row],[CANTIDAD]])</f>
        <v>82</v>
      </c>
      <c r="E193" s="17">
        <f>SUMIF(SALIDAS13161931[[#This Row],[CÓDIGO PRODUCTO]],INVENTARIO12151830[[#This Row],[CÓDIGO PRODUCTO]],SALIDAS13161931[[#This Row],[CANTIDAD]])</f>
        <v>89</v>
      </c>
      <c r="F193" s="18">
        <f>INVENTARIO12151830[[#This Row],[EXISTENCIAS INICIALES]]+INVENTARIO12151830[[#This Row],[ENTRADAS]]-INVENTARIO12151830[[#This Row],[SALIDAS]]</f>
        <v>63</v>
      </c>
      <c r="H193" s="1" t="s">
        <v>640</v>
      </c>
      <c r="J193" s="11" t="s">
        <v>515</v>
      </c>
      <c r="K193" s="36" t="e" cm="1">
        <f t="array" ref="K193">BUSCARV</f>
        <v>#NAME?</v>
      </c>
      <c r="L193" s="1">
        <v>89</v>
      </c>
      <c r="N193" s="1" t="s">
        <v>641</v>
      </c>
      <c r="P193" s="11" t="s">
        <v>515</v>
      </c>
      <c r="Q193" s="1" t="e" cm="1" vm="1">
        <f t="array" aca="1" ref="Q193" ca="1">VLOOKUP(ENTRADAS14172032[CÓDIGO PRODUCTO],INVENTARIO12151830[],2,FALSE)</f>
        <v>#VALUE!</v>
      </c>
      <c r="R193" s="1">
        <v>82</v>
      </c>
    </row>
    <row r="194" spans="1:18" x14ac:dyDescent="0.25">
      <c r="A194" s="11" t="s">
        <v>516</v>
      </c>
      <c r="B194" t="s">
        <v>391</v>
      </c>
      <c r="C194" s="3">
        <f>INVENTARIO12151827[[#This Row],[STOCK]]</f>
        <v>48</v>
      </c>
      <c r="D194" s="17">
        <f>SUMIF(ENTRADAS14172032[[#This Row],[CÓDIGO PRODUCTO]],INVENTARIO12151830[[#This Row],[CÓDIGO PRODUCTO]],ENTRADAS14172032[[#This Row],[CANTIDAD]])</f>
        <v>92</v>
      </c>
      <c r="E194" s="17">
        <f>SUMIF(SALIDAS13161931[[#This Row],[CÓDIGO PRODUCTO]],INVENTARIO12151830[[#This Row],[CÓDIGO PRODUCTO]],SALIDAS13161931[[#This Row],[CANTIDAD]])</f>
        <v>92</v>
      </c>
      <c r="F194" s="18">
        <f>INVENTARIO12151830[[#This Row],[EXISTENCIAS INICIALES]]+INVENTARIO12151830[[#This Row],[ENTRADAS]]-INVENTARIO12151830[[#This Row],[SALIDAS]]</f>
        <v>48</v>
      </c>
      <c r="H194" s="1" t="s">
        <v>641</v>
      </c>
      <c r="J194" s="11" t="s">
        <v>516</v>
      </c>
      <c r="K194" s="36" t="e" cm="1">
        <f t="array" ref="K194">BUSCARV</f>
        <v>#NAME?</v>
      </c>
      <c r="L194" s="1">
        <v>92</v>
      </c>
      <c r="N194" s="1" t="s">
        <v>642</v>
      </c>
      <c r="P194" s="11" t="s">
        <v>516</v>
      </c>
      <c r="Q194" s="1" t="e" cm="1" vm="1">
        <f t="array" aca="1" ref="Q194" ca="1">VLOOKUP(ENTRADAS14172032[CÓDIGO PRODUCTO],INVENTARIO12151830[],2,FALSE)</f>
        <v>#VALUE!</v>
      </c>
      <c r="R194" s="1">
        <v>92</v>
      </c>
    </row>
    <row r="195" spans="1:18" x14ac:dyDescent="0.25">
      <c r="A195" s="11" t="s">
        <v>517</v>
      </c>
      <c r="B195" t="s">
        <v>272</v>
      </c>
      <c r="C195" s="3">
        <f>INVENTARIO12151827[[#This Row],[STOCK]]</f>
        <v>43</v>
      </c>
      <c r="D195" s="17">
        <f>SUMIF(ENTRADAS14172032[[#This Row],[CÓDIGO PRODUCTO]],INVENTARIO12151830[[#This Row],[CÓDIGO PRODUCTO]],ENTRADAS14172032[[#This Row],[CANTIDAD]])</f>
        <v>76</v>
      </c>
      <c r="E195" s="17">
        <f>SUMIF(SALIDAS13161931[[#This Row],[CÓDIGO PRODUCTO]],INVENTARIO12151830[[#This Row],[CÓDIGO PRODUCTO]],SALIDAS13161931[[#This Row],[CANTIDAD]])</f>
        <v>91</v>
      </c>
      <c r="F195" s="18">
        <f>INVENTARIO12151830[[#This Row],[EXISTENCIAS INICIALES]]+INVENTARIO12151830[[#This Row],[ENTRADAS]]-INVENTARIO12151830[[#This Row],[SALIDAS]]</f>
        <v>28</v>
      </c>
      <c r="H195" s="1" t="s">
        <v>642</v>
      </c>
      <c r="J195" s="11" t="s">
        <v>517</v>
      </c>
      <c r="K195" s="36" t="e" cm="1">
        <f t="array" ref="K195">BUSCARV</f>
        <v>#NAME?</v>
      </c>
      <c r="L195" s="1">
        <v>91</v>
      </c>
      <c r="N195" s="1" t="s">
        <v>643</v>
      </c>
      <c r="P195" s="11" t="s">
        <v>517</v>
      </c>
      <c r="Q195" s="1" t="e" cm="1" vm="1">
        <f t="array" aca="1" ref="Q195" ca="1">VLOOKUP(ENTRADAS14172032[CÓDIGO PRODUCTO],INVENTARIO12151830[],2,FALSE)</f>
        <v>#VALUE!</v>
      </c>
      <c r="R195" s="1">
        <v>76</v>
      </c>
    </row>
    <row r="196" spans="1:18" x14ac:dyDescent="0.25">
      <c r="A196" s="5"/>
      <c r="B196" s="4"/>
      <c r="C196" s="3"/>
      <c r="D196" s="17"/>
      <c r="E196" s="17"/>
      <c r="F196" s="18"/>
      <c r="J196" s="11"/>
      <c r="K196" s="36" t="e" cm="1">
        <f t="array" ref="K196">BUSCARV</f>
        <v>#NAME?</v>
      </c>
    </row>
    <row r="197" spans="1:18" x14ac:dyDescent="0.25">
      <c r="A197" s="5"/>
      <c r="B197" s="4"/>
      <c r="C197" s="3"/>
      <c r="D197" s="17"/>
      <c r="E197" s="17"/>
      <c r="F197" s="18"/>
      <c r="J197" s="35"/>
      <c r="K197" s="36" t="e" cm="1">
        <f t="array" ref="K197">BUSCARV</f>
        <v>#NAME?</v>
      </c>
    </row>
    <row r="198" spans="1:18" x14ac:dyDescent="0.25">
      <c r="A198" s="5"/>
      <c r="B198" s="4"/>
      <c r="C198" s="3"/>
      <c r="D198" s="17"/>
      <c r="E198" s="17"/>
      <c r="F198" s="18"/>
      <c r="J198" s="35"/>
      <c r="K198" s="36" t="e" cm="1">
        <f t="array" ref="K198">BUSCARV</f>
        <v>#NAME?</v>
      </c>
    </row>
    <row r="199" spans="1:18" x14ac:dyDescent="0.25">
      <c r="A199" s="5"/>
      <c r="B199" s="4"/>
      <c r="C199" s="3"/>
      <c r="D199" s="17"/>
      <c r="E199" s="17"/>
      <c r="F199" s="18"/>
      <c r="J199" s="35"/>
      <c r="K199" s="36" t="e" cm="1">
        <f t="array" ref="K199">BUSCARV</f>
        <v>#NAME?</v>
      </c>
    </row>
    <row r="200" spans="1:18" x14ac:dyDescent="0.25">
      <c r="A200" s="11"/>
      <c r="B200" s="12"/>
      <c r="C200" s="13"/>
      <c r="D200" s="19"/>
      <c r="E200" s="19"/>
      <c r="F200" s="20"/>
      <c r="J200" s="35"/>
      <c r="K200" s="36" t="e" cm="1">
        <f t="array" ref="K200">BUSCARV</f>
        <v>#NAME?</v>
      </c>
    </row>
    <row r="201" spans="1:18" x14ac:dyDescent="0.25">
      <c r="J201" s="35"/>
      <c r="K201" s="36" t="e" cm="1">
        <f t="array" ref="K201">BUSCARV</f>
        <v>#NAME?</v>
      </c>
    </row>
    <row r="202" spans="1:18" x14ac:dyDescent="0.25">
      <c r="J202" s="35"/>
      <c r="K202" s="36" t="e" cm="1">
        <f t="array" ref="K202">BUSCARV</f>
        <v>#NAME?</v>
      </c>
    </row>
    <row r="203" spans="1:18" x14ac:dyDescent="0.25">
      <c r="J203" s="35"/>
      <c r="K203" s="36" t="e" cm="1">
        <f t="array" ref="K203">BUSCARV</f>
        <v>#NAME?</v>
      </c>
    </row>
    <row r="204" spans="1:18" x14ac:dyDescent="0.25">
      <c r="J204" s="35"/>
      <c r="K204" s="36" t="e" cm="1">
        <f t="array" ref="K204">BUSCARV</f>
        <v>#NAME?</v>
      </c>
    </row>
    <row r="205" spans="1:18" x14ac:dyDescent="0.25">
      <c r="J205" s="35"/>
      <c r="K205" s="36" t="e" cm="1">
        <f t="array" ref="K205">BUSCARV</f>
        <v>#NAME?</v>
      </c>
    </row>
    <row r="206" spans="1:18" x14ac:dyDescent="0.25">
      <c r="J206" s="35"/>
      <c r="K206" s="36" t="e" cm="1">
        <f t="array" ref="K206">BUSCARV</f>
        <v>#NAME?</v>
      </c>
    </row>
    <row r="207" spans="1:18" x14ac:dyDescent="0.25">
      <c r="J207" s="35"/>
      <c r="K207" s="36" t="e" cm="1">
        <f t="array" ref="K207">BUSCARV</f>
        <v>#NAME?</v>
      </c>
    </row>
    <row r="208" spans="1:18" x14ac:dyDescent="0.25">
      <c r="J208" s="35"/>
      <c r="K208" s="36" t="e" cm="1">
        <f t="array" ref="K208">BUSCARV</f>
        <v>#NAME?</v>
      </c>
    </row>
    <row r="209" spans="10:11" x14ac:dyDescent="0.25">
      <c r="J209" s="35"/>
      <c r="K209" s="36" t="e" cm="1">
        <f t="array" ref="K209">BUSCARV</f>
        <v>#NAME?</v>
      </c>
    </row>
    <row r="210" spans="10:11" x14ac:dyDescent="0.25">
      <c r="J210" s="35"/>
      <c r="K210" s="36" t="e" cm="1">
        <f t="array" ref="K210">BUSCARV</f>
        <v>#NAME?</v>
      </c>
    </row>
    <row r="211" spans="10:11" x14ac:dyDescent="0.25">
      <c r="J211" s="35"/>
      <c r="K211" s="36" t="e" cm="1">
        <f t="array" ref="K211">BUSCARV</f>
        <v>#NAME?</v>
      </c>
    </row>
    <row r="212" spans="10:11" x14ac:dyDescent="0.25">
      <c r="J212" s="35"/>
      <c r="K212" s="36" t="e" cm="1">
        <f t="array" ref="K212">BUSCARV</f>
        <v>#NAME?</v>
      </c>
    </row>
    <row r="213" spans="10:11" x14ac:dyDescent="0.25">
      <c r="J213" s="35"/>
      <c r="K213" s="36" t="e" cm="1">
        <f t="array" ref="K213">BUSCARV</f>
        <v>#NAME?</v>
      </c>
    </row>
    <row r="214" spans="10:11" x14ac:dyDescent="0.25">
      <c r="J214" s="35"/>
      <c r="K214" s="36" t="e" cm="1">
        <f t="array" ref="K214">BUSCARV</f>
        <v>#NAME?</v>
      </c>
    </row>
    <row r="215" spans="10:11" x14ac:dyDescent="0.25">
      <c r="J215" s="35"/>
      <c r="K215" s="36" t="e" cm="1">
        <f t="array" ref="K215">BUSCARV</f>
        <v>#NAME?</v>
      </c>
    </row>
    <row r="216" spans="10:11" x14ac:dyDescent="0.25">
      <c r="J216" s="35"/>
      <c r="K216" s="36" t="e" cm="1">
        <f t="array" ref="K216">BUSCARV</f>
        <v>#NAME?</v>
      </c>
    </row>
    <row r="217" spans="10:11" x14ac:dyDescent="0.25">
      <c r="J217" s="35"/>
      <c r="K217" s="36" t="e" cm="1">
        <f t="array" ref="K217">BUSCARV</f>
        <v>#NAME?</v>
      </c>
    </row>
    <row r="218" spans="10:11" x14ac:dyDescent="0.25">
      <c r="J218" s="35"/>
      <c r="K218" s="36" t="e" cm="1">
        <f t="array" ref="K218">BUSCARV</f>
        <v>#NAME?</v>
      </c>
    </row>
    <row r="219" spans="10:11" x14ac:dyDescent="0.25">
      <c r="J219" s="35"/>
      <c r="K219" s="36" t="e" cm="1">
        <f t="array" ref="K219">BUSCARV</f>
        <v>#NAME?</v>
      </c>
    </row>
    <row r="220" spans="10:11" x14ac:dyDescent="0.25">
      <c r="J220" s="35"/>
      <c r="K220" s="36" t="e" cm="1">
        <f t="array" ref="K220">BUSCARV</f>
        <v>#NAME?</v>
      </c>
    </row>
    <row r="221" spans="10:11" x14ac:dyDescent="0.25">
      <c r="J221" s="35"/>
      <c r="K221" s="36" t="e" cm="1">
        <f t="array" ref="K221">BUSCARV</f>
        <v>#NAME?</v>
      </c>
    </row>
    <row r="222" spans="10:11" x14ac:dyDescent="0.25">
      <c r="J222" s="35"/>
      <c r="K222" s="36" t="e" cm="1">
        <f t="array" ref="K222">BUSCARV</f>
        <v>#NAME?</v>
      </c>
    </row>
    <row r="223" spans="10:11" x14ac:dyDescent="0.25">
      <c r="J223" s="35"/>
      <c r="K223" s="36" t="e" cm="1">
        <f t="array" ref="K223">BUSCARV</f>
        <v>#NAME?</v>
      </c>
    </row>
    <row r="224" spans="10:11" x14ac:dyDescent="0.25">
      <c r="J224" s="35"/>
      <c r="K224" s="36" t="e" cm="1">
        <f t="array" ref="K224">BUSCARV</f>
        <v>#NAME?</v>
      </c>
    </row>
    <row r="225" spans="10:11" x14ac:dyDescent="0.25">
      <c r="J225" s="35"/>
      <c r="K225" s="36" t="e" cm="1">
        <f t="array" ref="K225">BUSCARV</f>
        <v>#NAME?</v>
      </c>
    </row>
    <row r="226" spans="10:11" x14ac:dyDescent="0.25">
      <c r="J226" s="35"/>
      <c r="K226" s="36" t="e" cm="1">
        <f t="array" ref="K226">BUSCARV</f>
        <v>#NAME?</v>
      </c>
    </row>
    <row r="227" spans="10:11" x14ac:dyDescent="0.25">
      <c r="J227" s="35"/>
      <c r="K227" s="36" t="e" cm="1">
        <f t="array" ref="K227">BUSCARV</f>
        <v>#NAME?</v>
      </c>
    </row>
    <row r="228" spans="10:11" x14ac:dyDescent="0.25">
      <c r="J228" s="35"/>
      <c r="K228" s="36" t="e" cm="1">
        <f t="array" ref="K228">BUSCARV</f>
        <v>#NAME?</v>
      </c>
    </row>
    <row r="229" spans="10:11" x14ac:dyDescent="0.25">
      <c r="J229" s="35"/>
      <c r="K229" s="36" t="e" cm="1">
        <f t="array" ref="K229">BUSCARV</f>
        <v>#NAME?</v>
      </c>
    </row>
    <row r="230" spans="10:11" x14ac:dyDescent="0.25">
      <c r="J230" s="35"/>
      <c r="K230" s="36" t="e" cm="1">
        <f t="array" ref="K230">BUSCARV</f>
        <v>#NAME?</v>
      </c>
    </row>
    <row r="231" spans="10:11" x14ac:dyDescent="0.25">
      <c r="J231" s="35"/>
      <c r="K231" s="36" t="e" cm="1">
        <f t="array" ref="K231">BUSCARV</f>
        <v>#NAME?</v>
      </c>
    </row>
    <row r="232" spans="10:11" x14ac:dyDescent="0.25">
      <c r="J232" s="35"/>
      <c r="K232" s="36" t="e" cm="1">
        <f t="array" ref="K232">BUSCARV</f>
        <v>#NAME?</v>
      </c>
    </row>
    <row r="233" spans="10:11" x14ac:dyDescent="0.25">
      <c r="J233" s="35"/>
      <c r="K233" s="36" t="e" cm="1">
        <f t="array" ref="K233">BUSCARV</f>
        <v>#NAME?</v>
      </c>
    </row>
    <row r="234" spans="10:11" x14ac:dyDescent="0.25">
      <c r="J234" s="35"/>
      <c r="K234" s="36" t="e" cm="1">
        <f t="array" ref="K234">BUSCARV</f>
        <v>#NAME?</v>
      </c>
    </row>
    <row r="235" spans="10:11" x14ac:dyDescent="0.25">
      <c r="J235" s="35"/>
      <c r="K235" s="36" t="e" cm="1">
        <f t="array" ref="K235">BUSCARV</f>
        <v>#NAME?</v>
      </c>
    </row>
    <row r="236" spans="10:11" x14ac:dyDescent="0.25">
      <c r="J236" s="35"/>
      <c r="K236" s="36" t="e" cm="1">
        <f t="array" ref="K236">BUSCARV</f>
        <v>#NAME?</v>
      </c>
    </row>
    <row r="237" spans="10:11" x14ac:dyDescent="0.25">
      <c r="J237" s="35"/>
      <c r="K237" s="36" t="e" cm="1">
        <f t="array" ref="K237">BUSCARV</f>
        <v>#NAME?</v>
      </c>
    </row>
    <row r="238" spans="10:11" x14ac:dyDescent="0.25">
      <c r="J238" s="35"/>
      <c r="K238" s="36" t="e" cm="1">
        <f t="array" ref="K238">BUSCARV</f>
        <v>#NAME?</v>
      </c>
    </row>
    <row r="239" spans="10:11" x14ac:dyDescent="0.25">
      <c r="J239" s="35"/>
      <c r="K239" s="36" t="e" cm="1">
        <f t="array" ref="K239">BUSCARV</f>
        <v>#NAME?</v>
      </c>
    </row>
    <row r="240" spans="10:11" x14ac:dyDescent="0.25">
      <c r="J240" s="35"/>
      <c r="K240" s="36" t="e" cm="1">
        <f t="array" ref="K240">BUSCARV</f>
        <v>#NAME?</v>
      </c>
    </row>
    <row r="241" spans="10:11" x14ac:dyDescent="0.25">
      <c r="J241" s="35"/>
      <c r="K241" s="36" t="e" cm="1">
        <f t="array" ref="K241">BUSCARV</f>
        <v>#NAME?</v>
      </c>
    </row>
    <row r="242" spans="10:11" x14ac:dyDescent="0.25">
      <c r="J242" s="35"/>
      <c r="K242" s="36" t="e" cm="1">
        <f t="array" ref="K242">BUSCARV</f>
        <v>#NAME?</v>
      </c>
    </row>
    <row r="243" spans="10:11" x14ac:dyDescent="0.25">
      <c r="J243" s="35"/>
      <c r="K243" s="36" t="e" cm="1">
        <f t="array" ref="K243">BUSCARV</f>
        <v>#NAME?</v>
      </c>
    </row>
    <row r="244" spans="10:11" x14ac:dyDescent="0.25">
      <c r="J244" s="35"/>
      <c r="K244" s="36" t="e" cm="1">
        <f t="array" ref="K244">BUSCARV</f>
        <v>#NAME?</v>
      </c>
    </row>
    <row r="245" spans="10:11" x14ac:dyDescent="0.25">
      <c r="J245" s="35"/>
      <c r="K245" s="36" t="e" cm="1">
        <f t="array" ref="K245">BUSCARV</f>
        <v>#NAME?</v>
      </c>
    </row>
    <row r="246" spans="10:11" x14ac:dyDescent="0.25">
      <c r="J246" s="35"/>
      <c r="K246" s="36" t="e" cm="1">
        <f t="array" ref="K246">BUSCARV</f>
        <v>#NAME?</v>
      </c>
    </row>
    <row r="247" spans="10:11" x14ac:dyDescent="0.25">
      <c r="J247" s="35"/>
      <c r="K247" s="36" t="e" cm="1">
        <f t="array" ref="K247">BUSCARV</f>
        <v>#NAME?</v>
      </c>
    </row>
    <row r="248" spans="10:11" x14ac:dyDescent="0.25">
      <c r="J248" s="35"/>
      <c r="K248" s="36" t="e" cm="1">
        <f t="array" ref="K248">BUSCARV</f>
        <v>#NAME?</v>
      </c>
    </row>
  </sheetData>
  <mergeCells count="4">
    <mergeCell ref="A1:S1"/>
    <mergeCell ref="A2:F2"/>
    <mergeCell ref="H2:L2"/>
    <mergeCell ref="N2:R2"/>
  </mergeCells>
  <pageMargins left="0.7" right="0.7" top="0.75" bottom="0.75" header="0.3" footer="0.3"/>
  <tableParts count="3">
    <tablePart r:id="rId1"/>
    <tablePart r:id="rId2"/>
    <tablePart r:id="rId3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A5D6AD-701A-4E99-8D12-0CBC4556991B}">
  <dimension ref="A1:S248"/>
  <sheetViews>
    <sheetView tabSelected="1" topLeftCell="A166" zoomScale="70" zoomScaleNormal="70" workbookViewId="0">
      <selection activeCell="D5" sqref="D5:D195"/>
    </sheetView>
  </sheetViews>
  <sheetFormatPr baseColWidth="10" defaultRowHeight="15" x14ac:dyDescent="0.25"/>
  <cols>
    <col min="1" max="1" width="21.28515625" style="1" customWidth="1"/>
    <col min="2" max="2" width="24" style="1" customWidth="1"/>
    <col min="3" max="3" width="19.140625" style="1" customWidth="1"/>
    <col min="4" max="4" width="13" style="1" customWidth="1"/>
    <col min="5" max="5" width="11.42578125" style="1"/>
    <col min="6" max="6" width="12.42578125" style="1" customWidth="1"/>
    <col min="7" max="7" width="2.85546875" style="2" customWidth="1"/>
    <col min="8" max="8" width="14.42578125" style="1" customWidth="1"/>
    <col min="9" max="9" width="12.5703125" style="1" customWidth="1"/>
    <col min="10" max="10" width="18" style="1" customWidth="1"/>
    <col min="11" max="11" width="0.42578125" style="1" customWidth="1"/>
    <col min="12" max="12" width="12.7109375" style="1" customWidth="1"/>
    <col min="13" max="13" width="3.140625" style="2" customWidth="1"/>
    <col min="14" max="14" width="14.42578125" style="1" customWidth="1"/>
    <col min="15" max="15" width="12.5703125" style="1" customWidth="1"/>
    <col min="16" max="16" width="21.28515625" style="1" customWidth="1"/>
    <col min="17" max="17" width="0.140625" style="1" customWidth="1"/>
    <col min="18" max="18" width="12.7109375" style="1" customWidth="1"/>
    <col min="19" max="19" width="3" style="2" customWidth="1"/>
    <col min="20" max="16384" width="11.42578125" style="1"/>
  </cols>
  <sheetData>
    <row r="1" spans="1:19" ht="53.25" customHeight="1" x14ac:dyDescent="0.25">
      <c r="A1" s="40"/>
      <c r="B1" s="41"/>
      <c r="C1" s="41"/>
      <c r="D1" s="41"/>
      <c r="E1" s="41"/>
      <c r="F1" s="41"/>
      <c r="G1" s="41"/>
      <c r="H1" s="41"/>
      <c r="I1" s="41"/>
      <c r="J1" s="41"/>
      <c r="K1" s="41"/>
      <c r="L1" s="41"/>
      <c r="M1" s="41"/>
      <c r="N1" s="41"/>
      <c r="O1" s="41"/>
      <c r="P1" s="41"/>
      <c r="Q1" s="41"/>
      <c r="R1" s="41"/>
      <c r="S1" s="41"/>
    </row>
    <row r="2" spans="1:19" ht="36.75" customHeight="1" x14ac:dyDescent="0.25">
      <c r="A2" s="37" t="s">
        <v>9</v>
      </c>
      <c r="B2" s="37"/>
      <c r="C2" s="37"/>
      <c r="D2" s="37"/>
      <c r="E2" s="37"/>
      <c r="F2" s="37"/>
      <c r="H2" s="38" t="s">
        <v>6</v>
      </c>
      <c r="I2" s="38"/>
      <c r="J2" s="38"/>
      <c r="K2" s="38"/>
      <c r="L2" s="38"/>
      <c r="N2" s="39" t="s">
        <v>5</v>
      </c>
      <c r="O2" s="39"/>
      <c r="P2" s="39"/>
      <c r="Q2" s="39"/>
      <c r="R2" s="39"/>
    </row>
    <row r="3" spans="1:19" ht="3" customHeight="1" x14ac:dyDescent="0.25"/>
    <row r="4" spans="1:19" ht="36.75" customHeight="1" x14ac:dyDescent="0.25">
      <c r="A4" s="7" t="s">
        <v>2</v>
      </c>
      <c r="B4" s="8" t="s">
        <v>3</v>
      </c>
      <c r="C4" s="9" t="s">
        <v>8</v>
      </c>
      <c r="D4" s="8" t="s">
        <v>5</v>
      </c>
      <c r="E4" s="8" t="s">
        <v>6</v>
      </c>
      <c r="F4" s="10" t="s">
        <v>7</v>
      </c>
      <c r="H4" s="8" t="s">
        <v>0</v>
      </c>
      <c r="I4" s="8" t="s">
        <v>1</v>
      </c>
      <c r="J4" s="9" t="s">
        <v>2</v>
      </c>
      <c r="K4" s="8" t="s">
        <v>3</v>
      </c>
      <c r="L4" s="8" t="s">
        <v>4</v>
      </c>
      <c r="N4" s="8" t="s">
        <v>0</v>
      </c>
      <c r="O4" s="8" t="s">
        <v>1</v>
      </c>
      <c r="P4" s="9" t="s">
        <v>2</v>
      </c>
      <c r="Q4" s="8" t="s">
        <v>3</v>
      </c>
      <c r="R4" s="8" t="s">
        <v>4</v>
      </c>
    </row>
    <row r="5" spans="1:19" x14ac:dyDescent="0.25">
      <c r="A5" s="5" t="s">
        <v>18</v>
      </c>
      <c r="B5" s="4" t="s">
        <v>28</v>
      </c>
      <c r="C5" s="3">
        <f>INVENTARIO12151830[[#This Row],[STOCK]]</f>
        <v>34</v>
      </c>
      <c r="D5" s="3">
        <f>SUMIF(ENTRADAS14172035[[#This Row],[CÓDIGO PRODUCTO]],INVENTARIO12151833[[#This Row],[CÓDIGO PRODUCTO]],ENTRADAS14172035[[#This Row],[CANTIDAD]])</f>
        <v>86</v>
      </c>
      <c r="E5" s="3">
        <f>SUMIF(SALIDAS13161934[[#This Row],[CÓDIGO PRODUCTO]],INVENTARIO12151833[[#This Row],[CÓDIGO PRODUCTO]],SALIDAS13161934[[#This Row],[CANTIDAD]])</f>
        <v>102</v>
      </c>
      <c r="F5" s="6">
        <f>INVENTARIO12151833[[#This Row],[EXISTENCIAS INICIALES]]+INVENTARIO12151833[[#This Row],[ENTRADAS]]-INVENTARIO12151833[[#This Row],[SALIDAS]]</f>
        <v>18</v>
      </c>
      <c r="H5" s="1" t="s">
        <v>26</v>
      </c>
      <c r="I5" s="15">
        <v>44652</v>
      </c>
      <c r="J5" s="5" t="s">
        <v>18</v>
      </c>
      <c r="L5" s="1">
        <v>102</v>
      </c>
      <c r="N5" s="1" t="s">
        <v>27</v>
      </c>
      <c r="O5" s="16">
        <v>44649</v>
      </c>
      <c r="P5" s="5" t="s">
        <v>18</v>
      </c>
      <c r="Q5" s="1" t="e" cm="1" vm="1">
        <f t="array" aca="1" ref="Q5" ca="1">VLOOKUP(ENTRADAS14172035[CÓDIGO PRODUCTO],INVENTARIO12151833[],2,FALSE)</f>
        <v>#VALUE!</v>
      </c>
      <c r="R5" s="1">
        <v>86</v>
      </c>
    </row>
    <row r="6" spans="1:19" x14ac:dyDescent="0.25">
      <c r="A6" s="5" t="s">
        <v>19</v>
      </c>
      <c r="B6" s="4" t="s">
        <v>29</v>
      </c>
      <c r="C6" s="3">
        <f>INVENTARIO12151830[[#This Row],[STOCK]]</f>
        <v>25</v>
      </c>
      <c r="D6" s="3">
        <f>SUMIF(ENTRADAS14172035[[#This Row],[CÓDIGO PRODUCTO]],INVENTARIO12151833[[#This Row],[CÓDIGO PRODUCTO]],ENTRADAS14172035[[#This Row],[CANTIDAD]])</f>
        <v>85</v>
      </c>
      <c r="E6" s="3">
        <f>SUMIF(SALIDAS13161934[[#This Row],[CÓDIGO PRODUCTO]],INVENTARIO12151833[[#This Row],[CÓDIGO PRODUCTO]],SALIDAS13161934[[#This Row],[CANTIDAD]])</f>
        <v>100</v>
      </c>
      <c r="F6" s="6">
        <f>INVENTARIO12151833[[#This Row],[EXISTENCIAS INICIALES]]+INVENTARIO12151833[[#This Row],[ENTRADAS]]-INVENTARIO12151833[[#This Row],[SALIDAS]]</f>
        <v>10</v>
      </c>
      <c r="H6" s="1" t="s">
        <v>27</v>
      </c>
      <c r="I6" s="15">
        <v>44653</v>
      </c>
      <c r="J6" s="5" t="s">
        <v>19</v>
      </c>
      <c r="K6" s="1" t="e" cm="1" vm="2">
        <f t="array" aca="1" ref="K6" ca="1">VLOOKUP(SALIDAS13161934[CÓDIGO PRODUCTO],INVENTARIO12151833[],2,FALSE)</f>
        <v>#VALUE!</v>
      </c>
      <c r="L6" s="1">
        <v>100</v>
      </c>
      <c r="N6" s="1" t="s">
        <v>141</v>
      </c>
      <c r="O6" s="16">
        <v>44650</v>
      </c>
      <c r="P6" s="5" t="s">
        <v>19</v>
      </c>
      <c r="Q6" s="1" t="e" cm="1" vm="1">
        <f t="array" aca="1" ref="Q6" ca="1">VLOOKUP(ENTRADAS14172035[CÓDIGO PRODUCTO],INVENTARIO12151833[],2,FALSE)</f>
        <v>#VALUE!</v>
      </c>
      <c r="R6" s="1">
        <v>85</v>
      </c>
    </row>
    <row r="7" spans="1:19" x14ac:dyDescent="0.25">
      <c r="A7" s="5" t="s">
        <v>20</v>
      </c>
      <c r="B7" s="4" t="s">
        <v>30</v>
      </c>
      <c r="C7" s="3">
        <f>INVENTARIO12151830[[#This Row],[STOCK]]</f>
        <v>63</v>
      </c>
      <c r="D7" s="3">
        <f>SUMIF(ENTRADAS14172035[[#This Row],[CÓDIGO PRODUCTO]],INVENTARIO12151833[[#This Row],[CÓDIGO PRODUCTO]],ENTRADAS14172035[[#This Row],[CANTIDAD]])</f>
        <v>87</v>
      </c>
      <c r="E7" s="3">
        <f>SUMIF(SALIDAS13161934[[#This Row],[CÓDIGO PRODUCTO]],INVENTARIO12151833[[#This Row],[CÓDIGO PRODUCTO]],SALIDAS13161934[[#This Row],[CANTIDAD]])</f>
        <v>85</v>
      </c>
      <c r="F7" s="6">
        <f>INVENTARIO12151833[[#This Row],[EXISTENCIAS INICIALES]]+INVENTARIO12151833[[#This Row],[ENTRADAS]]-INVENTARIO12151833[[#This Row],[SALIDAS]]</f>
        <v>65</v>
      </c>
      <c r="H7" s="1" t="s">
        <v>141</v>
      </c>
      <c r="I7" s="15">
        <v>44654</v>
      </c>
      <c r="J7" s="5" t="s">
        <v>20</v>
      </c>
      <c r="K7" s="1" t="e" cm="1">
        <f t="array" ref="K7">BUSCARV</f>
        <v>#NAME?</v>
      </c>
      <c r="L7" s="1">
        <v>85</v>
      </c>
      <c r="N7" s="1" t="s">
        <v>142</v>
      </c>
      <c r="O7" s="16">
        <v>44651</v>
      </c>
      <c r="P7" s="5" t="s">
        <v>20</v>
      </c>
      <c r="Q7" s="1" t="e" cm="1" vm="1">
        <f t="array" aca="1" ref="Q7" ca="1">VLOOKUP(ENTRADAS14172035[CÓDIGO PRODUCTO],INVENTARIO12151833[],2,FALSE)</f>
        <v>#VALUE!</v>
      </c>
      <c r="R7" s="1">
        <v>87</v>
      </c>
    </row>
    <row r="8" spans="1:19" x14ac:dyDescent="0.25">
      <c r="A8" s="5" t="s">
        <v>21</v>
      </c>
      <c r="B8" s="4" t="s">
        <v>31</v>
      </c>
      <c r="C8" s="3">
        <f>INVENTARIO12151830[[#This Row],[STOCK]]</f>
        <v>52</v>
      </c>
      <c r="D8" s="3">
        <f>SUMIF(ENTRADAS14172035[[#This Row],[CÓDIGO PRODUCTO]],INVENTARIO12151833[[#This Row],[CÓDIGO PRODUCTO]],ENTRADAS14172035[[#This Row],[CANTIDAD]])</f>
        <v>90</v>
      </c>
      <c r="E8" s="3">
        <f>SUMIF(SALIDAS13161934[[#This Row],[CÓDIGO PRODUCTO]],INVENTARIO12151833[[#This Row],[CÓDIGO PRODUCTO]],SALIDAS13161934[[#This Row],[CANTIDAD]])</f>
        <v>95</v>
      </c>
      <c r="F8" s="6">
        <f>INVENTARIO12151833[[#This Row],[EXISTENCIAS INICIALES]]+INVENTARIO12151833[[#This Row],[ENTRADAS]]-INVENTARIO12151833[[#This Row],[SALIDAS]]</f>
        <v>47</v>
      </c>
      <c r="H8" s="1" t="s">
        <v>142</v>
      </c>
      <c r="I8" s="15">
        <v>44655</v>
      </c>
      <c r="J8" s="5" t="s">
        <v>21</v>
      </c>
      <c r="K8" s="1" t="e" cm="1">
        <f t="array" ref="K8">BUSCARV</f>
        <v>#NAME?</v>
      </c>
      <c r="L8" s="1">
        <v>95</v>
      </c>
      <c r="N8" s="1" t="s">
        <v>143</v>
      </c>
      <c r="O8" s="16">
        <v>44652</v>
      </c>
      <c r="P8" s="5" t="s">
        <v>21</v>
      </c>
      <c r="Q8" s="1" t="e" cm="1" vm="1">
        <f t="array" aca="1" ref="Q8" ca="1">VLOOKUP(ENTRADAS14172035[CÓDIGO PRODUCTO],INVENTARIO12151833[],2,FALSE)</f>
        <v>#VALUE!</v>
      </c>
      <c r="R8" s="1">
        <v>90</v>
      </c>
    </row>
    <row r="9" spans="1:19" x14ac:dyDescent="0.25">
      <c r="A9" s="5" t="s">
        <v>14</v>
      </c>
      <c r="B9" s="4" t="s">
        <v>32</v>
      </c>
      <c r="C9" s="3">
        <f>INVENTARIO12151830[[#This Row],[STOCK]]</f>
        <v>70</v>
      </c>
      <c r="D9" s="3">
        <f>SUMIF(ENTRADAS14172035[[#This Row],[CÓDIGO PRODUCTO]],INVENTARIO12151833[[#This Row],[CÓDIGO PRODUCTO]],ENTRADAS14172035[[#This Row],[CANTIDAD]])</f>
        <v>88</v>
      </c>
      <c r="E9" s="3">
        <f>SUMIF(SALIDAS13161934[[#This Row],[CÓDIGO PRODUCTO]],INVENTARIO12151833[[#This Row],[CÓDIGO PRODUCTO]],SALIDAS13161934[[#This Row],[CANTIDAD]])</f>
        <v>85</v>
      </c>
      <c r="F9" s="6">
        <f>INVENTARIO12151833[[#This Row],[EXISTENCIAS INICIALES]]+INVENTARIO12151833[[#This Row],[ENTRADAS]]-INVENTARIO12151833[[#This Row],[SALIDAS]]</f>
        <v>73</v>
      </c>
      <c r="H9" s="1" t="s">
        <v>143</v>
      </c>
      <c r="I9" s="15">
        <v>44656</v>
      </c>
      <c r="J9" s="5" t="s">
        <v>14</v>
      </c>
      <c r="K9" s="1" t="e" cm="1">
        <f t="array" ref="K9">BUSCARV</f>
        <v>#NAME?</v>
      </c>
      <c r="L9" s="1">
        <v>85</v>
      </c>
      <c r="N9" s="1" t="s">
        <v>144</v>
      </c>
      <c r="O9" s="16">
        <v>44653</v>
      </c>
      <c r="P9" s="5" t="s">
        <v>14</v>
      </c>
      <c r="Q9" s="1" t="e" cm="1" vm="1">
        <f t="array" aca="1" ref="Q9" ca="1">VLOOKUP(ENTRADAS14172035[CÓDIGO PRODUCTO],INVENTARIO12151833[],2,FALSE)</f>
        <v>#VALUE!</v>
      </c>
      <c r="R9" s="1">
        <v>88</v>
      </c>
    </row>
    <row r="10" spans="1:19" x14ac:dyDescent="0.25">
      <c r="A10" s="5" t="s">
        <v>15</v>
      </c>
      <c r="B10" s="4" t="s">
        <v>33</v>
      </c>
      <c r="C10" s="3">
        <f>INVENTARIO12151830[[#This Row],[STOCK]]</f>
        <v>40</v>
      </c>
      <c r="D10" s="3">
        <f>SUMIF(ENTRADAS14172035[[#This Row],[CÓDIGO PRODUCTO]],INVENTARIO12151833[[#This Row],[CÓDIGO PRODUCTO]],ENTRADAS14172035[[#This Row],[CANTIDAD]])</f>
        <v>89</v>
      </c>
      <c r="E10" s="3">
        <f>SUMIF(SALIDAS13161934[[#This Row],[CÓDIGO PRODUCTO]],INVENTARIO12151833[[#This Row],[CÓDIGO PRODUCTO]],SALIDAS13161934[[#This Row],[CANTIDAD]])</f>
        <v>99</v>
      </c>
      <c r="F10" s="6">
        <f>INVENTARIO12151833[[#This Row],[EXISTENCIAS INICIALES]]+INVENTARIO12151833[[#This Row],[ENTRADAS]]-INVENTARIO12151833[[#This Row],[SALIDAS]]</f>
        <v>30</v>
      </c>
      <c r="H10" s="1" t="s">
        <v>144</v>
      </c>
      <c r="I10" s="15">
        <v>44657</v>
      </c>
      <c r="J10" s="5" t="s">
        <v>15</v>
      </c>
      <c r="K10" s="1" t="e" cm="1">
        <f t="array" ref="K10">BUSCARV</f>
        <v>#NAME?</v>
      </c>
      <c r="L10" s="1">
        <v>99</v>
      </c>
      <c r="N10" s="1" t="s">
        <v>145</v>
      </c>
      <c r="O10" s="16">
        <v>44654</v>
      </c>
      <c r="P10" s="5" t="s">
        <v>15</v>
      </c>
      <c r="Q10" s="1" t="e" cm="1" vm="1">
        <f t="array" aca="1" ref="Q10" ca="1">VLOOKUP(ENTRADAS14172035[CÓDIGO PRODUCTO],INVENTARIO12151833[],2,FALSE)</f>
        <v>#VALUE!</v>
      </c>
      <c r="R10" s="1">
        <v>89</v>
      </c>
    </row>
    <row r="11" spans="1:19" x14ac:dyDescent="0.25">
      <c r="A11" s="5" t="s">
        <v>16</v>
      </c>
      <c r="B11" s="4" t="s">
        <v>34</v>
      </c>
      <c r="C11" s="3">
        <f>INVENTARIO12151830[[#This Row],[STOCK]]</f>
        <v>33</v>
      </c>
      <c r="D11" s="3">
        <f>SUMIF(ENTRADAS14172035[[#This Row],[CÓDIGO PRODUCTO]],INVENTARIO12151833[[#This Row],[CÓDIGO PRODUCTO]],ENTRADAS14172035[[#This Row],[CANTIDAD]])</f>
        <v>84</v>
      </c>
      <c r="E11" s="3">
        <f>SUMIF(SALIDAS13161934[[#This Row],[CÓDIGO PRODUCTO]],INVENTARIO12151833[[#This Row],[CÓDIGO PRODUCTO]],SALIDAS13161934[[#This Row],[CANTIDAD]])</f>
        <v>91</v>
      </c>
      <c r="F11" s="6">
        <f>INVENTARIO12151833[[#This Row],[EXISTENCIAS INICIALES]]+INVENTARIO12151833[[#This Row],[ENTRADAS]]-INVENTARIO12151833[[#This Row],[SALIDAS]]</f>
        <v>26</v>
      </c>
      <c r="H11" s="1" t="s">
        <v>145</v>
      </c>
      <c r="I11" s="15">
        <v>44658</v>
      </c>
      <c r="J11" s="5" t="s">
        <v>16</v>
      </c>
      <c r="K11" s="1" t="e" cm="1">
        <f t="array" ref="K11">BUSCARV</f>
        <v>#NAME?</v>
      </c>
      <c r="L11" s="1">
        <v>91</v>
      </c>
      <c r="N11" s="1" t="s">
        <v>146</v>
      </c>
      <c r="O11" s="16">
        <v>44655</v>
      </c>
      <c r="P11" s="5" t="s">
        <v>16</v>
      </c>
      <c r="Q11" s="1" t="e" cm="1" vm="1">
        <f t="array" aca="1" ref="Q11" ca="1">VLOOKUP(ENTRADAS14172035[CÓDIGO PRODUCTO],INVENTARIO12151833[],2,FALSE)</f>
        <v>#VALUE!</v>
      </c>
      <c r="R11" s="1">
        <v>84</v>
      </c>
    </row>
    <row r="12" spans="1:19" x14ac:dyDescent="0.25">
      <c r="A12" s="5" t="s">
        <v>17</v>
      </c>
      <c r="B12" s="4" t="s">
        <v>35</v>
      </c>
      <c r="C12" s="3">
        <f>INVENTARIO12151830[[#This Row],[STOCK]]</f>
        <v>42</v>
      </c>
      <c r="D12" s="3">
        <f>SUMIF(ENTRADAS14172035[[#This Row],[CÓDIGO PRODUCTO]],INVENTARIO12151833[[#This Row],[CÓDIGO PRODUCTO]],ENTRADAS14172035[[#This Row],[CANTIDAD]])</f>
        <v>83</v>
      </c>
      <c r="E12" s="3">
        <f>SUMIF(SALIDAS13161934[[#This Row],[CÓDIGO PRODUCTO]],INVENTARIO12151833[[#This Row],[CÓDIGO PRODUCTO]],SALIDAS13161934[[#This Row],[CANTIDAD]])</f>
        <v>103</v>
      </c>
      <c r="F12" s="6">
        <f>INVENTARIO12151833[[#This Row],[EXISTENCIAS INICIALES]]+INVENTARIO12151833[[#This Row],[ENTRADAS]]-INVENTARIO12151833[[#This Row],[SALIDAS]]</f>
        <v>22</v>
      </c>
      <c r="H12" s="1" t="s">
        <v>146</v>
      </c>
      <c r="I12" s="15">
        <v>44659</v>
      </c>
      <c r="J12" s="5" t="s">
        <v>17</v>
      </c>
      <c r="K12" s="1" t="e" cm="1">
        <f t="array" ref="K12">BUSCARV</f>
        <v>#NAME?</v>
      </c>
      <c r="L12" s="1">
        <v>103</v>
      </c>
      <c r="N12" s="1" t="s">
        <v>147</v>
      </c>
      <c r="O12" s="16">
        <v>44656</v>
      </c>
      <c r="P12" s="5" t="s">
        <v>17</v>
      </c>
      <c r="Q12" s="1" t="e" cm="1" vm="1">
        <f t="array" aca="1" ref="Q12" ca="1">VLOOKUP(ENTRADAS14172035[CÓDIGO PRODUCTO],INVENTARIO12151833[],2,FALSE)</f>
        <v>#VALUE!</v>
      </c>
      <c r="R12" s="1">
        <v>83</v>
      </c>
    </row>
    <row r="13" spans="1:19" x14ac:dyDescent="0.25">
      <c r="A13" s="5" t="s">
        <v>10</v>
      </c>
      <c r="B13" s="4" t="s">
        <v>36</v>
      </c>
      <c r="C13" s="3">
        <f>INVENTARIO12151830[[#This Row],[STOCK]]</f>
        <v>29</v>
      </c>
      <c r="D13" s="3">
        <f>SUMIF(ENTRADAS14172035[[#This Row],[CÓDIGO PRODUCTO]],INVENTARIO12151833[[#This Row],[CÓDIGO PRODUCTO]],ENTRADAS14172035[[#This Row],[CANTIDAD]])</f>
        <v>80</v>
      </c>
      <c r="E13" s="3">
        <f>SUMIF(SALIDAS13161934[[#This Row],[CÓDIGO PRODUCTO]],INVENTARIO12151833[[#This Row],[CÓDIGO PRODUCTO]],SALIDAS13161934[[#This Row],[CANTIDAD]])</f>
        <v>97</v>
      </c>
      <c r="F13" s="6">
        <f>INVENTARIO12151833[[#This Row],[EXISTENCIAS INICIALES]]+INVENTARIO12151833[[#This Row],[ENTRADAS]]-INVENTARIO12151833[[#This Row],[SALIDAS]]</f>
        <v>12</v>
      </c>
      <c r="H13" s="1" t="s">
        <v>147</v>
      </c>
      <c r="I13" s="15">
        <v>44660</v>
      </c>
      <c r="J13" s="5" t="s">
        <v>10</v>
      </c>
      <c r="K13" s="1" t="e" cm="1">
        <f t="array" ref="K13">BUSCARV</f>
        <v>#NAME?</v>
      </c>
      <c r="L13" s="1">
        <v>97</v>
      </c>
      <c r="N13" s="1" t="s">
        <v>148</v>
      </c>
      <c r="O13" s="16">
        <v>44657</v>
      </c>
      <c r="P13" s="5" t="s">
        <v>10</v>
      </c>
      <c r="Q13" s="1" t="e" cm="1" vm="1">
        <f t="array" aca="1" ref="Q13" ca="1">VLOOKUP(ENTRADAS14172035[CÓDIGO PRODUCTO],INVENTARIO12151833[],2,FALSE)</f>
        <v>#VALUE!</v>
      </c>
      <c r="R13" s="1">
        <v>80</v>
      </c>
    </row>
    <row r="14" spans="1:19" x14ac:dyDescent="0.25">
      <c r="A14" s="5" t="s">
        <v>11</v>
      </c>
      <c r="B14" s="4" t="s">
        <v>36</v>
      </c>
      <c r="C14" s="3">
        <f>INVENTARIO12151830[[#This Row],[STOCK]]</f>
        <v>53</v>
      </c>
      <c r="D14" s="3">
        <f>SUMIF(ENTRADAS14172035[[#This Row],[CÓDIGO PRODUCTO]],INVENTARIO12151833[[#This Row],[CÓDIGO PRODUCTO]],ENTRADAS14172035[[#This Row],[CANTIDAD]])</f>
        <v>84</v>
      </c>
      <c r="E14" s="3">
        <f>SUMIF(SALIDAS13161934[[#This Row],[CÓDIGO PRODUCTO]],INVENTARIO12151833[[#This Row],[CÓDIGO PRODUCTO]],SALIDAS13161934[[#This Row],[CANTIDAD]])</f>
        <v>94</v>
      </c>
      <c r="F14" s="6">
        <f>INVENTARIO12151833[[#This Row],[EXISTENCIAS INICIALES]]+INVENTARIO12151833[[#This Row],[ENTRADAS]]-INVENTARIO12151833[[#This Row],[SALIDAS]]</f>
        <v>43</v>
      </c>
      <c r="H14" s="1" t="s">
        <v>148</v>
      </c>
      <c r="I14" s="15">
        <v>44661</v>
      </c>
      <c r="J14" s="5" t="s">
        <v>11</v>
      </c>
      <c r="K14" s="1" t="e" cm="1">
        <f t="array" ref="K14">BUSCARV</f>
        <v>#NAME?</v>
      </c>
      <c r="L14" s="1">
        <v>94</v>
      </c>
      <c r="N14" s="1" t="s">
        <v>149</v>
      </c>
      <c r="O14" s="16">
        <v>44658</v>
      </c>
      <c r="P14" s="5" t="s">
        <v>11</v>
      </c>
      <c r="Q14" s="1" t="e" cm="1" vm="1">
        <f t="array" aca="1" ref="Q14" ca="1">VLOOKUP(ENTRADAS14172035[CÓDIGO PRODUCTO],INVENTARIO12151833[],2,FALSE)</f>
        <v>#VALUE!</v>
      </c>
      <c r="R14" s="1">
        <v>84</v>
      </c>
    </row>
    <row r="15" spans="1:19" x14ac:dyDescent="0.25">
      <c r="A15" s="5" t="s">
        <v>12</v>
      </c>
      <c r="B15" s="4" t="s">
        <v>37</v>
      </c>
      <c r="C15" s="3">
        <f>INVENTARIO12151830[[#This Row],[STOCK]]</f>
        <v>56</v>
      </c>
      <c r="D15" s="3">
        <f>SUMIF(ENTRADAS14172035[[#This Row],[CÓDIGO PRODUCTO]],INVENTARIO12151833[[#This Row],[CÓDIGO PRODUCTO]],ENTRADAS14172035[[#This Row],[CANTIDAD]])</f>
        <v>80</v>
      </c>
      <c r="E15" s="3">
        <f>SUMIF(SALIDAS13161934[[#This Row],[CÓDIGO PRODUCTO]],INVENTARIO12151833[[#This Row],[CÓDIGO PRODUCTO]],SALIDAS13161934[[#This Row],[CANTIDAD]])</f>
        <v>107</v>
      </c>
      <c r="F15" s="6">
        <f>INVENTARIO12151833[[#This Row],[EXISTENCIAS INICIALES]]+INVENTARIO12151833[[#This Row],[ENTRADAS]]-INVENTARIO12151833[[#This Row],[SALIDAS]]</f>
        <v>29</v>
      </c>
      <c r="H15" s="1" t="s">
        <v>149</v>
      </c>
      <c r="I15" s="15">
        <v>44662</v>
      </c>
      <c r="J15" s="5" t="s">
        <v>12</v>
      </c>
      <c r="K15" s="1" t="e" cm="1">
        <f t="array" ref="K15">BUSCARV</f>
        <v>#NAME?</v>
      </c>
      <c r="L15" s="1">
        <v>107</v>
      </c>
      <c r="N15" s="1" t="s">
        <v>150</v>
      </c>
      <c r="O15" s="16">
        <v>44659</v>
      </c>
      <c r="P15" s="5" t="s">
        <v>12</v>
      </c>
      <c r="Q15" s="1" t="e" cm="1" vm="1">
        <f t="array" aca="1" ref="Q15" ca="1">VLOOKUP(ENTRADAS14172035[CÓDIGO PRODUCTO],INVENTARIO12151833[],2,FALSE)</f>
        <v>#VALUE!</v>
      </c>
      <c r="R15" s="1">
        <v>80</v>
      </c>
    </row>
    <row r="16" spans="1:19" x14ac:dyDescent="0.25">
      <c r="A16" s="5" t="s">
        <v>13</v>
      </c>
      <c r="B16" s="4" t="s">
        <v>38</v>
      </c>
      <c r="C16" s="3">
        <f>INVENTARIO12151830[[#This Row],[STOCK]]</f>
        <v>20</v>
      </c>
      <c r="D16" s="3">
        <f>SUMIF(ENTRADAS14172035[[#This Row],[CÓDIGO PRODUCTO]],INVENTARIO12151833[[#This Row],[CÓDIGO PRODUCTO]],ENTRADAS14172035[[#This Row],[CANTIDAD]])</f>
        <v>83</v>
      </c>
      <c r="E16" s="3">
        <f>SUMIF(SALIDAS13161934[[#This Row],[CÓDIGO PRODUCTO]],INVENTARIO12151833[[#This Row],[CÓDIGO PRODUCTO]],SALIDAS13161934[[#This Row],[CANTIDAD]])</f>
        <v>99</v>
      </c>
      <c r="F16" s="6">
        <f>INVENTARIO12151833[[#This Row],[EXISTENCIAS INICIALES]]+INVENTARIO12151833[[#This Row],[ENTRADAS]]-INVENTARIO12151833[[#This Row],[SALIDAS]]</f>
        <v>4</v>
      </c>
      <c r="H16" s="1" t="s">
        <v>150</v>
      </c>
      <c r="I16" s="15">
        <v>44663</v>
      </c>
      <c r="J16" s="5" t="s">
        <v>13</v>
      </c>
      <c r="K16" s="1" t="e" cm="1">
        <f t="array" ref="K16">BUSCARV</f>
        <v>#NAME?</v>
      </c>
      <c r="L16" s="1">
        <v>99</v>
      </c>
      <c r="N16" s="1" t="s">
        <v>151</v>
      </c>
      <c r="O16" s="16">
        <v>44660</v>
      </c>
      <c r="P16" s="5" t="s">
        <v>13</v>
      </c>
      <c r="Q16" s="1" t="e" cm="1" vm="1">
        <f t="array" aca="1" ref="Q16" ca="1">VLOOKUP(ENTRADAS14172035[CÓDIGO PRODUCTO],INVENTARIO12151833[],2,FALSE)</f>
        <v>#VALUE!</v>
      </c>
      <c r="R16" s="1">
        <v>83</v>
      </c>
    </row>
    <row r="17" spans="1:18" x14ac:dyDescent="0.25">
      <c r="A17" s="5" t="s">
        <v>22</v>
      </c>
      <c r="B17" s="4" t="s">
        <v>39</v>
      </c>
      <c r="C17" s="3">
        <f>INVENTARIO12151830[[#This Row],[STOCK]]</f>
        <v>68</v>
      </c>
      <c r="D17" s="3">
        <f>SUMIF(ENTRADAS14172035[[#This Row],[CÓDIGO PRODUCTO]],INVENTARIO12151833[[#This Row],[CÓDIGO PRODUCTO]],ENTRADAS14172035[[#This Row],[CANTIDAD]])</f>
        <v>87</v>
      </c>
      <c r="E17" s="3">
        <f>SUMIF(SALIDAS13161934[[#This Row],[CÓDIGO PRODUCTO]],INVENTARIO12151833[[#This Row],[CÓDIGO PRODUCTO]],SALIDAS13161934[[#This Row],[CANTIDAD]])</f>
        <v>95</v>
      </c>
      <c r="F17" s="6">
        <f>INVENTARIO12151833[[#This Row],[EXISTENCIAS INICIALES]]+INVENTARIO12151833[[#This Row],[ENTRADAS]]-INVENTARIO12151833[[#This Row],[SALIDAS]]</f>
        <v>60</v>
      </c>
      <c r="H17" s="1" t="s">
        <v>151</v>
      </c>
      <c r="I17" s="15">
        <v>44664</v>
      </c>
      <c r="J17" s="5" t="s">
        <v>22</v>
      </c>
      <c r="K17" s="1" t="e" cm="1">
        <f t="array" ref="K17">BUSCARV</f>
        <v>#NAME?</v>
      </c>
      <c r="L17" s="1">
        <v>95</v>
      </c>
      <c r="N17" s="1" t="s">
        <v>152</v>
      </c>
      <c r="O17" s="16">
        <v>44661</v>
      </c>
      <c r="P17" s="5" t="s">
        <v>22</v>
      </c>
      <c r="Q17" s="1" t="e" cm="1" vm="1">
        <f t="array" aca="1" ref="Q17" ca="1">VLOOKUP(ENTRADAS14172035[CÓDIGO PRODUCTO],INVENTARIO12151833[],2,FALSE)</f>
        <v>#VALUE!</v>
      </c>
      <c r="R17" s="1">
        <v>87</v>
      </c>
    </row>
    <row r="18" spans="1:18" x14ac:dyDescent="0.25">
      <c r="A18" s="5" t="s">
        <v>23</v>
      </c>
      <c r="B18" s="4" t="s">
        <v>40</v>
      </c>
      <c r="C18" s="3">
        <f>INVENTARIO12151830[[#This Row],[STOCK]]</f>
        <v>87</v>
      </c>
      <c r="D18" s="3">
        <f>SUMIF(ENTRADAS14172035[[#This Row],[CÓDIGO PRODUCTO]],INVENTARIO12151833[[#This Row],[CÓDIGO PRODUCTO]],ENTRADAS14172035[[#This Row],[CANTIDAD]])</f>
        <v>91</v>
      </c>
      <c r="E18" s="3">
        <f>SUMIF(SALIDAS13161934[[#This Row],[CÓDIGO PRODUCTO]],INVENTARIO12151833[[#This Row],[CÓDIGO PRODUCTO]],SALIDAS13161934[[#This Row],[CANTIDAD]])</f>
        <v>92</v>
      </c>
      <c r="F18" s="6">
        <f>INVENTARIO12151833[[#This Row],[EXISTENCIAS INICIALES]]+INVENTARIO12151833[[#This Row],[ENTRADAS]]-INVENTARIO12151833[[#This Row],[SALIDAS]]</f>
        <v>86</v>
      </c>
      <c r="H18" s="1" t="s">
        <v>152</v>
      </c>
      <c r="I18" s="15">
        <v>44665</v>
      </c>
      <c r="J18" s="5" t="s">
        <v>23</v>
      </c>
      <c r="K18" s="1" t="e" cm="1">
        <f t="array" ref="K18">BUSCARV</f>
        <v>#NAME?</v>
      </c>
      <c r="L18" s="1">
        <v>92</v>
      </c>
      <c r="N18" s="1" t="s">
        <v>153</v>
      </c>
      <c r="O18" s="16">
        <v>44662</v>
      </c>
      <c r="P18" s="5" t="s">
        <v>23</v>
      </c>
      <c r="Q18" s="1" t="e" cm="1" vm="1">
        <f t="array" aca="1" ref="Q18" ca="1">VLOOKUP(ENTRADAS14172035[CÓDIGO PRODUCTO],INVENTARIO12151833[],2,FALSE)</f>
        <v>#VALUE!</v>
      </c>
      <c r="R18" s="1">
        <v>91</v>
      </c>
    </row>
    <row r="19" spans="1:18" x14ac:dyDescent="0.25">
      <c r="A19" s="5" t="s">
        <v>24</v>
      </c>
      <c r="B19" s="4" t="s">
        <v>41</v>
      </c>
      <c r="C19" s="3">
        <f>INVENTARIO12151830[[#This Row],[STOCK]]</f>
        <v>85</v>
      </c>
      <c r="D19" s="3">
        <f>SUMIF(ENTRADAS14172035[[#This Row],[CÓDIGO PRODUCTO]],INVENTARIO12151833[[#This Row],[CÓDIGO PRODUCTO]],ENTRADAS14172035[[#This Row],[CANTIDAD]])</f>
        <v>87</v>
      </c>
      <c r="E19" s="3">
        <f>SUMIF(SALIDAS13161934[[#This Row],[CÓDIGO PRODUCTO]],INVENTARIO12151833[[#This Row],[CÓDIGO PRODUCTO]],SALIDAS13161934[[#This Row],[CANTIDAD]])</f>
        <v>99</v>
      </c>
      <c r="F19" s="6">
        <f>INVENTARIO12151833[[#This Row],[EXISTENCIAS INICIALES]]+INVENTARIO12151833[[#This Row],[ENTRADAS]]-INVENTARIO12151833[[#This Row],[SALIDAS]]</f>
        <v>73</v>
      </c>
      <c r="H19" s="1" t="s">
        <v>153</v>
      </c>
      <c r="I19" s="15">
        <v>44666</v>
      </c>
      <c r="J19" s="5" t="s">
        <v>24</v>
      </c>
      <c r="K19" s="1" t="e" cm="1">
        <f t="array" ref="K19">BUSCARV</f>
        <v>#NAME?</v>
      </c>
      <c r="L19" s="1">
        <v>99</v>
      </c>
      <c r="N19" s="1" t="s">
        <v>154</v>
      </c>
      <c r="O19" s="16">
        <v>44663</v>
      </c>
      <c r="P19" s="5" t="s">
        <v>24</v>
      </c>
      <c r="Q19" s="1" t="e" cm="1" vm="1">
        <f t="array" aca="1" ref="Q19" ca="1">VLOOKUP(ENTRADAS14172035[CÓDIGO PRODUCTO],INVENTARIO12151833[],2,FALSE)</f>
        <v>#VALUE!</v>
      </c>
      <c r="R19" s="1">
        <v>87</v>
      </c>
    </row>
    <row r="20" spans="1:18" x14ac:dyDescent="0.25">
      <c r="A20" s="11" t="s">
        <v>25</v>
      </c>
      <c r="B20" s="12" t="s">
        <v>42</v>
      </c>
      <c r="C20" s="3">
        <f>INVENTARIO12151830[[#This Row],[STOCK]]</f>
        <v>94</v>
      </c>
      <c r="D20" s="3">
        <f>SUMIF(ENTRADAS14172035[[#This Row],[CÓDIGO PRODUCTO]],INVENTARIO12151833[[#This Row],[CÓDIGO PRODUCTO]],ENTRADAS14172035[[#This Row],[CANTIDAD]])</f>
        <v>80</v>
      </c>
      <c r="E20" s="13">
        <f>SUMIF(SALIDAS13161934[[#This Row],[CÓDIGO PRODUCTO]],INVENTARIO12151833[[#This Row],[CÓDIGO PRODUCTO]],SALIDAS13161934[[#This Row],[CANTIDAD]])</f>
        <v>85</v>
      </c>
      <c r="F20" s="14">
        <f>INVENTARIO12151833[[#This Row],[EXISTENCIAS INICIALES]]+INVENTARIO12151833[[#This Row],[ENTRADAS]]-INVENTARIO12151833[[#This Row],[SALIDAS]]</f>
        <v>89</v>
      </c>
      <c r="H20" s="1" t="s">
        <v>154</v>
      </c>
      <c r="I20" s="15">
        <v>44667</v>
      </c>
      <c r="J20" s="11" t="s">
        <v>25</v>
      </c>
      <c r="K20" s="1" t="e" cm="1">
        <f t="array" ref="K20">BUSCARV</f>
        <v>#NAME?</v>
      </c>
      <c r="L20" s="1">
        <v>85</v>
      </c>
      <c r="N20" s="1" t="s">
        <v>155</v>
      </c>
      <c r="O20" s="16">
        <v>44664</v>
      </c>
      <c r="P20" s="11" t="s">
        <v>25</v>
      </c>
      <c r="Q20" s="1" t="e" cm="1" vm="1">
        <f t="array" aca="1" ref="Q20" ca="1">VLOOKUP(ENTRADAS14172035[CÓDIGO PRODUCTO],INVENTARIO12151833[],2,FALSE)</f>
        <v>#VALUE!</v>
      </c>
      <c r="R20" s="1">
        <v>80</v>
      </c>
    </row>
    <row r="21" spans="1:18" x14ac:dyDescent="0.25">
      <c r="A21" s="11" t="s">
        <v>43</v>
      </c>
      <c r="B21" s="4" t="s">
        <v>53</v>
      </c>
      <c r="C21" s="3">
        <f>INVENTARIO12151830[[#This Row],[STOCK]]</f>
        <v>19</v>
      </c>
      <c r="D21" s="17">
        <f>SUMIF(ENTRADAS14172035[[#This Row],[CÓDIGO PRODUCTO]],INVENTARIO12151833[[#This Row],[CÓDIGO PRODUCTO]],ENTRADAS14172035[[#This Row],[CANTIDAD]])</f>
        <v>80</v>
      </c>
      <c r="E21" s="17">
        <f>SUMIF(SALIDAS13161934[[#This Row],[CÓDIGO PRODUCTO]],INVENTARIO12151833[[#This Row],[CÓDIGO PRODUCTO]],SALIDAS13161934[[#This Row],[CANTIDAD]])</f>
        <v>95</v>
      </c>
      <c r="F21" s="18">
        <f>INVENTARIO12151833[[#This Row],[EXISTENCIAS INICIALES]]+INVENTARIO12151833[[#This Row],[ENTRADAS]]-INVENTARIO12151833[[#This Row],[SALIDAS]]</f>
        <v>4</v>
      </c>
      <c r="H21" s="1" t="s">
        <v>155</v>
      </c>
      <c r="I21" s="15">
        <v>44668</v>
      </c>
      <c r="J21" s="11" t="s">
        <v>43</v>
      </c>
      <c r="K21" s="1" t="e" cm="1">
        <f t="array" ref="K21">BUSCARV</f>
        <v>#NAME?</v>
      </c>
      <c r="L21" s="1">
        <v>95</v>
      </c>
      <c r="N21" s="1" t="s">
        <v>156</v>
      </c>
      <c r="O21" s="16">
        <v>44665</v>
      </c>
      <c r="P21" s="11" t="s">
        <v>43</v>
      </c>
      <c r="Q21" s="1" t="e" cm="1" vm="1">
        <f t="array" aca="1" ref="Q21" ca="1">VLOOKUP(ENTRADAS14172035[CÓDIGO PRODUCTO],INVENTARIO12151833[],2,FALSE)</f>
        <v>#VALUE!</v>
      </c>
      <c r="R21" s="1">
        <v>80</v>
      </c>
    </row>
    <row r="22" spans="1:18" x14ac:dyDescent="0.25">
      <c r="A22" s="11" t="s">
        <v>44</v>
      </c>
      <c r="B22" s="4" t="s">
        <v>54</v>
      </c>
      <c r="C22" s="3">
        <f>INVENTARIO12151830[[#This Row],[STOCK]]</f>
        <v>61</v>
      </c>
      <c r="D22" s="17">
        <f>SUMIF(ENTRADAS14172035[[#This Row],[CÓDIGO PRODUCTO]],INVENTARIO12151833[[#This Row],[CÓDIGO PRODUCTO]],ENTRADAS14172035[[#This Row],[CANTIDAD]])</f>
        <v>90</v>
      </c>
      <c r="E22" s="17">
        <f>SUMIF(SALIDAS13161934[[#This Row],[CÓDIGO PRODUCTO]],INVENTARIO12151833[[#This Row],[CÓDIGO PRODUCTO]],SALIDAS13161934[[#This Row],[CANTIDAD]])</f>
        <v>88</v>
      </c>
      <c r="F22" s="18">
        <f>INVENTARIO12151833[[#This Row],[EXISTENCIAS INICIALES]]+INVENTARIO12151833[[#This Row],[ENTRADAS]]-INVENTARIO12151833[[#This Row],[SALIDAS]]</f>
        <v>63</v>
      </c>
      <c r="H22" s="1" t="s">
        <v>156</v>
      </c>
      <c r="I22" s="15">
        <v>44669</v>
      </c>
      <c r="J22" s="11" t="s">
        <v>44</v>
      </c>
      <c r="K22" s="1" t="e" cm="1">
        <f t="array" ref="K22">BUSCARV</f>
        <v>#NAME?</v>
      </c>
      <c r="L22" s="1">
        <v>88</v>
      </c>
      <c r="N22" s="1" t="s">
        <v>157</v>
      </c>
      <c r="O22" s="16">
        <v>44666</v>
      </c>
      <c r="P22" s="11" t="s">
        <v>44</v>
      </c>
      <c r="Q22" s="1" t="e" cm="1" vm="1">
        <f t="array" aca="1" ref="Q22" ca="1">VLOOKUP(ENTRADAS14172035[CÓDIGO PRODUCTO],INVENTARIO12151833[],2,FALSE)</f>
        <v>#VALUE!</v>
      </c>
      <c r="R22" s="1">
        <v>90</v>
      </c>
    </row>
    <row r="23" spans="1:18" x14ac:dyDescent="0.25">
      <c r="A23" s="11" t="s">
        <v>45</v>
      </c>
      <c r="B23" s="4" t="s">
        <v>55</v>
      </c>
      <c r="C23" s="3">
        <f>INVENTARIO12151830[[#This Row],[STOCK]]</f>
        <v>42</v>
      </c>
      <c r="D23" s="17">
        <f>SUMIF(ENTRADAS14172035[[#This Row],[CÓDIGO PRODUCTO]],INVENTARIO12151833[[#This Row],[CÓDIGO PRODUCTO]],ENTRADAS14172035[[#This Row],[CANTIDAD]])</f>
        <v>80</v>
      </c>
      <c r="E23" s="17">
        <f>SUMIF(SALIDAS13161934[[#This Row],[CÓDIGO PRODUCTO]],INVENTARIO12151833[[#This Row],[CÓDIGO PRODUCTO]],SALIDAS13161934[[#This Row],[CANTIDAD]])</f>
        <v>104</v>
      </c>
      <c r="F23" s="18">
        <f>INVENTARIO12151833[[#This Row],[EXISTENCIAS INICIALES]]+INVENTARIO12151833[[#This Row],[ENTRADAS]]-INVENTARIO12151833[[#This Row],[SALIDAS]]</f>
        <v>18</v>
      </c>
      <c r="H23" s="1" t="s">
        <v>157</v>
      </c>
      <c r="I23" s="15">
        <v>44670</v>
      </c>
      <c r="J23" s="11" t="s">
        <v>45</v>
      </c>
      <c r="K23" s="1" t="e" cm="1">
        <f t="array" ref="K23">BUSCARV</f>
        <v>#NAME?</v>
      </c>
      <c r="L23" s="1">
        <v>104</v>
      </c>
      <c r="N23" s="1" t="s">
        <v>158</v>
      </c>
      <c r="O23" s="16">
        <v>44667</v>
      </c>
      <c r="P23" s="11" t="s">
        <v>45</v>
      </c>
      <c r="Q23" s="1" t="e" cm="1" vm="1">
        <f t="array" aca="1" ref="Q23" ca="1">VLOOKUP(ENTRADAS14172035[CÓDIGO PRODUCTO],INVENTARIO12151833[],2,FALSE)</f>
        <v>#VALUE!</v>
      </c>
      <c r="R23" s="1">
        <v>80</v>
      </c>
    </row>
    <row r="24" spans="1:18" x14ac:dyDescent="0.25">
      <c r="A24" s="11" t="s">
        <v>46</v>
      </c>
      <c r="B24" s="4" t="s">
        <v>56</v>
      </c>
      <c r="C24" s="3">
        <f>INVENTARIO12151830[[#This Row],[STOCK]]</f>
        <v>48</v>
      </c>
      <c r="D24" s="17">
        <f>SUMIF(ENTRADAS14172035[[#This Row],[CÓDIGO PRODUCTO]],INVENTARIO12151833[[#This Row],[CÓDIGO PRODUCTO]],ENTRADAS14172035[[#This Row],[CANTIDAD]])</f>
        <v>86</v>
      </c>
      <c r="E24" s="17">
        <f>SUMIF(SALIDAS13161934[[#This Row],[CÓDIGO PRODUCTO]],INVENTARIO12151833[[#This Row],[CÓDIGO PRODUCTO]],SALIDAS13161934[[#This Row],[CANTIDAD]])</f>
        <v>101</v>
      </c>
      <c r="F24" s="18">
        <f>INVENTARIO12151833[[#This Row],[EXISTENCIAS INICIALES]]+INVENTARIO12151833[[#This Row],[ENTRADAS]]-INVENTARIO12151833[[#This Row],[SALIDAS]]</f>
        <v>33</v>
      </c>
      <c r="H24" s="1" t="s">
        <v>158</v>
      </c>
      <c r="I24" s="15">
        <v>44671</v>
      </c>
      <c r="J24" s="11" t="s">
        <v>46</v>
      </c>
      <c r="K24" s="1" t="e" cm="1">
        <f t="array" ref="K24">BUSCARV</f>
        <v>#NAME?</v>
      </c>
      <c r="L24" s="1">
        <v>101</v>
      </c>
      <c r="N24" s="1" t="s">
        <v>159</v>
      </c>
      <c r="O24" s="16">
        <v>44668</v>
      </c>
      <c r="P24" s="11" t="s">
        <v>46</v>
      </c>
      <c r="Q24" s="1" t="e" cm="1" vm="1">
        <f t="array" aca="1" ref="Q24" ca="1">VLOOKUP(ENTRADAS14172035[CÓDIGO PRODUCTO],INVENTARIO12151833[],2,FALSE)</f>
        <v>#VALUE!</v>
      </c>
      <c r="R24" s="1">
        <v>86</v>
      </c>
    </row>
    <row r="25" spans="1:18" x14ac:dyDescent="0.25">
      <c r="A25" s="11" t="s">
        <v>47</v>
      </c>
      <c r="B25" s="4" t="s">
        <v>57</v>
      </c>
      <c r="C25" s="3">
        <f>INVENTARIO12151830[[#This Row],[STOCK]]</f>
        <v>66</v>
      </c>
      <c r="D25" s="17">
        <f>SUMIF(ENTRADAS14172035[[#This Row],[CÓDIGO PRODUCTO]],INVENTARIO12151833[[#This Row],[CÓDIGO PRODUCTO]],ENTRADAS14172035[[#This Row],[CANTIDAD]])</f>
        <v>87</v>
      </c>
      <c r="E25" s="17">
        <f>SUMIF(SALIDAS13161934[[#This Row],[CÓDIGO PRODUCTO]],INVENTARIO12151833[[#This Row],[CÓDIGO PRODUCTO]],SALIDAS13161934[[#This Row],[CANTIDAD]])</f>
        <v>84</v>
      </c>
      <c r="F25" s="18">
        <f>INVENTARIO12151833[[#This Row],[EXISTENCIAS INICIALES]]+INVENTARIO12151833[[#This Row],[ENTRADAS]]-INVENTARIO12151833[[#This Row],[SALIDAS]]</f>
        <v>69</v>
      </c>
      <c r="H25" s="1" t="s">
        <v>159</v>
      </c>
      <c r="I25" s="15">
        <v>44672</v>
      </c>
      <c r="J25" s="11" t="s">
        <v>47</v>
      </c>
      <c r="K25" s="1" t="e" cm="1">
        <f t="array" ref="K25">BUSCARV</f>
        <v>#NAME?</v>
      </c>
      <c r="L25" s="1">
        <v>84</v>
      </c>
      <c r="N25" s="1" t="s">
        <v>160</v>
      </c>
      <c r="O25" s="16">
        <v>44669</v>
      </c>
      <c r="P25" s="11" t="s">
        <v>47</v>
      </c>
      <c r="Q25" s="1" t="e" cm="1" vm="1">
        <f t="array" aca="1" ref="Q25" ca="1">VLOOKUP(ENTRADAS14172035[CÓDIGO PRODUCTO],INVENTARIO12151833[],2,FALSE)</f>
        <v>#VALUE!</v>
      </c>
      <c r="R25" s="1">
        <v>87</v>
      </c>
    </row>
    <row r="26" spans="1:18" x14ac:dyDescent="0.25">
      <c r="A26" s="11" t="s">
        <v>48</v>
      </c>
      <c r="B26" s="4" t="s">
        <v>58</v>
      </c>
      <c r="C26" s="3">
        <f>INVENTARIO12151830[[#This Row],[STOCK]]</f>
        <v>43</v>
      </c>
      <c r="D26" s="17">
        <f>SUMIF(ENTRADAS14172035[[#This Row],[CÓDIGO PRODUCTO]],INVENTARIO12151833[[#This Row],[CÓDIGO PRODUCTO]],ENTRADAS14172035[[#This Row],[CANTIDAD]])</f>
        <v>83</v>
      </c>
      <c r="E26" s="17">
        <f>SUMIF(SALIDAS13161934[[#This Row],[CÓDIGO PRODUCTO]],INVENTARIO12151833[[#This Row],[CÓDIGO PRODUCTO]],SALIDAS13161934[[#This Row],[CANTIDAD]])</f>
        <v>96</v>
      </c>
      <c r="F26" s="18">
        <f>INVENTARIO12151833[[#This Row],[EXISTENCIAS INICIALES]]+INVENTARIO12151833[[#This Row],[ENTRADAS]]-INVENTARIO12151833[[#This Row],[SALIDAS]]</f>
        <v>30</v>
      </c>
      <c r="H26" s="1" t="s">
        <v>160</v>
      </c>
      <c r="I26" s="15">
        <v>44673</v>
      </c>
      <c r="J26" s="11" t="s">
        <v>48</v>
      </c>
      <c r="K26" s="1" t="e" cm="1">
        <f t="array" ref="K26">BUSCARV</f>
        <v>#NAME?</v>
      </c>
      <c r="L26" s="1">
        <v>96</v>
      </c>
      <c r="N26" s="1" t="s">
        <v>161</v>
      </c>
      <c r="O26" s="16">
        <v>44670</v>
      </c>
      <c r="P26" s="11" t="s">
        <v>48</v>
      </c>
      <c r="Q26" s="1" t="e" cm="1" vm="1">
        <f t="array" aca="1" ref="Q26" ca="1">VLOOKUP(ENTRADAS14172035[CÓDIGO PRODUCTO],INVENTARIO12151833[],2,FALSE)</f>
        <v>#VALUE!</v>
      </c>
      <c r="R26" s="1">
        <v>83</v>
      </c>
    </row>
    <row r="27" spans="1:18" x14ac:dyDescent="0.25">
      <c r="A27" s="11" t="s">
        <v>49</v>
      </c>
      <c r="B27" s="4" t="s">
        <v>59</v>
      </c>
      <c r="C27" s="3">
        <f>INVENTARIO12151830[[#This Row],[STOCK]]</f>
        <v>51</v>
      </c>
      <c r="D27" s="17">
        <f>SUMIF(ENTRADAS14172035[[#This Row],[CÓDIGO PRODUCTO]],INVENTARIO12151833[[#This Row],[CÓDIGO PRODUCTO]],ENTRADAS14172035[[#This Row],[CANTIDAD]])</f>
        <v>82</v>
      </c>
      <c r="E27" s="17">
        <f>SUMIF(SALIDAS13161934[[#This Row],[CÓDIGO PRODUCTO]],INVENTARIO12151833[[#This Row],[CÓDIGO PRODUCTO]],SALIDAS13161934[[#This Row],[CANTIDAD]])</f>
        <v>107</v>
      </c>
      <c r="F27" s="18">
        <f>INVENTARIO12151833[[#This Row],[EXISTENCIAS INICIALES]]+INVENTARIO12151833[[#This Row],[ENTRADAS]]-INVENTARIO12151833[[#This Row],[SALIDAS]]</f>
        <v>26</v>
      </c>
      <c r="H27" s="1" t="s">
        <v>161</v>
      </c>
      <c r="I27" s="15">
        <v>44674</v>
      </c>
      <c r="J27" s="11" t="s">
        <v>49</v>
      </c>
      <c r="K27" s="1" t="e" cm="1">
        <f t="array" ref="K27">BUSCARV</f>
        <v>#NAME?</v>
      </c>
      <c r="L27" s="1">
        <v>107</v>
      </c>
      <c r="N27" s="1" t="s">
        <v>162</v>
      </c>
      <c r="O27" s="16">
        <v>44671</v>
      </c>
      <c r="P27" s="11" t="s">
        <v>49</v>
      </c>
      <c r="Q27" s="1" t="e" cm="1" vm="1">
        <f t="array" aca="1" ref="Q27" ca="1">VLOOKUP(ENTRADAS14172035[CÓDIGO PRODUCTO],INVENTARIO12151833[],2,FALSE)</f>
        <v>#VALUE!</v>
      </c>
      <c r="R27" s="1">
        <v>82</v>
      </c>
    </row>
    <row r="28" spans="1:18" x14ac:dyDescent="0.25">
      <c r="A28" s="11" t="s">
        <v>50</v>
      </c>
      <c r="B28" s="4" t="s">
        <v>60</v>
      </c>
      <c r="C28" s="3">
        <f>INVENTARIO12151830[[#This Row],[STOCK]]</f>
        <v>72</v>
      </c>
      <c r="D28" s="17">
        <f>SUMIF(ENTRADAS14172035[[#This Row],[CÓDIGO PRODUCTO]],INVENTARIO12151833[[#This Row],[CÓDIGO PRODUCTO]],ENTRADAS14172035[[#This Row],[CANTIDAD]])</f>
        <v>83</v>
      </c>
      <c r="E28" s="17">
        <f>SUMIF(SALIDAS13161934[[#This Row],[CÓDIGO PRODUCTO]],INVENTARIO12151833[[#This Row],[CÓDIGO PRODUCTO]],SALIDAS13161934[[#This Row],[CANTIDAD]])</f>
        <v>91</v>
      </c>
      <c r="F28" s="18">
        <f>INVENTARIO12151833[[#This Row],[EXISTENCIAS INICIALES]]+INVENTARIO12151833[[#This Row],[ENTRADAS]]-INVENTARIO12151833[[#This Row],[SALIDAS]]</f>
        <v>64</v>
      </c>
      <c r="H28" s="1" t="s">
        <v>162</v>
      </c>
      <c r="I28" s="15">
        <v>44675</v>
      </c>
      <c r="J28" s="11" t="s">
        <v>50</v>
      </c>
      <c r="K28" s="1" t="e" cm="1">
        <f t="array" ref="K28">BUSCARV</f>
        <v>#NAME?</v>
      </c>
      <c r="L28" s="1">
        <v>91</v>
      </c>
      <c r="N28" s="1" t="s">
        <v>163</v>
      </c>
      <c r="O28" s="16">
        <v>44672</v>
      </c>
      <c r="P28" s="11" t="s">
        <v>50</v>
      </c>
      <c r="Q28" s="1" t="e" cm="1" vm="1">
        <f t="array" aca="1" ref="Q28" ca="1">VLOOKUP(ENTRADAS14172035[CÓDIGO PRODUCTO],INVENTARIO12151833[],2,FALSE)</f>
        <v>#VALUE!</v>
      </c>
      <c r="R28" s="1">
        <v>83</v>
      </c>
    </row>
    <row r="29" spans="1:18" x14ac:dyDescent="0.25">
      <c r="A29" s="11" t="s">
        <v>51</v>
      </c>
      <c r="B29" s="4" t="s">
        <v>61</v>
      </c>
      <c r="C29" s="3">
        <f>INVENTARIO12151830[[#This Row],[STOCK]]</f>
        <v>85</v>
      </c>
      <c r="D29" s="17">
        <f>SUMIF(ENTRADAS14172035[[#This Row],[CÓDIGO PRODUCTO]],INVENTARIO12151833[[#This Row],[CÓDIGO PRODUCTO]],ENTRADAS14172035[[#This Row],[CANTIDAD]])</f>
        <v>84</v>
      </c>
      <c r="E29" s="17">
        <f>SUMIF(SALIDAS13161934[[#This Row],[CÓDIGO PRODUCTO]],INVENTARIO12151833[[#This Row],[CÓDIGO PRODUCTO]],SALIDAS13161934[[#This Row],[CANTIDAD]])</f>
        <v>81</v>
      </c>
      <c r="F29" s="18">
        <f>INVENTARIO12151833[[#This Row],[EXISTENCIAS INICIALES]]+INVENTARIO12151833[[#This Row],[ENTRADAS]]-INVENTARIO12151833[[#This Row],[SALIDAS]]</f>
        <v>88</v>
      </c>
      <c r="H29" s="1" t="s">
        <v>163</v>
      </c>
      <c r="I29" s="15">
        <v>44676</v>
      </c>
      <c r="J29" s="11" t="s">
        <v>51</v>
      </c>
      <c r="K29" s="1" t="e" cm="1">
        <f t="array" ref="K29">BUSCARV</f>
        <v>#NAME?</v>
      </c>
      <c r="L29" s="1">
        <v>81</v>
      </c>
      <c r="N29" s="1" t="s">
        <v>164</v>
      </c>
      <c r="O29" s="16">
        <v>44673</v>
      </c>
      <c r="P29" s="11" t="s">
        <v>51</v>
      </c>
      <c r="Q29" s="1" t="e" cm="1" vm="1">
        <f t="array" aca="1" ref="Q29" ca="1">VLOOKUP(ENTRADAS14172035[CÓDIGO PRODUCTO],INVENTARIO12151833[],2,FALSE)</f>
        <v>#VALUE!</v>
      </c>
      <c r="R29" s="1">
        <v>84</v>
      </c>
    </row>
    <row r="30" spans="1:18" x14ac:dyDescent="0.25">
      <c r="A30" s="11" t="s">
        <v>52</v>
      </c>
      <c r="B30" s="4" t="s">
        <v>62</v>
      </c>
      <c r="C30" s="3">
        <f>INVENTARIO12151830[[#This Row],[STOCK]]</f>
        <v>37</v>
      </c>
      <c r="D30" s="17">
        <f>SUMIF(ENTRADAS14172035[[#This Row],[CÓDIGO PRODUCTO]],INVENTARIO12151833[[#This Row],[CÓDIGO PRODUCTO]],ENTRADAS14172035[[#This Row],[CANTIDAD]])</f>
        <v>81</v>
      </c>
      <c r="E30" s="17">
        <f>SUMIF(SALIDAS13161934[[#This Row],[CÓDIGO PRODUCTO]],INVENTARIO12151833[[#This Row],[CÓDIGO PRODUCTO]],SALIDAS13161934[[#This Row],[CANTIDAD]])</f>
        <v>90</v>
      </c>
      <c r="F30" s="18">
        <f>INVENTARIO12151833[[#This Row],[EXISTENCIAS INICIALES]]+INVENTARIO12151833[[#This Row],[ENTRADAS]]-INVENTARIO12151833[[#This Row],[SALIDAS]]</f>
        <v>28</v>
      </c>
      <c r="H30" s="1" t="s">
        <v>164</v>
      </c>
      <c r="I30" s="15">
        <v>44677</v>
      </c>
      <c r="J30" s="11" t="s">
        <v>52</v>
      </c>
      <c r="K30" s="1" t="e" cm="1">
        <f t="array" ref="K30">BUSCARV</f>
        <v>#NAME?</v>
      </c>
      <c r="L30" s="1">
        <v>90</v>
      </c>
      <c r="N30" s="1" t="s">
        <v>165</v>
      </c>
      <c r="O30" s="16">
        <v>44674</v>
      </c>
      <c r="P30" s="11" t="s">
        <v>52</v>
      </c>
      <c r="Q30" s="1" t="e" cm="1" vm="1">
        <f t="array" aca="1" ref="Q30" ca="1">VLOOKUP(ENTRADAS14172035[CÓDIGO PRODUCTO],INVENTARIO12151833[],2,FALSE)</f>
        <v>#VALUE!</v>
      </c>
      <c r="R30" s="1">
        <v>81</v>
      </c>
    </row>
    <row r="31" spans="1:18" x14ac:dyDescent="0.25">
      <c r="A31" s="11" t="s">
        <v>63</v>
      </c>
      <c r="B31" s="4" t="s">
        <v>74</v>
      </c>
      <c r="C31" s="3">
        <f>INVENTARIO12151830[[#This Row],[STOCK]]</f>
        <v>50</v>
      </c>
      <c r="D31" s="17">
        <f>SUMIF(ENTRADAS14172035[[#This Row],[CÓDIGO PRODUCTO]],INVENTARIO12151833[[#This Row],[CÓDIGO PRODUCTO]],ENTRADAS14172035[[#This Row],[CANTIDAD]])</f>
        <v>90</v>
      </c>
      <c r="E31" s="17">
        <f>SUMIF(SALIDAS13161934[[#This Row],[CÓDIGO PRODUCTO]],INVENTARIO12151833[[#This Row],[CÓDIGO PRODUCTO]],SALIDAS13161934[[#This Row],[CANTIDAD]])</f>
        <v>84</v>
      </c>
      <c r="F31" s="18">
        <f>INVENTARIO12151833[[#This Row],[EXISTENCIAS INICIALES]]+INVENTARIO12151833[[#This Row],[ENTRADAS]]-INVENTARIO12151833[[#This Row],[SALIDAS]]</f>
        <v>56</v>
      </c>
      <c r="H31" s="1" t="s">
        <v>165</v>
      </c>
      <c r="I31" s="15">
        <v>44678</v>
      </c>
      <c r="J31" s="11" t="s">
        <v>63</v>
      </c>
      <c r="K31" s="1" t="e" cm="1">
        <f t="array" ref="K31">BUSCARV</f>
        <v>#NAME?</v>
      </c>
      <c r="L31" s="1">
        <v>84</v>
      </c>
      <c r="N31" s="1" t="s">
        <v>166</v>
      </c>
      <c r="O31" s="16">
        <v>44675</v>
      </c>
      <c r="P31" s="11" t="s">
        <v>63</v>
      </c>
      <c r="Q31" s="1" t="e" cm="1" vm="1">
        <f t="array" aca="1" ref="Q31" ca="1">VLOOKUP(ENTRADAS14172035[CÓDIGO PRODUCTO],INVENTARIO12151833[],2,FALSE)</f>
        <v>#VALUE!</v>
      </c>
      <c r="R31" s="1">
        <v>90</v>
      </c>
    </row>
    <row r="32" spans="1:18" x14ac:dyDescent="0.25">
      <c r="A32" s="11" t="s">
        <v>64</v>
      </c>
      <c r="B32" s="4" t="s">
        <v>75</v>
      </c>
      <c r="C32" s="3">
        <f>INVENTARIO12151830[[#This Row],[STOCK]]</f>
        <v>55</v>
      </c>
      <c r="D32" s="17">
        <f>SUMIF(ENTRADAS14172035[[#This Row],[CÓDIGO PRODUCTO]],INVENTARIO12151833[[#This Row],[CÓDIGO PRODUCTO]],ENTRADAS14172035[[#This Row],[CANTIDAD]])</f>
        <v>87</v>
      </c>
      <c r="E32" s="17">
        <f>SUMIF(SALIDAS13161934[[#This Row],[CÓDIGO PRODUCTO]],INVENTARIO12151833[[#This Row],[CÓDIGO PRODUCTO]],SALIDAS13161934[[#This Row],[CANTIDAD]])</f>
        <v>93</v>
      </c>
      <c r="F32" s="18">
        <f>INVENTARIO12151833[[#This Row],[EXISTENCIAS INICIALES]]+INVENTARIO12151833[[#This Row],[ENTRADAS]]-INVENTARIO12151833[[#This Row],[SALIDAS]]</f>
        <v>49</v>
      </c>
      <c r="H32" s="1" t="s">
        <v>166</v>
      </c>
      <c r="I32" s="15">
        <v>44679</v>
      </c>
      <c r="J32" s="11" t="s">
        <v>64</v>
      </c>
      <c r="K32" s="1" t="e" cm="1">
        <f t="array" ref="K32">BUSCARV</f>
        <v>#NAME?</v>
      </c>
      <c r="L32" s="1">
        <v>93</v>
      </c>
      <c r="N32" s="1" t="s">
        <v>167</v>
      </c>
      <c r="O32" s="16">
        <v>44676</v>
      </c>
      <c r="P32" s="11" t="s">
        <v>64</v>
      </c>
      <c r="Q32" s="1" t="e" cm="1" vm="1">
        <f t="array" aca="1" ref="Q32" ca="1">VLOOKUP(ENTRADAS14172035[CÓDIGO PRODUCTO],INVENTARIO12151833[],2,FALSE)</f>
        <v>#VALUE!</v>
      </c>
      <c r="R32" s="1">
        <v>87</v>
      </c>
    </row>
    <row r="33" spans="1:18" x14ac:dyDescent="0.25">
      <c r="A33" s="11" t="s">
        <v>65</v>
      </c>
      <c r="B33" s="4" t="s">
        <v>76</v>
      </c>
      <c r="C33" s="3">
        <f>INVENTARIO12151830[[#This Row],[STOCK]]</f>
        <v>78</v>
      </c>
      <c r="D33" s="17">
        <f>SUMIF(ENTRADAS14172035[[#This Row],[CÓDIGO PRODUCTO]],INVENTARIO12151833[[#This Row],[CÓDIGO PRODUCTO]],ENTRADAS14172035[[#This Row],[CANTIDAD]])</f>
        <v>90</v>
      </c>
      <c r="E33" s="17">
        <f>SUMIF(SALIDAS13161934[[#This Row],[CÓDIGO PRODUCTO]],INVENTARIO12151833[[#This Row],[CÓDIGO PRODUCTO]],SALIDAS13161934[[#This Row],[CANTIDAD]])</f>
        <v>98</v>
      </c>
      <c r="F33" s="18">
        <f>INVENTARIO12151833[[#This Row],[EXISTENCIAS INICIALES]]+INVENTARIO12151833[[#This Row],[ENTRADAS]]-INVENTARIO12151833[[#This Row],[SALIDAS]]</f>
        <v>70</v>
      </c>
      <c r="H33" s="1" t="s">
        <v>167</v>
      </c>
      <c r="I33" s="15">
        <v>44680</v>
      </c>
      <c r="J33" s="11" t="s">
        <v>65</v>
      </c>
      <c r="K33" s="1" t="e" cm="1">
        <f t="array" ref="K33">BUSCARV</f>
        <v>#NAME?</v>
      </c>
      <c r="L33" s="1">
        <v>98</v>
      </c>
      <c r="N33" s="1" t="s">
        <v>168</v>
      </c>
      <c r="O33" s="16">
        <v>44677</v>
      </c>
      <c r="P33" s="11" t="s">
        <v>65</v>
      </c>
      <c r="Q33" s="1" t="e" cm="1" vm="1">
        <f t="array" aca="1" ref="Q33" ca="1">VLOOKUP(ENTRADAS14172035[CÓDIGO PRODUCTO],INVENTARIO12151833[],2,FALSE)</f>
        <v>#VALUE!</v>
      </c>
      <c r="R33" s="1">
        <v>90</v>
      </c>
    </row>
    <row r="34" spans="1:18" x14ac:dyDescent="0.25">
      <c r="A34" s="11" t="s">
        <v>66</v>
      </c>
      <c r="B34" s="4" t="s">
        <v>77</v>
      </c>
      <c r="C34" s="3">
        <f>INVENTARIO12151830[[#This Row],[STOCK]]</f>
        <v>89</v>
      </c>
      <c r="D34" s="17">
        <f>SUMIF(ENTRADAS14172035[[#This Row],[CÓDIGO PRODUCTO]],INVENTARIO12151833[[#This Row],[CÓDIGO PRODUCTO]],ENTRADAS14172035[[#This Row],[CANTIDAD]])</f>
        <v>90</v>
      </c>
      <c r="E34" s="17">
        <f>SUMIF(SALIDAS13161934[[#This Row],[CÓDIGO PRODUCTO]],INVENTARIO12151833[[#This Row],[CÓDIGO PRODUCTO]],SALIDAS13161934[[#This Row],[CANTIDAD]])</f>
        <v>106</v>
      </c>
      <c r="F34" s="18">
        <f>INVENTARIO12151833[[#This Row],[EXISTENCIAS INICIALES]]+INVENTARIO12151833[[#This Row],[ENTRADAS]]-INVENTARIO12151833[[#This Row],[SALIDAS]]</f>
        <v>73</v>
      </c>
      <c r="H34" s="1" t="s">
        <v>168</v>
      </c>
      <c r="I34" s="15">
        <v>44681</v>
      </c>
      <c r="J34" s="11" t="s">
        <v>66</v>
      </c>
      <c r="K34" s="1" t="e" cm="1">
        <f t="array" ref="K34">BUSCARV</f>
        <v>#NAME?</v>
      </c>
      <c r="L34" s="1">
        <v>106</v>
      </c>
      <c r="N34" s="1" t="s">
        <v>169</v>
      </c>
      <c r="O34" s="16">
        <v>44678</v>
      </c>
      <c r="P34" s="11" t="s">
        <v>66</v>
      </c>
      <c r="Q34" s="1" t="e" cm="1" vm="1">
        <f t="array" aca="1" ref="Q34" ca="1">VLOOKUP(ENTRADAS14172035[CÓDIGO PRODUCTO],INVENTARIO12151833[],2,FALSE)</f>
        <v>#VALUE!</v>
      </c>
      <c r="R34" s="1">
        <v>90</v>
      </c>
    </row>
    <row r="35" spans="1:18" x14ac:dyDescent="0.25">
      <c r="A35" s="11" t="s">
        <v>67</v>
      </c>
      <c r="B35" s="4" t="s">
        <v>78</v>
      </c>
      <c r="C35" s="3">
        <f>INVENTARIO12151830[[#This Row],[STOCK]]</f>
        <v>53</v>
      </c>
      <c r="D35" s="17">
        <f>SUMIF(ENTRADAS14172035[[#This Row],[CÓDIGO PRODUCTO]],INVENTARIO12151833[[#This Row],[CÓDIGO PRODUCTO]],ENTRADAS14172035[[#This Row],[CANTIDAD]])</f>
        <v>91</v>
      </c>
      <c r="E35" s="17">
        <f>SUMIF(SALIDAS13161934[[#This Row],[CÓDIGO PRODUCTO]],INVENTARIO12151833[[#This Row],[CÓDIGO PRODUCTO]],SALIDAS13161934[[#This Row],[CANTIDAD]])</f>
        <v>97</v>
      </c>
      <c r="F35" s="18">
        <f>INVENTARIO12151833[[#This Row],[EXISTENCIAS INICIALES]]+INVENTARIO12151833[[#This Row],[ENTRADAS]]-INVENTARIO12151833[[#This Row],[SALIDAS]]</f>
        <v>47</v>
      </c>
      <c r="H35" s="1" t="s">
        <v>169</v>
      </c>
      <c r="I35" s="15">
        <v>44682</v>
      </c>
      <c r="J35" s="11" t="s">
        <v>67</v>
      </c>
      <c r="K35" s="1" t="e" cm="1">
        <f t="array" ref="K35">BUSCARV</f>
        <v>#NAME?</v>
      </c>
      <c r="L35" s="1">
        <v>97</v>
      </c>
      <c r="N35" s="1" t="s">
        <v>170</v>
      </c>
      <c r="O35" s="16">
        <v>44679</v>
      </c>
      <c r="P35" s="11" t="s">
        <v>67</v>
      </c>
      <c r="Q35" s="1" t="e" cm="1" vm="1">
        <f t="array" aca="1" ref="Q35" ca="1">VLOOKUP(ENTRADAS14172035[CÓDIGO PRODUCTO],INVENTARIO12151833[],2,FALSE)</f>
        <v>#VALUE!</v>
      </c>
      <c r="R35" s="1">
        <v>91</v>
      </c>
    </row>
    <row r="36" spans="1:18" x14ac:dyDescent="0.25">
      <c r="A36" s="11" t="s">
        <v>68</v>
      </c>
      <c r="B36" s="4" t="s">
        <v>79</v>
      </c>
      <c r="C36" s="3">
        <f>INVENTARIO12151830[[#This Row],[STOCK]]</f>
        <v>65</v>
      </c>
      <c r="D36" s="17">
        <f>SUMIF(ENTRADAS14172035[[#This Row],[CÓDIGO PRODUCTO]],INVENTARIO12151833[[#This Row],[CÓDIGO PRODUCTO]],ENTRADAS14172035[[#This Row],[CANTIDAD]])</f>
        <v>87</v>
      </c>
      <c r="E36" s="17">
        <f>SUMIF(SALIDAS13161934[[#This Row],[CÓDIGO PRODUCTO]],INVENTARIO12151833[[#This Row],[CÓDIGO PRODUCTO]],SALIDAS13161934[[#This Row],[CANTIDAD]])</f>
        <v>88</v>
      </c>
      <c r="F36" s="18">
        <f>INVENTARIO12151833[[#This Row],[EXISTENCIAS INICIALES]]+INVENTARIO12151833[[#This Row],[ENTRADAS]]-INVENTARIO12151833[[#This Row],[SALIDAS]]</f>
        <v>64</v>
      </c>
      <c r="H36" s="1" t="s">
        <v>170</v>
      </c>
      <c r="I36" s="15">
        <v>44683</v>
      </c>
      <c r="J36" s="11" t="s">
        <v>68</v>
      </c>
      <c r="K36" s="1" t="e" cm="1">
        <f t="array" ref="K36">BUSCARV</f>
        <v>#NAME?</v>
      </c>
      <c r="L36" s="1">
        <v>88</v>
      </c>
      <c r="N36" s="1" t="s">
        <v>171</v>
      </c>
      <c r="O36" s="16">
        <v>44680</v>
      </c>
      <c r="P36" s="11" t="s">
        <v>68</v>
      </c>
      <c r="Q36" s="1" t="e" cm="1" vm="1">
        <f t="array" aca="1" ref="Q36" ca="1">VLOOKUP(ENTRADAS14172035[CÓDIGO PRODUCTO],INVENTARIO12151833[],2,FALSE)</f>
        <v>#VALUE!</v>
      </c>
      <c r="R36" s="1">
        <v>87</v>
      </c>
    </row>
    <row r="37" spans="1:18" x14ac:dyDescent="0.25">
      <c r="A37" s="11" t="s">
        <v>69</v>
      </c>
      <c r="B37" s="4" t="s">
        <v>80</v>
      </c>
      <c r="C37" s="3">
        <f>INVENTARIO12151830[[#This Row],[STOCK]]</f>
        <v>64</v>
      </c>
      <c r="D37" s="17">
        <f>SUMIF(ENTRADAS14172035[[#This Row],[CÓDIGO PRODUCTO]],INVENTARIO12151833[[#This Row],[CÓDIGO PRODUCTO]],ENTRADAS14172035[[#This Row],[CANTIDAD]])</f>
        <v>89</v>
      </c>
      <c r="E37" s="17">
        <f>SUMIF(SALIDAS13161934[[#This Row],[CÓDIGO PRODUCTO]],INVENTARIO12151833[[#This Row],[CÓDIGO PRODUCTO]],SALIDAS13161934[[#This Row],[CANTIDAD]])</f>
        <v>91</v>
      </c>
      <c r="F37" s="18">
        <f>INVENTARIO12151833[[#This Row],[EXISTENCIAS INICIALES]]+INVENTARIO12151833[[#This Row],[ENTRADAS]]-INVENTARIO12151833[[#This Row],[SALIDAS]]</f>
        <v>62</v>
      </c>
      <c r="H37" s="1" t="s">
        <v>171</v>
      </c>
      <c r="I37" s="15">
        <v>44684</v>
      </c>
      <c r="J37" s="11" t="s">
        <v>69</v>
      </c>
      <c r="K37" s="1" t="e" cm="1">
        <f t="array" ref="K37">BUSCARV</f>
        <v>#NAME?</v>
      </c>
      <c r="L37" s="1">
        <v>91</v>
      </c>
      <c r="N37" s="1" t="s">
        <v>172</v>
      </c>
      <c r="O37" s="16">
        <v>44681</v>
      </c>
      <c r="P37" s="11" t="s">
        <v>69</v>
      </c>
      <c r="Q37" s="1" t="e" cm="1" vm="1">
        <f t="array" aca="1" ref="Q37" ca="1">VLOOKUP(ENTRADAS14172035[CÓDIGO PRODUCTO],INVENTARIO12151833[],2,FALSE)</f>
        <v>#VALUE!</v>
      </c>
      <c r="R37" s="1">
        <v>89</v>
      </c>
    </row>
    <row r="38" spans="1:18" x14ac:dyDescent="0.25">
      <c r="A38" s="11" t="s">
        <v>70</v>
      </c>
      <c r="B38" s="4" t="s">
        <v>81</v>
      </c>
      <c r="C38" s="3">
        <f>INVENTARIO12151830[[#This Row],[STOCK]]</f>
        <v>79</v>
      </c>
      <c r="D38" s="17">
        <f>SUMIF(ENTRADAS14172035[[#This Row],[CÓDIGO PRODUCTO]],INVENTARIO12151833[[#This Row],[CÓDIGO PRODUCTO]],ENTRADAS14172035[[#This Row],[CANTIDAD]])</f>
        <v>91</v>
      </c>
      <c r="E38" s="17">
        <f>SUMIF(SALIDAS13161934[[#This Row],[CÓDIGO PRODUCTO]],INVENTARIO12151833[[#This Row],[CÓDIGO PRODUCTO]],SALIDAS13161934[[#This Row],[CANTIDAD]])</f>
        <v>82</v>
      </c>
      <c r="F38" s="18">
        <f>INVENTARIO12151833[[#This Row],[EXISTENCIAS INICIALES]]+INVENTARIO12151833[[#This Row],[ENTRADAS]]-INVENTARIO12151833[[#This Row],[SALIDAS]]</f>
        <v>88</v>
      </c>
      <c r="H38" s="1" t="s">
        <v>172</v>
      </c>
      <c r="I38" s="15">
        <v>44685</v>
      </c>
      <c r="J38" s="11" t="s">
        <v>70</v>
      </c>
      <c r="K38" s="1" t="e" cm="1">
        <f t="array" ref="K38">BUSCARV</f>
        <v>#NAME?</v>
      </c>
      <c r="L38" s="1">
        <v>82</v>
      </c>
      <c r="N38" s="1" t="s">
        <v>173</v>
      </c>
      <c r="O38" s="16">
        <v>44682</v>
      </c>
      <c r="P38" s="11" t="s">
        <v>70</v>
      </c>
      <c r="Q38" s="1" t="e" cm="1" vm="1">
        <f t="array" aca="1" ref="Q38" ca="1">VLOOKUP(ENTRADAS14172035[CÓDIGO PRODUCTO],INVENTARIO12151833[],2,FALSE)</f>
        <v>#VALUE!</v>
      </c>
      <c r="R38" s="1">
        <v>91</v>
      </c>
    </row>
    <row r="39" spans="1:18" x14ac:dyDescent="0.25">
      <c r="A39" s="11" t="s">
        <v>71</v>
      </c>
      <c r="B39" s="4" t="s">
        <v>82</v>
      </c>
      <c r="C39" s="3">
        <f>INVENTARIO12151830[[#This Row],[STOCK]]</f>
        <v>31</v>
      </c>
      <c r="D39" s="17">
        <f>SUMIF(ENTRADAS14172035[[#This Row],[CÓDIGO PRODUCTO]],INVENTARIO12151833[[#This Row],[CÓDIGO PRODUCTO]],ENTRADAS14172035[[#This Row],[CANTIDAD]])</f>
        <v>81</v>
      </c>
      <c r="E39" s="17">
        <f>SUMIF(SALIDAS13161934[[#This Row],[CÓDIGO PRODUCTO]],INVENTARIO12151833[[#This Row],[CÓDIGO PRODUCTO]],SALIDAS13161934[[#This Row],[CANTIDAD]])</f>
        <v>102</v>
      </c>
      <c r="F39" s="18">
        <f>INVENTARIO12151833[[#This Row],[EXISTENCIAS INICIALES]]+INVENTARIO12151833[[#This Row],[ENTRADAS]]-INVENTARIO12151833[[#This Row],[SALIDAS]]</f>
        <v>10</v>
      </c>
      <c r="H39" s="1" t="s">
        <v>173</v>
      </c>
      <c r="I39" s="15">
        <v>44686</v>
      </c>
      <c r="J39" s="11" t="s">
        <v>71</v>
      </c>
      <c r="K39" s="1" t="e" cm="1">
        <f t="array" ref="K39">BUSCARV</f>
        <v>#NAME?</v>
      </c>
      <c r="L39" s="1">
        <v>102</v>
      </c>
      <c r="N39" s="1" t="s">
        <v>174</v>
      </c>
      <c r="O39" s="16">
        <v>44683</v>
      </c>
      <c r="P39" s="11" t="s">
        <v>71</v>
      </c>
      <c r="Q39" s="1" t="e" cm="1" vm="1">
        <f t="array" aca="1" ref="Q39" ca="1">VLOOKUP(ENTRADAS14172035[CÓDIGO PRODUCTO],INVENTARIO12151833[],2,FALSE)</f>
        <v>#VALUE!</v>
      </c>
      <c r="R39" s="1">
        <v>81</v>
      </c>
    </row>
    <row r="40" spans="1:18" x14ac:dyDescent="0.25">
      <c r="A40" s="11" t="s">
        <v>72</v>
      </c>
      <c r="B40" s="4" t="s">
        <v>83</v>
      </c>
      <c r="C40" s="3">
        <f>INVENTARIO12151830[[#This Row],[STOCK]]</f>
        <v>98</v>
      </c>
      <c r="D40" s="17">
        <f>SUMIF(ENTRADAS14172035[[#This Row],[CÓDIGO PRODUCTO]],INVENTARIO12151833[[#This Row],[CÓDIGO PRODUCTO]],ENTRADAS14172035[[#This Row],[CANTIDAD]])</f>
        <v>88</v>
      </c>
      <c r="E40" s="17">
        <f>SUMIF(SALIDAS13161934[[#This Row],[CÓDIGO PRODUCTO]],INVENTARIO12151833[[#This Row],[CÓDIGO PRODUCTO]],SALIDAS13161934[[#This Row],[CANTIDAD]])</f>
        <v>104</v>
      </c>
      <c r="F40" s="18">
        <f>INVENTARIO12151833[[#This Row],[EXISTENCIAS INICIALES]]+INVENTARIO12151833[[#This Row],[ENTRADAS]]-INVENTARIO12151833[[#This Row],[SALIDAS]]</f>
        <v>82</v>
      </c>
      <c r="H40" s="1" t="s">
        <v>174</v>
      </c>
      <c r="I40" s="15">
        <v>44687</v>
      </c>
      <c r="J40" s="11" t="s">
        <v>72</v>
      </c>
      <c r="K40" s="1" t="e" cm="1">
        <f t="array" ref="K40">BUSCARV</f>
        <v>#NAME?</v>
      </c>
      <c r="L40" s="1">
        <v>104</v>
      </c>
      <c r="N40" s="1" t="s">
        <v>175</v>
      </c>
      <c r="O40" s="16">
        <v>44684</v>
      </c>
      <c r="P40" s="11" t="s">
        <v>72</v>
      </c>
      <c r="Q40" s="1" t="e" cm="1" vm="1">
        <f t="array" aca="1" ref="Q40" ca="1">VLOOKUP(ENTRADAS14172035[CÓDIGO PRODUCTO],INVENTARIO12151833[],2,FALSE)</f>
        <v>#VALUE!</v>
      </c>
      <c r="R40" s="1">
        <v>88</v>
      </c>
    </row>
    <row r="41" spans="1:18" x14ac:dyDescent="0.25">
      <c r="A41" s="11" t="s">
        <v>73</v>
      </c>
      <c r="B41" s="4" t="s">
        <v>84</v>
      </c>
      <c r="C41" s="3">
        <f>INVENTARIO12151830[[#This Row],[STOCK]]</f>
        <v>14</v>
      </c>
      <c r="D41" s="17">
        <f>SUMIF(ENTRADAS14172035[[#This Row],[CÓDIGO PRODUCTO]],INVENTARIO12151833[[#This Row],[CÓDIGO PRODUCTO]],ENTRADAS14172035[[#This Row],[CANTIDAD]])</f>
        <v>83</v>
      </c>
      <c r="E41" s="17">
        <f>SUMIF(SALIDAS13161934[[#This Row],[CÓDIGO PRODUCTO]],INVENTARIO12151833[[#This Row],[CÓDIGO PRODUCTO]],SALIDAS13161934[[#This Row],[CANTIDAD]])</f>
        <v>91</v>
      </c>
      <c r="F41" s="18">
        <f>INVENTARIO12151833[[#This Row],[EXISTENCIAS INICIALES]]+INVENTARIO12151833[[#This Row],[ENTRADAS]]-INVENTARIO12151833[[#This Row],[SALIDAS]]</f>
        <v>6</v>
      </c>
      <c r="H41" s="1" t="s">
        <v>175</v>
      </c>
      <c r="I41" s="15">
        <v>44688</v>
      </c>
      <c r="J41" s="11" t="s">
        <v>73</v>
      </c>
      <c r="K41" s="1" t="e" cm="1">
        <f t="array" ref="K41">BUSCARV</f>
        <v>#NAME?</v>
      </c>
      <c r="L41" s="1">
        <v>91</v>
      </c>
      <c r="N41" s="1" t="s">
        <v>176</v>
      </c>
      <c r="O41" s="16">
        <v>44685</v>
      </c>
      <c r="P41" s="11" t="s">
        <v>73</v>
      </c>
      <c r="Q41" s="1" t="e" cm="1" vm="1">
        <f t="array" aca="1" ref="Q41" ca="1">VLOOKUP(ENTRADAS14172035[CÓDIGO PRODUCTO],INVENTARIO12151833[],2,FALSE)</f>
        <v>#VALUE!</v>
      </c>
      <c r="R41" s="1">
        <v>83</v>
      </c>
    </row>
    <row r="42" spans="1:18" x14ac:dyDescent="0.25">
      <c r="A42" s="11" t="s">
        <v>85</v>
      </c>
      <c r="B42" s="4" t="s">
        <v>99</v>
      </c>
      <c r="C42" s="3">
        <f>INVENTARIO12151830[[#This Row],[STOCK]]</f>
        <v>28</v>
      </c>
      <c r="D42" s="17">
        <f>SUMIF(ENTRADAS14172035[[#This Row],[CÓDIGO PRODUCTO]],INVENTARIO12151833[[#This Row],[CÓDIGO PRODUCTO]],ENTRADAS14172035[[#This Row],[CANTIDAD]])</f>
        <v>81</v>
      </c>
      <c r="E42" s="17">
        <f>SUMIF(SALIDAS13161934[[#This Row],[CÓDIGO PRODUCTO]],INVENTARIO12151833[[#This Row],[CÓDIGO PRODUCTO]],SALIDAS13161934[[#This Row],[CANTIDAD]])</f>
        <v>90</v>
      </c>
      <c r="F42" s="18">
        <f>INVENTARIO12151833[[#This Row],[EXISTENCIAS INICIALES]]+INVENTARIO12151833[[#This Row],[ENTRADAS]]-INVENTARIO12151833[[#This Row],[SALIDAS]]</f>
        <v>19</v>
      </c>
      <c r="H42" s="1" t="s">
        <v>176</v>
      </c>
      <c r="I42" s="15">
        <v>44689</v>
      </c>
      <c r="J42" s="11" t="s">
        <v>85</v>
      </c>
      <c r="K42" s="1" t="e" cm="1">
        <f t="array" ref="K42">BUSCARV</f>
        <v>#NAME?</v>
      </c>
      <c r="L42" s="1">
        <v>90</v>
      </c>
      <c r="N42" s="1" t="s">
        <v>177</v>
      </c>
      <c r="O42" s="16">
        <v>44686</v>
      </c>
      <c r="P42" s="11" t="s">
        <v>85</v>
      </c>
      <c r="Q42" s="1" t="e" cm="1" vm="1">
        <f t="array" aca="1" ref="Q42" ca="1">VLOOKUP(ENTRADAS14172035[CÓDIGO PRODUCTO],INVENTARIO12151833[],2,FALSE)</f>
        <v>#VALUE!</v>
      </c>
      <c r="R42" s="1">
        <v>81</v>
      </c>
    </row>
    <row r="43" spans="1:18" x14ac:dyDescent="0.25">
      <c r="A43" s="11" t="s">
        <v>86</v>
      </c>
      <c r="B43" s="4" t="s">
        <v>100</v>
      </c>
      <c r="C43" s="3">
        <f>INVENTARIO12151830[[#This Row],[STOCK]]</f>
        <v>52</v>
      </c>
      <c r="D43" s="17">
        <f>SUMIF(ENTRADAS14172035[[#This Row],[CÓDIGO PRODUCTO]],INVENTARIO12151833[[#This Row],[CÓDIGO PRODUCTO]],ENTRADAS14172035[[#This Row],[CANTIDAD]])</f>
        <v>84</v>
      </c>
      <c r="E43" s="17">
        <f>SUMIF(SALIDAS13161934[[#This Row],[CÓDIGO PRODUCTO]],INVENTARIO12151833[[#This Row],[CÓDIGO PRODUCTO]],SALIDAS13161934[[#This Row],[CANTIDAD]])</f>
        <v>105</v>
      </c>
      <c r="F43" s="18">
        <f>INVENTARIO12151833[[#This Row],[EXISTENCIAS INICIALES]]+INVENTARIO12151833[[#This Row],[ENTRADAS]]-INVENTARIO12151833[[#This Row],[SALIDAS]]</f>
        <v>31</v>
      </c>
      <c r="H43" s="1" t="s">
        <v>177</v>
      </c>
      <c r="I43" s="15">
        <v>44690</v>
      </c>
      <c r="J43" s="11" t="s">
        <v>86</v>
      </c>
      <c r="K43" s="1" t="e" cm="1">
        <f t="array" ref="K43">BUSCARV</f>
        <v>#NAME?</v>
      </c>
      <c r="L43" s="1">
        <v>105</v>
      </c>
      <c r="N43" s="1" t="s">
        <v>178</v>
      </c>
      <c r="O43" s="16">
        <v>44687</v>
      </c>
      <c r="P43" s="11" t="s">
        <v>86</v>
      </c>
      <c r="Q43" s="1" t="e" cm="1" vm="1">
        <f t="array" aca="1" ref="Q43" ca="1">VLOOKUP(ENTRADAS14172035[CÓDIGO PRODUCTO],INVENTARIO12151833[],2,FALSE)</f>
        <v>#VALUE!</v>
      </c>
      <c r="R43" s="1">
        <v>84</v>
      </c>
    </row>
    <row r="44" spans="1:18" x14ac:dyDescent="0.25">
      <c r="A44" s="11" t="s">
        <v>87</v>
      </c>
      <c r="B44" s="4" t="s">
        <v>101</v>
      </c>
      <c r="C44" s="3">
        <f>INVENTARIO12151830[[#This Row],[STOCK]]</f>
        <v>67</v>
      </c>
      <c r="D44" s="17">
        <f>SUMIF(ENTRADAS14172035[[#This Row],[CÓDIGO PRODUCTO]],INVENTARIO12151833[[#This Row],[CÓDIGO PRODUCTO]],ENTRADAS14172035[[#This Row],[CANTIDAD]])</f>
        <v>90</v>
      </c>
      <c r="E44" s="17">
        <f>SUMIF(SALIDAS13161934[[#This Row],[CÓDIGO PRODUCTO]],INVENTARIO12151833[[#This Row],[CÓDIGO PRODUCTO]],SALIDAS13161934[[#This Row],[CANTIDAD]])</f>
        <v>98</v>
      </c>
      <c r="F44" s="18">
        <f>INVENTARIO12151833[[#This Row],[EXISTENCIAS INICIALES]]+INVENTARIO12151833[[#This Row],[ENTRADAS]]-INVENTARIO12151833[[#This Row],[SALIDAS]]</f>
        <v>59</v>
      </c>
      <c r="H44" s="1" t="s">
        <v>178</v>
      </c>
      <c r="I44" s="15">
        <v>44691</v>
      </c>
      <c r="J44" s="11" t="s">
        <v>87</v>
      </c>
      <c r="K44" s="1" t="e" cm="1">
        <f t="array" ref="K44">BUSCARV</f>
        <v>#NAME?</v>
      </c>
      <c r="L44" s="1">
        <v>98</v>
      </c>
      <c r="N44" s="1" t="s">
        <v>179</v>
      </c>
      <c r="O44" s="16">
        <v>44688</v>
      </c>
      <c r="P44" s="11" t="s">
        <v>87</v>
      </c>
      <c r="Q44" s="1" t="e" cm="1" vm="1">
        <f t="array" aca="1" ref="Q44" ca="1">VLOOKUP(ENTRADAS14172035[CÓDIGO PRODUCTO],INVENTARIO12151833[],2,FALSE)</f>
        <v>#VALUE!</v>
      </c>
      <c r="R44" s="1">
        <v>90</v>
      </c>
    </row>
    <row r="45" spans="1:18" x14ac:dyDescent="0.25">
      <c r="A45" s="11" t="s">
        <v>88</v>
      </c>
      <c r="B45" s="4" t="s">
        <v>102</v>
      </c>
      <c r="C45" s="3">
        <f>INVENTARIO12151830[[#This Row],[STOCK]]</f>
        <v>98</v>
      </c>
      <c r="D45" s="17">
        <f>SUMIF(ENTRADAS14172035[[#This Row],[CÓDIGO PRODUCTO]],INVENTARIO12151833[[#This Row],[CÓDIGO PRODUCTO]],ENTRADAS14172035[[#This Row],[CANTIDAD]])</f>
        <v>90</v>
      </c>
      <c r="E45" s="17">
        <f>SUMIF(SALIDAS13161934[[#This Row],[CÓDIGO PRODUCTO]],INVENTARIO12151833[[#This Row],[CÓDIGO PRODUCTO]],SALIDAS13161934[[#This Row],[CANTIDAD]])</f>
        <v>87</v>
      </c>
      <c r="F45" s="18">
        <f>INVENTARIO12151833[[#This Row],[EXISTENCIAS INICIALES]]+INVENTARIO12151833[[#This Row],[ENTRADAS]]-INVENTARIO12151833[[#This Row],[SALIDAS]]</f>
        <v>101</v>
      </c>
      <c r="H45" s="1" t="s">
        <v>179</v>
      </c>
      <c r="I45" s="15">
        <v>44692</v>
      </c>
      <c r="J45" s="11" t="s">
        <v>88</v>
      </c>
      <c r="K45" s="1" t="e" cm="1">
        <f t="array" ref="K45">BUSCARV</f>
        <v>#NAME?</v>
      </c>
      <c r="L45" s="1">
        <v>87</v>
      </c>
      <c r="N45" s="1" t="s">
        <v>180</v>
      </c>
      <c r="O45" s="16">
        <v>44689</v>
      </c>
      <c r="P45" s="11" t="s">
        <v>88</v>
      </c>
      <c r="Q45" s="1" t="e" cm="1" vm="1">
        <f t="array" aca="1" ref="Q45" ca="1">VLOOKUP(ENTRADAS14172035[CÓDIGO PRODUCTO],INVENTARIO12151833[],2,FALSE)</f>
        <v>#VALUE!</v>
      </c>
      <c r="R45" s="1">
        <v>90</v>
      </c>
    </row>
    <row r="46" spans="1:18" x14ac:dyDescent="0.25">
      <c r="A46" s="11" t="s">
        <v>89</v>
      </c>
      <c r="B46" s="4" t="s">
        <v>103</v>
      </c>
      <c r="C46" s="3">
        <f>INVENTARIO12151830[[#This Row],[STOCK]]</f>
        <v>45</v>
      </c>
      <c r="D46" s="17">
        <f>SUMIF(ENTRADAS14172035[[#This Row],[CÓDIGO PRODUCTO]],INVENTARIO12151833[[#This Row],[CÓDIGO PRODUCTO]],ENTRADAS14172035[[#This Row],[CANTIDAD]])</f>
        <v>91</v>
      </c>
      <c r="E46" s="17">
        <f>SUMIF(SALIDAS13161934[[#This Row],[CÓDIGO PRODUCTO]],INVENTARIO12151833[[#This Row],[CÓDIGO PRODUCTO]],SALIDAS13161934[[#This Row],[CANTIDAD]])</f>
        <v>100</v>
      </c>
      <c r="F46" s="18">
        <f>INVENTARIO12151833[[#This Row],[EXISTENCIAS INICIALES]]+INVENTARIO12151833[[#This Row],[ENTRADAS]]-INVENTARIO12151833[[#This Row],[SALIDAS]]</f>
        <v>36</v>
      </c>
      <c r="H46" s="1" t="s">
        <v>180</v>
      </c>
      <c r="I46" s="15">
        <v>44693</v>
      </c>
      <c r="J46" s="11" t="s">
        <v>89</v>
      </c>
      <c r="K46" s="1" t="e" cm="1">
        <f t="array" ref="K46">BUSCARV</f>
        <v>#NAME?</v>
      </c>
      <c r="L46" s="1">
        <v>100</v>
      </c>
      <c r="N46" s="1" t="s">
        <v>181</v>
      </c>
      <c r="O46" s="16">
        <v>44690</v>
      </c>
      <c r="P46" s="11" t="s">
        <v>89</v>
      </c>
      <c r="Q46" s="1" t="e" cm="1" vm="1">
        <f t="array" aca="1" ref="Q46" ca="1">VLOOKUP(ENTRADAS14172035[CÓDIGO PRODUCTO],INVENTARIO12151833[],2,FALSE)</f>
        <v>#VALUE!</v>
      </c>
      <c r="R46" s="1">
        <v>91</v>
      </c>
    </row>
    <row r="47" spans="1:18" x14ac:dyDescent="0.25">
      <c r="A47" s="11" t="s">
        <v>90</v>
      </c>
      <c r="B47" s="4" t="s">
        <v>104</v>
      </c>
      <c r="C47" s="3">
        <f>INVENTARIO12151830[[#This Row],[STOCK]]</f>
        <v>24</v>
      </c>
      <c r="D47" s="17">
        <f>SUMIF(ENTRADAS14172035[[#This Row],[CÓDIGO PRODUCTO]],INVENTARIO12151833[[#This Row],[CÓDIGO PRODUCTO]],ENTRADAS14172035[[#This Row],[CANTIDAD]])</f>
        <v>85</v>
      </c>
      <c r="E47" s="17">
        <f>SUMIF(SALIDAS13161934[[#This Row],[CÓDIGO PRODUCTO]],INVENTARIO12151833[[#This Row],[CÓDIGO PRODUCTO]],SALIDAS13161934[[#This Row],[CANTIDAD]])</f>
        <v>105</v>
      </c>
      <c r="F47" s="18">
        <f>INVENTARIO12151833[[#This Row],[EXISTENCIAS INICIALES]]+INVENTARIO12151833[[#This Row],[ENTRADAS]]-INVENTARIO12151833[[#This Row],[SALIDAS]]</f>
        <v>4</v>
      </c>
      <c r="H47" s="1" t="s">
        <v>181</v>
      </c>
      <c r="I47" s="15">
        <v>44694</v>
      </c>
      <c r="J47" s="11" t="s">
        <v>90</v>
      </c>
      <c r="K47" s="1" t="e" cm="1">
        <f t="array" ref="K47">BUSCARV</f>
        <v>#NAME?</v>
      </c>
      <c r="L47" s="1">
        <v>105</v>
      </c>
      <c r="N47" s="1" t="s">
        <v>182</v>
      </c>
      <c r="O47" s="16">
        <v>44691</v>
      </c>
      <c r="P47" s="11" t="s">
        <v>90</v>
      </c>
      <c r="Q47" s="1" t="e" cm="1" vm="1">
        <f t="array" aca="1" ref="Q47" ca="1">VLOOKUP(ENTRADAS14172035[CÓDIGO PRODUCTO],INVENTARIO12151833[],2,FALSE)</f>
        <v>#VALUE!</v>
      </c>
      <c r="R47" s="1">
        <v>85</v>
      </c>
    </row>
    <row r="48" spans="1:18" x14ac:dyDescent="0.25">
      <c r="A48" s="11" t="s">
        <v>91</v>
      </c>
      <c r="B48" s="4" t="s">
        <v>105</v>
      </c>
      <c r="C48" s="3">
        <f>INVENTARIO12151830[[#This Row],[STOCK]]</f>
        <v>45</v>
      </c>
      <c r="D48" s="17">
        <f>SUMIF(ENTRADAS14172035[[#This Row],[CÓDIGO PRODUCTO]],INVENTARIO12151833[[#This Row],[CÓDIGO PRODUCTO]],ENTRADAS14172035[[#This Row],[CANTIDAD]])</f>
        <v>82</v>
      </c>
      <c r="E48" s="17">
        <f>SUMIF(SALIDAS13161934[[#This Row],[CÓDIGO PRODUCTO]],INVENTARIO12151833[[#This Row],[CÓDIGO PRODUCTO]],SALIDAS13161934[[#This Row],[CANTIDAD]])</f>
        <v>107</v>
      </c>
      <c r="F48" s="18">
        <f>INVENTARIO12151833[[#This Row],[EXISTENCIAS INICIALES]]+INVENTARIO12151833[[#This Row],[ENTRADAS]]-INVENTARIO12151833[[#This Row],[SALIDAS]]</f>
        <v>20</v>
      </c>
      <c r="H48" s="1" t="s">
        <v>182</v>
      </c>
      <c r="I48" s="15">
        <v>44695</v>
      </c>
      <c r="J48" s="11" t="s">
        <v>91</v>
      </c>
      <c r="K48" s="1" t="e" cm="1">
        <f t="array" ref="K48">BUSCARV</f>
        <v>#NAME?</v>
      </c>
      <c r="L48" s="1">
        <v>107</v>
      </c>
      <c r="N48" s="1" t="s">
        <v>183</v>
      </c>
      <c r="O48" s="16">
        <v>44692</v>
      </c>
      <c r="P48" s="11" t="s">
        <v>91</v>
      </c>
      <c r="Q48" s="1" t="e" cm="1" vm="1">
        <f t="array" aca="1" ref="Q48" ca="1">VLOOKUP(ENTRADAS14172035[CÓDIGO PRODUCTO],INVENTARIO12151833[],2,FALSE)</f>
        <v>#VALUE!</v>
      </c>
      <c r="R48" s="1">
        <v>82</v>
      </c>
    </row>
    <row r="49" spans="1:18" x14ac:dyDescent="0.25">
      <c r="A49" s="11" t="s">
        <v>92</v>
      </c>
      <c r="B49" s="4" t="s">
        <v>106</v>
      </c>
      <c r="C49" s="3">
        <f>INVENTARIO12151830[[#This Row],[STOCK]]</f>
        <v>73</v>
      </c>
      <c r="D49" s="17">
        <f>SUMIF(ENTRADAS14172035[[#This Row],[CÓDIGO PRODUCTO]],INVENTARIO12151833[[#This Row],[CÓDIGO PRODUCTO]],ENTRADAS14172035[[#This Row],[CANTIDAD]])</f>
        <v>86</v>
      </c>
      <c r="E49" s="17">
        <f>SUMIF(SALIDAS13161934[[#This Row],[CÓDIGO PRODUCTO]],INVENTARIO12151833[[#This Row],[CÓDIGO PRODUCTO]],SALIDAS13161934[[#This Row],[CANTIDAD]])</f>
        <v>102</v>
      </c>
      <c r="F49" s="18">
        <f>INVENTARIO12151833[[#This Row],[EXISTENCIAS INICIALES]]+INVENTARIO12151833[[#This Row],[ENTRADAS]]-INVENTARIO12151833[[#This Row],[SALIDAS]]</f>
        <v>57</v>
      </c>
      <c r="H49" s="1" t="s">
        <v>183</v>
      </c>
      <c r="I49" s="15">
        <v>44696</v>
      </c>
      <c r="J49" s="11" t="s">
        <v>92</v>
      </c>
      <c r="K49" s="1" t="e" cm="1">
        <f t="array" ref="K49">BUSCARV</f>
        <v>#NAME?</v>
      </c>
      <c r="L49" s="1">
        <v>102</v>
      </c>
      <c r="N49" s="1" t="s">
        <v>184</v>
      </c>
      <c r="O49" s="16">
        <v>44693</v>
      </c>
      <c r="P49" s="11" t="s">
        <v>92</v>
      </c>
      <c r="Q49" s="1" t="e" cm="1" vm="1">
        <f t="array" aca="1" ref="Q49" ca="1">VLOOKUP(ENTRADAS14172035[CÓDIGO PRODUCTO],INVENTARIO12151833[],2,FALSE)</f>
        <v>#VALUE!</v>
      </c>
      <c r="R49" s="1">
        <v>86</v>
      </c>
    </row>
    <row r="50" spans="1:18" x14ac:dyDescent="0.25">
      <c r="A50" s="11" t="s">
        <v>93</v>
      </c>
      <c r="B50" s="4" t="s">
        <v>107</v>
      </c>
      <c r="C50" s="3">
        <f>INVENTARIO12151830[[#This Row],[STOCK]]</f>
        <v>72</v>
      </c>
      <c r="D50" s="17">
        <f>SUMIF(ENTRADAS14172035[[#This Row],[CÓDIGO PRODUCTO]],INVENTARIO12151833[[#This Row],[CÓDIGO PRODUCTO]],ENTRADAS14172035[[#This Row],[CANTIDAD]])</f>
        <v>86</v>
      </c>
      <c r="E50" s="17">
        <f>SUMIF(SALIDAS13161934[[#This Row],[CÓDIGO PRODUCTO]],INVENTARIO12151833[[#This Row],[CÓDIGO PRODUCTO]],SALIDAS13161934[[#This Row],[CANTIDAD]])</f>
        <v>106</v>
      </c>
      <c r="F50" s="18">
        <f>INVENTARIO12151833[[#This Row],[EXISTENCIAS INICIALES]]+INVENTARIO12151833[[#This Row],[ENTRADAS]]-INVENTARIO12151833[[#This Row],[SALIDAS]]</f>
        <v>52</v>
      </c>
      <c r="H50" s="1" t="s">
        <v>184</v>
      </c>
      <c r="I50" s="15">
        <v>44697</v>
      </c>
      <c r="J50" s="11" t="s">
        <v>93</v>
      </c>
      <c r="K50" s="1" t="e" cm="1">
        <f t="array" ref="K50">BUSCARV</f>
        <v>#NAME?</v>
      </c>
      <c r="L50" s="1">
        <v>106</v>
      </c>
      <c r="N50" s="1" t="s">
        <v>185</v>
      </c>
      <c r="O50" s="16">
        <v>44694</v>
      </c>
      <c r="P50" s="11" t="s">
        <v>93</v>
      </c>
      <c r="Q50" s="1" t="e" cm="1" vm="1">
        <f t="array" aca="1" ref="Q50" ca="1">VLOOKUP(ENTRADAS14172035[CÓDIGO PRODUCTO],INVENTARIO12151833[],2,FALSE)</f>
        <v>#VALUE!</v>
      </c>
      <c r="R50" s="1">
        <v>86</v>
      </c>
    </row>
    <row r="51" spans="1:18" x14ac:dyDescent="0.25">
      <c r="A51" s="11" t="s">
        <v>94</v>
      </c>
      <c r="B51" s="4" t="s">
        <v>108</v>
      </c>
      <c r="C51" s="3">
        <f>INVENTARIO12151830[[#This Row],[STOCK]]</f>
        <v>27</v>
      </c>
      <c r="D51" s="17">
        <f>SUMIF(ENTRADAS14172035[[#This Row],[CÓDIGO PRODUCTO]],INVENTARIO12151833[[#This Row],[CÓDIGO PRODUCTO]],ENTRADAS14172035[[#This Row],[CANTIDAD]])</f>
        <v>87</v>
      </c>
      <c r="E51" s="17">
        <f>SUMIF(SALIDAS13161934[[#This Row],[CÓDIGO PRODUCTO]],INVENTARIO12151833[[#This Row],[CÓDIGO PRODUCTO]],SALIDAS13161934[[#This Row],[CANTIDAD]])</f>
        <v>101</v>
      </c>
      <c r="F51" s="18">
        <f>INVENTARIO12151833[[#This Row],[EXISTENCIAS INICIALES]]+INVENTARIO12151833[[#This Row],[ENTRADAS]]-INVENTARIO12151833[[#This Row],[SALIDAS]]</f>
        <v>13</v>
      </c>
      <c r="H51" s="1" t="s">
        <v>185</v>
      </c>
      <c r="I51" s="15">
        <v>44698</v>
      </c>
      <c r="J51" s="11" t="s">
        <v>94</v>
      </c>
      <c r="K51" s="1" t="e" cm="1">
        <f t="array" ref="K51">BUSCARV</f>
        <v>#NAME?</v>
      </c>
      <c r="L51" s="1">
        <v>101</v>
      </c>
      <c r="N51" s="1" t="s">
        <v>186</v>
      </c>
      <c r="O51" s="16">
        <v>44695</v>
      </c>
      <c r="P51" s="11" t="s">
        <v>94</v>
      </c>
      <c r="Q51" s="1" t="e" cm="1" vm="1">
        <f t="array" aca="1" ref="Q51" ca="1">VLOOKUP(ENTRADAS14172035[CÓDIGO PRODUCTO],INVENTARIO12151833[],2,FALSE)</f>
        <v>#VALUE!</v>
      </c>
      <c r="R51" s="1">
        <v>87</v>
      </c>
    </row>
    <row r="52" spans="1:18" x14ac:dyDescent="0.25">
      <c r="A52" s="11" t="s">
        <v>95</v>
      </c>
      <c r="B52" s="4" t="s">
        <v>109</v>
      </c>
      <c r="C52" s="3">
        <f>INVENTARIO12151830[[#This Row],[STOCK]]</f>
        <v>71</v>
      </c>
      <c r="D52" s="17">
        <f>SUMIF(ENTRADAS14172035[[#This Row],[CÓDIGO PRODUCTO]],INVENTARIO12151833[[#This Row],[CÓDIGO PRODUCTO]],ENTRADAS14172035[[#This Row],[CANTIDAD]])</f>
        <v>88</v>
      </c>
      <c r="E52" s="17">
        <f>SUMIF(SALIDAS13161934[[#This Row],[CÓDIGO PRODUCTO]],INVENTARIO12151833[[#This Row],[CÓDIGO PRODUCTO]],SALIDAS13161934[[#This Row],[CANTIDAD]])</f>
        <v>98</v>
      </c>
      <c r="F52" s="18">
        <f>INVENTARIO12151833[[#This Row],[EXISTENCIAS INICIALES]]+INVENTARIO12151833[[#This Row],[ENTRADAS]]-INVENTARIO12151833[[#This Row],[SALIDAS]]</f>
        <v>61</v>
      </c>
      <c r="H52" s="1" t="s">
        <v>186</v>
      </c>
      <c r="I52" s="15">
        <v>44699</v>
      </c>
      <c r="J52" s="11" t="s">
        <v>95</v>
      </c>
      <c r="K52" s="1" t="e" cm="1">
        <f t="array" ref="K52">BUSCARV</f>
        <v>#NAME?</v>
      </c>
      <c r="L52" s="1">
        <v>98</v>
      </c>
      <c r="N52" s="1" t="s">
        <v>187</v>
      </c>
      <c r="O52" s="16">
        <v>44696</v>
      </c>
      <c r="P52" s="11" t="s">
        <v>95</v>
      </c>
      <c r="Q52" s="1" t="e" cm="1" vm="1">
        <f t="array" aca="1" ref="Q52" ca="1">VLOOKUP(ENTRADAS14172035[CÓDIGO PRODUCTO],INVENTARIO12151833[],2,FALSE)</f>
        <v>#VALUE!</v>
      </c>
      <c r="R52" s="1">
        <v>88</v>
      </c>
    </row>
    <row r="53" spans="1:18" x14ac:dyDescent="0.25">
      <c r="A53" s="11" t="s">
        <v>96</v>
      </c>
      <c r="B53" s="4" t="s">
        <v>110</v>
      </c>
      <c r="C53" s="3">
        <f>INVENTARIO12151830[[#This Row],[STOCK]]</f>
        <v>19</v>
      </c>
      <c r="D53" s="17">
        <f>SUMIF(ENTRADAS14172035[[#This Row],[CÓDIGO PRODUCTO]],INVENTARIO12151833[[#This Row],[CÓDIGO PRODUCTO]],ENTRADAS14172035[[#This Row],[CANTIDAD]])</f>
        <v>80</v>
      </c>
      <c r="E53" s="17">
        <f>SUMIF(SALIDAS13161934[[#This Row],[CÓDIGO PRODUCTO]],INVENTARIO12151833[[#This Row],[CÓDIGO PRODUCTO]],SALIDAS13161934[[#This Row],[CANTIDAD]])</f>
        <v>90</v>
      </c>
      <c r="F53" s="18">
        <f>INVENTARIO12151833[[#This Row],[EXISTENCIAS INICIALES]]+INVENTARIO12151833[[#This Row],[ENTRADAS]]-INVENTARIO12151833[[#This Row],[SALIDAS]]</f>
        <v>9</v>
      </c>
      <c r="H53" s="1" t="s">
        <v>187</v>
      </c>
      <c r="I53" s="15">
        <v>44700</v>
      </c>
      <c r="J53" s="11" t="s">
        <v>96</v>
      </c>
      <c r="K53" s="1" t="e" cm="1">
        <f t="array" ref="K53">BUSCARV</f>
        <v>#NAME?</v>
      </c>
      <c r="L53" s="1">
        <v>90</v>
      </c>
      <c r="N53" s="1" t="s">
        <v>188</v>
      </c>
      <c r="O53" s="16">
        <v>44697</v>
      </c>
      <c r="P53" s="11" t="s">
        <v>96</v>
      </c>
      <c r="Q53" s="1" t="e" cm="1" vm="1">
        <f t="array" aca="1" ref="Q53" ca="1">VLOOKUP(ENTRADAS14172035[CÓDIGO PRODUCTO],INVENTARIO12151833[],2,FALSE)</f>
        <v>#VALUE!</v>
      </c>
      <c r="R53" s="1">
        <v>80</v>
      </c>
    </row>
    <row r="54" spans="1:18" x14ac:dyDescent="0.25">
      <c r="A54" s="11" t="s">
        <v>97</v>
      </c>
      <c r="B54" s="4" t="s">
        <v>111</v>
      </c>
      <c r="C54" s="3">
        <f>INVENTARIO12151830[[#This Row],[STOCK]]</f>
        <v>80</v>
      </c>
      <c r="D54" s="17">
        <f>SUMIF(ENTRADAS14172035[[#This Row],[CÓDIGO PRODUCTO]],INVENTARIO12151833[[#This Row],[CÓDIGO PRODUCTO]],ENTRADAS14172035[[#This Row],[CANTIDAD]])</f>
        <v>90</v>
      </c>
      <c r="E54" s="17">
        <f>SUMIF(SALIDAS13161934[[#This Row],[CÓDIGO PRODUCTO]],INVENTARIO12151833[[#This Row],[CÓDIGO PRODUCTO]],SALIDAS13161934[[#This Row],[CANTIDAD]])</f>
        <v>95</v>
      </c>
      <c r="F54" s="18">
        <f>INVENTARIO12151833[[#This Row],[EXISTENCIAS INICIALES]]+INVENTARIO12151833[[#This Row],[ENTRADAS]]-INVENTARIO12151833[[#This Row],[SALIDAS]]</f>
        <v>75</v>
      </c>
      <c r="H54" s="1" t="s">
        <v>188</v>
      </c>
      <c r="I54" s="15">
        <v>44701</v>
      </c>
      <c r="J54" s="11" t="s">
        <v>97</v>
      </c>
      <c r="K54" s="1" t="e" cm="1">
        <f t="array" ref="K54">BUSCARV</f>
        <v>#NAME?</v>
      </c>
      <c r="L54" s="1">
        <v>95</v>
      </c>
      <c r="N54" s="1" t="s">
        <v>189</v>
      </c>
      <c r="O54" s="16">
        <v>44698</v>
      </c>
      <c r="P54" s="11" t="s">
        <v>97</v>
      </c>
      <c r="Q54" s="1" t="e" cm="1" vm="1">
        <f t="array" aca="1" ref="Q54" ca="1">VLOOKUP(ENTRADAS14172035[CÓDIGO PRODUCTO],INVENTARIO12151833[],2,FALSE)</f>
        <v>#VALUE!</v>
      </c>
      <c r="R54" s="1">
        <v>90</v>
      </c>
    </row>
    <row r="55" spans="1:18" x14ac:dyDescent="0.25">
      <c r="A55" s="11" t="s">
        <v>98</v>
      </c>
      <c r="B55" s="4" t="s">
        <v>112</v>
      </c>
      <c r="C55" s="3">
        <f>INVENTARIO12151830[[#This Row],[STOCK]]</f>
        <v>61</v>
      </c>
      <c r="D55" s="17">
        <f>SUMIF(ENTRADAS14172035[[#This Row],[CÓDIGO PRODUCTO]],INVENTARIO12151833[[#This Row],[CÓDIGO PRODUCTO]],ENTRADAS14172035[[#This Row],[CANTIDAD]])</f>
        <v>87</v>
      </c>
      <c r="E55" s="17">
        <f>SUMIF(SALIDAS13161934[[#This Row],[CÓDIGO PRODUCTO]],INVENTARIO12151833[[#This Row],[CÓDIGO PRODUCTO]],SALIDAS13161934[[#This Row],[CANTIDAD]])</f>
        <v>100</v>
      </c>
      <c r="F55" s="18">
        <f>INVENTARIO12151833[[#This Row],[EXISTENCIAS INICIALES]]+INVENTARIO12151833[[#This Row],[ENTRADAS]]-INVENTARIO12151833[[#This Row],[SALIDAS]]</f>
        <v>48</v>
      </c>
      <c r="H55" s="1" t="s">
        <v>189</v>
      </c>
      <c r="I55" s="15">
        <v>44702</v>
      </c>
      <c r="J55" s="11" t="s">
        <v>98</v>
      </c>
      <c r="K55" s="1" t="e" cm="1">
        <f t="array" ref="K55">BUSCARV</f>
        <v>#NAME?</v>
      </c>
      <c r="L55" s="1">
        <v>100</v>
      </c>
      <c r="N55" s="1" t="s">
        <v>190</v>
      </c>
      <c r="O55" s="16">
        <v>44699</v>
      </c>
      <c r="P55" s="11" t="s">
        <v>98</v>
      </c>
      <c r="Q55" s="1" t="e" cm="1" vm="1">
        <f t="array" aca="1" ref="Q55" ca="1">VLOOKUP(ENTRADAS14172035[CÓDIGO PRODUCTO],INVENTARIO12151833[],2,FALSE)</f>
        <v>#VALUE!</v>
      </c>
      <c r="R55" s="1">
        <v>87</v>
      </c>
    </row>
    <row r="56" spans="1:18" x14ac:dyDescent="0.25">
      <c r="A56" s="11" t="s">
        <v>113</v>
      </c>
      <c r="B56" s="4" t="s">
        <v>125</v>
      </c>
      <c r="C56" s="3">
        <f>INVENTARIO12151830[[#This Row],[STOCK]]</f>
        <v>26</v>
      </c>
      <c r="D56" s="17">
        <f>SUMIF(ENTRADAS14172035[[#This Row],[CÓDIGO PRODUCTO]],INVENTARIO12151833[[#This Row],[CÓDIGO PRODUCTO]],ENTRADAS14172035[[#This Row],[CANTIDAD]])</f>
        <v>88</v>
      </c>
      <c r="E56" s="17">
        <f>SUMIF(SALIDAS13161934[[#This Row],[CÓDIGO PRODUCTO]],INVENTARIO12151833[[#This Row],[CÓDIGO PRODUCTO]],SALIDAS13161934[[#This Row],[CANTIDAD]])</f>
        <v>99</v>
      </c>
      <c r="F56" s="18">
        <f>INVENTARIO12151833[[#This Row],[EXISTENCIAS INICIALES]]+INVENTARIO12151833[[#This Row],[ENTRADAS]]-INVENTARIO12151833[[#This Row],[SALIDAS]]</f>
        <v>15</v>
      </c>
      <c r="H56" s="1" t="s">
        <v>190</v>
      </c>
      <c r="I56" s="15">
        <v>44703</v>
      </c>
      <c r="J56" s="11" t="s">
        <v>113</v>
      </c>
      <c r="K56" s="1" t="e" cm="1">
        <f t="array" ref="K56">BUSCARV</f>
        <v>#NAME?</v>
      </c>
      <c r="L56" s="1">
        <v>99</v>
      </c>
      <c r="N56" s="1" t="s">
        <v>191</v>
      </c>
      <c r="O56" s="16">
        <v>44700</v>
      </c>
      <c r="P56" s="11" t="s">
        <v>113</v>
      </c>
      <c r="Q56" s="1" t="e" cm="1" vm="1">
        <f t="array" aca="1" ref="Q56" ca="1">VLOOKUP(ENTRADAS14172035[CÓDIGO PRODUCTO],INVENTARIO12151833[],2,FALSE)</f>
        <v>#VALUE!</v>
      </c>
      <c r="R56" s="1">
        <v>88</v>
      </c>
    </row>
    <row r="57" spans="1:18" x14ac:dyDescent="0.25">
      <c r="A57" s="11" t="s">
        <v>114</v>
      </c>
      <c r="B57" s="4" t="s">
        <v>126</v>
      </c>
      <c r="C57" s="3">
        <f>INVENTARIO12151830[[#This Row],[STOCK]]</f>
        <v>80</v>
      </c>
      <c r="D57" s="17">
        <f>SUMIF(ENTRADAS14172035[[#This Row],[CÓDIGO PRODUCTO]],INVENTARIO12151833[[#This Row],[CÓDIGO PRODUCTO]],ENTRADAS14172035[[#This Row],[CANTIDAD]])</f>
        <v>85</v>
      </c>
      <c r="E57" s="17">
        <f>SUMIF(SALIDAS13161934[[#This Row],[CÓDIGO PRODUCTO]],INVENTARIO12151833[[#This Row],[CÓDIGO PRODUCTO]],SALIDAS13161934[[#This Row],[CANTIDAD]])</f>
        <v>89</v>
      </c>
      <c r="F57" s="18">
        <f>INVENTARIO12151833[[#This Row],[EXISTENCIAS INICIALES]]+INVENTARIO12151833[[#This Row],[ENTRADAS]]-INVENTARIO12151833[[#This Row],[SALIDAS]]</f>
        <v>76</v>
      </c>
      <c r="H57" s="1" t="s">
        <v>191</v>
      </c>
      <c r="I57" s="15">
        <v>44704</v>
      </c>
      <c r="J57" s="11" t="s">
        <v>114</v>
      </c>
      <c r="K57" s="1" t="e" cm="1">
        <f t="array" ref="K57">BUSCARV</f>
        <v>#NAME?</v>
      </c>
      <c r="L57" s="1">
        <v>89</v>
      </c>
      <c r="N57" s="1" t="s">
        <v>192</v>
      </c>
      <c r="O57" s="16">
        <v>44701</v>
      </c>
      <c r="P57" s="11" t="s">
        <v>114</v>
      </c>
      <c r="Q57" s="1" t="e" cm="1" vm="1">
        <f t="array" aca="1" ref="Q57" ca="1">VLOOKUP(ENTRADAS14172035[CÓDIGO PRODUCTO],INVENTARIO12151833[],2,FALSE)</f>
        <v>#VALUE!</v>
      </c>
      <c r="R57" s="1">
        <v>85</v>
      </c>
    </row>
    <row r="58" spans="1:18" x14ac:dyDescent="0.25">
      <c r="A58" s="11" t="s">
        <v>115</v>
      </c>
      <c r="B58" s="4" t="s">
        <v>127</v>
      </c>
      <c r="C58" s="3">
        <f>INVENTARIO12151830[[#This Row],[STOCK]]</f>
        <v>53</v>
      </c>
      <c r="D58" s="17">
        <f>SUMIF(ENTRADAS14172035[[#This Row],[CÓDIGO PRODUCTO]],INVENTARIO12151833[[#This Row],[CÓDIGO PRODUCTO]],ENTRADAS14172035[[#This Row],[CANTIDAD]])</f>
        <v>86</v>
      </c>
      <c r="E58" s="17">
        <f>SUMIF(SALIDAS13161934[[#This Row],[CÓDIGO PRODUCTO]],INVENTARIO12151833[[#This Row],[CÓDIGO PRODUCTO]],SALIDAS13161934[[#This Row],[CANTIDAD]])</f>
        <v>104</v>
      </c>
      <c r="F58" s="18">
        <f>INVENTARIO12151833[[#This Row],[EXISTENCIAS INICIALES]]+INVENTARIO12151833[[#This Row],[ENTRADAS]]-INVENTARIO12151833[[#This Row],[SALIDAS]]</f>
        <v>35</v>
      </c>
      <c r="H58" s="1" t="s">
        <v>192</v>
      </c>
      <c r="I58" s="15">
        <v>44705</v>
      </c>
      <c r="J58" s="11" t="s">
        <v>115</v>
      </c>
      <c r="K58" s="1" t="e" cm="1">
        <f t="array" ref="K58">BUSCARV</f>
        <v>#NAME?</v>
      </c>
      <c r="L58" s="1">
        <v>104</v>
      </c>
      <c r="N58" s="1" t="s">
        <v>193</v>
      </c>
      <c r="O58" s="16">
        <v>44702</v>
      </c>
      <c r="P58" s="11" t="s">
        <v>115</v>
      </c>
      <c r="Q58" s="1" t="e" cm="1" vm="1">
        <f t="array" aca="1" ref="Q58" ca="1">VLOOKUP(ENTRADAS14172035[CÓDIGO PRODUCTO],INVENTARIO12151833[],2,FALSE)</f>
        <v>#VALUE!</v>
      </c>
      <c r="R58" s="1">
        <v>86</v>
      </c>
    </row>
    <row r="59" spans="1:18" x14ac:dyDescent="0.25">
      <c r="A59" s="11" t="s">
        <v>116</v>
      </c>
      <c r="B59" s="4" t="s">
        <v>128</v>
      </c>
      <c r="C59" s="3">
        <f>INVENTARIO12151830[[#This Row],[STOCK]]</f>
        <v>45</v>
      </c>
      <c r="D59" s="17">
        <f>SUMIF(ENTRADAS14172035[[#This Row],[CÓDIGO PRODUCTO]],INVENTARIO12151833[[#This Row],[CÓDIGO PRODUCTO]],ENTRADAS14172035[[#This Row],[CANTIDAD]])</f>
        <v>91</v>
      </c>
      <c r="E59" s="17">
        <f>SUMIF(SALIDAS13161934[[#This Row],[CÓDIGO PRODUCTO]],INVENTARIO12151833[[#This Row],[CÓDIGO PRODUCTO]],SALIDAS13161934[[#This Row],[CANTIDAD]])</f>
        <v>95</v>
      </c>
      <c r="F59" s="18">
        <f>INVENTARIO12151833[[#This Row],[EXISTENCIAS INICIALES]]+INVENTARIO12151833[[#This Row],[ENTRADAS]]-INVENTARIO12151833[[#This Row],[SALIDAS]]</f>
        <v>41</v>
      </c>
      <c r="H59" s="1" t="s">
        <v>193</v>
      </c>
      <c r="I59" s="15">
        <v>44706</v>
      </c>
      <c r="J59" s="11" t="s">
        <v>116</v>
      </c>
      <c r="K59" s="1" t="e" cm="1">
        <f t="array" ref="K59">BUSCARV</f>
        <v>#NAME?</v>
      </c>
      <c r="L59" s="1">
        <v>95</v>
      </c>
      <c r="N59" s="1" t="s">
        <v>194</v>
      </c>
      <c r="O59" s="16">
        <v>44703</v>
      </c>
      <c r="P59" s="11" t="s">
        <v>116</v>
      </c>
      <c r="Q59" s="1" t="e" cm="1" vm="1">
        <f t="array" aca="1" ref="Q59" ca="1">VLOOKUP(ENTRADAS14172035[CÓDIGO PRODUCTO],INVENTARIO12151833[],2,FALSE)</f>
        <v>#VALUE!</v>
      </c>
      <c r="R59" s="1">
        <v>91</v>
      </c>
    </row>
    <row r="60" spans="1:18" x14ac:dyDescent="0.25">
      <c r="A60" s="11" t="s">
        <v>117</v>
      </c>
      <c r="B60" s="4" t="s">
        <v>129</v>
      </c>
      <c r="C60" s="3">
        <f>INVENTARIO12151830[[#This Row],[STOCK]]</f>
        <v>118</v>
      </c>
      <c r="D60" s="17">
        <f>SUMIF(ENTRADAS14172035[[#This Row],[CÓDIGO PRODUCTO]],INVENTARIO12151833[[#This Row],[CÓDIGO PRODUCTO]],ENTRADAS14172035[[#This Row],[CANTIDAD]])</f>
        <v>85</v>
      </c>
      <c r="E60" s="17">
        <f>SUMIF(SALIDAS13161934[[#This Row],[CÓDIGO PRODUCTO]],INVENTARIO12151833[[#This Row],[CÓDIGO PRODUCTO]],SALIDAS13161934[[#This Row],[CANTIDAD]])</f>
        <v>92</v>
      </c>
      <c r="F60" s="18">
        <f>INVENTARIO12151833[[#This Row],[EXISTENCIAS INICIALES]]+INVENTARIO12151833[[#This Row],[ENTRADAS]]-INVENTARIO12151833[[#This Row],[SALIDAS]]</f>
        <v>111</v>
      </c>
      <c r="H60" s="1" t="s">
        <v>194</v>
      </c>
      <c r="I60" s="15">
        <v>44707</v>
      </c>
      <c r="J60" s="11" t="s">
        <v>117</v>
      </c>
      <c r="K60" s="1" t="e" cm="1">
        <f t="array" ref="K60">BUSCARV</f>
        <v>#NAME?</v>
      </c>
      <c r="L60" s="1">
        <v>92</v>
      </c>
      <c r="N60" s="1" t="s">
        <v>195</v>
      </c>
      <c r="O60" s="16">
        <v>44704</v>
      </c>
      <c r="P60" s="11" t="s">
        <v>117</v>
      </c>
      <c r="Q60" s="1" t="e" cm="1" vm="1">
        <f t="array" aca="1" ref="Q60" ca="1">VLOOKUP(ENTRADAS14172035[CÓDIGO PRODUCTO],INVENTARIO12151833[],2,FALSE)</f>
        <v>#VALUE!</v>
      </c>
      <c r="R60" s="1">
        <v>85</v>
      </c>
    </row>
    <row r="61" spans="1:18" x14ac:dyDescent="0.25">
      <c r="A61" s="11" t="s">
        <v>118</v>
      </c>
      <c r="B61" s="4" t="s">
        <v>130</v>
      </c>
      <c r="C61" s="3">
        <f>INVENTARIO12151830[[#This Row],[STOCK]]</f>
        <v>59</v>
      </c>
      <c r="D61" s="17">
        <f>SUMIF(ENTRADAS14172035[[#This Row],[CÓDIGO PRODUCTO]],INVENTARIO12151833[[#This Row],[CÓDIGO PRODUCTO]],ENTRADAS14172035[[#This Row],[CANTIDAD]])</f>
        <v>81</v>
      </c>
      <c r="E61" s="17">
        <f>SUMIF(SALIDAS13161934[[#This Row],[CÓDIGO PRODUCTO]],INVENTARIO12151833[[#This Row],[CÓDIGO PRODUCTO]],SALIDAS13161934[[#This Row],[CANTIDAD]])</f>
        <v>99</v>
      </c>
      <c r="F61" s="18">
        <f>INVENTARIO12151833[[#This Row],[EXISTENCIAS INICIALES]]+INVENTARIO12151833[[#This Row],[ENTRADAS]]-INVENTARIO12151833[[#This Row],[SALIDAS]]</f>
        <v>41</v>
      </c>
      <c r="H61" s="1" t="s">
        <v>195</v>
      </c>
      <c r="I61" s="15">
        <v>44708</v>
      </c>
      <c r="J61" s="11" t="s">
        <v>118</v>
      </c>
      <c r="K61" s="1" t="e" cm="1">
        <f t="array" ref="K61">BUSCARV</f>
        <v>#NAME?</v>
      </c>
      <c r="L61" s="1">
        <v>99</v>
      </c>
      <c r="N61" s="1" t="s">
        <v>196</v>
      </c>
      <c r="O61" s="16">
        <v>44705</v>
      </c>
      <c r="P61" s="11" t="s">
        <v>118</v>
      </c>
      <c r="Q61" s="1" t="e" cm="1" vm="1">
        <f t="array" aca="1" ref="Q61" ca="1">VLOOKUP(ENTRADAS14172035[CÓDIGO PRODUCTO],INVENTARIO12151833[],2,FALSE)</f>
        <v>#VALUE!</v>
      </c>
      <c r="R61" s="1">
        <v>81</v>
      </c>
    </row>
    <row r="62" spans="1:18" x14ac:dyDescent="0.25">
      <c r="A62" s="11" t="s">
        <v>119</v>
      </c>
      <c r="B62" s="4" t="s">
        <v>131</v>
      </c>
      <c r="C62" s="3">
        <f>INVENTARIO12151830[[#This Row],[STOCK]]</f>
        <v>34</v>
      </c>
      <c r="D62" s="17">
        <f>SUMIF(ENTRADAS14172035[[#This Row],[CÓDIGO PRODUCTO]],INVENTARIO12151833[[#This Row],[CÓDIGO PRODUCTO]],ENTRADAS14172035[[#This Row],[CANTIDAD]])</f>
        <v>83</v>
      </c>
      <c r="E62" s="17">
        <f>SUMIF(SALIDAS13161934[[#This Row],[CÓDIGO PRODUCTO]],INVENTARIO12151833[[#This Row],[CÓDIGO PRODUCTO]],SALIDAS13161934[[#This Row],[CANTIDAD]])</f>
        <v>94</v>
      </c>
      <c r="F62" s="18">
        <f>INVENTARIO12151833[[#This Row],[EXISTENCIAS INICIALES]]+INVENTARIO12151833[[#This Row],[ENTRADAS]]-INVENTARIO12151833[[#This Row],[SALIDAS]]</f>
        <v>23</v>
      </c>
      <c r="H62" s="1" t="s">
        <v>196</v>
      </c>
      <c r="I62" s="15">
        <v>44709</v>
      </c>
      <c r="J62" s="11" t="s">
        <v>119</v>
      </c>
      <c r="K62" s="1" t="e" cm="1">
        <f t="array" ref="K62">BUSCARV</f>
        <v>#NAME?</v>
      </c>
      <c r="L62" s="1">
        <v>94</v>
      </c>
      <c r="N62" s="1" t="s">
        <v>197</v>
      </c>
      <c r="O62" s="16">
        <v>44706</v>
      </c>
      <c r="P62" s="11" t="s">
        <v>119</v>
      </c>
      <c r="Q62" s="1" t="e" cm="1" vm="1">
        <f t="array" aca="1" ref="Q62" ca="1">VLOOKUP(ENTRADAS14172035[CÓDIGO PRODUCTO],INVENTARIO12151833[],2,FALSE)</f>
        <v>#VALUE!</v>
      </c>
      <c r="R62" s="1">
        <v>83</v>
      </c>
    </row>
    <row r="63" spans="1:18" x14ac:dyDescent="0.25">
      <c r="A63" s="11" t="s">
        <v>120</v>
      </c>
      <c r="B63" s="4" t="s">
        <v>132</v>
      </c>
      <c r="C63" s="3">
        <f>INVENTARIO12151830[[#This Row],[STOCK]]</f>
        <v>43</v>
      </c>
      <c r="D63" s="17">
        <f>SUMIF(ENTRADAS14172035[[#This Row],[CÓDIGO PRODUCTO]],INVENTARIO12151833[[#This Row],[CÓDIGO PRODUCTO]],ENTRADAS14172035[[#This Row],[CANTIDAD]])</f>
        <v>81</v>
      </c>
      <c r="E63" s="17">
        <f>SUMIF(SALIDAS13161934[[#This Row],[CÓDIGO PRODUCTO]],INVENTARIO12151833[[#This Row],[CÓDIGO PRODUCTO]],SALIDAS13161934[[#This Row],[CANTIDAD]])</f>
        <v>107</v>
      </c>
      <c r="F63" s="18">
        <f>INVENTARIO12151833[[#This Row],[EXISTENCIAS INICIALES]]+INVENTARIO12151833[[#This Row],[ENTRADAS]]-INVENTARIO12151833[[#This Row],[SALIDAS]]</f>
        <v>17</v>
      </c>
      <c r="H63" s="1" t="s">
        <v>197</v>
      </c>
      <c r="I63" s="15">
        <v>44710</v>
      </c>
      <c r="J63" s="11" t="s">
        <v>120</v>
      </c>
      <c r="K63" s="1" t="e" cm="1">
        <f t="array" ref="K63">BUSCARV</f>
        <v>#NAME?</v>
      </c>
      <c r="L63" s="1">
        <v>107</v>
      </c>
      <c r="N63" s="1" t="s">
        <v>198</v>
      </c>
      <c r="O63" s="16">
        <v>44707</v>
      </c>
      <c r="P63" s="11" t="s">
        <v>120</v>
      </c>
      <c r="Q63" s="1" t="e" cm="1" vm="1">
        <f t="array" aca="1" ref="Q63" ca="1">VLOOKUP(ENTRADAS14172035[CÓDIGO PRODUCTO],INVENTARIO12151833[],2,FALSE)</f>
        <v>#VALUE!</v>
      </c>
      <c r="R63" s="1">
        <v>81</v>
      </c>
    </row>
    <row r="64" spans="1:18" x14ac:dyDescent="0.25">
      <c r="A64" s="11" t="s">
        <v>121</v>
      </c>
      <c r="B64" s="4" t="s">
        <v>133</v>
      </c>
      <c r="C64" s="3">
        <f>INVENTARIO12151830[[#This Row],[STOCK]]</f>
        <v>56</v>
      </c>
      <c r="D64" s="17">
        <f>SUMIF(ENTRADAS14172035[[#This Row],[CÓDIGO PRODUCTO]],INVENTARIO12151833[[#This Row],[CÓDIGO PRODUCTO]],ENTRADAS14172035[[#This Row],[CANTIDAD]])</f>
        <v>82</v>
      </c>
      <c r="E64" s="17">
        <f>SUMIF(SALIDAS13161934[[#This Row],[CÓDIGO PRODUCTO]],INVENTARIO12151833[[#This Row],[CÓDIGO PRODUCTO]],SALIDAS13161934[[#This Row],[CANTIDAD]])</f>
        <v>84</v>
      </c>
      <c r="F64" s="18">
        <f>INVENTARIO12151833[[#This Row],[EXISTENCIAS INICIALES]]+INVENTARIO12151833[[#This Row],[ENTRADAS]]-INVENTARIO12151833[[#This Row],[SALIDAS]]</f>
        <v>54</v>
      </c>
      <c r="H64" s="1" t="s">
        <v>198</v>
      </c>
      <c r="I64" s="15">
        <v>44711</v>
      </c>
      <c r="J64" s="11" t="s">
        <v>121</v>
      </c>
      <c r="K64" s="1" t="e" cm="1">
        <f t="array" ref="K64">BUSCARV</f>
        <v>#NAME?</v>
      </c>
      <c r="L64" s="1">
        <v>84</v>
      </c>
      <c r="N64" s="1" t="s">
        <v>199</v>
      </c>
      <c r="O64" s="16">
        <v>44708</v>
      </c>
      <c r="P64" s="11" t="s">
        <v>121</v>
      </c>
      <c r="Q64" s="1" t="e" cm="1" vm="1">
        <f t="array" aca="1" ref="Q64" ca="1">VLOOKUP(ENTRADAS14172035[CÓDIGO PRODUCTO],INVENTARIO12151833[],2,FALSE)</f>
        <v>#VALUE!</v>
      </c>
      <c r="R64" s="1">
        <v>82</v>
      </c>
    </row>
    <row r="65" spans="1:18" x14ac:dyDescent="0.25">
      <c r="A65" s="11" t="s">
        <v>122</v>
      </c>
      <c r="B65" s="4" t="s">
        <v>134</v>
      </c>
      <c r="C65" s="3">
        <f>INVENTARIO12151830[[#This Row],[STOCK]]</f>
        <v>14</v>
      </c>
      <c r="D65" s="17">
        <f>SUMIF(ENTRADAS14172035[[#This Row],[CÓDIGO PRODUCTO]],INVENTARIO12151833[[#This Row],[CÓDIGO PRODUCTO]],ENTRADAS14172035[[#This Row],[CANTIDAD]])</f>
        <v>85</v>
      </c>
      <c r="E65" s="17">
        <f>SUMIF(SALIDAS13161934[[#This Row],[CÓDIGO PRODUCTO]],INVENTARIO12151833[[#This Row],[CÓDIGO PRODUCTO]],SALIDAS13161934[[#This Row],[CANTIDAD]])</f>
        <v>83</v>
      </c>
      <c r="F65" s="18">
        <f>INVENTARIO12151833[[#This Row],[EXISTENCIAS INICIALES]]+INVENTARIO12151833[[#This Row],[ENTRADAS]]-INVENTARIO12151833[[#This Row],[SALIDAS]]</f>
        <v>16</v>
      </c>
      <c r="H65" s="1" t="s">
        <v>199</v>
      </c>
      <c r="I65" s="15">
        <v>44712</v>
      </c>
      <c r="J65" s="11" t="s">
        <v>122</v>
      </c>
      <c r="K65" s="1" t="e" cm="1">
        <f t="array" ref="K65">BUSCARV</f>
        <v>#NAME?</v>
      </c>
      <c r="L65" s="1">
        <v>83</v>
      </c>
      <c r="N65" s="1" t="s">
        <v>200</v>
      </c>
      <c r="O65" s="16">
        <v>44709</v>
      </c>
      <c r="P65" s="11" t="s">
        <v>122</v>
      </c>
      <c r="Q65" s="1" t="e" cm="1" vm="1">
        <f t="array" aca="1" ref="Q65" ca="1">VLOOKUP(ENTRADAS14172035[CÓDIGO PRODUCTO],INVENTARIO12151833[],2,FALSE)</f>
        <v>#VALUE!</v>
      </c>
      <c r="R65" s="1">
        <v>85</v>
      </c>
    </row>
    <row r="66" spans="1:18" x14ac:dyDescent="0.25">
      <c r="A66" s="11" t="s">
        <v>123</v>
      </c>
      <c r="B66" s="4" t="s">
        <v>135</v>
      </c>
      <c r="C66" s="3">
        <f>INVENTARIO12151830[[#This Row],[STOCK]]</f>
        <v>45</v>
      </c>
      <c r="D66" s="17">
        <f>SUMIF(ENTRADAS14172035[[#This Row],[CÓDIGO PRODUCTO]],INVENTARIO12151833[[#This Row],[CÓDIGO PRODUCTO]],ENTRADAS14172035[[#This Row],[CANTIDAD]])</f>
        <v>91</v>
      </c>
      <c r="E66" s="17">
        <f>SUMIF(SALIDAS13161934[[#This Row],[CÓDIGO PRODUCTO]],INVENTARIO12151833[[#This Row],[CÓDIGO PRODUCTO]],SALIDAS13161934[[#This Row],[CANTIDAD]])</f>
        <v>88</v>
      </c>
      <c r="F66" s="18">
        <f>INVENTARIO12151833[[#This Row],[EXISTENCIAS INICIALES]]+INVENTARIO12151833[[#This Row],[ENTRADAS]]-INVENTARIO12151833[[#This Row],[SALIDAS]]</f>
        <v>48</v>
      </c>
      <c r="H66" s="1" t="s">
        <v>200</v>
      </c>
      <c r="I66" s="15">
        <v>44713</v>
      </c>
      <c r="J66" s="11" t="s">
        <v>123</v>
      </c>
      <c r="K66" s="1" t="e" cm="1">
        <f t="array" ref="K66">BUSCARV</f>
        <v>#NAME?</v>
      </c>
      <c r="L66" s="1">
        <v>88</v>
      </c>
      <c r="N66" s="1" t="s">
        <v>201</v>
      </c>
      <c r="O66" s="16">
        <v>44710</v>
      </c>
      <c r="P66" s="11" t="s">
        <v>123</v>
      </c>
      <c r="Q66" s="1" t="e" cm="1" vm="1">
        <f t="array" aca="1" ref="Q66" ca="1">VLOOKUP(ENTRADAS14172035[CÓDIGO PRODUCTO],INVENTARIO12151833[],2,FALSE)</f>
        <v>#VALUE!</v>
      </c>
      <c r="R66" s="1">
        <v>91</v>
      </c>
    </row>
    <row r="67" spans="1:18" x14ac:dyDescent="0.25">
      <c r="A67" s="11" t="s">
        <v>124</v>
      </c>
      <c r="B67" s="4" t="s">
        <v>136</v>
      </c>
      <c r="C67" s="3">
        <f>INVENTARIO12151830[[#This Row],[STOCK]]</f>
        <v>35</v>
      </c>
      <c r="D67" s="17">
        <f>SUMIF(ENTRADAS14172035[[#This Row],[CÓDIGO PRODUCTO]],INVENTARIO12151833[[#This Row],[CÓDIGO PRODUCTO]],ENTRADAS14172035[[#This Row],[CANTIDAD]])</f>
        <v>85</v>
      </c>
      <c r="E67" s="17">
        <f>SUMIF(SALIDAS13161934[[#This Row],[CÓDIGO PRODUCTO]],INVENTARIO12151833[[#This Row],[CÓDIGO PRODUCTO]],SALIDAS13161934[[#This Row],[CANTIDAD]])</f>
        <v>88</v>
      </c>
      <c r="F67" s="18">
        <f>INVENTARIO12151833[[#This Row],[EXISTENCIAS INICIALES]]+INVENTARIO12151833[[#This Row],[ENTRADAS]]-INVENTARIO12151833[[#This Row],[SALIDAS]]</f>
        <v>32</v>
      </c>
      <c r="H67" s="1" t="s">
        <v>201</v>
      </c>
      <c r="I67" s="15">
        <v>44714</v>
      </c>
      <c r="J67" s="11" t="s">
        <v>124</v>
      </c>
      <c r="K67" s="1" t="e" cm="1">
        <f t="array" ref="K67">BUSCARV</f>
        <v>#NAME?</v>
      </c>
      <c r="L67" s="1">
        <v>88</v>
      </c>
      <c r="N67" s="1" t="s">
        <v>202</v>
      </c>
      <c r="O67" s="16">
        <v>44711</v>
      </c>
      <c r="P67" s="11" t="s">
        <v>124</v>
      </c>
      <c r="Q67" s="1" t="e" cm="1" vm="1">
        <f t="array" aca="1" ref="Q67" ca="1">VLOOKUP(ENTRADAS14172035[CÓDIGO PRODUCTO],INVENTARIO12151833[],2,FALSE)</f>
        <v>#VALUE!</v>
      </c>
      <c r="R67" s="1">
        <v>85</v>
      </c>
    </row>
    <row r="68" spans="1:18" x14ac:dyDescent="0.25">
      <c r="A68" s="11" t="s">
        <v>137</v>
      </c>
      <c r="B68" s="4" t="s">
        <v>139</v>
      </c>
      <c r="C68" s="3">
        <f>INVENTARIO12151830[[#This Row],[STOCK]]</f>
        <v>48</v>
      </c>
      <c r="D68" s="17">
        <f>SUMIF(ENTRADAS14172035[[#This Row],[CÓDIGO PRODUCTO]],INVENTARIO12151833[[#This Row],[CÓDIGO PRODUCTO]],ENTRADAS14172035[[#This Row],[CANTIDAD]])</f>
        <v>86</v>
      </c>
      <c r="E68" s="17">
        <f>SUMIF(SALIDAS13161934[[#This Row],[CÓDIGO PRODUCTO]],INVENTARIO12151833[[#This Row],[CÓDIGO PRODUCTO]],SALIDAS13161934[[#This Row],[CANTIDAD]])</f>
        <v>87</v>
      </c>
      <c r="F68" s="18">
        <f>INVENTARIO12151833[[#This Row],[EXISTENCIAS INICIALES]]+INVENTARIO12151833[[#This Row],[ENTRADAS]]-INVENTARIO12151833[[#This Row],[SALIDAS]]</f>
        <v>47</v>
      </c>
      <c r="H68" s="1" t="s">
        <v>202</v>
      </c>
      <c r="I68" s="15">
        <v>44715</v>
      </c>
      <c r="J68" s="11" t="s">
        <v>137</v>
      </c>
      <c r="K68" s="1" t="e" cm="1">
        <f t="array" ref="K68">BUSCARV</f>
        <v>#NAME?</v>
      </c>
      <c r="L68" s="1">
        <v>87</v>
      </c>
      <c r="N68" s="1" t="s">
        <v>203</v>
      </c>
      <c r="O68" s="16">
        <v>44712</v>
      </c>
      <c r="P68" s="11" t="s">
        <v>137</v>
      </c>
      <c r="Q68" s="1" t="e" cm="1" vm="1">
        <f t="array" aca="1" ref="Q68" ca="1">VLOOKUP(ENTRADAS14172035[CÓDIGO PRODUCTO],INVENTARIO12151833[],2,FALSE)</f>
        <v>#VALUE!</v>
      </c>
      <c r="R68" s="1">
        <v>86</v>
      </c>
    </row>
    <row r="69" spans="1:18" x14ac:dyDescent="0.25">
      <c r="A69" s="11" t="s">
        <v>138</v>
      </c>
      <c r="B69" s="4" t="s">
        <v>140</v>
      </c>
      <c r="C69" s="3">
        <f>INVENTARIO12151830[[#This Row],[STOCK]]</f>
        <v>117</v>
      </c>
      <c r="D69" s="17">
        <f>SUMIF(ENTRADAS14172035[[#This Row],[CÓDIGO PRODUCTO]],INVENTARIO12151833[[#This Row],[CÓDIGO PRODUCTO]],ENTRADAS14172035[[#This Row],[CANTIDAD]])</f>
        <v>40</v>
      </c>
      <c r="E69" s="17">
        <f>SUMIF(SALIDAS13161934[[#This Row],[CÓDIGO PRODUCTO]],INVENTARIO12151833[[#This Row],[CÓDIGO PRODUCTO]],SALIDAS13161934[[#This Row],[CANTIDAD]])</f>
        <v>83</v>
      </c>
      <c r="F69" s="18">
        <f>INVENTARIO12151833[[#This Row],[EXISTENCIAS INICIALES]]+INVENTARIO12151833[[#This Row],[ENTRADAS]]-INVENTARIO12151833[[#This Row],[SALIDAS]]</f>
        <v>74</v>
      </c>
      <c r="H69" s="1" t="s">
        <v>203</v>
      </c>
      <c r="I69" s="15">
        <v>44716</v>
      </c>
      <c r="J69" s="11" t="s">
        <v>138</v>
      </c>
      <c r="K69" s="1" t="e" cm="1">
        <f t="array" ref="K69">BUSCARV</f>
        <v>#NAME?</v>
      </c>
      <c r="L69" s="1">
        <v>83</v>
      </c>
      <c r="N69" s="1" t="s">
        <v>204</v>
      </c>
      <c r="O69" s="16">
        <v>44713</v>
      </c>
      <c r="P69" s="11" t="s">
        <v>138</v>
      </c>
      <c r="Q69" s="1" t="e" cm="1" vm="1">
        <f t="array" aca="1" ref="Q69" ca="1">VLOOKUP(ENTRADAS14172035[CÓDIGO PRODUCTO],INVENTARIO12151833[],2,FALSE)</f>
        <v>#VALUE!</v>
      </c>
      <c r="R69" s="1">
        <v>40</v>
      </c>
    </row>
    <row r="70" spans="1:18" x14ac:dyDescent="0.25">
      <c r="A70" s="11" t="s">
        <v>392</v>
      </c>
      <c r="B70" t="s">
        <v>273</v>
      </c>
      <c r="C70" s="3">
        <f>INVENTARIO12151830[[#This Row],[STOCK]]</f>
        <v>85</v>
      </c>
      <c r="D70" s="17">
        <f>SUMIF(ENTRADAS14172035[[#This Row],[CÓDIGO PRODUCTO]],INVENTARIO12151833[[#This Row],[CÓDIGO PRODUCTO]],ENTRADAS14172035[[#This Row],[CANTIDAD]])</f>
        <v>52</v>
      </c>
      <c r="E70" s="17">
        <f>SUMIF(SALIDAS13161934[[#This Row],[CÓDIGO PRODUCTO]],INVENTARIO12151833[[#This Row],[CÓDIGO PRODUCTO]],SALIDAS13161934[[#This Row],[CANTIDAD]])</f>
        <v>80</v>
      </c>
      <c r="F70" s="18">
        <f>INVENTARIO12151833[[#This Row],[EXISTENCIAS INICIALES]]+INVENTARIO12151833[[#This Row],[ENTRADAS]]-INVENTARIO12151833[[#This Row],[SALIDAS]]</f>
        <v>57</v>
      </c>
      <c r="H70" s="1" t="s">
        <v>204</v>
      </c>
      <c r="J70" s="11" t="s">
        <v>392</v>
      </c>
      <c r="K70" s="36" t="e" cm="1">
        <f t="array" ref="K70">BUSCARV</f>
        <v>#NAME?</v>
      </c>
      <c r="L70" s="1">
        <v>80</v>
      </c>
      <c r="N70" s="1" t="s">
        <v>518</v>
      </c>
      <c r="P70" s="11" t="s">
        <v>392</v>
      </c>
      <c r="Q70" s="1" t="e" cm="1" vm="1">
        <f t="array" aca="1" ref="Q70" ca="1">VLOOKUP(ENTRADAS14172035[CÓDIGO PRODUCTO],INVENTARIO12151833[],2,FALSE)</f>
        <v>#VALUE!</v>
      </c>
      <c r="R70" s="1">
        <v>52</v>
      </c>
    </row>
    <row r="71" spans="1:18" x14ac:dyDescent="0.25">
      <c r="A71" s="11" t="s">
        <v>393</v>
      </c>
      <c r="B71" t="s">
        <v>40</v>
      </c>
      <c r="C71" s="3">
        <f>INVENTARIO12151830[[#This Row],[STOCK]]</f>
        <v>56</v>
      </c>
      <c r="D71" s="17">
        <f>SUMIF(ENTRADAS14172035[[#This Row],[CÓDIGO PRODUCTO]],INVENTARIO12151833[[#This Row],[CÓDIGO PRODUCTO]],ENTRADAS14172035[[#This Row],[CANTIDAD]])</f>
        <v>66</v>
      </c>
      <c r="E71" s="17">
        <f>SUMIF(SALIDAS13161934[[#This Row],[CÓDIGO PRODUCTO]],INVENTARIO12151833[[#This Row],[CÓDIGO PRODUCTO]],SALIDAS13161934[[#This Row],[CANTIDAD]])</f>
        <v>71</v>
      </c>
      <c r="F71" s="18">
        <f>INVENTARIO12151833[[#This Row],[EXISTENCIAS INICIALES]]+INVENTARIO12151833[[#This Row],[ENTRADAS]]-INVENTARIO12151833[[#This Row],[SALIDAS]]</f>
        <v>51</v>
      </c>
      <c r="H71" s="1" t="s">
        <v>518</v>
      </c>
      <c r="J71" s="11" t="s">
        <v>393</v>
      </c>
      <c r="K71" s="36" t="e" cm="1">
        <f t="array" ref="K71">BUSCARV</f>
        <v>#NAME?</v>
      </c>
      <c r="L71" s="1">
        <v>71</v>
      </c>
      <c r="N71" s="1" t="s">
        <v>519</v>
      </c>
      <c r="P71" s="11" t="s">
        <v>393</v>
      </c>
      <c r="Q71" s="1" t="e" cm="1" vm="1">
        <f t="array" aca="1" ref="Q71" ca="1">VLOOKUP(ENTRADAS14172035[CÓDIGO PRODUCTO],INVENTARIO12151833[],2,FALSE)</f>
        <v>#VALUE!</v>
      </c>
      <c r="R71" s="1">
        <v>66</v>
      </c>
    </row>
    <row r="72" spans="1:18" x14ac:dyDescent="0.25">
      <c r="A72" s="11" t="s">
        <v>394</v>
      </c>
      <c r="B72" t="s">
        <v>274</v>
      </c>
      <c r="C72" s="3">
        <f>INVENTARIO12151830[[#This Row],[STOCK]]</f>
        <v>106</v>
      </c>
      <c r="D72" s="19">
        <f>SUMIF(ENTRADAS14172035[[#This Row],[CÓDIGO PRODUCTO]],INVENTARIO12151833[[#This Row],[CÓDIGO PRODUCTO]],ENTRADAS14172035[[#This Row],[CANTIDAD]])</f>
        <v>50</v>
      </c>
      <c r="E72" s="19">
        <f>SUMIF(SALIDAS13161934[[#This Row],[CÓDIGO PRODUCTO]],INVENTARIO12151833[[#This Row],[CÓDIGO PRODUCTO]],SALIDAS13161934[[#This Row],[CANTIDAD]])</f>
        <v>70</v>
      </c>
      <c r="F72" s="20">
        <f>INVENTARIO12151833[[#This Row],[EXISTENCIAS INICIALES]]+INVENTARIO12151833[[#This Row],[ENTRADAS]]-INVENTARIO12151833[[#This Row],[SALIDAS]]</f>
        <v>86</v>
      </c>
      <c r="H72" s="1" t="s">
        <v>519</v>
      </c>
      <c r="J72" s="11" t="s">
        <v>394</v>
      </c>
      <c r="K72" s="36" t="e" cm="1">
        <f t="array" ref="K72">BUSCARV</f>
        <v>#NAME?</v>
      </c>
      <c r="L72" s="1">
        <v>70</v>
      </c>
      <c r="N72" s="1" t="s">
        <v>520</v>
      </c>
      <c r="P72" s="11" t="s">
        <v>394</v>
      </c>
      <c r="Q72" s="1" t="e" cm="1" vm="1">
        <f t="array" aca="1" ref="Q72" ca="1">VLOOKUP(ENTRADAS14172035[CÓDIGO PRODUCTO],INVENTARIO12151833[],2,FALSE)</f>
        <v>#VALUE!</v>
      </c>
      <c r="R72" s="1">
        <v>50</v>
      </c>
    </row>
    <row r="73" spans="1:18" x14ac:dyDescent="0.25">
      <c r="A73" s="11" t="s">
        <v>395</v>
      </c>
      <c r="B73" t="s">
        <v>275</v>
      </c>
      <c r="C73" s="3">
        <f>INVENTARIO12151830[[#This Row],[STOCK]]</f>
        <v>85</v>
      </c>
      <c r="D73" s="17">
        <f>SUMIF(ENTRADAS14172035[[#This Row],[CÓDIGO PRODUCTO]],INVENTARIO12151833[[#This Row],[CÓDIGO PRODUCTO]],ENTRADAS14172035[[#This Row],[CANTIDAD]])</f>
        <v>52</v>
      </c>
      <c r="E73" s="17">
        <f>SUMIF(SALIDAS13161934[[#This Row],[CÓDIGO PRODUCTO]],INVENTARIO12151833[[#This Row],[CÓDIGO PRODUCTO]],SALIDAS13161934[[#This Row],[CANTIDAD]])</f>
        <v>74</v>
      </c>
      <c r="F73" s="18">
        <f>INVENTARIO12151833[[#This Row],[EXISTENCIAS INICIALES]]+INVENTARIO12151833[[#This Row],[ENTRADAS]]-INVENTARIO12151833[[#This Row],[SALIDAS]]</f>
        <v>63</v>
      </c>
      <c r="H73" s="1" t="s">
        <v>520</v>
      </c>
      <c r="J73" s="11" t="s">
        <v>395</v>
      </c>
      <c r="K73" s="36" t="e" cm="1">
        <f t="array" ref="K73">BUSCARV</f>
        <v>#NAME?</v>
      </c>
      <c r="L73" s="1">
        <v>74</v>
      </c>
      <c r="N73" s="1" t="s">
        <v>521</v>
      </c>
      <c r="P73" s="11" t="s">
        <v>395</v>
      </c>
      <c r="Q73" s="1" t="e" cm="1" vm="1">
        <f t="array" aca="1" ref="Q73" ca="1">VLOOKUP(ENTRADAS14172035[CÓDIGO PRODUCTO],INVENTARIO12151833[],2,FALSE)</f>
        <v>#VALUE!</v>
      </c>
      <c r="R73" s="1">
        <v>52</v>
      </c>
    </row>
    <row r="74" spans="1:18" x14ac:dyDescent="0.25">
      <c r="A74" s="11" t="s">
        <v>396</v>
      </c>
      <c r="B74" t="s">
        <v>276</v>
      </c>
      <c r="C74" s="3">
        <f>INVENTARIO12151830[[#This Row],[STOCK]]</f>
        <v>93</v>
      </c>
      <c r="D74" s="17">
        <f>SUMIF(ENTRADAS14172035[[#This Row],[CÓDIGO PRODUCTO]],INVENTARIO12151833[[#This Row],[CÓDIGO PRODUCTO]],ENTRADAS14172035[[#This Row],[CANTIDAD]])</f>
        <v>61</v>
      </c>
      <c r="E74" s="17">
        <f>SUMIF(SALIDAS13161934[[#This Row],[CÓDIGO PRODUCTO]],INVENTARIO12151833[[#This Row],[CÓDIGO PRODUCTO]],SALIDAS13161934[[#This Row],[CANTIDAD]])</f>
        <v>65</v>
      </c>
      <c r="F74" s="18">
        <f>INVENTARIO12151833[[#This Row],[EXISTENCIAS INICIALES]]+INVENTARIO12151833[[#This Row],[ENTRADAS]]-INVENTARIO12151833[[#This Row],[SALIDAS]]</f>
        <v>89</v>
      </c>
      <c r="H74" s="1" t="s">
        <v>521</v>
      </c>
      <c r="J74" s="11" t="s">
        <v>396</v>
      </c>
      <c r="K74" s="36" t="e" cm="1">
        <f t="array" ref="K74">BUSCARV</f>
        <v>#NAME?</v>
      </c>
      <c r="L74" s="1">
        <v>65</v>
      </c>
      <c r="N74" s="1" t="s">
        <v>522</v>
      </c>
      <c r="P74" s="11" t="s">
        <v>396</v>
      </c>
      <c r="Q74" s="1" t="e" cm="1" vm="1">
        <f t="array" aca="1" ref="Q74" ca="1">VLOOKUP(ENTRADAS14172035[CÓDIGO PRODUCTO],INVENTARIO12151833[],2,FALSE)</f>
        <v>#VALUE!</v>
      </c>
      <c r="R74" s="1">
        <v>61</v>
      </c>
    </row>
    <row r="75" spans="1:18" x14ac:dyDescent="0.25">
      <c r="A75" s="11" t="s">
        <v>397</v>
      </c>
      <c r="B75" t="s">
        <v>41</v>
      </c>
      <c r="C75" s="3">
        <f>INVENTARIO12151830[[#This Row],[STOCK]]</f>
        <v>53</v>
      </c>
      <c r="D75" s="17">
        <f>SUMIF(ENTRADAS14172035[[#This Row],[CÓDIGO PRODUCTO]],INVENTARIO12151833[[#This Row],[CÓDIGO PRODUCTO]],ENTRADAS14172035[[#This Row],[CANTIDAD]])</f>
        <v>55</v>
      </c>
      <c r="E75" s="17">
        <f>SUMIF(SALIDAS13161934[[#This Row],[CÓDIGO PRODUCTO]],INVENTARIO12151833[[#This Row],[CÓDIGO PRODUCTO]],SALIDAS13161934[[#This Row],[CANTIDAD]])</f>
        <v>72</v>
      </c>
      <c r="F75" s="18">
        <f>INVENTARIO12151833[[#This Row],[EXISTENCIAS INICIALES]]+INVENTARIO12151833[[#This Row],[ENTRADAS]]-INVENTARIO12151833[[#This Row],[SALIDAS]]</f>
        <v>36</v>
      </c>
      <c r="H75" s="1" t="s">
        <v>522</v>
      </c>
      <c r="J75" s="11" t="s">
        <v>397</v>
      </c>
      <c r="K75" s="36" t="e" cm="1">
        <f t="array" ref="K75">BUSCARV</f>
        <v>#NAME?</v>
      </c>
      <c r="L75" s="1">
        <v>72</v>
      </c>
      <c r="N75" s="1" t="s">
        <v>523</v>
      </c>
      <c r="P75" s="11" t="s">
        <v>397</v>
      </c>
      <c r="Q75" s="1" t="e" cm="1" vm="1">
        <f t="array" aca="1" ref="Q75" ca="1">VLOOKUP(ENTRADAS14172035[CÓDIGO PRODUCTO],INVENTARIO12151833[],2,FALSE)</f>
        <v>#VALUE!</v>
      </c>
      <c r="R75" s="1">
        <v>55</v>
      </c>
    </row>
    <row r="76" spans="1:18" x14ac:dyDescent="0.25">
      <c r="A76" s="11" t="s">
        <v>398</v>
      </c>
      <c r="B76" t="s">
        <v>277</v>
      </c>
      <c r="C76" s="3">
        <f>INVENTARIO12151830[[#This Row],[STOCK]]</f>
        <v>41</v>
      </c>
      <c r="D76" s="17">
        <f>SUMIF(ENTRADAS14172035[[#This Row],[CÓDIGO PRODUCTO]],INVENTARIO12151833[[#This Row],[CÓDIGO PRODUCTO]],ENTRADAS14172035[[#This Row],[CANTIDAD]])</f>
        <v>58</v>
      </c>
      <c r="E76" s="17">
        <f>SUMIF(SALIDAS13161934[[#This Row],[CÓDIGO PRODUCTO]],INVENTARIO12151833[[#This Row],[CÓDIGO PRODUCTO]],SALIDAS13161934[[#This Row],[CANTIDAD]])</f>
        <v>61</v>
      </c>
      <c r="F76" s="18">
        <f>INVENTARIO12151833[[#This Row],[EXISTENCIAS INICIALES]]+INVENTARIO12151833[[#This Row],[ENTRADAS]]-INVENTARIO12151833[[#This Row],[SALIDAS]]</f>
        <v>38</v>
      </c>
      <c r="H76" s="1" t="s">
        <v>523</v>
      </c>
      <c r="J76" s="11" t="s">
        <v>398</v>
      </c>
      <c r="K76" s="36" t="e" cm="1">
        <f t="array" ref="K76">BUSCARV</f>
        <v>#NAME?</v>
      </c>
      <c r="L76" s="1">
        <v>61</v>
      </c>
      <c r="N76" s="1" t="s">
        <v>524</v>
      </c>
      <c r="P76" s="11" t="s">
        <v>398</v>
      </c>
      <c r="Q76" s="1" t="e" cm="1" vm="1">
        <f t="array" aca="1" ref="Q76" ca="1">VLOOKUP(ENTRADAS14172035[CÓDIGO PRODUCTO],INVENTARIO12151833[],2,FALSE)</f>
        <v>#VALUE!</v>
      </c>
      <c r="R76" s="1">
        <v>58</v>
      </c>
    </row>
    <row r="77" spans="1:18" x14ac:dyDescent="0.25">
      <c r="A77" s="11" t="s">
        <v>399</v>
      </c>
      <c r="B77" t="s">
        <v>278</v>
      </c>
      <c r="C77" s="3">
        <f>INVENTARIO12151830[[#This Row],[STOCK]]</f>
        <v>66</v>
      </c>
      <c r="D77" s="17">
        <f>SUMIF(ENTRADAS14172035[[#This Row],[CÓDIGO PRODUCTO]],INVENTARIO12151833[[#This Row],[CÓDIGO PRODUCTO]],ENTRADAS14172035[[#This Row],[CANTIDAD]])</f>
        <v>59</v>
      </c>
      <c r="E77" s="17">
        <f>SUMIF(SALIDAS13161934[[#This Row],[CÓDIGO PRODUCTO]],INVENTARIO12151833[[#This Row],[CÓDIGO PRODUCTO]],SALIDAS13161934[[#This Row],[CANTIDAD]])</f>
        <v>66</v>
      </c>
      <c r="F77" s="18">
        <f>INVENTARIO12151833[[#This Row],[EXISTENCIAS INICIALES]]+INVENTARIO12151833[[#This Row],[ENTRADAS]]-INVENTARIO12151833[[#This Row],[SALIDAS]]</f>
        <v>59</v>
      </c>
      <c r="H77" s="1" t="s">
        <v>524</v>
      </c>
      <c r="J77" s="11" t="s">
        <v>399</v>
      </c>
      <c r="K77" s="36" t="e" cm="1">
        <f t="array" ref="K77">BUSCARV</f>
        <v>#NAME?</v>
      </c>
      <c r="L77" s="1">
        <v>66</v>
      </c>
      <c r="N77" s="1" t="s">
        <v>525</v>
      </c>
      <c r="P77" s="11" t="s">
        <v>399</v>
      </c>
      <c r="Q77" s="1" t="e" cm="1" vm="1">
        <f t="array" aca="1" ref="Q77" ca="1">VLOOKUP(ENTRADAS14172035[CÓDIGO PRODUCTO],INVENTARIO12151833[],2,FALSE)</f>
        <v>#VALUE!</v>
      </c>
      <c r="R77" s="1">
        <v>59</v>
      </c>
    </row>
    <row r="78" spans="1:18" x14ac:dyDescent="0.25">
      <c r="A78" s="11" t="s">
        <v>400</v>
      </c>
      <c r="B78" t="s">
        <v>279</v>
      </c>
      <c r="C78" s="3">
        <f>INVENTARIO12151830[[#This Row],[STOCK]]</f>
        <v>110</v>
      </c>
      <c r="D78" s="17">
        <f>SUMIF(ENTRADAS14172035[[#This Row],[CÓDIGO PRODUCTO]],INVENTARIO12151833[[#This Row],[CÓDIGO PRODUCTO]],ENTRADAS14172035[[#This Row],[CANTIDAD]])</f>
        <v>56</v>
      </c>
      <c r="E78" s="17">
        <f>SUMIF(SALIDAS13161934[[#This Row],[CÓDIGO PRODUCTO]],INVENTARIO12151833[[#This Row],[CÓDIGO PRODUCTO]],SALIDAS13161934[[#This Row],[CANTIDAD]])</f>
        <v>63</v>
      </c>
      <c r="F78" s="18">
        <f>INVENTARIO12151833[[#This Row],[EXISTENCIAS INICIALES]]+INVENTARIO12151833[[#This Row],[ENTRADAS]]-INVENTARIO12151833[[#This Row],[SALIDAS]]</f>
        <v>103</v>
      </c>
      <c r="H78" s="1" t="s">
        <v>525</v>
      </c>
      <c r="J78" s="11" t="s">
        <v>400</v>
      </c>
      <c r="K78" s="36" t="e" cm="1">
        <f t="array" ref="K78">BUSCARV</f>
        <v>#NAME?</v>
      </c>
      <c r="L78" s="1">
        <v>63</v>
      </c>
      <c r="N78" s="1" t="s">
        <v>526</v>
      </c>
      <c r="P78" s="11" t="s">
        <v>400</v>
      </c>
      <c r="Q78" s="1" t="e" cm="1" vm="1">
        <f t="array" aca="1" ref="Q78" ca="1">VLOOKUP(ENTRADAS14172035[CÓDIGO PRODUCTO],INVENTARIO12151833[],2,FALSE)</f>
        <v>#VALUE!</v>
      </c>
      <c r="R78" s="1">
        <v>56</v>
      </c>
    </row>
    <row r="79" spans="1:18" x14ac:dyDescent="0.25">
      <c r="A79" s="11" t="s">
        <v>401</v>
      </c>
      <c r="B79" t="s">
        <v>280</v>
      </c>
      <c r="C79" s="3">
        <f>INVENTARIO12151830[[#This Row],[STOCK]]</f>
        <v>69</v>
      </c>
      <c r="D79" s="17">
        <f>SUMIF(ENTRADAS14172035[[#This Row],[CÓDIGO PRODUCTO]],INVENTARIO12151833[[#This Row],[CÓDIGO PRODUCTO]],ENTRADAS14172035[[#This Row],[CANTIDAD]])</f>
        <v>53</v>
      </c>
      <c r="E79" s="17">
        <f>SUMIF(SALIDAS13161934[[#This Row],[CÓDIGO PRODUCTO]],INVENTARIO12151833[[#This Row],[CÓDIGO PRODUCTO]],SALIDAS13161934[[#This Row],[CANTIDAD]])</f>
        <v>64</v>
      </c>
      <c r="F79" s="18">
        <f>INVENTARIO12151833[[#This Row],[EXISTENCIAS INICIALES]]+INVENTARIO12151833[[#This Row],[ENTRADAS]]-INVENTARIO12151833[[#This Row],[SALIDAS]]</f>
        <v>58</v>
      </c>
      <c r="H79" s="1" t="s">
        <v>526</v>
      </c>
      <c r="J79" s="11" t="s">
        <v>401</v>
      </c>
      <c r="K79" s="36" t="e" cm="1">
        <f t="array" ref="K79">BUSCARV</f>
        <v>#NAME?</v>
      </c>
      <c r="L79" s="1">
        <v>64</v>
      </c>
      <c r="N79" s="1" t="s">
        <v>527</v>
      </c>
      <c r="P79" s="11" t="s">
        <v>401</v>
      </c>
      <c r="Q79" s="1" t="e" cm="1" vm="1">
        <f t="array" aca="1" ref="Q79" ca="1">VLOOKUP(ENTRADAS14172035[CÓDIGO PRODUCTO],INVENTARIO12151833[],2,FALSE)</f>
        <v>#VALUE!</v>
      </c>
      <c r="R79" s="1">
        <v>53</v>
      </c>
    </row>
    <row r="80" spans="1:18" x14ac:dyDescent="0.25">
      <c r="A80" s="11" t="s">
        <v>402</v>
      </c>
      <c r="B80" t="s">
        <v>281</v>
      </c>
      <c r="C80" s="3">
        <f>INVENTARIO12151830[[#This Row],[STOCK]]</f>
        <v>89</v>
      </c>
      <c r="D80" s="17">
        <f>SUMIF(ENTRADAS14172035[[#This Row],[CÓDIGO PRODUCTO]],INVENTARIO12151833[[#This Row],[CÓDIGO PRODUCTO]],ENTRADAS14172035[[#This Row],[CANTIDAD]])</f>
        <v>59</v>
      </c>
      <c r="E80" s="17">
        <f>SUMIF(SALIDAS13161934[[#This Row],[CÓDIGO PRODUCTO]],INVENTARIO12151833[[#This Row],[CÓDIGO PRODUCTO]],SALIDAS13161934[[#This Row],[CANTIDAD]])</f>
        <v>75</v>
      </c>
      <c r="F80" s="18">
        <f>INVENTARIO12151833[[#This Row],[EXISTENCIAS INICIALES]]+INVENTARIO12151833[[#This Row],[ENTRADAS]]-INVENTARIO12151833[[#This Row],[SALIDAS]]</f>
        <v>73</v>
      </c>
      <c r="H80" s="1" t="s">
        <v>527</v>
      </c>
      <c r="J80" s="11" t="s">
        <v>402</v>
      </c>
      <c r="K80" s="36" t="e" cm="1">
        <f t="array" ref="K80">BUSCARV</f>
        <v>#NAME?</v>
      </c>
      <c r="L80" s="1">
        <v>75</v>
      </c>
      <c r="N80" s="1" t="s">
        <v>528</v>
      </c>
      <c r="P80" s="11" t="s">
        <v>402</v>
      </c>
      <c r="Q80" s="1" t="e" cm="1" vm="1">
        <f t="array" aca="1" ref="Q80" ca="1">VLOOKUP(ENTRADAS14172035[CÓDIGO PRODUCTO],INVENTARIO12151833[],2,FALSE)</f>
        <v>#VALUE!</v>
      </c>
      <c r="R80" s="1">
        <v>59</v>
      </c>
    </row>
    <row r="81" spans="1:18" x14ac:dyDescent="0.25">
      <c r="A81" s="11" t="s">
        <v>403</v>
      </c>
      <c r="B81" t="s">
        <v>282</v>
      </c>
      <c r="C81" s="3">
        <f>INVENTARIO12151830[[#This Row],[STOCK]]</f>
        <v>88</v>
      </c>
      <c r="D81" s="17">
        <f>SUMIF(ENTRADAS14172035[[#This Row],[CÓDIGO PRODUCTO]],INVENTARIO12151833[[#This Row],[CÓDIGO PRODUCTO]],ENTRADAS14172035[[#This Row],[CANTIDAD]])</f>
        <v>61</v>
      </c>
      <c r="E81" s="17">
        <f>SUMIF(SALIDAS13161934[[#This Row],[CÓDIGO PRODUCTO]],INVENTARIO12151833[[#This Row],[CÓDIGO PRODUCTO]],SALIDAS13161934[[#This Row],[CANTIDAD]])</f>
        <v>73</v>
      </c>
      <c r="F81" s="18">
        <f>INVENTARIO12151833[[#This Row],[EXISTENCIAS INICIALES]]+INVENTARIO12151833[[#This Row],[ENTRADAS]]-INVENTARIO12151833[[#This Row],[SALIDAS]]</f>
        <v>76</v>
      </c>
      <c r="H81" s="1" t="s">
        <v>528</v>
      </c>
      <c r="J81" s="11" t="s">
        <v>403</v>
      </c>
      <c r="K81" s="36" t="e" cm="1">
        <f t="array" ref="K81">BUSCARV</f>
        <v>#NAME?</v>
      </c>
      <c r="L81" s="1">
        <v>73</v>
      </c>
      <c r="N81" s="1" t="s">
        <v>529</v>
      </c>
      <c r="P81" s="11" t="s">
        <v>403</v>
      </c>
      <c r="Q81" s="1" t="e" cm="1" vm="1">
        <f t="array" aca="1" ref="Q81" ca="1">VLOOKUP(ENTRADAS14172035[CÓDIGO PRODUCTO],INVENTARIO12151833[],2,FALSE)</f>
        <v>#VALUE!</v>
      </c>
      <c r="R81" s="1">
        <v>61</v>
      </c>
    </row>
    <row r="82" spans="1:18" x14ac:dyDescent="0.25">
      <c r="A82" s="11" t="s">
        <v>404</v>
      </c>
      <c r="B82" t="s">
        <v>283</v>
      </c>
      <c r="C82" s="3">
        <f>INVENTARIO12151830[[#This Row],[STOCK]]</f>
        <v>59</v>
      </c>
      <c r="D82" s="17">
        <f>SUMIF(ENTRADAS14172035[[#This Row],[CÓDIGO PRODUCTO]],INVENTARIO12151833[[#This Row],[CÓDIGO PRODUCTO]],ENTRADAS14172035[[#This Row],[CANTIDAD]])</f>
        <v>68</v>
      </c>
      <c r="E82" s="17">
        <f>SUMIF(SALIDAS13161934[[#This Row],[CÓDIGO PRODUCTO]],INVENTARIO12151833[[#This Row],[CÓDIGO PRODUCTO]],SALIDAS13161934[[#This Row],[CANTIDAD]])</f>
        <v>73</v>
      </c>
      <c r="F82" s="18">
        <f>INVENTARIO12151833[[#This Row],[EXISTENCIAS INICIALES]]+INVENTARIO12151833[[#This Row],[ENTRADAS]]-INVENTARIO12151833[[#This Row],[SALIDAS]]</f>
        <v>54</v>
      </c>
      <c r="H82" s="1" t="s">
        <v>529</v>
      </c>
      <c r="J82" s="11" t="s">
        <v>404</v>
      </c>
      <c r="K82" s="36" t="e" cm="1">
        <f t="array" ref="K82">BUSCARV</f>
        <v>#NAME?</v>
      </c>
      <c r="L82" s="1">
        <v>73</v>
      </c>
      <c r="N82" s="1" t="s">
        <v>530</v>
      </c>
      <c r="P82" s="11" t="s">
        <v>404</v>
      </c>
      <c r="Q82" s="1" t="e" cm="1" vm="1">
        <f t="array" aca="1" ref="Q82" ca="1">VLOOKUP(ENTRADAS14172035[CÓDIGO PRODUCTO],INVENTARIO12151833[],2,FALSE)</f>
        <v>#VALUE!</v>
      </c>
      <c r="R82" s="1">
        <v>68</v>
      </c>
    </row>
    <row r="83" spans="1:18" x14ac:dyDescent="0.25">
      <c r="A83" s="11" t="s">
        <v>405</v>
      </c>
      <c r="B83" t="s">
        <v>284</v>
      </c>
      <c r="C83" s="3">
        <f>INVENTARIO12151830[[#This Row],[STOCK]]</f>
        <v>132</v>
      </c>
      <c r="D83" s="17">
        <f>SUMIF(ENTRADAS14172035[[#This Row],[CÓDIGO PRODUCTO]],INVENTARIO12151833[[#This Row],[CÓDIGO PRODUCTO]],ENTRADAS14172035[[#This Row],[CANTIDAD]])</f>
        <v>25</v>
      </c>
      <c r="E83" s="17">
        <f>SUMIF(SALIDAS13161934[[#This Row],[CÓDIGO PRODUCTO]],INVENTARIO12151833[[#This Row],[CÓDIGO PRODUCTO]],SALIDAS13161934[[#This Row],[CANTIDAD]])</f>
        <v>67</v>
      </c>
      <c r="F83" s="18">
        <f>INVENTARIO12151833[[#This Row],[EXISTENCIAS INICIALES]]+INVENTARIO12151833[[#This Row],[ENTRADAS]]-INVENTARIO12151833[[#This Row],[SALIDAS]]</f>
        <v>90</v>
      </c>
      <c r="H83" s="1" t="s">
        <v>530</v>
      </c>
      <c r="J83" s="11" t="s">
        <v>405</v>
      </c>
      <c r="K83" s="36" t="e" cm="1">
        <f t="array" ref="K83">BUSCARV</f>
        <v>#NAME?</v>
      </c>
      <c r="L83" s="1">
        <v>67</v>
      </c>
      <c r="N83" s="1" t="s">
        <v>531</v>
      </c>
      <c r="P83" s="11" t="s">
        <v>405</v>
      </c>
      <c r="Q83" s="1" t="e" cm="1" vm="1">
        <f t="array" aca="1" ref="Q83" ca="1">VLOOKUP(ENTRADAS14172035[CÓDIGO PRODUCTO],INVENTARIO12151833[],2,FALSE)</f>
        <v>#VALUE!</v>
      </c>
      <c r="R83" s="1">
        <v>25</v>
      </c>
    </row>
    <row r="84" spans="1:18" x14ac:dyDescent="0.25">
      <c r="A84" s="11" t="s">
        <v>406</v>
      </c>
      <c r="B84" t="s">
        <v>285</v>
      </c>
      <c r="C84" s="3">
        <f>INVENTARIO12151830[[#This Row],[STOCK]]</f>
        <v>125</v>
      </c>
      <c r="D84" s="17">
        <f>SUMIF(ENTRADAS14172035[[#This Row],[CÓDIGO PRODUCTO]],INVENTARIO12151833[[#This Row],[CÓDIGO PRODUCTO]],ENTRADAS14172035[[#This Row],[CANTIDAD]])</f>
        <v>30</v>
      </c>
      <c r="E84" s="17">
        <f>SUMIF(SALIDAS13161934[[#This Row],[CÓDIGO PRODUCTO]],INVENTARIO12151833[[#This Row],[CÓDIGO PRODUCTO]],SALIDAS13161934[[#This Row],[CANTIDAD]])</f>
        <v>79</v>
      </c>
      <c r="F84" s="18">
        <f>INVENTARIO12151833[[#This Row],[EXISTENCIAS INICIALES]]+INVENTARIO12151833[[#This Row],[ENTRADAS]]-INVENTARIO12151833[[#This Row],[SALIDAS]]</f>
        <v>76</v>
      </c>
      <c r="H84" s="1" t="s">
        <v>531</v>
      </c>
      <c r="J84" s="11" t="s">
        <v>406</v>
      </c>
      <c r="K84" s="36" t="e" cm="1">
        <f t="array" ref="K84">BUSCARV</f>
        <v>#NAME?</v>
      </c>
      <c r="L84" s="1">
        <v>79</v>
      </c>
      <c r="N84" s="1" t="s">
        <v>532</v>
      </c>
      <c r="P84" s="11" t="s">
        <v>406</v>
      </c>
      <c r="Q84" s="1" t="e" cm="1" vm="1">
        <f t="array" aca="1" ref="Q84" ca="1">VLOOKUP(ENTRADAS14172035[CÓDIGO PRODUCTO],INVENTARIO12151833[],2,FALSE)</f>
        <v>#VALUE!</v>
      </c>
      <c r="R84" s="1">
        <v>30</v>
      </c>
    </row>
    <row r="85" spans="1:18" x14ac:dyDescent="0.25">
      <c r="A85" s="11" t="s">
        <v>407</v>
      </c>
      <c r="B85" t="s">
        <v>286</v>
      </c>
      <c r="C85" s="3">
        <f>INVENTARIO12151830[[#This Row],[STOCK]]</f>
        <v>75</v>
      </c>
      <c r="D85" s="17">
        <f>SUMIF(ENTRADAS14172035[[#This Row],[CÓDIGO PRODUCTO]],INVENTARIO12151833[[#This Row],[CÓDIGO PRODUCTO]],ENTRADAS14172035[[#This Row],[CANTIDAD]])</f>
        <v>52</v>
      </c>
      <c r="E85" s="17">
        <f>SUMIF(SALIDAS13161934[[#This Row],[CÓDIGO PRODUCTO]],INVENTARIO12151833[[#This Row],[CÓDIGO PRODUCTO]],SALIDAS13161934[[#This Row],[CANTIDAD]])</f>
        <v>71</v>
      </c>
      <c r="F85" s="18">
        <f>INVENTARIO12151833[[#This Row],[EXISTENCIAS INICIALES]]+INVENTARIO12151833[[#This Row],[ENTRADAS]]-INVENTARIO12151833[[#This Row],[SALIDAS]]</f>
        <v>56</v>
      </c>
      <c r="H85" s="1" t="s">
        <v>532</v>
      </c>
      <c r="J85" s="11" t="s">
        <v>407</v>
      </c>
      <c r="K85" s="36" t="e" cm="1">
        <f t="array" ref="K85">BUSCARV</f>
        <v>#NAME?</v>
      </c>
      <c r="L85" s="1">
        <v>71</v>
      </c>
      <c r="N85" s="1" t="s">
        <v>533</v>
      </c>
      <c r="P85" s="11" t="s">
        <v>407</v>
      </c>
      <c r="Q85" s="1" t="e" cm="1" vm="1">
        <f t="array" aca="1" ref="Q85" ca="1">VLOOKUP(ENTRADAS14172035[CÓDIGO PRODUCTO],INVENTARIO12151833[],2,FALSE)</f>
        <v>#VALUE!</v>
      </c>
      <c r="R85" s="1">
        <v>52</v>
      </c>
    </row>
    <row r="86" spans="1:18" x14ac:dyDescent="0.25">
      <c r="A86" s="11" t="s">
        <v>408</v>
      </c>
      <c r="B86" t="s">
        <v>287</v>
      </c>
      <c r="C86" s="3">
        <f>INVENTARIO12151830[[#This Row],[STOCK]]</f>
        <v>105</v>
      </c>
      <c r="D86" s="17">
        <f>SUMIF(ENTRADAS14172035[[#This Row],[CÓDIGO PRODUCTO]],INVENTARIO12151833[[#This Row],[CÓDIGO PRODUCTO]],ENTRADAS14172035[[#This Row],[CANTIDAD]])</f>
        <v>53</v>
      </c>
      <c r="E86" s="17">
        <f>SUMIF(SALIDAS13161934[[#This Row],[CÓDIGO PRODUCTO]],INVENTARIO12151833[[#This Row],[CÓDIGO PRODUCTO]],SALIDAS13161934[[#This Row],[CANTIDAD]])</f>
        <v>65</v>
      </c>
      <c r="F86" s="18">
        <f>INVENTARIO12151833[[#This Row],[EXISTENCIAS INICIALES]]+INVENTARIO12151833[[#This Row],[ENTRADAS]]-INVENTARIO12151833[[#This Row],[SALIDAS]]</f>
        <v>93</v>
      </c>
      <c r="H86" s="1" t="s">
        <v>533</v>
      </c>
      <c r="J86" s="11" t="s">
        <v>408</v>
      </c>
      <c r="K86" s="36" t="e" cm="1">
        <f t="array" ref="K86">BUSCARV</f>
        <v>#NAME?</v>
      </c>
      <c r="L86" s="1">
        <v>65</v>
      </c>
      <c r="N86" s="1" t="s">
        <v>534</v>
      </c>
      <c r="P86" s="11" t="s">
        <v>408</v>
      </c>
      <c r="Q86" s="1" t="e" cm="1" vm="1">
        <f t="array" aca="1" ref="Q86" ca="1">VLOOKUP(ENTRADAS14172035[CÓDIGO PRODUCTO],INVENTARIO12151833[],2,FALSE)</f>
        <v>#VALUE!</v>
      </c>
      <c r="R86" s="1">
        <v>53</v>
      </c>
    </row>
    <row r="87" spans="1:18" x14ac:dyDescent="0.25">
      <c r="A87" s="11" t="s">
        <v>409</v>
      </c>
      <c r="B87" t="s">
        <v>288</v>
      </c>
      <c r="C87" s="3">
        <f>INVENTARIO12151830[[#This Row],[STOCK]]</f>
        <v>109</v>
      </c>
      <c r="D87" s="17">
        <f>SUMIF(ENTRADAS14172035[[#This Row],[CÓDIGO PRODUCTO]],INVENTARIO12151833[[#This Row],[CÓDIGO PRODUCTO]],ENTRADAS14172035[[#This Row],[CANTIDAD]])</f>
        <v>53</v>
      </c>
      <c r="E87" s="17">
        <f>SUMIF(SALIDAS13161934[[#This Row],[CÓDIGO PRODUCTO]],INVENTARIO12151833[[#This Row],[CÓDIGO PRODUCTO]],SALIDAS13161934[[#This Row],[CANTIDAD]])</f>
        <v>74</v>
      </c>
      <c r="F87" s="18">
        <f>INVENTARIO12151833[[#This Row],[EXISTENCIAS INICIALES]]+INVENTARIO12151833[[#This Row],[ENTRADAS]]-INVENTARIO12151833[[#This Row],[SALIDAS]]</f>
        <v>88</v>
      </c>
      <c r="H87" s="1" t="s">
        <v>534</v>
      </c>
      <c r="J87" s="11" t="s">
        <v>409</v>
      </c>
      <c r="K87" s="36" t="e" cm="1">
        <f t="array" ref="K87">BUSCARV</f>
        <v>#NAME?</v>
      </c>
      <c r="L87" s="1">
        <v>74</v>
      </c>
      <c r="N87" s="1" t="s">
        <v>535</v>
      </c>
      <c r="P87" s="11" t="s">
        <v>409</v>
      </c>
      <c r="Q87" s="1" t="e" cm="1" vm="1">
        <f t="array" aca="1" ref="Q87" ca="1">VLOOKUP(ENTRADAS14172035[CÓDIGO PRODUCTO],INVENTARIO12151833[],2,FALSE)</f>
        <v>#VALUE!</v>
      </c>
      <c r="R87" s="1">
        <v>53</v>
      </c>
    </row>
    <row r="88" spans="1:18" x14ac:dyDescent="0.25">
      <c r="A88" s="11" t="s">
        <v>410</v>
      </c>
      <c r="B88" t="s">
        <v>289</v>
      </c>
      <c r="C88" s="3">
        <f>INVENTARIO12151830[[#This Row],[STOCK]]</f>
        <v>81</v>
      </c>
      <c r="D88" s="17">
        <f>SUMIF(ENTRADAS14172035[[#This Row],[CÓDIGO PRODUCTO]],INVENTARIO12151833[[#This Row],[CÓDIGO PRODUCTO]],ENTRADAS14172035[[#This Row],[CANTIDAD]])</f>
        <v>50</v>
      </c>
      <c r="E88" s="17">
        <f>SUMIF(SALIDAS13161934[[#This Row],[CÓDIGO PRODUCTO]],INVENTARIO12151833[[#This Row],[CÓDIGO PRODUCTO]],SALIDAS13161934[[#This Row],[CANTIDAD]])</f>
        <v>75</v>
      </c>
      <c r="F88" s="18">
        <f>INVENTARIO12151833[[#This Row],[EXISTENCIAS INICIALES]]+INVENTARIO12151833[[#This Row],[ENTRADAS]]-INVENTARIO12151833[[#This Row],[SALIDAS]]</f>
        <v>56</v>
      </c>
      <c r="H88" s="1" t="s">
        <v>535</v>
      </c>
      <c r="J88" s="11" t="s">
        <v>410</v>
      </c>
      <c r="K88" s="36" t="e" cm="1">
        <f t="array" ref="K88">BUSCARV</f>
        <v>#NAME?</v>
      </c>
      <c r="L88" s="1">
        <v>75</v>
      </c>
      <c r="N88" s="1" t="s">
        <v>536</v>
      </c>
      <c r="P88" s="11" t="s">
        <v>410</v>
      </c>
      <c r="Q88" s="1" t="e" cm="1" vm="1">
        <f t="array" aca="1" ref="Q88" ca="1">VLOOKUP(ENTRADAS14172035[CÓDIGO PRODUCTO],INVENTARIO12151833[],2,FALSE)</f>
        <v>#VALUE!</v>
      </c>
      <c r="R88" s="1">
        <v>50</v>
      </c>
    </row>
    <row r="89" spans="1:18" x14ac:dyDescent="0.25">
      <c r="A89" s="11" t="s">
        <v>411</v>
      </c>
      <c r="B89" t="s">
        <v>290</v>
      </c>
      <c r="C89" s="3">
        <f>INVENTARIO12151830[[#This Row],[STOCK]]</f>
        <v>54</v>
      </c>
      <c r="D89" s="17">
        <f>SUMIF(ENTRADAS14172035[[#This Row],[CÓDIGO PRODUCTO]],INVENTARIO12151833[[#This Row],[CÓDIGO PRODUCTO]],ENTRADAS14172035[[#This Row],[CANTIDAD]])</f>
        <v>52</v>
      </c>
      <c r="E89" s="17">
        <f>SUMIF(SALIDAS13161934[[#This Row],[CÓDIGO PRODUCTO]],INVENTARIO12151833[[#This Row],[CÓDIGO PRODUCTO]],SALIDAS13161934[[#This Row],[CANTIDAD]])</f>
        <v>62</v>
      </c>
      <c r="F89" s="18">
        <f>INVENTARIO12151833[[#This Row],[EXISTENCIAS INICIALES]]+INVENTARIO12151833[[#This Row],[ENTRADAS]]-INVENTARIO12151833[[#This Row],[SALIDAS]]</f>
        <v>44</v>
      </c>
      <c r="H89" s="1" t="s">
        <v>536</v>
      </c>
      <c r="J89" s="11" t="s">
        <v>411</v>
      </c>
      <c r="K89" s="36" t="e" cm="1">
        <f t="array" ref="K89">BUSCARV</f>
        <v>#NAME?</v>
      </c>
      <c r="L89" s="1">
        <v>62</v>
      </c>
      <c r="N89" s="1" t="s">
        <v>537</v>
      </c>
      <c r="P89" s="11" t="s">
        <v>411</v>
      </c>
      <c r="Q89" s="1" t="e" cm="1" vm="1">
        <f t="array" aca="1" ref="Q89" ca="1">VLOOKUP(ENTRADAS14172035[CÓDIGO PRODUCTO],INVENTARIO12151833[],2,FALSE)</f>
        <v>#VALUE!</v>
      </c>
      <c r="R89" s="1">
        <v>52</v>
      </c>
    </row>
    <row r="90" spans="1:18" x14ac:dyDescent="0.25">
      <c r="A90" s="11" t="s">
        <v>412</v>
      </c>
      <c r="B90" t="s">
        <v>291</v>
      </c>
      <c r="C90" s="3">
        <f>INVENTARIO12151830[[#This Row],[STOCK]]</f>
        <v>95</v>
      </c>
      <c r="D90" s="17">
        <f>SUMIF(ENTRADAS14172035[[#This Row],[CÓDIGO PRODUCTO]],INVENTARIO12151833[[#This Row],[CÓDIGO PRODUCTO]],ENTRADAS14172035[[#This Row],[CANTIDAD]])</f>
        <v>68</v>
      </c>
      <c r="E90" s="17">
        <f>SUMIF(SALIDAS13161934[[#This Row],[CÓDIGO PRODUCTO]],INVENTARIO12151833[[#This Row],[CÓDIGO PRODUCTO]],SALIDAS13161934[[#This Row],[CANTIDAD]])</f>
        <v>80</v>
      </c>
      <c r="F90" s="18">
        <f>INVENTARIO12151833[[#This Row],[EXISTENCIAS INICIALES]]+INVENTARIO12151833[[#This Row],[ENTRADAS]]-INVENTARIO12151833[[#This Row],[SALIDAS]]</f>
        <v>83</v>
      </c>
      <c r="H90" s="1" t="s">
        <v>537</v>
      </c>
      <c r="J90" s="11" t="s">
        <v>412</v>
      </c>
      <c r="K90" s="36" t="e" cm="1">
        <f t="array" ref="K90">BUSCARV</f>
        <v>#NAME?</v>
      </c>
      <c r="L90" s="1">
        <v>80</v>
      </c>
      <c r="N90" s="1" t="s">
        <v>538</v>
      </c>
      <c r="P90" s="11" t="s">
        <v>412</v>
      </c>
      <c r="Q90" s="1" t="e" cm="1" vm="1">
        <f t="array" aca="1" ref="Q90" ca="1">VLOOKUP(ENTRADAS14172035[CÓDIGO PRODUCTO],INVENTARIO12151833[],2,FALSE)</f>
        <v>#VALUE!</v>
      </c>
      <c r="R90" s="1">
        <v>68</v>
      </c>
    </row>
    <row r="91" spans="1:18" x14ac:dyDescent="0.25">
      <c r="A91" s="11" t="s">
        <v>413</v>
      </c>
      <c r="B91" t="s">
        <v>292</v>
      </c>
      <c r="C91" s="3">
        <f>INVENTARIO12151830[[#This Row],[STOCK]]</f>
        <v>115</v>
      </c>
      <c r="D91" s="17">
        <f>SUMIF(ENTRADAS14172035[[#This Row],[CÓDIGO PRODUCTO]],INVENTARIO12151833[[#This Row],[CÓDIGO PRODUCTO]],ENTRADAS14172035[[#This Row],[CANTIDAD]])</f>
        <v>61</v>
      </c>
      <c r="E91" s="17">
        <f>SUMIF(SALIDAS13161934[[#This Row],[CÓDIGO PRODUCTO]],INVENTARIO12151833[[#This Row],[CÓDIGO PRODUCTO]],SALIDAS13161934[[#This Row],[CANTIDAD]])</f>
        <v>80</v>
      </c>
      <c r="F91" s="18">
        <f>INVENTARIO12151833[[#This Row],[EXISTENCIAS INICIALES]]+INVENTARIO12151833[[#This Row],[ENTRADAS]]-INVENTARIO12151833[[#This Row],[SALIDAS]]</f>
        <v>96</v>
      </c>
      <c r="H91" s="1" t="s">
        <v>538</v>
      </c>
      <c r="J91" s="11" t="s">
        <v>413</v>
      </c>
      <c r="K91" s="36" t="e" cm="1">
        <f t="array" ref="K91">BUSCARV</f>
        <v>#NAME?</v>
      </c>
      <c r="L91" s="1">
        <v>80</v>
      </c>
      <c r="N91" s="1" t="s">
        <v>539</v>
      </c>
      <c r="P91" s="11" t="s">
        <v>413</v>
      </c>
      <c r="Q91" s="1" t="e" cm="1" vm="1">
        <f t="array" aca="1" ref="Q91" ca="1">VLOOKUP(ENTRADAS14172035[CÓDIGO PRODUCTO],INVENTARIO12151833[],2,FALSE)</f>
        <v>#VALUE!</v>
      </c>
      <c r="R91" s="1">
        <v>61</v>
      </c>
    </row>
    <row r="92" spans="1:18" x14ac:dyDescent="0.25">
      <c r="A92" s="11" t="s">
        <v>414</v>
      </c>
      <c r="B92" t="s">
        <v>293</v>
      </c>
      <c r="C92" s="3">
        <f>INVENTARIO12151830[[#This Row],[STOCK]]</f>
        <v>60</v>
      </c>
      <c r="D92" s="17">
        <f>SUMIF(ENTRADAS14172035[[#This Row],[CÓDIGO PRODUCTO]],INVENTARIO12151833[[#This Row],[CÓDIGO PRODUCTO]],ENTRADAS14172035[[#This Row],[CANTIDAD]])</f>
        <v>68</v>
      </c>
      <c r="E92" s="17">
        <f>SUMIF(SALIDAS13161934[[#This Row],[CÓDIGO PRODUCTO]],INVENTARIO12151833[[#This Row],[CÓDIGO PRODUCTO]],SALIDAS13161934[[#This Row],[CANTIDAD]])</f>
        <v>85</v>
      </c>
      <c r="F92" s="18">
        <f>INVENTARIO12151833[[#This Row],[EXISTENCIAS INICIALES]]+INVENTARIO12151833[[#This Row],[ENTRADAS]]-INVENTARIO12151833[[#This Row],[SALIDAS]]</f>
        <v>43</v>
      </c>
      <c r="H92" s="1" t="s">
        <v>539</v>
      </c>
      <c r="J92" s="11" t="s">
        <v>414</v>
      </c>
      <c r="K92" s="36" t="e" cm="1">
        <f t="array" ref="K92">BUSCARV</f>
        <v>#NAME?</v>
      </c>
      <c r="L92" s="1">
        <v>85</v>
      </c>
      <c r="N92" s="1" t="s">
        <v>540</v>
      </c>
      <c r="P92" s="11" t="s">
        <v>414</v>
      </c>
      <c r="Q92" s="1" t="e" cm="1" vm="1">
        <f t="array" aca="1" ref="Q92" ca="1">VLOOKUP(ENTRADAS14172035[CÓDIGO PRODUCTO],INVENTARIO12151833[],2,FALSE)</f>
        <v>#VALUE!</v>
      </c>
      <c r="R92" s="1">
        <v>68</v>
      </c>
    </row>
    <row r="93" spans="1:18" x14ac:dyDescent="0.25">
      <c r="A93" s="11" t="s">
        <v>415</v>
      </c>
      <c r="B93" t="s">
        <v>294</v>
      </c>
      <c r="C93" s="3">
        <f>INVENTARIO12151830[[#This Row],[STOCK]]</f>
        <v>116</v>
      </c>
      <c r="D93" s="17">
        <f>SUMIF(ENTRADAS14172035[[#This Row],[CÓDIGO PRODUCTO]],INVENTARIO12151833[[#This Row],[CÓDIGO PRODUCTO]],ENTRADAS14172035[[#This Row],[CANTIDAD]])</f>
        <v>52</v>
      </c>
      <c r="E93" s="17">
        <f>SUMIF(SALIDAS13161934[[#This Row],[CÓDIGO PRODUCTO]],INVENTARIO12151833[[#This Row],[CÓDIGO PRODUCTO]],SALIDAS13161934[[#This Row],[CANTIDAD]])</f>
        <v>86</v>
      </c>
      <c r="F93" s="18">
        <f>INVENTARIO12151833[[#This Row],[EXISTENCIAS INICIALES]]+INVENTARIO12151833[[#This Row],[ENTRADAS]]-INVENTARIO12151833[[#This Row],[SALIDAS]]</f>
        <v>82</v>
      </c>
      <c r="H93" s="1" t="s">
        <v>540</v>
      </c>
      <c r="J93" s="11" t="s">
        <v>415</v>
      </c>
      <c r="K93" s="36" t="e" cm="1">
        <f t="array" ref="K93">BUSCARV</f>
        <v>#NAME?</v>
      </c>
      <c r="L93" s="1">
        <v>86</v>
      </c>
      <c r="N93" s="1" t="s">
        <v>541</v>
      </c>
      <c r="P93" s="11" t="s">
        <v>415</v>
      </c>
      <c r="Q93" s="1" t="e" cm="1" vm="1">
        <f t="array" aca="1" ref="Q93" ca="1">VLOOKUP(ENTRADAS14172035[CÓDIGO PRODUCTO],INVENTARIO12151833[],2,FALSE)</f>
        <v>#VALUE!</v>
      </c>
      <c r="R93" s="1">
        <v>52</v>
      </c>
    </row>
    <row r="94" spans="1:18" x14ac:dyDescent="0.25">
      <c r="A94" s="11" t="s">
        <v>416</v>
      </c>
      <c r="B94" t="s">
        <v>295</v>
      </c>
      <c r="C94" s="3">
        <f>INVENTARIO12151830[[#This Row],[STOCK]]</f>
        <v>129</v>
      </c>
      <c r="D94" s="17">
        <f>SUMIF(ENTRADAS14172035[[#This Row],[CÓDIGO PRODUCTO]],INVENTARIO12151833[[#This Row],[CÓDIGO PRODUCTO]],ENTRADAS14172035[[#This Row],[CANTIDAD]])</f>
        <v>56</v>
      </c>
      <c r="E94" s="17">
        <f>SUMIF(SALIDAS13161934[[#This Row],[CÓDIGO PRODUCTO]],INVENTARIO12151833[[#This Row],[CÓDIGO PRODUCTO]],SALIDAS13161934[[#This Row],[CANTIDAD]])</f>
        <v>79</v>
      </c>
      <c r="F94" s="18">
        <f>INVENTARIO12151833[[#This Row],[EXISTENCIAS INICIALES]]+INVENTARIO12151833[[#This Row],[ENTRADAS]]-INVENTARIO12151833[[#This Row],[SALIDAS]]</f>
        <v>106</v>
      </c>
      <c r="H94" s="1" t="s">
        <v>541</v>
      </c>
      <c r="J94" s="11" t="s">
        <v>416</v>
      </c>
      <c r="K94" s="36" t="e" cm="1">
        <f t="array" ref="K94">BUSCARV</f>
        <v>#NAME?</v>
      </c>
      <c r="L94" s="1">
        <v>79</v>
      </c>
      <c r="N94" s="1" t="s">
        <v>542</v>
      </c>
      <c r="P94" s="11" t="s">
        <v>416</v>
      </c>
      <c r="Q94" s="1" t="e" cm="1" vm="1">
        <f t="array" aca="1" ref="Q94" ca="1">VLOOKUP(ENTRADAS14172035[CÓDIGO PRODUCTO],INVENTARIO12151833[],2,FALSE)</f>
        <v>#VALUE!</v>
      </c>
      <c r="R94" s="1">
        <v>56</v>
      </c>
    </row>
    <row r="95" spans="1:18" x14ac:dyDescent="0.25">
      <c r="A95" s="11" t="s">
        <v>417</v>
      </c>
      <c r="B95" t="s">
        <v>296</v>
      </c>
      <c r="C95" s="3">
        <f>INVENTARIO12151830[[#This Row],[STOCK]]</f>
        <v>59</v>
      </c>
      <c r="D95" s="17">
        <f>SUMIF(ENTRADAS14172035[[#This Row],[CÓDIGO PRODUCTO]],INVENTARIO12151833[[#This Row],[CÓDIGO PRODUCTO]],ENTRADAS14172035[[#This Row],[CANTIDAD]])</f>
        <v>67</v>
      </c>
      <c r="E95" s="17">
        <f>SUMIF(SALIDAS13161934[[#This Row],[CÓDIGO PRODUCTO]],INVENTARIO12151833[[#This Row],[CÓDIGO PRODUCTO]],SALIDAS13161934[[#This Row],[CANTIDAD]])</f>
        <v>82</v>
      </c>
      <c r="F95" s="18">
        <f>INVENTARIO12151833[[#This Row],[EXISTENCIAS INICIALES]]+INVENTARIO12151833[[#This Row],[ENTRADAS]]-INVENTARIO12151833[[#This Row],[SALIDAS]]</f>
        <v>44</v>
      </c>
      <c r="H95" s="1" t="s">
        <v>542</v>
      </c>
      <c r="J95" s="11" t="s">
        <v>417</v>
      </c>
      <c r="K95" s="36" t="e" cm="1">
        <f t="array" ref="K95">BUSCARV</f>
        <v>#NAME?</v>
      </c>
      <c r="L95" s="1">
        <v>82</v>
      </c>
      <c r="N95" s="1" t="s">
        <v>543</v>
      </c>
      <c r="P95" s="11" t="s">
        <v>417</v>
      </c>
      <c r="Q95" s="1" t="e" cm="1" vm="1">
        <f t="array" aca="1" ref="Q95" ca="1">VLOOKUP(ENTRADAS14172035[CÓDIGO PRODUCTO],INVENTARIO12151833[],2,FALSE)</f>
        <v>#VALUE!</v>
      </c>
      <c r="R95" s="1">
        <v>67</v>
      </c>
    </row>
    <row r="96" spans="1:18" x14ac:dyDescent="0.25">
      <c r="A96" s="11" t="s">
        <v>418</v>
      </c>
      <c r="B96" t="s">
        <v>297</v>
      </c>
      <c r="C96" s="3">
        <f>INVENTARIO12151830[[#This Row],[STOCK]]</f>
        <v>126</v>
      </c>
      <c r="D96" s="17">
        <f>SUMIF(ENTRADAS14172035[[#This Row],[CÓDIGO PRODUCTO]],INVENTARIO12151833[[#This Row],[CÓDIGO PRODUCTO]],ENTRADAS14172035[[#This Row],[CANTIDAD]])</f>
        <v>60</v>
      </c>
      <c r="E96" s="17">
        <f>SUMIF(SALIDAS13161934[[#This Row],[CÓDIGO PRODUCTO]],INVENTARIO12151833[[#This Row],[CÓDIGO PRODUCTO]],SALIDAS13161934[[#This Row],[CANTIDAD]])</f>
        <v>80</v>
      </c>
      <c r="F96" s="18">
        <f>INVENTARIO12151833[[#This Row],[EXISTENCIAS INICIALES]]+INVENTARIO12151833[[#This Row],[ENTRADAS]]-INVENTARIO12151833[[#This Row],[SALIDAS]]</f>
        <v>106</v>
      </c>
      <c r="H96" s="1" t="s">
        <v>543</v>
      </c>
      <c r="J96" s="11" t="s">
        <v>418</v>
      </c>
      <c r="K96" s="36" t="e" cm="1">
        <f t="array" ref="K96">BUSCARV</f>
        <v>#NAME?</v>
      </c>
      <c r="L96" s="1">
        <v>80</v>
      </c>
      <c r="N96" s="1" t="s">
        <v>544</v>
      </c>
      <c r="P96" s="11" t="s">
        <v>418</v>
      </c>
      <c r="Q96" s="1" t="e" cm="1" vm="1">
        <f t="array" aca="1" ref="Q96" ca="1">VLOOKUP(ENTRADAS14172035[CÓDIGO PRODUCTO],INVENTARIO12151833[],2,FALSE)</f>
        <v>#VALUE!</v>
      </c>
      <c r="R96" s="1">
        <v>60</v>
      </c>
    </row>
    <row r="97" spans="1:18" x14ac:dyDescent="0.25">
      <c r="A97" s="11" t="s">
        <v>419</v>
      </c>
      <c r="B97" t="s">
        <v>298</v>
      </c>
      <c r="C97" s="3">
        <f>INVENTARIO12151830[[#This Row],[STOCK]]</f>
        <v>66</v>
      </c>
      <c r="D97" s="17">
        <f>SUMIF(ENTRADAS14172035[[#This Row],[CÓDIGO PRODUCTO]],INVENTARIO12151833[[#This Row],[CÓDIGO PRODUCTO]],ENTRADAS14172035[[#This Row],[CANTIDAD]])</f>
        <v>57</v>
      </c>
      <c r="E97" s="17">
        <f>SUMIF(SALIDAS13161934[[#This Row],[CÓDIGO PRODUCTO]],INVENTARIO12151833[[#This Row],[CÓDIGO PRODUCTO]],SALIDAS13161934[[#This Row],[CANTIDAD]])</f>
        <v>82</v>
      </c>
      <c r="F97" s="18">
        <f>INVENTARIO12151833[[#This Row],[EXISTENCIAS INICIALES]]+INVENTARIO12151833[[#This Row],[ENTRADAS]]-INVENTARIO12151833[[#This Row],[SALIDAS]]</f>
        <v>41</v>
      </c>
      <c r="H97" s="1" t="s">
        <v>544</v>
      </c>
      <c r="J97" s="11" t="s">
        <v>419</v>
      </c>
      <c r="K97" s="36" t="e" cm="1">
        <f t="array" ref="K97">BUSCARV</f>
        <v>#NAME?</v>
      </c>
      <c r="L97" s="1">
        <v>82</v>
      </c>
      <c r="N97" s="1" t="s">
        <v>545</v>
      </c>
      <c r="P97" s="11" t="s">
        <v>419</v>
      </c>
      <c r="Q97" s="1" t="e" cm="1" vm="1">
        <f t="array" aca="1" ref="Q97" ca="1">VLOOKUP(ENTRADAS14172035[CÓDIGO PRODUCTO],INVENTARIO12151833[],2,FALSE)</f>
        <v>#VALUE!</v>
      </c>
      <c r="R97" s="1">
        <v>57</v>
      </c>
    </row>
    <row r="98" spans="1:18" x14ac:dyDescent="0.25">
      <c r="A98" s="11" t="s">
        <v>420</v>
      </c>
      <c r="B98" t="s">
        <v>299</v>
      </c>
      <c r="C98" s="3">
        <f>INVENTARIO12151830[[#This Row],[STOCK]]</f>
        <v>29</v>
      </c>
      <c r="D98" s="17">
        <f>SUMIF(ENTRADAS14172035[[#This Row],[CÓDIGO PRODUCTO]],INVENTARIO12151833[[#This Row],[CÓDIGO PRODUCTO]],ENTRADAS14172035[[#This Row],[CANTIDAD]])</f>
        <v>61</v>
      </c>
      <c r="E98" s="17">
        <f>SUMIF(SALIDAS13161934[[#This Row],[CÓDIGO PRODUCTO]],INVENTARIO12151833[[#This Row],[CÓDIGO PRODUCTO]],SALIDAS13161934[[#This Row],[CANTIDAD]])</f>
        <v>83</v>
      </c>
      <c r="F98" s="18">
        <f>INVENTARIO12151833[[#This Row],[EXISTENCIAS INICIALES]]+INVENTARIO12151833[[#This Row],[ENTRADAS]]-INVENTARIO12151833[[#This Row],[SALIDAS]]</f>
        <v>7</v>
      </c>
      <c r="H98" s="1" t="s">
        <v>545</v>
      </c>
      <c r="J98" s="11" t="s">
        <v>420</v>
      </c>
      <c r="K98" s="36" t="e" cm="1">
        <f t="array" ref="K98">BUSCARV</f>
        <v>#NAME?</v>
      </c>
      <c r="L98" s="1">
        <v>83</v>
      </c>
      <c r="N98" s="1" t="s">
        <v>546</v>
      </c>
      <c r="P98" s="11" t="s">
        <v>420</v>
      </c>
      <c r="Q98" s="1" t="e" cm="1" vm="1">
        <f t="array" aca="1" ref="Q98" ca="1">VLOOKUP(ENTRADAS14172035[CÓDIGO PRODUCTO],INVENTARIO12151833[],2,FALSE)</f>
        <v>#VALUE!</v>
      </c>
      <c r="R98" s="1">
        <v>61</v>
      </c>
    </row>
    <row r="99" spans="1:18" x14ac:dyDescent="0.25">
      <c r="A99" s="11" t="s">
        <v>421</v>
      </c>
      <c r="B99" t="s">
        <v>300</v>
      </c>
      <c r="C99" s="3">
        <f>INVENTARIO12151830[[#This Row],[STOCK]]</f>
        <v>91</v>
      </c>
      <c r="D99" s="17">
        <f>SUMIF(ENTRADAS14172035[[#This Row],[CÓDIGO PRODUCTO]],INVENTARIO12151833[[#This Row],[CÓDIGO PRODUCTO]],ENTRADAS14172035[[#This Row],[CANTIDAD]])</f>
        <v>50</v>
      </c>
      <c r="E99" s="17">
        <f>SUMIF(SALIDAS13161934[[#This Row],[CÓDIGO PRODUCTO]],INVENTARIO12151833[[#This Row],[CÓDIGO PRODUCTO]],SALIDAS13161934[[#This Row],[CANTIDAD]])</f>
        <v>86</v>
      </c>
      <c r="F99" s="18">
        <f>INVENTARIO12151833[[#This Row],[EXISTENCIAS INICIALES]]+INVENTARIO12151833[[#This Row],[ENTRADAS]]-INVENTARIO12151833[[#This Row],[SALIDAS]]</f>
        <v>55</v>
      </c>
      <c r="H99" s="1" t="s">
        <v>546</v>
      </c>
      <c r="J99" s="11" t="s">
        <v>421</v>
      </c>
      <c r="K99" s="36" t="e" cm="1">
        <f t="array" ref="K99">BUSCARV</f>
        <v>#NAME?</v>
      </c>
      <c r="L99" s="1">
        <v>86</v>
      </c>
      <c r="N99" s="1" t="s">
        <v>547</v>
      </c>
      <c r="P99" s="11" t="s">
        <v>421</v>
      </c>
      <c r="Q99" s="1" t="e" cm="1" vm="1">
        <f t="array" aca="1" ref="Q99" ca="1">VLOOKUP(ENTRADAS14172035[CÓDIGO PRODUCTO],INVENTARIO12151833[],2,FALSE)</f>
        <v>#VALUE!</v>
      </c>
      <c r="R99" s="1">
        <v>50</v>
      </c>
    </row>
    <row r="100" spans="1:18" x14ac:dyDescent="0.25">
      <c r="A100" s="11" t="s">
        <v>422</v>
      </c>
      <c r="B100" t="s">
        <v>301</v>
      </c>
      <c r="C100" s="3">
        <f>INVENTARIO12151830[[#This Row],[STOCK]]</f>
        <v>100</v>
      </c>
      <c r="D100" s="17">
        <f>SUMIF(ENTRADAS14172035[[#This Row],[CÓDIGO PRODUCTO]],INVENTARIO12151833[[#This Row],[CÓDIGO PRODUCTO]],ENTRADAS14172035[[#This Row],[CANTIDAD]])</f>
        <v>50</v>
      </c>
      <c r="E100" s="17">
        <f>SUMIF(SALIDAS13161934[[#This Row],[CÓDIGO PRODUCTO]],INVENTARIO12151833[[#This Row],[CÓDIGO PRODUCTO]],SALIDAS13161934[[#This Row],[CANTIDAD]])</f>
        <v>82</v>
      </c>
      <c r="F100" s="18">
        <f>INVENTARIO12151833[[#This Row],[EXISTENCIAS INICIALES]]+INVENTARIO12151833[[#This Row],[ENTRADAS]]-INVENTARIO12151833[[#This Row],[SALIDAS]]</f>
        <v>68</v>
      </c>
      <c r="H100" s="1" t="s">
        <v>547</v>
      </c>
      <c r="J100" s="11" t="s">
        <v>422</v>
      </c>
      <c r="K100" s="36" t="e" cm="1">
        <f t="array" ref="K100">BUSCARV</f>
        <v>#NAME?</v>
      </c>
      <c r="L100" s="1">
        <v>82</v>
      </c>
      <c r="N100" s="1" t="s">
        <v>548</v>
      </c>
      <c r="P100" s="11" t="s">
        <v>422</v>
      </c>
      <c r="Q100" s="1" t="e" cm="1" vm="1">
        <f t="array" aca="1" ref="Q100" ca="1">VLOOKUP(ENTRADAS14172035[CÓDIGO PRODUCTO],INVENTARIO12151833[],2,FALSE)</f>
        <v>#VALUE!</v>
      </c>
      <c r="R100" s="1">
        <v>50</v>
      </c>
    </row>
    <row r="101" spans="1:18" x14ac:dyDescent="0.25">
      <c r="A101" s="11" t="s">
        <v>423</v>
      </c>
      <c r="B101" t="s">
        <v>302</v>
      </c>
      <c r="C101" s="3">
        <f>INVENTARIO12151830[[#This Row],[STOCK]]</f>
        <v>143</v>
      </c>
      <c r="D101" s="17">
        <f>SUMIF(ENTRADAS14172035[[#This Row],[CÓDIGO PRODUCTO]],INVENTARIO12151833[[#This Row],[CÓDIGO PRODUCTO]],ENTRADAS14172035[[#This Row],[CANTIDAD]])</f>
        <v>62</v>
      </c>
      <c r="E101" s="17">
        <f>SUMIF(SALIDAS13161934[[#This Row],[CÓDIGO PRODUCTO]],INVENTARIO12151833[[#This Row],[CÓDIGO PRODUCTO]],SALIDAS13161934[[#This Row],[CANTIDAD]])</f>
        <v>79</v>
      </c>
      <c r="F101" s="18">
        <f>INVENTARIO12151833[[#This Row],[EXISTENCIAS INICIALES]]+INVENTARIO12151833[[#This Row],[ENTRADAS]]-INVENTARIO12151833[[#This Row],[SALIDAS]]</f>
        <v>126</v>
      </c>
      <c r="H101" s="1" t="s">
        <v>548</v>
      </c>
      <c r="J101" s="11" t="s">
        <v>423</v>
      </c>
      <c r="K101" s="36" t="e" cm="1">
        <f t="array" ref="K101">BUSCARV</f>
        <v>#NAME?</v>
      </c>
      <c r="L101" s="1">
        <v>79</v>
      </c>
      <c r="N101" s="1" t="s">
        <v>549</v>
      </c>
      <c r="P101" s="11" t="s">
        <v>423</v>
      </c>
      <c r="Q101" s="1" t="e" cm="1" vm="1">
        <f t="array" aca="1" ref="Q101" ca="1">VLOOKUP(ENTRADAS14172035[CÓDIGO PRODUCTO],INVENTARIO12151833[],2,FALSE)</f>
        <v>#VALUE!</v>
      </c>
      <c r="R101" s="1">
        <v>62</v>
      </c>
    </row>
    <row r="102" spans="1:18" x14ac:dyDescent="0.25">
      <c r="A102" s="11" t="s">
        <v>424</v>
      </c>
      <c r="B102" t="s">
        <v>303</v>
      </c>
      <c r="C102" s="3">
        <f>INVENTARIO12151830[[#This Row],[STOCK]]</f>
        <v>44</v>
      </c>
      <c r="D102" s="17">
        <f>SUMIF(ENTRADAS14172035[[#This Row],[CÓDIGO PRODUCTO]],INVENTARIO12151833[[#This Row],[CÓDIGO PRODUCTO]],ENTRADAS14172035[[#This Row],[CANTIDAD]])</f>
        <v>64</v>
      </c>
      <c r="E102" s="17">
        <f>SUMIF(SALIDAS13161934[[#This Row],[CÓDIGO PRODUCTO]],INVENTARIO12151833[[#This Row],[CÓDIGO PRODUCTO]],SALIDAS13161934[[#This Row],[CANTIDAD]])</f>
        <v>81</v>
      </c>
      <c r="F102" s="18">
        <f>INVENTARIO12151833[[#This Row],[EXISTENCIAS INICIALES]]+INVENTARIO12151833[[#This Row],[ENTRADAS]]-INVENTARIO12151833[[#This Row],[SALIDAS]]</f>
        <v>27</v>
      </c>
      <c r="H102" s="1" t="s">
        <v>549</v>
      </c>
      <c r="J102" s="11" t="s">
        <v>424</v>
      </c>
      <c r="K102" s="36" t="e" cm="1">
        <f t="array" ref="K102">BUSCARV</f>
        <v>#NAME?</v>
      </c>
      <c r="L102" s="1">
        <v>81</v>
      </c>
      <c r="N102" s="1" t="s">
        <v>550</v>
      </c>
      <c r="P102" s="11" t="s">
        <v>424</v>
      </c>
      <c r="Q102" s="1" t="e" cm="1" vm="1">
        <f t="array" aca="1" ref="Q102" ca="1">VLOOKUP(ENTRADAS14172035[CÓDIGO PRODUCTO],INVENTARIO12151833[],2,FALSE)</f>
        <v>#VALUE!</v>
      </c>
      <c r="R102" s="1">
        <v>64</v>
      </c>
    </row>
    <row r="103" spans="1:18" x14ac:dyDescent="0.25">
      <c r="A103" s="11" t="s">
        <v>425</v>
      </c>
      <c r="B103" t="s">
        <v>78</v>
      </c>
      <c r="C103" s="3">
        <f>INVENTARIO12151830[[#This Row],[STOCK]]</f>
        <v>82</v>
      </c>
      <c r="D103" s="17">
        <f>SUMIF(ENTRADAS14172035[[#This Row],[CÓDIGO PRODUCTO]],INVENTARIO12151833[[#This Row],[CÓDIGO PRODUCTO]],ENTRADAS14172035[[#This Row],[CANTIDAD]])</f>
        <v>55</v>
      </c>
      <c r="E103" s="17">
        <f>SUMIF(SALIDAS13161934[[#This Row],[CÓDIGO PRODUCTO]],INVENTARIO12151833[[#This Row],[CÓDIGO PRODUCTO]],SALIDAS13161934[[#This Row],[CANTIDAD]])</f>
        <v>85</v>
      </c>
      <c r="F103" s="18">
        <f>INVENTARIO12151833[[#This Row],[EXISTENCIAS INICIALES]]+INVENTARIO12151833[[#This Row],[ENTRADAS]]-INVENTARIO12151833[[#This Row],[SALIDAS]]</f>
        <v>52</v>
      </c>
      <c r="H103" s="1" t="s">
        <v>550</v>
      </c>
      <c r="J103" s="11" t="s">
        <v>425</v>
      </c>
      <c r="K103" s="36" t="e" cm="1">
        <f t="array" ref="K103">BUSCARV</f>
        <v>#NAME?</v>
      </c>
      <c r="L103" s="1">
        <v>85</v>
      </c>
      <c r="N103" s="1" t="s">
        <v>551</v>
      </c>
      <c r="P103" s="11" t="s">
        <v>425</v>
      </c>
      <c r="Q103" s="1" t="e" cm="1" vm="1">
        <f t="array" aca="1" ref="Q103" ca="1">VLOOKUP(ENTRADAS14172035[CÓDIGO PRODUCTO],INVENTARIO12151833[],2,FALSE)</f>
        <v>#VALUE!</v>
      </c>
      <c r="R103" s="1">
        <v>55</v>
      </c>
    </row>
    <row r="104" spans="1:18" x14ac:dyDescent="0.25">
      <c r="A104" s="11" t="s">
        <v>426</v>
      </c>
      <c r="B104" t="s">
        <v>304</v>
      </c>
      <c r="C104" s="3">
        <f>INVENTARIO12151830[[#This Row],[STOCK]]</f>
        <v>114</v>
      </c>
      <c r="D104" s="17">
        <f>SUMIF(ENTRADAS14172035[[#This Row],[CÓDIGO PRODUCTO]],INVENTARIO12151833[[#This Row],[CÓDIGO PRODUCTO]],ENTRADAS14172035[[#This Row],[CANTIDAD]])</f>
        <v>56</v>
      </c>
      <c r="E104" s="17">
        <f>SUMIF(SALIDAS13161934[[#This Row],[CÓDIGO PRODUCTO]],INVENTARIO12151833[[#This Row],[CÓDIGO PRODUCTO]],SALIDAS13161934[[#This Row],[CANTIDAD]])</f>
        <v>80</v>
      </c>
      <c r="F104" s="18">
        <f>INVENTARIO12151833[[#This Row],[EXISTENCIAS INICIALES]]+INVENTARIO12151833[[#This Row],[ENTRADAS]]-INVENTARIO12151833[[#This Row],[SALIDAS]]</f>
        <v>90</v>
      </c>
      <c r="H104" s="1" t="s">
        <v>551</v>
      </c>
      <c r="J104" s="11" t="s">
        <v>426</v>
      </c>
      <c r="K104" s="36" t="e" cm="1">
        <f t="array" ref="K104">BUSCARV</f>
        <v>#NAME?</v>
      </c>
      <c r="L104" s="1">
        <v>80</v>
      </c>
      <c r="N104" s="1" t="s">
        <v>552</v>
      </c>
      <c r="P104" s="11" t="s">
        <v>426</v>
      </c>
      <c r="Q104" s="1" t="e" cm="1" vm="1">
        <f t="array" aca="1" ref="Q104" ca="1">VLOOKUP(ENTRADAS14172035[CÓDIGO PRODUCTO],INVENTARIO12151833[],2,FALSE)</f>
        <v>#VALUE!</v>
      </c>
      <c r="R104" s="1">
        <v>56</v>
      </c>
    </row>
    <row r="105" spans="1:18" x14ac:dyDescent="0.25">
      <c r="A105" s="11" t="s">
        <v>427</v>
      </c>
      <c r="B105" t="s">
        <v>79</v>
      </c>
      <c r="C105" s="3">
        <f>INVENTARIO12151830[[#This Row],[STOCK]]</f>
        <v>42</v>
      </c>
      <c r="D105" s="17">
        <f>SUMIF(ENTRADAS14172035[[#This Row],[CÓDIGO PRODUCTO]],INVENTARIO12151833[[#This Row],[CÓDIGO PRODUCTO]],ENTRADAS14172035[[#This Row],[CANTIDAD]])</f>
        <v>65</v>
      </c>
      <c r="E105" s="17">
        <f>SUMIF(SALIDAS13161934[[#This Row],[CÓDIGO PRODUCTO]],INVENTARIO12151833[[#This Row],[CÓDIGO PRODUCTO]],SALIDAS13161934[[#This Row],[CANTIDAD]])</f>
        <v>83</v>
      </c>
      <c r="F105" s="18">
        <f>INVENTARIO12151833[[#This Row],[EXISTENCIAS INICIALES]]+INVENTARIO12151833[[#This Row],[ENTRADAS]]-INVENTARIO12151833[[#This Row],[SALIDAS]]</f>
        <v>24</v>
      </c>
      <c r="H105" s="1" t="s">
        <v>552</v>
      </c>
      <c r="J105" s="11" t="s">
        <v>427</v>
      </c>
      <c r="K105" s="36" t="e" cm="1">
        <f t="array" ref="K105">BUSCARV</f>
        <v>#NAME?</v>
      </c>
      <c r="L105" s="1">
        <v>83</v>
      </c>
      <c r="N105" s="1" t="s">
        <v>553</v>
      </c>
      <c r="P105" s="11" t="s">
        <v>427</v>
      </c>
      <c r="Q105" s="1" t="e" cm="1" vm="1">
        <f t="array" aca="1" ref="Q105" ca="1">VLOOKUP(ENTRADAS14172035[CÓDIGO PRODUCTO],INVENTARIO12151833[],2,FALSE)</f>
        <v>#VALUE!</v>
      </c>
      <c r="R105" s="1">
        <v>65</v>
      </c>
    </row>
    <row r="106" spans="1:18" x14ac:dyDescent="0.25">
      <c r="A106" s="11" t="s">
        <v>428</v>
      </c>
      <c r="B106" t="s">
        <v>305</v>
      </c>
      <c r="C106" s="3">
        <f>INVENTARIO12151830[[#This Row],[STOCK]]</f>
        <v>59</v>
      </c>
      <c r="D106" s="17">
        <f>SUMIF(ENTRADAS14172035[[#This Row],[CÓDIGO PRODUCTO]],INVENTARIO12151833[[#This Row],[CÓDIGO PRODUCTO]],ENTRADAS14172035[[#This Row],[CANTIDAD]])</f>
        <v>55</v>
      </c>
      <c r="E106" s="17">
        <f>SUMIF(SALIDAS13161934[[#This Row],[CÓDIGO PRODUCTO]],INVENTARIO12151833[[#This Row],[CÓDIGO PRODUCTO]],SALIDAS13161934[[#This Row],[CANTIDAD]])</f>
        <v>85</v>
      </c>
      <c r="F106" s="18">
        <f>INVENTARIO12151833[[#This Row],[EXISTENCIAS INICIALES]]+INVENTARIO12151833[[#This Row],[ENTRADAS]]-INVENTARIO12151833[[#This Row],[SALIDAS]]</f>
        <v>29</v>
      </c>
      <c r="H106" s="1" t="s">
        <v>553</v>
      </c>
      <c r="J106" s="11" t="s">
        <v>428</v>
      </c>
      <c r="K106" s="36" t="e" cm="1">
        <f t="array" ref="K106">BUSCARV</f>
        <v>#NAME?</v>
      </c>
      <c r="L106" s="1">
        <v>85</v>
      </c>
      <c r="N106" s="1" t="s">
        <v>554</v>
      </c>
      <c r="P106" s="11" t="s">
        <v>428</v>
      </c>
      <c r="Q106" s="1" t="e" cm="1" vm="1">
        <f t="array" aca="1" ref="Q106" ca="1">VLOOKUP(ENTRADAS14172035[CÓDIGO PRODUCTO],INVENTARIO12151833[],2,FALSE)</f>
        <v>#VALUE!</v>
      </c>
      <c r="R106" s="1">
        <v>55</v>
      </c>
    </row>
    <row r="107" spans="1:18" x14ac:dyDescent="0.25">
      <c r="A107" s="11" t="s">
        <v>429</v>
      </c>
      <c r="B107" t="s">
        <v>306</v>
      </c>
      <c r="C107" s="3">
        <f>INVENTARIO12151830[[#This Row],[STOCK]]</f>
        <v>91</v>
      </c>
      <c r="D107" s="17">
        <f>SUMIF(ENTRADAS14172035[[#This Row],[CÓDIGO PRODUCTO]],INVENTARIO12151833[[#This Row],[CÓDIGO PRODUCTO]],ENTRADAS14172035[[#This Row],[CANTIDAD]])</f>
        <v>52</v>
      </c>
      <c r="E107" s="17">
        <f>SUMIF(SALIDAS13161934[[#This Row],[CÓDIGO PRODUCTO]],INVENTARIO12151833[[#This Row],[CÓDIGO PRODUCTO]],SALIDAS13161934[[#This Row],[CANTIDAD]])</f>
        <v>85</v>
      </c>
      <c r="F107" s="18">
        <f>INVENTARIO12151833[[#This Row],[EXISTENCIAS INICIALES]]+INVENTARIO12151833[[#This Row],[ENTRADAS]]-INVENTARIO12151833[[#This Row],[SALIDAS]]</f>
        <v>58</v>
      </c>
      <c r="H107" s="1" t="s">
        <v>554</v>
      </c>
      <c r="J107" s="11" t="s">
        <v>429</v>
      </c>
      <c r="K107" s="36" t="e" cm="1">
        <f t="array" ref="K107">BUSCARV</f>
        <v>#NAME?</v>
      </c>
      <c r="L107" s="1">
        <v>85</v>
      </c>
      <c r="N107" s="1" t="s">
        <v>555</v>
      </c>
      <c r="P107" s="11" t="s">
        <v>429</v>
      </c>
      <c r="Q107" s="1" t="e" cm="1" vm="1">
        <f t="array" aca="1" ref="Q107" ca="1">VLOOKUP(ENTRADAS14172035[CÓDIGO PRODUCTO],INVENTARIO12151833[],2,FALSE)</f>
        <v>#VALUE!</v>
      </c>
      <c r="R107" s="1">
        <v>52</v>
      </c>
    </row>
    <row r="108" spans="1:18" x14ac:dyDescent="0.25">
      <c r="A108" s="11" t="s">
        <v>430</v>
      </c>
      <c r="B108" t="s">
        <v>81</v>
      </c>
      <c r="C108" s="3">
        <f>INVENTARIO12151830[[#This Row],[STOCK]]</f>
        <v>78</v>
      </c>
      <c r="D108" s="17">
        <f>SUMIF(ENTRADAS14172035[[#This Row],[CÓDIGO PRODUCTO]],INVENTARIO12151833[[#This Row],[CÓDIGO PRODUCTO]],ENTRADAS14172035[[#This Row],[CANTIDAD]])</f>
        <v>63</v>
      </c>
      <c r="E108" s="17">
        <f>SUMIF(SALIDAS13161934[[#This Row],[CÓDIGO PRODUCTO]],INVENTARIO12151833[[#This Row],[CÓDIGO PRODUCTO]],SALIDAS13161934[[#This Row],[CANTIDAD]])</f>
        <v>83</v>
      </c>
      <c r="F108" s="18">
        <f>INVENTARIO12151833[[#This Row],[EXISTENCIAS INICIALES]]+INVENTARIO12151833[[#This Row],[ENTRADAS]]-INVENTARIO12151833[[#This Row],[SALIDAS]]</f>
        <v>58</v>
      </c>
      <c r="H108" s="1" t="s">
        <v>555</v>
      </c>
      <c r="J108" s="11" t="s">
        <v>430</v>
      </c>
      <c r="K108" s="36" t="e" cm="1">
        <f t="array" ref="K108">BUSCARV</f>
        <v>#NAME?</v>
      </c>
      <c r="L108" s="1">
        <v>83</v>
      </c>
      <c r="N108" s="1" t="s">
        <v>556</v>
      </c>
      <c r="P108" s="11" t="s">
        <v>430</v>
      </c>
      <c r="Q108" s="1" t="e" cm="1" vm="1">
        <f t="array" aca="1" ref="Q108" ca="1">VLOOKUP(ENTRADAS14172035[CÓDIGO PRODUCTO],INVENTARIO12151833[],2,FALSE)</f>
        <v>#VALUE!</v>
      </c>
      <c r="R108" s="1">
        <v>63</v>
      </c>
    </row>
    <row r="109" spans="1:18" x14ac:dyDescent="0.25">
      <c r="A109" s="11" t="s">
        <v>431</v>
      </c>
      <c r="B109" t="s">
        <v>307</v>
      </c>
      <c r="C109" s="3">
        <f>INVENTARIO12151830[[#This Row],[STOCK]]</f>
        <v>80</v>
      </c>
      <c r="D109" s="17">
        <f>SUMIF(ENTRADAS14172035[[#This Row],[CÓDIGO PRODUCTO]],INVENTARIO12151833[[#This Row],[CÓDIGO PRODUCTO]],ENTRADAS14172035[[#This Row],[CANTIDAD]])</f>
        <v>57</v>
      </c>
      <c r="E109" s="17">
        <f>SUMIF(SALIDAS13161934[[#This Row],[CÓDIGO PRODUCTO]],INVENTARIO12151833[[#This Row],[CÓDIGO PRODUCTO]],SALIDAS13161934[[#This Row],[CANTIDAD]])</f>
        <v>82</v>
      </c>
      <c r="F109" s="18">
        <f>INVENTARIO12151833[[#This Row],[EXISTENCIAS INICIALES]]+INVENTARIO12151833[[#This Row],[ENTRADAS]]-INVENTARIO12151833[[#This Row],[SALIDAS]]</f>
        <v>55</v>
      </c>
      <c r="H109" s="1" t="s">
        <v>556</v>
      </c>
      <c r="J109" s="11" t="s">
        <v>431</v>
      </c>
      <c r="K109" s="36" t="e" cm="1">
        <f t="array" ref="K109">BUSCARV</f>
        <v>#NAME?</v>
      </c>
      <c r="L109" s="1">
        <v>82</v>
      </c>
      <c r="N109" s="1" t="s">
        <v>557</v>
      </c>
      <c r="P109" s="11" t="s">
        <v>431</v>
      </c>
      <c r="Q109" s="1" t="e" cm="1" vm="1">
        <f t="array" aca="1" ref="Q109" ca="1">VLOOKUP(ENTRADAS14172035[CÓDIGO PRODUCTO],INVENTARIO12151833[],2,FALSE)</f>
        <v>#VALUE!</v>
      </c>
      <c r="R109" s="1">
        <v>57</v>
      </c>
    </row>
    <row r="110" spans="1:18" x14ac:dyDescent="0.25">
      <c r="A110" s="11" t="s">
        <v>432</v>
      </c>
      <c r="B110" t="s">
        <v>308</v>
      </c>
      <c r="C110" s="3">
        <f>INVENTARIO12151830[[#This Row],[STOCK]]</f>
        <v>43</v>
      </c>
      <c r="D110" s="17">
        <f>SUMIF(ENTRADAS14172035[[#This Row],[CÓDIGO PRODUCTO]],INVENTARIO12151833[[#This Row],[CÓDIGO PRODUCTO]],ENTRADAS14172035[[#This Row],[CANTIDAD]])</f>
        <v>64</v>
      </c>
      <c r="E110" s="17">
        <f>SUMIF(SALIDAS13161934[[#This Row],[CÓDIGO PRODUCTO]],INVENTARIO12151833[[#This Row],[CÓDIGO PRODUCTO]],SALIDAS13161934[[#This Row],[CANTIDAD]])</f>
        <v>85</v>
      </c>
      <c r="F110" s="18">
        <f>INVENTARIO12151833[[#This Row],[EXISTENCIAS INICIALES]]+INVENTARIO12151833[[#This Row],[ENTRADAS]]-INVENTARIO12151833[[#This Row],[SALIDAS]]</f>
        <v>22</v>
      </c>
      <c r="H110" s="1" t="s">
        <v>557</v>
      </c>
      <c r="J110" s="11" t="s">
        <v>432</v>
      </c>
      <c r="K110" s="36" t="e" cm="1">
        <f t="array" ref="K110">BUSCARV</f>
        <v>#NAME?</v>
      </c>
      <c r="L110" s="1">
        <v>85</v>
      </c>
      <c r="N110" s="1" t="s">
        <v>558</v>
      </c>
      <c r="P110" s="11" t="s">
        <v>432</v>
      </c>
      <c r="Q110" s="1" t="e" cm="1" vm="1">
        <f t="array" aca="1" ref="Q110" ca="1">VLOOKUP(ENTRADAS14172035[CÓDIGO PRODUCTO],INVENTARIO12151833[],2,FALSE)</f>
        <v>#VALUE!</v>
      </c>
      <c r="R110" s="1">
        <v>64</v>
      </c>
    </row>
    <row r="111" spans="1:18" x14ac:dyDescent="0.25">
      <c r="A111" s="11" t="s">
        <v>433</v>
      </c>
      <c r="B111" t="s">
        <v>309</v>
      </c>
      <c r="C111" s="3">
        <f>INVENTARIO12151830[[#This Row],[STOCK]]</f>
        <v>96</v>
      </c>
      <c r="D111" s="17">
        <f>SUMIF(ENTRADAS14172035[[#This Row],[CÓDIGO PRODUCTO]],INVENTARIO12151833[[#This Row],[CÓDIGO PRODUCTO]],ENTRADAS14172035[[#This Row],[CANTIDAD]])</f>
        <v>64</v>
      </c>
      <c r="E111" s="17">
        <f>SUMIF(SALIDAS13161934[[#This Row],[CÓDIGO PRODUCTO]],INVENTARIO12151833[[#This Row],[CÓDIGO PRODUCTO]],SALIDAS13161934[[#This Row],[CANTIDAD]])</f>
        <v>85</v>
      </c>
      <c r="F111" s="18">
        <f>INVENTARIO12151833[[#This Row],[EXISTENCIAS INICIALES]]+INVENTARIO12151833[[#This Row],[ENTRADAS]]-INVENTARIO12151833[[#This Row],[SALIDAS]]</f>
        <v>75</v>
      </c>
      <c r="H111" s="1" t="s">
        <v>558</v>
      </c>
      <c r="J111" s="11" t="s">
        <v>433</v>
      </c>
      <c r="K111" s="36" t="e" cm="1">
        <f t="array" ref="K111">BUSCARV</f>
        <v>#NAME?</v>
      </c>
      <c r="L111" s="1">
        <v>85</v>
      </c>
      <c r="N111" s="1" t="s">
        <v>559</v>
      </c>
      <c r="P111" s="11" t="s">
        <v>433</v>
      </c>
      <c r="Q111" s="1" t="e" cm="1" vm="1">
        <f t="array" aca="1" ref="Q111" ca="1">VLOOKUP(ENTRADAS14172035[CÓDIGO PRODUCTO],INVENTARIO12151833[],2,FALSE)</f>
        <v>#VALUE!</v>
      </c>
      <c r="R111" s="1">
        <v>64</v>
      </c>
    </row>
    <row r="112" spans="1:18" x14ac:dyDescent="0.25">
      <c r="A112" s="11" t="s">
        <v>434</v>
      </c>
      <c r="B112" t="s">
        <v>310</v>
      </c>
      <c r="C112" s="3">
        <f>INVENTARIO12151830[[#This Row],[STOCK]]</f>
        <v>86</v>
      </c>
      <c r="D112" s="17">
        <f>SUMIF(ENTRADAS14172035[[#This Row],[CÓDIGO PRODUCTO]],INVENTARIO12151833[[#This Row],[CÓDIGO PRODUCTO]],ENTRADAS14172035[[#This Row],[CANTIDAD]])</f>
        <v>54</v>
      </c>
      <c r="E112" s="17">
        <f>SUMIF(SALIDAS13161934[[#This Row],[CÓDIGO PRODUCTO]],INVENTARIO12151833[[#This Row],[CÓDIGO PRODUCTO]],SALIDAS13161934[[#This Row],[CANTIDAD]])</f>
        <v>81</v>
      </c>
      <c r="F112" s="18">
        <f>INVENTARIO12151833[[#This Row],[EXISTENCIAS INICIALES]]+INVENTARIO12151833[[#This Row],[ENTRADAS]]-INVENTARIO12151833[[#This Row],[SALIDAS]]</f>
        <v>59</v>
      </c>
      <c r="H112" s="1" t="s">
        <v>559</v>
      </c>
      <c r="J112" s="11" t="s">
        <v>434</v>
      </c>
      <c r="K112" s="36" t="e" cm="1">
        <f t="array" ref="K112">BUSCARV</f>
        <v>#NAME?</v>
      </c>
      <c r="L112" s="1">
        <v>81</v>
      </c>
      <c r="N112" s="1" t="s">
        <v>560</v>
      </c>
      <c r="P112" s="11" t="s">
        <v>434</v>
      </c>
      <c r="Q112" s="1" t="e" cm="1" vm="1">
        <f t="array" aca="1" ref="Q112" ca="1">VLOOKUP(ENTRADAS14172035[CÓDIGO PRODUCTO],INVENTARIO12151833[],2,FALSE)</f>
        <v>#VALUE!</v>
      </c>
      <c r="R112" s="1">
        <v>54</v>
      </c>
    </row>
    <row r="113" spans="1:18" x14ac:dyDescent="0.25">
      <c r="A113" s="11" t="s">
        <v>435</v>
      </c>
      <c r="B113" t="s">
        <v>311</v>
      </c>
      <c r="C113" s="3">
        <f>INVENTARIO12151830[[#This Row],[STOCK]]</f>
        <v>172</v>
      </c>
      <c r="D113" s="17">
        <f>SUMIF(ENTRADAS14172035[[#This Row],[CÓDIGO PRODUCTO]],INVENTARIO12151833[[#This Row],[CÓDIGO PRODUCTO]],ENTRADAS14172035[[#This Row],[CANTIDAD]])</f>
        <v>50</v>
      </c>
      <c r="E113" s="17">
        <f>SUMIF(SALIDAS13161934[[#This Row],[CÓDIGO PRODUCTO]],INVENTARIO12151833[[#This Row],[CÓDIGO PRODUCTO]],SALIDAS13161934[[#This Row],[CANTIDAD]])</f>
        <v>82</v>
      </c>
      <c r="F113" s="18">
        <f>INVENTARIO12151833[[#This Row],[EXISTENCIAS INICIALES]]+INVENTARIO12151833[[#This Row],[ENTRADAS]]-INVENTARIO12151833[[#This Row],[SALIDAS]]</f>
        <v>140</v>
      </c>
      <c r="H113" s="1" t="s">
        <v>560</v>
      </c>
      <c r="J113" s="11" t="s">
        <v>435</v>
      </c>
      <c r="K113" s="36" t="e" cm="1">
        <f t="array" ref="K113">BUSCARV</f>
        <v>#NAME?</v>
      </c>
      <c r="L113" s="1">
        <v>82</v>
      </c>
      <c r="N113" s="1" t="s">
        <v>561</v>
      </c>
      <c r="P113" s="11" t="s">
        <v>435</v>
      </c>
      <c r="Q113" s="1" t="e" cm="1" vm="1">
        <f t="array" aca="1" ref="Q113" ca="1">VLOOKUP(ENTRADAS14172035[CÓDIGO PRODUCTO],INVENTARIO12151833[],2,FALSE)</f>
        <v>#VALUE!</v>
      </c>
      <c r="R113" s="1">
        <v>50</v>
      </c>
    </row>
    <row r="114" spans="1:18" x14ac:dyDescent="0.25">
      <c r="A114" s="11" t="s">
        <v>436</v>
      </c>
      <c r="B114" t="s">
        <v>312</v>
      </c>
      <c r="C114" s="3">
        <f>INVENTARIO12151830[[#This Row],[STOCK]]</f>
        <v>123</v>
      </c>
      <c r="D114" s="17">
        <f>SUMIF(ENTRADAS14172035[[#This Row],[CÓDIGO PRODUCTO]],INVENTARIO12151833[[#This Row],[CÓDIGO PRODUCTO]],ENTRADAS14172035[[#This Row],[CANTIDAD]])</f>
        <v>56</v>
      </c>
      <c r="E114" s="17">
        <f>SUMIF(SALIDAS13161934[[#This Row],[CÓDIGO PRODUCTO]],INVENTARIO12151833[[#This Row],[CÓDIGO PRODUCTO]],SALIDAS13161934[[#This Row],[CANTIDAD]])</f>
        <v>80</v>
      </c>
      <c r="F114" s="18">
        <f>INVENTARIO12151833[[#This Row],[EXISTENCIAS INICIALES]]+INVENTARIO12151833[[#This Row],[ENTRADAS]]-INVENTARIO12151833[[#This Row],[SALIDAS]]</f>
        <v>99</v>
      </c>
      <c r="H114" s="1" t="s">
        <v>561</v>
      </c>
      <c r="J114" s="11" t="s">
        <v>436</v>
      </c>
      <c r="K114" s="36" t="e" cm="1">
        <f t="array" ref="K114">BUSCARV</f>
        <v>#NAME?</v>
      </c>
      <c r="L114" s="1">
        <v>80</v>
      </c>
      <c r="N114" s="1" t="s">
        <v>562</v>
      </c>
      <c r="P114" s="11" t="s">
        <v>436</v>
      </c>
      <c r="Q114" s="1" t="e" cm="1" vm="1">
        <f t="array" aca="1" ref="Q114" ca="1">VLOOKUP(ENTRADAS14172035[CÓDIGO PRODUCTO],INVENTARIO12151833[],2,FALSE)</f>
        <v>#VALUE!</v>
      </c>
      <c r="R114" s="1">
        <v>56</v>
      </c>
    </row>
    <row r="115" spans="1:18" x14ac:dyDescent="0.25">
      <c r="A115" s="11" t="s">
        <v>437</v>
      </c>
      <c r="B115" t="s">
        <v>313</v>
      </c>
      <c r="C115" s="3">
        <f>INVENTARIO12151830[[#This Row],[STOCK]]</f>
        <v>77</v>
      </c>
      <c r="D115" s="17">
        <f>SUMIF(ENTRADAS14172035[[#This Row],[CÓDIGO PRODUCTO]],INVENTARIO12151833[[#This Row],[CÓDIGO PRODUCTO]],ENTRADAS14172035[[#This Row],[CANTIDAD]])</f>
        <v>63</v>
      </c>
      <c r="E115" s="17">
        <f>SUMIF(SALIDAS13161934[[#This Row],[CÓDIGO PRODUCTO]],INVENTARIO12151833[[#This Row],[CÓDIGO PRODUCTO]],SALIDAS13161934[[#This Row],[CANTIDAD]])</f>
        <v>86</v>
      </c>
      <c r="F115" s="18">
        <f>INVENTARIO12151833[[#This Row],[EXISTENCIAS INICIALES]]+INVENTARIO12151833[[#This Row],[ENTRADAS]]-INVENTARIO12151833[[#This Row],[SALIDAS]]</f>
        <v>54</v>
      </c>
      <c r="H115" s="1" t="s">
        <v>562</v>
      </c>
      <c r="J115" s="11" t="s">
        <v>437</v>
      </c>
      <c r="K115" s="36" t="e" cm="1">
        <f t="array" ref="K115">BUSCARV</f>
        <v>#NAME?</v>
      </c>
      <c r="L115" s="1">
        <v>86</v>
      </c>
      <c r="N115" s="1" t="s">
        <v>563</v>
      </c>
      <c r="P115" s="11" t="s">
        <v>437</v>
      </c>
      <c r="Q115" s="1" t="e" cm="1" vm="1">
        <f t="array" aca="1" ref="Q115" ca="1">VLOOKUP(ENTRADAS14172035[CÓDIGO PRODUCTO],INVENTARIO12151833[],2,FALSE)</f>
        <v>#VALUE!</v>
      </c>
      <c r="R115" s="1">
        <v>63</v>
      </c>
    </row>
    <row r="116" spans="1:18" x14ac:dyDescent="0.25">
      <c r="A116" s="11" t="s">
        <v>438</v>
      </c>
      <c r="B116" t="s">
        <v>314</v>
      </c>
      <c r="C116" s="3">
        <f>INVENTARIO12151830[[#This Row],[STOCK]]</f>
        <v>97</v>
      </c>
      <c r="D116" s="17">
        <f>SUMIF(ENTRADAS14172035[[#This Row],[CÓDIGO PRODUCTO]],INVENTARIO12151833[[#This Row],[CÓDIGO PRODUCTO]],ENTRADAS14172035[[#This Row],[CANTIDAD]])</f>
        <v>68</v>
      </c>
      <c r="E116" s="17">
        <f>SUMIF(SALIDAS13161934[[#This Row],[CÓDIGO PRODUCTO]],INVENTARIO12151833[[#This Row],[CÓDIGO PRODUCTO]],SALIDAS13161934[[#This Row],[CANTIDAD]])</f>
        <v>80</v>
      </c>
      <c r="F116" s="18">
        <f>INVENTARIO12151833[[#This Row],[EXISTENCIAS INICIALES]]+INVENTARIO12151833[[#This Row],[ENTRADAS]]-INVENTARIO12151833[[#This Row],[SALIDAS]]</f>
        <v>85</v>
      </c>
      <c r="H116" s="1" t="s">
        <v>563</v>
      </c>
      <c r="J116" s="11" t="s">
        <v>438</v>
      </c>
      <c r="K116" s="36" t="e" cm="1">
        <f t="array" ref="K116">BUSCARV</f>
        <v>#NAME?</v>
      </c>
      <c r="L116" s="1">
        <v>80</v>
      </c>
      <c r="N116" s="1" t="s">
        <v>564</v>
      </c>
      <c r="P116" s="11" t="s">
        <v>438</v>
      </c>
      <c r="Q116" s="1" t="e" cm="1" vm="1">
        <f t="array" aca="1" ref="Q116" ca="1">VLOOKUP(ENTRADAS14172035[CÓDIGO PRODUCTO],INVENTARIO12151833[],2,FALSE)</f>
        <v>#VALUE!</v>
      </c>
      <c r="R116" s="1">
        <v>68</v>
      </c>
    </row>
    <row r="117" spans="1:18" x14ac:dyDescent="0.25">
      <c r="A117" s="11" t="s">
        <v>439</v>
      </c>
      <c r="B117" t="s">
        <v>315</v>
      </c>
      <c r="C117" s="3">
        <f>INVENTARIO12151830[[#This Row],[STOCK]]</f>
        <v>43</v>
      </c>
      <c r="D117" s="17">
        <f>SUMIF(ENTRADAS14172035[[#This Row],[CÓDIGO PRODUCTO]],INVENTARIO12151833[[#This Row],[CÓDIGO PRODUCTO]],ENTRADAS14172035[[#This Row],[CANTIDAD]])</f>
        <v>62</v>
      </c>
      <c r="E117" s="17">
        <f>SUMIF(SALIDAS13161934[[#This Row],[CÓDIGO PRODUCTO]],INVENTARIO12151833[[#This Row],[CÓDIGO PRODUCTO]],SALIDAS13161934[[#This Row],[CANTIDAD]])</f>
        <v>83</v>
      </c>
      <c r="F117" s="18">
        <f>INVENTARIO12151833[[#This Row],[EXISTENCIAS INICIALES]]+INVENTARIO12151833[[#This Row],[ENTRADAS]]-INVENTARIO12151833[[#This Row],[SALIDAS]]</f>
        <v>22</v>
      </c>
      <c r="H117" s="1" t="s">
        <v>564</v>
      </c>
      <c r="J117" s="11" t="s">
        <v>439</v>
      </c>
      <c r="K117" s="36" t="e" cm="1">
        <f t="array" ref="K117">BUSCARV</f>
        <v>#NAME?</v>
      </c>
      <c r="L117" s="1">
        <v>83</v>
      </c>
      <c r="N117" s="1" t="s">
        <v>565</v>
      </c>
      <c r="P117" s="11" t="s">
        <v>439</v>
      </c>
      <c r="Q117" s="1" t="e" cm="1" vm="1">
        <f t="array" aca="1" ref="Q117" ca="1">VLOOKUP(ENTRADAS14172035[CÓDIGO PRODUCTO],INVENTARIO12151833[],2,FALSE)</f>
        <v>#VALUE!</v>
      </c>
      <c r="R117" s="1">
        <v>62</v>
      </c>
    </row>
    <row r="118" spans="1:18" x14ac:dyDescent="0.25">
      <c r="A118" s="11" t="s">
        <v>440</v>
      </c>
      <c r="B118" t="s">
        <v>316</v>
      </c>
      <c r="C118" s="3">
        <f>INVENTARIO12151830[[#This Row],[STOCK]]</f>
        <v>85</v>
      </c>
      <c r="D118" s="17">
        <f>SUMIF(ENTRADAS14172035[[#This Row],[CÓDIGO PRODUCTO]],INVENTARIO12151833[[#This Row],[CÓDIGO PRODUCTO]],ENTRADAS14172035[[#This Row],[CANTIDAD]])</f>
        <v>65</v>
      </c>
      <c r="E118" s="17">
        <f>SUMIF(SALIDAS13161934[[#This Row],[CÓDIGO PRODUCTO]],INVENTARIO12151833[[#This Row],[CÓDIGO PRODUCTO]],SALIDAS13161934[[#This Row],[CANTIDAD]])</f>
        <v>84</v>
      </c>
      <c r="F118" s="18">
        <f>INVENTARIO12151833[[#This Row],[EXISTENCIAS INICIALES]]+INVENTARIO12151833[[#This Row],[ENTRADAS]]-INVENTARIO12151833[[#This Row],[SALIDAS]]</f>
        <v>66</v>
      </c>
      <c r="H118" s="1" t="s">
        <v>565</v>
      </c>
      <c r="J118" s="11" t="s">
        <v>440</v>
      </c>
      <c r="K118" s="36" t="e" cm="1">
        <f t="array" ref="K118">BUSCARV</f>
        <v>#NAME?</v>
      </c>
      <c r="L118" s="1">
        <v>84</v>
      </c>
      <c r="N118" s="1" t="s">
        <v>566</v>
      </c>
      <c r="P118" s="11" t="s">
        <v>440</v>
      </c>
      <c r="Q118" s="1" t="e" cm="1" vm="1">
        <f t="array" aca="1" ref="Q118" ca="1">VLOOKUP(ENTRADAS14172035[CÓDIGO PRODUCTO],INVENTARIO12151833[],2,FALSE)</f>
        <v>#VALUE!</v>
      </c>
      <c r="R118" s="1">
        <v>65</v>
      </c>
    </row>
    <row r="119" spans="1:18" x14ac:dyDescent="0.25">
      <c r="A119" s="11" t="s">
        <v>441</v>
      </c>
      <c r="B119" t="s">
        <v>317</v>
      </c>
      <c r="C119" s="3">
        <f>INVENTARIO12151830[[#This Row],[STOCK]]</f>
        <v>51</v>
      </c>
      <c r="D119" s="17">
        <f>SUMIF(ENTRADAS14172035[[#This Row],[CÓDIGO PRODUCTO]],INVENTARIO12151833[[#This Row],[CÓDIGO PRODUCTO]],ENTRADAS14172035[[#This Row],[CANTIDAD]])</f>
        <v>64</v>
      </c>
      <c r="E119" s="17">
        <f>SUMIF(SALIDAS13161934[[#This Row],[CÓDIGO PRODUCTO]],INVENTARIO12151833[[#This Row],[CÓDIGO PRODUCTO]],SALIDAS13161934[[#This Row],[CANTIDAD]])</f>
        <v>79</v>
      </c>
      <c r="F119" s="18">
        <f>INVENTARIO12151833[[#This Row],[EXISTENCIAS INICIALES]]+INVENTARIO12151833[[#This Row],[ENTRADAS]]-INVENTARIO12151833[[#This Row],[SALIDAS]]</f>
        <v>36</v>
      </c>
      <c r="H119" s="1" t="s">
        <v>566</v>
      </c>
      <c r="J119" s="11" t="s">
        <v>441</v>
      </c>
      <c r="K119" s="36" t="e" cm="1">
        <f t="array" ref="K119">BUSCARV</f>
        <v>#NAME?</v>
      </c>
      <c r="L119" s="1">
        <v>79</v>
      </c>
      <c r="N119" s="1" t="s">
        <v>567</v>
      </c>
      <c r="P119" s="11" t="s">
        <v>441</v>
      </c>
      <c r="Q119" s="1" t="e" cm="1" vm="1">
        <f t="array" aca="1" ref="Q119" ca="1">VLOOKUP(ENTRADAS14172035[CÓDIGO PRODUCTO],INVENTARIO12151833[],2,FALSE)</f>
        <v>#VALUE!</v>
      </c>
      <c r="R119" s="1">
        <v>64</v>
      </c>
    </row>
    <row r="120" spans="1:18" x14ac:dyDescent="0.25">
      <c r="A120" s="11" t="s">
        <v>442</v>
      </c>
      <c r="B120" t="s">
        <v>318</v>
      </c>
      <c r="C120" s="3">
        <f>INVENTARIO12151830[[#This Row],[STOCK]]</f>
        <v>123</v>
      </c>
      <c r="D120" s="17">
        <f>SUMIF(ENTRADAS14172035[[#This Row],[CÓDIGO PRODUCTO]],INVENTARIO12151833[[#This Row],[CÓDIGO PRODUCTO]],ENTRADAS14172035[[#This Row],[CANTIDAD]])</f>
        <v>51</v>
      </c>
      <c r="E120" s="17">
        <f>SUMIF(SALIDAS13161934[[#This Row],[CÓDIGO PRODUCTO]],INVENTARIO12151833[[#This Row],[CÓDIGO PRODUCTO]],SALIDAS13161934[[#This Row],[CANTIDAD]])</f>
        <v>81</v>
      </c>
      <c r="F120" s="18">
        <f>INVENTARIO12151833[[#This Row],[EXISTENCIAS INICIALES]]+INVENTARIO12151833[[#This Row],[ENTRADAS]]-INVENTARIO12151833[[#This Row],[SALIDAS]]</f>
        <v>93</v>
      </c>
      <c r="H120" s="1" t="s">
        <v>567</v>
      </c>
      <c r="J120" s="11" t="s">
        <v>442</v>
      </c>
      <c r="K120" s="36" t="e" cm="1">
        <f t="array" ref="K120">BUSCARV</f>
        <v>#NAME?</v>
      </c>
      <c r="L120" s="1">
        <v>81</v>
      </c>
      <c r="N120" s="1" t="s">
        <v>568</v>
      </c>
      <c r="P120" s="11" t="s">
        <v>442</v>
      </c>
      <c r="Q120" s="1" t="e" cm="1" vm="1">
        <f t="array" aca="1" ref="Q120" ca="1">VLOOKUP(ENTRADAS14172035[CÓDIGO PRODUCTO],INVENTARIO12151833[],2,FALSE)</f>
        <v>#VALUE!</v>
      </c>
      <c r="R120" s="1">
        <v>51</v>
      </c>
    </row>
    <row r="121" spans="1:18" x14ac:dyDescent="0.25">
      <c r="A121" s="11" t="s">
        <v>443</v>
      </c>
      <c r="B121" t="s">
        <v>319</v>
      </c>
      <c r="C121" s="3">
        <f>INVENTARIO12151830[[#This Row],[STOCK]]</f>
        <v>48</v>
      </c>
      <c r="D121" s="17">
        <f>SUMIF(ENTRADAS14172035[[#This Row],[CÓDIGO PRODUCTO]],INVENTARIO12151833[[#This Row],[CÓDIGO PRODUCTO]],ENTRADAS14172035[[#This Row],[CANTIDAD]])</f>
        <v>52</v>
      </c>
      <c r="E121" s="17">
        <f>SUMIF(SALIDAS13161934[[#This Row],[CÓDIGO PRODUCTO]],INVENTARIO12151833[[#This Row],[CÓDIGO PRODUCTO]],SALIDAS13161934[[#This Row],[CANTIDAD]])</f>
        <v>83</v>
      </c>
      <c r="F121" s="18">
        <f>INVENTARIO12151833[[#This Row],[EXISTENCIAS INICIALES]]+INVENTARIO12151833[[#This Row],[ENTRADAS]]-INVENTARIO12151833[[#This Row],[SALIDAS]]</f>
        <v>17</v>
      </c>
      <c r="H121" s="1" t="s">
        <v>568</v>
      </c>
      <c r="J121" s="11" t="s">
        <v>443</v>
      </c>
      <c r="K121" s="36" t="e" cm="1">
        <f t="array" ref="K121">BUSCARV</f>
        <v>#NAME?</v>
      </c>
      <c r="L121" s="1">
        <v>83</v>
      </c>
      <c r="N121" s="1" t="s">
        <v>569</v>
      </c>
      <c r="P121" s="11" t="s">
        <v>443</v>
      </c>
      <c r="Q121" s="1" t="e" cm="1" vm="1">
        <f t="array" aca="1" ref="Q121" ca="1">VLOOKUP(ENTRADAS14172035[CÓDIGO PRODUCTO],INVENTARIO12151833[],2,FALSE)</f>
        <v>#VALUE!</v>
      </c>
      <c r="R121" s="1">
        <v>52</v>
      </c>
    </row>
    <row r="122" spans="1:18" x14ac:dyDescent="0.25">
      <c r="A122" s="11" t="s">
        <v>444</v>
      </c>
      <c r="B122" t="s">
        <v>320</v>
      </c>
      <c r="C122" s="3">
        <f>INVENTARIO12151830[[#This Row],[STOCK]]</f>
        <v>46</v>
      </c>
      <c r="D122" s="17">
        <f>SUMIF(ENTRADAS14172035[[#This Row],[CÓDIGO PRODUCTO]],INVENTARIO12151833[[#This Row],[CÓDIGO PRODUCTO]],ENTRADAS14172035[[#This Row],[CANTIDAD]])</f>
        <v>57</v>
      </c>
      <c r="E122" s="17">
        <f>SUMIF(SALIDAS13161934[[#This Row],[CÓDIGO PRODUCTO]],INVENTARIO12151833[[#This Row],[CÓDIGO PRODUCTO]],SALIDAS13161934[[#This Row],[CANTIDAD]])</f>
        <v>80</v>
      </c>
      <c r="F122" s="18">
        <f>INVENTARIO12151833[[#This Row],[EXISTENCIAS INICIALES]]+INVENTARIO12151833[[#This Row],[ENTRADAS]]-INVENTARIO12151833[[#This Row],[SALIDAS]]</f>
        <v>23</v>
      </c>
      <c r="H122" s="1" t="s">
        <v>569</v>
      </c>
      <c r="J122" s="11" t="s">
        <v>444</v>
      </c>
      <c r="K122" s="36" t="e" cm="1">
        <f t="array" ref="K122">BUSCARV</f>
        <v>#NAME?</v>
      </c>
      <c r="L122" s="1">
        <v>80</v>
      </c>
      <c r="N122" s="1" t="s">
        <v>570</v>
      </c>
      <c r="P122" s="11" t="s">
        <v>444</v>
      </c>
      <c r="Q122" s="1" t="e" cm="1" vm="1">
        <f t="array" aca="1" ref="Q122" ca="1">VLOOKUP(ENTRADAS14172035[CÓDIGO PRODUCTO],INVENTARIO12151833[],2,FALSE)</f>
        <v>#VALUE!</v>
      </c>
      <c r="R122" s="1">
        <v>57</v>
      </c>
    </row>
    <row r="123" spans="1:18" x14ac:dyDescent="0.25">
      <c r="A123" s="11" t="s">
        <v>445</v>
      </c>
      <c r="B123" t="s">
        <v>321</v>
      </c>
      <c r="C123" s="3">
        <f>INVENTARIO12151830[[#This Row],[STOCK]]</f>
        <v>57</v>
      </c>
      <c r="D123" s="17">
        <f>SUMIF(ENTRADAS14172035[[#This Row],[CÓDIGO PRODUCTO]],INVENTARIO12151833[[#This Row],[CÓDIGO PRODUCTO]],ENTRADAS14172035[[#This Row],[CANTIDAD]])</f>
        <v>56</v>
      </c>
      <c r="E123" s="17">
        <f>SUMIF(SALIDAS13161934[[#This Row],[CÓDIGO PRODUCTO]],INVENTARIO12151833[[#This Row],[CÓDIGO PRODUCTO]],SALIDAS13161934[[#This Row],[CANTIDAD]])</f>
        <v>82</v>
      </c>
      <c r="F123" s="18">
        <f>INVENTARIO12151833[[#This Row],[EXISTENCIAS INICIALES]]+INVENTARIO12151833[[#This Row],[ENTRADAS]]-INVENTARIO12151833[[#This Row],[SALIDAS]]</f>
        <v>31</v>
      </c>
      <c r="H123" s="1" t="s">
        <v>570</v>
      </c>
      <c r="J123" s="11" t="s">
        <v>445</v>
      </c>
      <c r="K123" s="36" t="e" cm="1">
        <f t="array" ref="K123">BUSCARV</f>
        <v>#NAME?</v>
      </c>
      <c r="L123" s="1">
        <v>82</v>
      </c>
      <c r="N123" s="1" t="s">
        <v>571</v>
      </c>
      <c r="P123" s="11" t="s">
        <v>445</v>
      </c>
      <c r="Q123" s="1" t="e" cm="1" vm="1">
        <f t="array" aca="1" ref="Q123" ca="1">VLOOKUP(ENTRADAS14172035[CÓDIGO PRODUCTO],INVENTARIO12151833[],2,FALSE)</f>
        <v>#VALUE!</v>
      </c>
      <c r="R123" s="1">
        <v>56</v>
      </c>
    </row>
    <row r="124" spans="1:18" x14ac:dyDescent="0.25">
      <c r="A124" s="11" t="s">
        <v>446</v>
      </c>
      <c r="B124" t="s">
        <v>322</v>
      </c>
      <c r="C124" s="3">
        <f>INVENTARIO12151830[[#This Row],[STOCK]]</f>
        <v>67</v>
      </c>
      <c r="D124" s="17">
        <f>SUMIF(ENTRADAS14172035[[#This Row],[CÓDIGO PRODUCTO]],INVENTARIO12151833[[#This Row],[CÓDIGO PRODUCTO]],ENTRADAS14172035[[#This Row],[CANTIDAD]])</f>
        <v>57</v>
      </c>
      <c r="E124" s="17">
        <f>SUMIF(SALIDAS13161934[[#This Row],[CÓDIGO PRODUCTO]],INVENTARIO12151833[[#This Row],[CÓDIGO PRODUCTO]],SALIDAS13161934[[#This Row],[CANTIDAD]])</f>
        <v>86</v>
      </c>
      <c r="F124" s="18">
        <f>INVENTARIO12151833[[#This Row],[EXISTENCIAS INICIALES]]+INVENTARIO12151833[[#This Row],[ENTRADAS]]-INVENTARIO12151833[[#This Row],[SALIDAS]]</f>
        <v>38</v>
      </c>
      <c r="H124" s="1" t="s">
        <v>571</v>
      </c>
      <c r="J124" s="11" t="s">
        <v>446</v>
      </c>
      <c r="K124" s="36" t="e" cm="1">
        <f t="array" ref="K124">BUSCARV</f>
        <v>#NAME?</v>
      </c>
      <c r="L124" s="1">
        <v>86</v>
      </c>
      <c r="N124" s="1" t="s">
        <v>572</v>
      </c>
      <c r="P124" s="11" t="s">
        <v>446</v>
      </c>
      <c r="Q124" s="1" t="e" cm="1" vm="1">
        <f t="array" aca="1" ref="Q124" ca="1">VLOOKUP(ENTRADAS14172035[CÓDIGO PRODUCTO],INVENTARIO12151833[],2,FALSE)</f>
        <v>#VALUE!</v>
      </c>
      <c r="R124" s="1">
        <v>57</v>
      </c>
    </row>
    <row r="125" spans="1:18" x14ac:dyDescent="0.25">
      <c r="A125" s="11" t="s">
        <v>447</v>
      </c>
      <c r="B125" t="s">
        <v>323</v>
      </c>
      <c r="C125" s="3">
        <f>INVENTARIO12151830[[#This Row],[STOCK]]</f>
        <v>109</v>
      </c>
      <c r="D125" s="17">
        <f>SUMIF(ENTRADAS14172035[[#This Row],[CÓDIGO PRODUCTO]],INVENTARIO12151833[[#This Row],[CÓDIGO PRODUCTO]],ENTRADAS14172035[[#This Row],[CANTIDAD]])</f>
        <v>53</v>
      </c>
      <c r="E125" s="17">
        <f>SUMIF(SALIDAS13161934[[#This Row],[CÓDIGO PRODUCTO]],INVENTARIO12151833[[#This Row],[CÓDIGO PRODUCTO]],SALIDAS13161934[[#This Row],[CANTIDAD]])</f>
        <v>86</v>
      </c>
      <c r="F125" s="18">
        <f>INVENTARIO12151833[[#This Row],[EXISTENCIAS INICIALES]]+INVENTARIO12151833[[#This Row],[ENTRADAS]]-INVENTARIO12151833[[#This Row],[SALIDAS]]</f>
        <v>76</v>
      </c>
      <c r="H125" s="1" t="s">
        <v>572</v>
      </c>
      <c r="J125" s="11" t="s">
        <v>447</v>
      </c>
      <c r="K125" s="36" t="e" cm="1">
        <f t="array" ref="K125">BUSCARV</f>
        <v>#NAME?</v>
      </c>
      <c r="L125" s="1">
        <v>86</v>
      </c>
      <c r="N125" s="1" t="s">
        <v>573</v>
      </c>
      <c r="P125" s="11" t="s">
        <v>447</v>
      </c>
      <c r="Q125" s="1" t="e" cm="1" vm="1">
        <f t="array" aca="1" ref="Q125" ca="1">VLOOKUP(ENTRADAS14172035[CÓDIGO PRODUCTO],INVENTARIO12151833[],2,FALSE)</f>
        <v>#VALUE!</v>
      </c>
      <c r="R125" s="1">
        <v>53</v>
      </c>
    </row>
    <row r="126" spans="1:18" x14ac:dyDescent="0.25">
      <c r="A126" s="11" t="s">
        <v>448</v>
      </c>
      <c r="B126" t="s">
        <v>324</v>
      </c>
      <c r="C126" s="3">
        <f>INVENTARIO12151830[[#This Row],[STOCK]]</f>
        <v>177</v>
      </c>
      <c r="D126" s="17">
        <f>SUMIF(ENTRADAS14172035[[#This Row],[CÓDIGO PRODUCTO]],INVENTARIO12151833[[#This Row],[CÓDIGO PRODUCTO]],ENTRADAS14172035[[#This Row],[CANTIDAD]])</f>
        <v>65</v>
      </c>
      <c r="E126" s="17">
        <f>SUMIF(SALIDAS13161934[[#This Row],[CÓDIGO PRODUCTO]],INVENTARIO12151833[[#This Row],[CÓDIGO PRODUCTO]],SALIDAS13161934[[#This Row],[CANTIDAD]])</f>
        <v>83</v>
      </c>
      <c r="F126" s="18">
        <f>INVENTARIO12151833[[#This Row],[EXISTENCIAS INICIALES]]+INVENTARIO12151833[[#This Row],[ENTRADAS]]-INVENTARIO12151833[[#This Row],[SALIDAS]]</f>
        <v>159</v>
      </c>
      <c r="H126" s="1" t="s">
        <v>573</v>
      </c>
      <c r="J126" s="11" t="s">
        <v>448</v>
      </c>
      <c r="K126" s="36" t="e" cm="1">
        <f t="array" ref="K126">BUSCARV</f>
        <v>#NAME?</v>
      </c>
      <c r="L126" s="1">
        <v>83</v>
      </c>
      <c r="N126" s="1" t="s">
        <v>574</v>
      </c>
      <c r="P126" s="11" t="s">
        <v>448</v>
      </c>
      <c r="Q126" s="1" t="e" cm="1" vm="1">
        <f t="array" aca="1" ref="Q126" ca="1">VLOOKUP(ENTRADAS14172035[CÓDIGO PRODUCTO],INVENTARIO12151833[],2,FALSE)</f>
        <v>#VALUE!</v>
      </c>
      <c r="R126" s="1">
        <v>65</v>
      </c>
    </row>
    <row r="127" spans="1:18" x14ac:dyDescent="0.25">
      <c r="A127" s="11" t="s">
        <v>449</v>
      </c>
      <c r="B127" t="s">
        <v>325</v>
      </c>
      <c r="C127" s="3">
        <f>INVENTARIO12151830[[#This Row],[STOCK]]</f>
        <v>152</v>
      </c>
      <c r="D127" s="17">
        <f>SUMIF(ENTRADAS14172035[[#This Row],[CÓDIGO PRODUCTO]],INVENTARIO12151833[[#This Row],[CÓDIGO PRODUCTO]],ENTRADAS14172035[[#This Row],[CANTIDAD]])</f>
        <v>50</v>
      </c>
      <c r="E127" s="17">
        <f>SUMIF(SALIDAS13161934[[#This Row],[CÓDIGO PRODUCTO]],INVENTARIO12151833[[#This Row],[CÓDIGO PRODUCTO]],SALIDAS13161934[[#This Row],[CANTIDAD]])</f>
        <v>86</v>
      </c>
      <c r="F127" s="18">
        <f>INVENTARIO12151833[[#This Row],[EXISTENCIAS INICIALES]]+INVENTARIO12151833[[#This Row],[ENTRADAS]]-INVENTARIO12151833[[#This Row],[SALIDAS]]</f>
        <v>116</v>
      </c>
      <c r="H127" s="1" t="s">
        <v>574</v>
      </c>
      <c r="J127" s="11" t="s">
        <v>449</v>
      </c>
      <c r="K127" s="36" t="e" cm="1">
        <f t="array" ref="K127">BUSCARV</f>
        <v>#NAME?</v>
      </c>
      <c r="L127" s="1">
        <v>86</v>
      </c>
      <c r="N127" s="1" t="s">
        <v>575</v>
      </c>
      <c r="P127" s="11" t="s">
        <v>449</v>
      </c>
      <c r="Q127" s="1" t="e" cm="1" vm="1">
        <f t="array" aca="1" ref="Q127" ca="1">VLOOKUP(ENTRADAS14172035[CÓDIGO PRODUCTO],INVENTARIO12151833[],2,FALSE)</f>
        <v>#VALUE!</v>
      </c>
      <c r="R127" s="1">
        <v>50</v>
      </c>
    </row>
    <row r="128" spans="1:18" x14ac:dyDescent="0.25">
      <c r="A128" s="11" t="s">
        <v>450</v>
      </c>
      <c r="B128" t="s">
        <v>326</v>
      </c>
      <c r="C128" s="3">
        <f>INVENTARIO12151830[[#This Row],[STOCK]]</f>
        <v>100</v>
      </c>
      <c r="D128" s="17">
        <f>SUMIF(ENTRADAS14172035[[#This Row],[CÓDIGO PRODUCTO]],INVENTARIO12151833[[#This Row],[CÓDIGO PRODUCTO]],ENTRADAS14172035[[#This Row],[CANTIDAD]])</f>
        <v>53</v>
      </c>
      <c r="E128" s="17">
        <f>SUMIF(SALIDAS13161934[[#This Row],[CÓDIGO PRODUCTO]],INVENTARIO12151833[[#This Row],[CÓDIGO PRODUCTO]],SALIDAS13161934[[#This Row],[CANTIDAD]])</f>
        <v>86</v>
      </c>
      <c r="F128" s="18">
        <f>INVENTARIO12151833[[#This Row],[EXISTENCIAS INICIALES]]+INVENTARIO12151833[[#This Row],[ENTRADAS]]-INVENTARIO12151833[[#This Row],[SALIDAS]]</f>
        <v>67</v>
      </c>
      <c r="H128" s="1" t="s">
        <v>575</v>
      </c>
      <c r="J128" s="11" t="s">
        <v>450</v>
      </c>
      <c r="K128" s="36" t="e" cm="1">
        <f t="array" ref="K128">BUSCARV</f>
        <v>#NAME?</v>
      </c>
      <c r="L128" s="1">
        <v>86</v>
      </c>
      <c r="N128" s="1" t="s">
        <v>576</v>
      </c>
      <c r="P128" s="11" t="s">
        <v>450</v>
      </c>
      <c r="Q128" s="1" t="e" cm="1" vm="1">
        <f t="array" aca="1" ref="Q128" ca="1">VLOOKUP(ENTRADAS14172035[CÓDIGO PRODUCTO],INVENTARIO12151833[],2,FALSE)</f>
        <v>#VALUE!</v>
      </c>
      <c r="R128" s="1">
        <v>53</v>
      </c>
    </row>
    <row r="129" spans="1:18" x14ac:dyDescent="0.25">
      <c r="A129" s="11" t="s">
        <v>451</v>
      </c>
      <c r="B129" t="s">
        <v>327</v>
      </c>
      <c r="C129" s="3">
        <f>INVENTARIO12151830[[#This Row],[STOCK]]</f>
        <v>130</v>
      </c>
      <c r="D129" s="17">
        <f>SUMIF(ENTRADAS14172035[[#This Row],[CÓDIGO PRODUCTO]],INVENTARIO12151833[[#This Row],[CÓDIGO PRODUCTO]],ENTRADAS14172035[[#This Row],[CANTIDAD]])</f>
        <v>65</v>
      </c>
      <c r="E129" s="17">
        <f>SUMIF(SALIDAS13161934[[#This Row],[CÓDIGO PRODUCTO]],INVENTARIO12151833[[#This Row],[CÓDIGO PRODUCTO]],SALIDAS13161934[[#This Row],[CANTIDAD]])</f>
        <v>84</v>
      </c>
      <c r="F129" s="18">
        <f>INVENTARIO12151833[[#This Row],[EXISTENCIAS INICIALES]]+INVENTARIO12151833[[#This Row],[ENTRADAS]]-INVENTARIO12151833[[#This Row],[SALIDAS]]</f>
        <v>111</v>
      </c>
      <c r="H129" s="1" t="s">
        <v>576</v>
      </c>
      <c r="J129" s="11" t="s">
        <v>451</v>
      </c>
      <c r="K129" s="36" t="e" cm="1">
        <f t="array" ref="K129">BUSCARV</f>
        <v>#NAME?</v>
      </c>
      <c r="L129" s="1">
        <v>84</v>
      </c>
      <c r="N129" s="1" t="s">
        <v>577</v>
      </c>
      <c r="P129" s="11" t="s">
        <v>451</v>
      </c>
      <c r="Q129" s="1" t="e" cm="1" vm="1">
        <f t="array" aca="1" ref="Q129" ca="1">VLOOKUP(ENTRADAS14172035[CÓDIGO PRODUCTO],INVENTARIO12151833[],2,FALSE)</f>
        <v>#VALUE!</v>
      </c>
      <c r="R129" s="1">
        <v>65</v>
      </c>
    </row>
    <row r="130" spans="1:18" x14ac:dyDescent="0.25">
      <c r="A130" s="11" t="s">
        <v>452</v>
      </c>
      <c r="B130" t="s">
        <v>328</v>
      </c>
      <c r="C130" s="3">
        <f>INVENTARIO12151830[[#This Row],[STOCK]]</f>
        <v>104</v>
      </c>
      <c r="D130" s="17">
        <f>SUMIF(ENTRADAS14172035[[#This Row],[CÓDIGO PRODUCTO]],INVENTARIO12151833[[#This Row],[CÓDIGO PRODUCTO]],ENTRADAS14172035[[#This Row],[CANTIDAD]])</f>
        <v>58</v>
      </c>
      <c r="E130" s="17">
        <f>SUMIF(SALIDAS13161934[[#This Row],[CÓDIGO PRODUCTO]],INVENTARIO12151833[[#This Row],[CÓDIGO PRODUCTO]],SALIDAS13161934[[#This Row],[CANTIDAD]])</f>
        <v>85</v>
      </c>
      <c r="F130" s="18">
        <f>INVENTARIO12151833[[#This Row],[EXISTENCIAS INICIALES]]+INVENTARIO12151833[[#This Row],[ENTRADAS]]-INVENTARIO12151833[[#This Row],[SALIDAS]]</f>
        <v>77</v>
      </c>
      <c r="H130" s="1" t="s">
        <v>577</v>
      </c>
      <c r="J130" s="11" t="s">
        <v>452</v>
      </c>
      <c r="K130" s="36" t="e" cm="1">
        <f t="array" ref="K130">BUSCARV</f>
        <v>#NAME?</v>
      </c>
      <c r="L130" s="1">
        <v>85</v>
      </c>
      <c r="N130" s="1" t="s">
        <v>578</v>
      </c>
      <c r="P130" s="11" t="s">
        <v>452</v>
      </c>
      <c r="Q130" s="1" t="e" cm="1" vm="1">
        <f t="array" aca="1" ref="Q130" ca="1">VLOOKUP(ENTRADAS14172035[CÓDIGO PRODUCTO],INVENTARIO12151833[],2,FALSE)</f>
        <v>#VALUE!</v>
      </c>
      <c r="R130" s="1">
        <v>58</v>
      </c>
    </row>
    <row r="131" spans="1:18" x14ac:dyDescent="0.25">
      <c r="A131" s="11" t="s">
        <v>453</v>
      </c>
      <c r="B131" t="s">
        <v>329</v>
      </c>
      <c r="C131" s="3">
        <f>INVENTARIO12151830[[#This Row],[STOCK]]</f>
        <v>133</v>
      </c>
      <c r="D131" s="17">
        <f>SUMIF(ENTRADAS14172035[[#This Row],[CÓDIGO PRODUCTO]],INVENTARIO12151833[[#This Row],[CÓDIGO PRODUCTO]],ENTRADAS14172035[[#This Row],[CANTIDAD]])</f>
        <v>53</v>
      </c>
      <c r="E131" s="17">
        <f>SUMIF(SALIDAS13161934[[#This Row],[CÓDIGO PRODUCTO]],INVENTARIO12151833[[#This Row],[CÓDIGO PRODUCTO]],SALIDAS13161934[[#This Row],[CANTIDAD]])</f>
        <v>80</v>
      </c>
      <c r="F131" s="18">
        <f>INVENTARIO12151833[[#This Row],[EXISTENCIAS INICIALES]]+INVENTARIO12151833[[#This Row],[ENTRADAS]]-INVENTARIO12151833[[#This Row],[SALIDAS]]</f>
        <v>106</v>
      </c>
      <c r="H131" s="1" t="s">
        <v>578</v>
      </c>
      <c r="J131" s="11" t="s">
        <v>453</v>
      </c>
      <c r="K131" s="36" t="e" cm="1">
        <f t="array" ref="K131">BUSCARV</f>
        <v>#NAME?</v>
      </c>
      <c r="L131" s="1">
        <v>80</v>
      </c>
      <c r="N131" s="1" t="s">
        <v>579</v>
      </c>
      <c r="P131" s="11" t="s">
        <v>453</v>
      </c>
      <c r="Q131" s="1" t="e" cm="1" vm="1">
        <f t="array" aca="1" ref="Q131" ca="1">VLOOKUP(ENTRADAS14172035[CÓDIGO PRODUCTO],INVENTARIO12151833[],2,FALSE)</f>
        <v>#VALUE!</v>
      </c>
      <c r="R131" s="1">
        <v>53</v>
      </c>
    </row>
    <row r="132" spans="1:18" x14ac:dyDescent="0.25">
      <c r="A132" s="11" t="s">
        <v>454</v>
      </c>
      <c r="B132" t="s">
        <v>330</v>
      </c>
      <c r="C132" s="3">
        <f>INVENTARIO12151830[[#This Row],[STOCK]]</f>
        <v>151</v>
      </c>
      <c r="D132" s="17">
        <f>SUMIF(ENTRADAS14172035[[#This Row],[CÓDIGO PRODUCTO]],INVENTARIO12151833[[#This Row],[CÓDIGO PRODUCTO]],ENTRADAS14172035[[#This Row],[CANTIDAD]])</f>
        <v>58</v>
      </c>
      <c r="E132" s="17">
        <f>SUMIF(SALIDAS13161934[[#This Row],[CÓDIGO PRODUCTO]],INVENTARIO12151833[[#This Row],[CÓDIGO PRODUCTO]],SALIDAS13161934[[#This Row],[CANTIDAD]])</f>
        <v>86</v>
      </c>
      <c r="F132" s="18">
        <f>INVENTARIO12151833[[#This Row],[EXISTENCIAS INICIALES]]+INVENTARIO12151833[[#This Row],[ENTRADAS]]-INVENTARIO12151833[[#This Row],[SALIDAS]]</f>
        <v>123</v>
      </c>
      <c r="H132" s="1" t="s">
        <v>579</v>
      </c>
      <c r="J132" s="11" t="s">
        <v>454</v>
      </c>
      <c r="K132" s="36" t="e" cm="1">
        <f t="array" ref="K132">BUSCARV</f>
        <v>#NAME?</v>
      </c>
      <c r="L132" s="1">
        <v>86</v>
      </c>
      <c r="N132" s="1" t="s">
        <v>580</v>
      </c>
      <c r="P132" s="11" t="s">
        <v>454</v>
      </c>
      <c r="Q132" s="1" t="e" cm="1" vm="1">
        <f t="array" aca="1" ref="Q132" ca="1">VLOOKUP(ENTRADAS14172035[CÓDIGO PRODUCTO],INVENTARIO12151833[],2,FALSE)</f>
        <v>#VALUE!</v>
      </c>
      <c r="R132" s="1">
        <v>58</v>
      </c>
    </row>
    <row r="133" spans="1:18" x14ac:dyDescent="0.25">
      <c r="A133" s="11" t="s">
        <v>455</v>
      </c>
      <c r="B133" t="s">
        <v>331</v>
      </c>
      <c r="C133" s="3">
        <f>INVENTARIO12151830[[#This Row],[STOCK]]</f>
        <v>4</v>
      </c>
      <c r="D133" s="17">
        <f>SUMIF(ENTRADAS14172035[[#This Row],[CÓDIGO PRODUCTO]],INVENTARIO12151833[[#This Row],[CÓDIGO PRODUCTO]],ENTRADAS14172035[[#This Row],[CANTIDAD]])</f>
        <v>61</v>
      </c>
      <c r="E133" s="17">
        <f>SUMIF(SALIDAS13161934[[#This Row],[CÓDIGO PRODUCTO]],INVENTARIO12151833[[#This Row],[CÓDIGO PRODUCTO]],SALIDAS13161934[[#This Row],[CANTIDAD]])</f>
        <v>82</v>
      </c>
      <c r="F133" s="18">
        <f>INVENTARIO12151833[[#This Row],[EXISTENCIAS INICIALES]]+INVENTARIO12151833[[#This Row],[ENTRADAS]]-INVENTARIO12151833[[#This Row],[SALIDAS]]</f>
        <v>-17</v>
      </c>
      <c r="H133" s="1" t="s">
        <v>580</v>
      </c>
      <c r="J133" s="11" t="s">
        <v>455</v>
      </c>
      <c r="K133" s="36" t="e" cm="1">
        <f t="array" ref="K133">BUSCARV</f>
        <v>#NAME?</v>
      </c>
      <c r="L133" s="1">
        <v>82</v>
      </c>
      <c r="N133" s="1" t="s">
        <v>581</v>
      </c>
      <c r="P133" s="11" t="s">
        <v>455</v>
      </c>
      <c r="Q133" s="1" t="e" cm="1" vm="1">
        <f t="array" aca="1" ref="Q133" ca="1">VLOOKUP(ENTRADAS14172035[CÓDIGO PRODUCTO],INVENTARIO12151833[],2,FALSE)</f>
        <v>#VALUE!</v>
      </c>
      <c r="R133" s="1">
        <v>61</v>
      </c>
    </row>
    <row r="134" spans="1:18" x14ac:dyDescent="0.25">
      <c r="A134" s="11" t="s">
        <v>456</v>
      </c>
      <c r="B134" t="s">
        <v>332</v>
      </c>
      <c r="C134" s="3">
        <f>INVENTARIO12151830[[#This Row],[STOCK]]</f>
        <v>102</v>
      </c>
      <c r="D134" s="17">
        <f>SUMIF(ENTRADAS14172035[[#This Row],[CÓDIGO PRODUCTO]],INVENTARIO12151833[[#This Row],[CÓDIGO PRODUCTO]],ENTRADAS14172035[[#This Row],[CANTIDAD]])</f>
        <v>63</v>
      </c>
      <c r="E134" s="17">
        <f>SUMIF(SALIDAS13161934[[#This Row],[CÓDIGO PRODUCTO]],INVENTARIO12151833[[#This Row],[CÓDIGO PRODUCTO]],SALIDAS13161934[[#This Row],[CANTIDAD]])</f>
        <v>79</v>
      </c>
      <c r="F134" s="18">
        <f>INVENTARIO12151833[[#This Row],[EXISTENCIAS INICIALES]]+INVENTARIO12151833[[#This Row],[ENTRADAS]]-INVENTARIO12151833[[#This Row],[SALIDAS]]</f>
        <v>86</v>
      </c>
      <c r="H134" s="1" t="s">
        <v>581</v>
      </c>
      <c r="J134" s="11" t="s">
        <v>456</v>
      </c>
      <c r="K134" s="36" t="e" cm="1">
        <f t="array" ref="K134">BUSCARV</f>
        <v>#NAME?</v>
      </c>
      <c r="L134" s="1">
        <v>79</v>
      </c>
      <c r="N134" s="1" t="s">
        <v>582</v>
      </c>
      <c r="P134" s="11" t="s">
        <v>456</v>
      </c>
      <c r="Q134" s="1" t="e" cm="1" vm="1">
        <f t="array" aca="1" ref="Q134" ca="1">VLOOKUP(ENTRADAS14172035[CÓDIGO PRODUCTO],INVENTARIO12151833[],2,FALSE)</f>
        <v>#VALUE!</v>
      </c>
      <c r="R134" s="1">
        <v>63</v>
      </c>
    </row>
    <row r="135" spans="1:18" x14ac:dyDescent="0.25">
      <c r="A135" s="11" t="s">
        <v>457</v>
      </c>
      <c r="B135" t="s">
        <v>333</v>
      </c>
      <c r="C135" s="3">
        <f>INVENTARIO12151830[[#This Row],[STOCK]]</f>
        <v>75</v>
      </c>
      <c r="D135" s="17">
        <f>SUMIF(ENTRADAS14172035[[#This Row],[CÓDIGO PRODUCTO]],INVENTARIO12151833[[#This Row],[CÓDIGO PRODUCTO]],ENTRADAS14172035[[#This Row],[CANTIDAD]])</f>
        <v>61</v>
      </c>
      <c r="E135" s="17">
        <f>SUMIF(SALIDAS13161934[[#This Row],[CÓDIGO PRODUCTO]],INVENTARIO12151833[[#This Row],[CÓDIGO PRODUCTO]],SALIDAS13161934[[#This Row],[CANTIDAD]])</f>
        <v>85</v>
      </c>
      <c r="F135" s="18">
        <f>INVENTARIO12151833[[#This Row],[EXISTENCIAS INICIALES]]+INVENTARIO12151833[[#This Row],[ENTRADAS]]-INVENTARIO12151833[[#This Row],[SALIDAS]]</f>
        <v>51</v>
      </c>
      <c r="H135" s="1" t="s">
        <v>582</v>
      </c>
      <c r="J135" s="11" t="s">
        <v>457</v>
      </c>
      <c r="K135" s="36" t="e" cm="1">
        <f t="array" ref="K135">BUSCARV</f>
        <v>#NAME?</v>
      </c>
      <c r="L135" s="1">
        <v>85</v>
      </c>
      <c r="N135" s="1" t="s">
        <v>583</v>
      </c>
      <c r="P135" s="11" t="s">
        <v>457</v>
      </c>
      <c r="Q135" s="1" t="e" cm="1" vm="1">
        <f t="array" aca="1" ref="Q135" ca="1">VLOOKUP(ENTRADAS14172035[CÓDIGO PRODUCTO],INVENTARIO12151833[],2,FALSE)</f>
        <v>#VALUE!</v>
      </c>
      <c r="R135" s="1">
        <v>61</v>
      </c>
    </row>
    <row r="136" spans="1:18" x14ac:dyDescent="0.25">
      <c r="A136" s="11" t="s">
        <v>458</v>
      </c>
      <c r="B136" t="s">
        <v>334</v>
      </c>
      <c r="C136" s="3">
        <f>INVENTARIO12151830[[#This Row],[STOCK]]</f>
        <v>67</v>
      </c>
      <c r="D136" s="17">
        <f>SUMIF(ENTRADAS14172035[[#This Row],[CÓDIGO PRODUCTO]],INVENTARIO12151833[[#This Row],[CÓDIGO PRODUCTO]],ENTRADAS14172035[[#This Row],[CANTIDAD]])</f>
        <v>65</v>
      </c>
      <c r="E136" s="17">
        <f>SUMIF(SALIDAS13161934[[#This Row],[CÓDIGO PRODUCTO]],INVENTARIO12151833[[#This Row],[CÓDIGO PRODUCTO]],SALIDAS13161934[[#This Row],[CANTIDAD]])</f>
        <v>81</v>
      </c>
      <c r="F136" s="18">
        <f>INVENTARIO12151833[[#This Row],[EXISTENCIAS INICIALES]]+INVENTARIO12151833[[#This Row],[ENTRADAS]]-INVENTARIO12151833[[#This Row],[SALIDAS]]</f>
        <v>51</v>
      </c>
      <c r="H136" s="1" t="s">
        <v>583</v>
      </c>
      <c r="J136" s="11" t="s">
        <v>458</v>
      </c>
      <c r="K136" s="36" t="e" cm="1">
        <f t="array" ref="K136">BUSCARV</f>
        <v>#NAME?</v>
      </c>
      <c r="L136" s="1">
        <v>81</v>
      </c>
      <c r="N136" s="1" t="s">
        <v>584</v>
      </c>
      <c r="P136" s="11" t="s">
        <v>458</v>
      </c>
      <c r="Q136" s="1" t="e" cm="1" vm="1">
        <f t="array" aca="1" ref="Q136" ca="1">VLOOKUP(ENTRADAS14172035[CÓDIGO PRODUCTO],INVENTARIO12151833[],2,FALSE)</f>
        <v>#VALUE!</v>
      </c>
      <c r="R136" s="1">
        <v>65</v>
      </c>
    </row>
    <row r="137" spans="1:18" x14ac:dyDescent="0.25">
      <c r="A137" s="11" t="s">
        <v>459</v>
      </c>
      <c r="B137" t="s">
        <v>335</v>
      </c>
      <c r="C137" s="3">
        <f>INVENTARIO12151830[[#This Row],[STOCK]]</f>
        <v>52</v>
      </c>
      <c r="D137" s="17">
        <f>SUMIF(ENTRADAS14172035[[#This Row],[CÓDIGO PRODUCTO]],INVENTARIO12151833[[#This Row],[CÓDIGO PRODUCTO]],ENTRADAS14172035[[#This Row],[CANTIDAD]])</f>
        <v>60</v>
      </c>
      <c r="E137" s="17">
        <f>SUMIF(SALIDAS13161934[[#This Row],[CÓDIGO PRODUCTO]],INVENTARIO12151833[[#This Row],[CÓDIGO PRODUCTO]],SALIDAS13161934[[#This Row],[CANTIDAD]])</f>
        <v>83</v>
      </c>
      <c r="F137" s="18">
        <f>INVENTARIO12151833[[#This Row],[EXISTENCIAS INICIALES]]+INVENTARIO12151833[[#This Row],[ENTRADAS]]-INVENTARIO12151833[[#This Row],[SALIDAS]]</f>
        <v>29</v>
      </c>
      <c r="H137" s="1" t="s">
        <v>584</v>
      </c>
      <c r="J137" s="11" t="s">
        <v>459</v>
      </c>
      <c r="K137" s="36" t="e" cm="1">
        <f t="array" ref="K137">BUSCARV</f>
        <v>#NAME?</v>
      </c>
      <c r="L137" s="1">
        <v>83</v>
      </c>
      <c r="N137" s="1" t="s">
        <v>585</v>
      </c>
      <c r="P137" s="11" t="s">
        <v>459</v>
      </c>
      <c r="Q137" s="1" t="e" cm="1" vm="1">
        <f t="array" aca="1" ref="Q137" ca="1">VLOOKUP(ENTRADAS14172035[CÓDIGO PRODUCTO],INVENTARIO12151833[],2,FALSE)</f>
        <v>#VALUE!</v>
      </c>
      <c r="R137" s="1">
        <v>60</v>
      </c>
    </row>
    <row r="138" spans="1:18" x14ac:dyDescent="0.25">
      <c r="A138" s="11" t="s">
        <v>460</v>
      </c>
      <c r="B138" t="s">
        <v>336</v>
      </c>
      <c r="C138" s="3">
        <f>INVENTARIO12151830[[#This Row],[STOCK]]</f>
        <v>73</v>
      </c>
      <c r="D138" s="17">
        <f>SUMIF(ENTRADAS14172035[[#This Row],[CÓDIGO PRODUCTO]],INVENTARIO12151833[[#This Row],[CÓDIGO PRODUCTO]],ENTRADAS14172035[[#This Row],[CANTIDAD]])</f>
        <v>64</v>
      </c>
      <c r="E138" s="17">
        <f>SUMIF(SALIDAS13161934[[#This Row],[CÓDIGO PRODUCTO]],INVENTARIO12151833[[#This Row],[CÓDIGO PRODUCTO]],SALIDAS13161934[[#This Row],[CANTIDAD]])</f>
        <v>81</v>
      </c>
      <c r="F138" s="18">
        <f>INVENTARIO12151833[[#This Row],[EXISTENCIAS INICIALES]]+INVENTARIO12151833[[#This Row],[ENTRADAS]]-INVENTARIO12151833[[#This Row],[SALIDAS]]</f>
        <v>56</v>
      </c>
      <c r="H138" s="1" t="s">
        <v>585</v>
      </c>
      <c r="J138" s="11" t="s">
        <v>460</v>
      </c>
      <c r="K138" s="36" t="e" cm="1">
        <f t="array" ref="K138">BUSCARV</f>
        <v>#NAME?</v>
      </c>
      <c r="L138" s="1">
        <v>81</v>
      </c>
      <c r="N138" s="1" t="s">
        <v>586</v>
      </c>
      <c r="P138" s="11" t="s">
        <v>460</v>
      </c>
      <c r="Q138" s="1" t="e" cm="1" vm="1">
        <f t="array" aca="1" ref="Q138" ca="1">VLOOKUP(ENTRADAS14172035[CÓDIGO PRODUCTO],INVENTARIO12151833[],2,FALSE)</f>
        <v>#VALUE!</v>
      </c>
      <c r="R138" s="1">
        <v>64</v>
      </c>
    </row>
    <row r="139" spans="1:18" x14ac:dyDescent="0.25">
      <c r="A139" s="11" t="s">
        <v>461</v>
      </c>
      <c r="B139" t="s">
        <v>337</v>
      </c>
      <c r="C139" s="3">
        <f>INVENTARIO12151830[[#This Row],[STOCK]]</f>
        <v>107</v>
      </c>
      <c r="D139" s="17">
        <f>SUMIF(ENTRADAS14172035[[#This Row],[CÓDIGO PRODUCTO]],INVENTARIO12151833[[#This Row],[CÓDIGO PRODUCTO]],ENTRADAS14172035[[#This Row],[CANTIDAD]])</f>
        <v>51</v>
      </c>
      <c r="E139" s="17">
        <f>SUMIF(SALIDAS13161934[[#This Row],[CÓDIGO PRODUCTO]],INVENTARIO12151833[[#This Row],[CÓDIGO PRODUCTO]],SALIDAS13161934[[#This Row],[CANTIDAD]])</f>
        <v>86</v>
      </c>
      <c r="F139" s="18">
        <f>INVENTARIO12151833[[#This Row],[EXISTENCIAS INICIALES]]+INVENTARIO12151833[[#This Row],[ENTRADAS]]-INVENTARIO12151833[[#This Row],[SALIDAS]]</f>
        <v>72</v>
      </c>
      <c r="H139" s="1" t="s">
        <v>586</v>
      </c>
      <c r="J139" s="11" t="s">
        <v>461</v>
      </c>
      <c r="K139" s="36" t="e" cm="1">
        <f t="array" ref="K139">BUSCARV</f>
        <v>#NAME?</v>
      </c>
      <c r="L139" s="1">
        <v>86</v>
      </c>
      <c r="N139" s="1" t="s">
        <v>587</v>
      </c>
      <c r="P139" s="11" t="s">
        <v>461</v>
      </c>
      <c r="Q139" s="1" t="e" cm="1" vm="1">
        <f t="array" aca="1" ref="Q139" ca="1">VLOOKUP(ENTRADAS14172035[CÓDIGO PRODUCTO],INVENTARIO12151833[],2,FALSE)</f>
        <v>#VALUE!</v>
      </c>
      <c r="R139" s="1">
        <v>51</v>
      </c>
    </row>
    <row r="140" spans="1:18" x14ac:dyDescent="0.25">
      <c r="A140" s="11" t="s">
        <v>462</v>
      </c>
      <c r="B140" t="s">
        <v>338</v>
      </c>
      <c r="C140" s="3">
        <f>INVENTARIO12151830[[#This Row],[STOCK]]</f>
        <v>133</v>
      </c>
      <c r="D140" s="17">
        <f>SUMIF(ENTRADAS14172035[[#This Row],[CÓDIGO PRODUCTO]],INVENTARIO12151833[[#This Row],[CÓDIGO PRODUCTO]],ENTRADAS14172035[[#This Row],[CANTIDAD]])</f>
        <v>65</v>
      </c>
      <c r="E140" s="17">
        <f>SUMIF(SALIDAS13161934[[#This Row],[CÓDIGO PRODUCTO]],INVENTARIO12151833[[#This Row],[CÓDIGO PRODUCTO]],SALIDAS13161934[[#This Row],[CANTIDAD]])</f>
        <v>82</v>
      </c>
      <c r="F140" s="18">
        <f>INVENTARIO12151833[[#This Row],[EXISTENCIAS INICIALES]]+INVENTARIO12151833[[#This Row],[ENTRADAS]]-INVENTARIO12151833[[#This Row],[SALIDAS]]</f>
        <v>116</v>
      </c>
      <c r="H140" s="1" t="s">
        <v>587</v>
      </c>
      <c r="J140" s="11" t="s">
        <v>462</v>
      </c>
      <c r="K140" s="36" t="e" cm="1">
        <f t="array" ref="K140">BUSCARV</f>
        <v>#NAME?</v>
      </c>
      <c r="L140" s="1">
        <v>82</v>
      </c>
      <c r="N140" s="1" t="s">
        <v>588</v>
      </c>
      <c r="P140" s="11" t="s">
        <v>462</v>
      </c>
      <c r="Q140" s="1" t="e" cm="1" vm="1">
        <f t="array" aca="1" ref="Q140" ca="1">VLOOKUP(ENTRADAS14172035[CÓDIGO PRODUCTO],INVENTARIO12151833[],2,FALSE)</f>
        <v>#VALUE!</v>
      </c>
      <c r="R140" s="1">
        <v>65</v>
      </c>
    </row>
    <row r="141" spans="1:18" x14ac:dyDescent="0.25">
      <c r="A141" s="11" t="s">
        <v>463</v>
      </c>
      <c r="B141" t="s">
        <v>339</v>
      </c>
      <c r="C141" s="3">
        <f>INVENTARIO12151830[[#This Row],[STOCK]]</f>
        <v>84</v>
      </c>
      <c r="D141" s="17">
        <f>SUMIF(ENTRADAS14172035[[#This Row],[CÓDIGO PRODUCTO]],INVENTARIO12151833[[#This Row],[CÓDIGO PRODUCTO]],ENTRADAS14172035[[#This Row],[CANTIDAD]])</f>
        <v>57</v>
      </c>
      <c r="E141" s="17">
        <f>SUMIF(SALIDAS13161934[[#This Row],[CÓDIGO PRODUCTO]],INVENTARIO12151833[[#This Row],[CÓDIGO PRODUCTO]],SALIDAS13161934[[#This Row],[CANTIDAD]])</f>
        <v>79</v>
      </c>
      <c r="F141" s="18">
        <f>INVENTARIO12151833[[#This Row],[EXISTENCIAS INICIALES]]+INVENTARIO12151833[[#This Row],[ENTRADAS]]-INVENTARIO12151833[[#This Row],[SALIDAS]]</f>
        <v>62</v>
      </c>
      <c r="H141" s="1" t="s">
        <v>588</v>
      </c>
      <c r="J141" s="11" t="s">
        <v>463</v>
      </c>
      <c r="K141" s="36" t="e" cm="1">
        <f t="array" ref="K141">BUSCARV</f>
        <v>#NAME?</v>
      </c>
      <c r="L141" s="1">
        <v>79</v>
      </c>
      <c r="N141" s="1" t="s">
        <v>589</v>
      </c>
      <c r="P141" s="11" t="s">
        <v>463</v>
      </c>
      <c r="Q141" s="1" t="e" cm="1" vm="1">
        <f t="array" aca="1" ref="Q141" ca="1">VLOOKUP(ENTRADAS14172035[CÓDIGO PRODUCTO],INVENTARIO12151833[],2,FALSE)</f>
        <v>#VALUE!</v>
      </c>
      <c r="R141" s="1">
        <v>57</v>
      </c>
    </row>
    <row r="142" spans="1:18" x14ac:dyDescent="0.25">
      <c r="A142" s="11" t="s">
        <v>464</v>
      </c>
      <c r="B142" t="s">
        <v>340</v>
      </c>
      <c r="C142" s="3">
        <f>INVENTARIO12151830[[#This Row],[STOCK]]</f>
        <v>77</v>
      </c>
      <c r="D142" s="17">
        <f>SUMIF(ENTRADAS14172035[[#This Row],[CÓDIGO PRODUCTO]],INVENTARIO12151833[[#This Row],[CÓDIGO PRODUCTO]],ENTRADAS14172035[[#This Row],[CANTIDAD]])</f>
        <v>68</v>
      </c>
      <c r="E142" s="17">
        <f>SUMIF(SALIDAS13161934[[#This Row],[CÓDIGO PRODUCTO]],INVENTARIO12151833[[#This Row],[CÓDIGO PRODUCTO]],SALIDAS13161934[[#This Row],[CANTIDAD]])</f>
        <v>79</v>
      </c>
      <c r="F142" s="18">
        <f>INVENTARIO12151833[[#This Row],[EXISTENCIAS INICIALES]]+INVENTARIO12151833[[#This Row],[ENTRADAS]]-INVENTARIO12151833[[#This Row],[SALIDAS]]</f>
        <v>66</v>
      </c>
      <c r="H142" s="1" t="s">
        <v>589</v>
      </c>
      <c r="J142" s="11" t="s">
        <v>464</v>
      </c>
      <c r="K142" s="36" t="e" cm="1">
        <f t="array" ref="K142">BUSCARV</f>
        <v>#NAME?</v>
      </c>
      <c r="L142" s="1">
        <v>79</v>
      </c>
      <c r="N142" s="1" t="s">
        <v>590</v>
      </c>
      <c r="P142" s="11" t="s">
        <v>464</v>
      </c>
      <c r="Q142" s="1" t="e" cm="1" vm="1">
        <f t="array" aca="1" ref="Q142" ca="1">VLOOKUP(ENTRADAS14172035[CÓDIGO PRODUCTO],INVENTARIO12151833[],2,FALSE)</f>
        <v>#VALUE!</v>
      </c>
      <c r="R142" s="1">
        <v>68</v>
      </c>
    </row>
    <row r="143" spans="1:18" x14ac:dyDescent="0.25">
      <c r="A143" s="11" t="s">
        <v>465</v>
      </c>
      <c r="B143" t="s">
        <v>341</v>
      </c>
      <c r="C143" s="3">
        <f>INVENTARIO12151830[[#This Row],[STOCK]]</f>
        <v>116</v>
      </c>
      <c r="D143" s="17">
        <f>SUMIF(ENTRADAS14172035[[#This Row],[CÓDIGO PRODUCTO]],INVENTARIO12151833[[#This Row],[CÓDIGO PRODUCTO]],ENTRADAS14172035[[#This Row],[CANTIDAD]])</f>
        <v>58</v>
      </c>
      <c r="E143" s="17">
        <f>SUMIF(SALIDAS13161934[[#This Row],[CÓDIGO PRODUCTO]],INVENTARIO12151833[[#This Row],[CÓDIGO PRODUCTO]],SALIDAS13161934[[#This Row],[CANTIDAD]])</f>
        <v>81</v>
      </c>
      <c r="F143" s="18">
        <f>INVENTARIO12151833[[#This Row],[EXISTENCIAS INICIALES]]+INVENTARIO12151833[[#This Row],[ENTRADAS]]-INVENTARIO12151833[[#This Row],[SALIDAS]]</f>
        <v>93</v>
      </c>
      <c r="H143" s="1" t="s">
        <v>590</v>
      </c>
      <c r="J143" s="11" t="s">
        <v>465</v>
      </c>
      <c r="K143" s="36" t="e" cm="1">
        <f t="array" ref="K143">BUSCARV</f>
        <v>#NAME?</v>
      </c>
      <c r="L143" s="1">
        <v>81</v>
      </c>
      <c r="N143" s="1" t="s">
        <v>591</v>
      </c>
      <c r="P143" s="11" t="s">
        <v>465</v>
      </c>
      <c r="Q143" s="1" t="e" cm="1" vm="1">
        <f t="array" aca="1" ref="Q143" ca="1">VLOOKUP(ENTRADAS14172035[CÓDIGO PRODUCTO],INVENTARIO12151833[],2,FALSE)</f>
        <v>#VALUE!</v>
      </c>
      <c r="R143" s="1">
        <v>58</v>
      </c>
    </row>
    <row r="144" spans="1:18" x14ac:dyDescent="0.25">
      <c r="A144" s="11" t="s">
        <v>466</v>
      </c>
      <c r="B144" t="s">
        <v>342</v>
      </c>
      <c r="C144" s="3">
        <f>INVENTARIO12151830[[#This Row],[STOCK]]</f>
        <v>44</v>
      </c>
      <c r="D144" s="17">
        <f>SUMIF(ENTRADAS14172035[[#This Row],[CÓDIGO PRODUCTO]],INVENTARIO12151833[[#This Row],[CÓDIGO PRODUCTO]],ENTRADAS14172035[[#This Row],[CANTIDAD]])</f>
        <v>59</v>
      </c>
      <c r="E144" s="17">
        <f>SUMIF(SALIDAS13161934[[#This Row],[CÓDIGO PRODUCTO]],INVENTARIO12151833[[#This Row],[CÓDIGO PRODUCTO]],SALIDAS13161934[[#This Row],[CANTIDAD]])</f>
        <v>79</v>
      </c>
      <c r="F144" s="18">
        <f>INVENTARIO12151833[[#This Row],[EXISTENCIAS INICIALES]]+INVENTARIO12151833[[#This Row],[ENTRADAS]]-INVENTARIO12151833[[#This Row],[SALIDAS]]</f>
        <v>24</v>
      </c>
      <c r="H144" s="1" t="s">
        <v>591</v>
      </c>
      <c r="J144" s="11" t="s">
        <v>466</v>
      </c>
      <c r="K144" s="36" t="e" cm="1">
        <f t="array" ref="K144">BUSCARV</f>
        <v>#NAME?</v>
      </c>
      <c r="L144" s="1">
        <v>79</v>
      </c>
      <c r="N144" s="1" t="s">
        <v>592</v>
      </c>
      <c r="P144" s="11" t="s">
        <v>466</v>
      </c>
      <c r="Q144" s="1" t="e" cm="1" vm="1">
        <f t="array" aca="1" ref="Q144" ca="1">VLOOKUP(ENTRADAS14172035[CÓDIGO PRODUCTO],INVENTARIO12151833[],2,FALSE)</f>
        <v>#VALUE!</v>
      </c>
      <c r="R144" s="1">
        <v>59</v>
      </c>
    </row>
    <row r="145" spans="1:18" x14ac:dyDescent="0.25">
      <c r="A145" s="11" t="s">
        <v>467</v>
      </c>
      <c r="B145" t="s">
        <v>343</v>
      </c>
      <c r="C145" s="3">
        <f>INVENTARIO12151830[[#This Row],[STOCK]]</f>
        <v>78</v>
      </c>
      <c r="D145" s="17">
        <f>SUMIF(ENTRADAS14172035[[#This Row],[CÓDIGO PRODUCTO]],INVENTARIO12151833[[#This Row],[CÓDIGO PRODUCTO]],ENTRADAS14172035[[#This Row],[CANTIDAD]])</f>
        <v>60</v>
      </c>
      <c r="E145" s="17">
        <f>SUMIF(SALIDAS13161934[[#This Row],[CÓDIGO PRODUCTO]],INVENTARIO12151833[[#This Row],[CÓDIGO PRODUCTO]],SALIDAS13161934[[#This Row],[CANTIDAD]])</f>
        <v>85</v>
      </c>
      <c r="F145" s="18">
        <f>INVENTARIO12151833[[#This Row],[EXISTENCIAS INICIALES]]+INVENTARIO12151833[[#This Row],[ENTRADAS]]-INVENTARIO12151833[[#This Row],[SALIDAS]]</f>
        <v>53</v>
      </c>
      <c r="H145" s="1" t="s">
        <v>592</v>
      </c>
      <c r="J145" s="11" t="s">
        <v>467</v>
      </c>
      <c r="K145" s="36" t="e" cm="1">
        <f t="array" ref="K145">BUSCARV</f>
        <v>#NAME?</v>
      </c>
      <c r="L145" s="1">
        <v>85</v>
      </c>
      <c r="N145" s="1" t="s">
        <v>593</v>
      </c>
      <c r="P145" s="11" t="s">
        <v>467</v>
      </c>
      <c r="Q145" s="1" t="e" cm="1" vm="1">
        <f t="array" aca="1" ref="Q145" ca="1">VLOOKUP(ENTRADAS14172035[CÓDIGO PRODUCTO],INVENTARIO12151833[],2,FALSE)</f>
        <v>#VALUE!</v>
      </c>
      <c r="R145" s="1">
        <v>60</v>
      </c>
    </row>
    <row r="146" spans="1:18" x14ac:dyDescent="0.25">
      <c r="A146" s="11" t="s">
        <v>468</v>
      </c>
      <c r="B146" t="s">
        <v>344</v>
      </c>
      <c r="C146" s="3">
        <f>INVENTARIO12151830[[#This Row],[STOCK]]</f>
        <v>40</v>
      </c>
      <c r="D146" s="17">
        <f>SUMIF(ENTRADAS14172035[[#This Row],[CÓDIGO PRODUCTO]],INVENTARIO12151833[[#This Row],[CÓDIGO PRODUCTO]],ENTRADAS14172035[[#This Row],[CANTIDAD]])</f>
        <v>65</v>
      </c>
      <c r="E146" s="17">
        <f>SUMIF(SALIDAS13161934[[#This Row],[CÓDIGO PRODUCTO]],INVENTARIO12151833[[#This Row],[CÓDIGO PRODUCTO]],SALIDAS13161934[[#This Row],[CANTIDAD]])</f>
        <v>82</v>
      </c>
      <c r="F146" s="18">
        <f>INVENTARIO12151833[[#This Row],[EXISTENCIAS INICIALES]]+INVENTARIO12151833[[#This Row],[ENTRADAS]]-INVENTARIO12151833[[#This Row],[SALIDAS]]</f>
        <v>23</v>
      </c>
      <c r="H146" s="1" t="s">
        <v>593</v>
      </c>
      <c r="J146" s="11" t="s">
        <v>468</v>
      </c>
      <c r="K146" s="36" t="e" cm="1">
        <f t="array" ref="K146">BUSCARV</f>
        <v>#NAME?</v>
      </c>
      <c r="L146" s="1">
        <v>82</v>
      </c>
      <c r="N146" s="1" t="s">
        <v>594</v>
      </c>
      <c r="P146" s="11" t="s">
        <v>468</v>
      </c>
      <c r="Q146" s="1" t="e" cm="1" vm="1">
        <f t="array" aca="1" ref="Q146" ca="1">VLOOKUP(ENTRADAS14172035[CÓDIGO PRODUCTO],INVENTARIO12151833[],2,FALSE)</f>
        <v>#VALUE!</v>
      </c>
      <c r="R146" s="1">
        <v>65</v>
      </c>
    </row>
    <row r="147" spans="1:18" x14ac:dyDescent="0.25">
      <c r="A147" s="11" t="s">
        <v>469</v>
      </c>
      <c r="B147" t="s">
        <v>345</v>
      </c>
      <c r="C147" s="3">
        <f>INVENTARIO12151830[[#This Row],[STOCK]]</f>
        <v>49</v>
      </c>
      <c r="D147" s="17">
        <f>SUMIF(ENTRADAS14172035[[#This Row],[CÓDIGO PRODUCTO]],INVENTARIO12151833[[#This Row],[CÓDIGO PRODUCTO]],ENTRADAS14172035[[#This Row],[CANTIDAD]])</f>
        <v>57</v>
      </c>
      <c r="E147" s="17">
        <f>SUMIF(SALIDAS13161934[[#This Row],[CÓDIGO PRODUCTO]],INVENTARIO12151833[[#This Row],[CÓDIGO PRODUCTO]],SALIDAS13161934[[#This Row],[CANTIDAD]])</f>
        <v>83</v>
      </c>
      <c r="F147" s="18">
        <f>INVENTARIO12151833[[#This Row],[EXISTENCIAS INICIALES]]+INVENTARIO12151833[[#This Row],[ENTRADAS]]-INVENTARIO12151833[[#This Row],[SALIDAS]]</f>
        <v>23</v>
      </c>
      <c r="H147" s="1" t="s">
        <v>594</v>
      </c>
      <c r="J147" s="11" t="s">
        <v>469</v>
      </c>
      <c r="K147" s="36" t="e" cm="1">
        <f t="array" ref="K147">BUSCARV</f>
        <v>#NAME?</v>
      </c>
      <c r="L147" s="1">
        <v>83</v>
      </c>
      <c r="N147" s="1" t="s">
        <v>595</v>
      </c>
      <c r="P147" s="11" t="s">
        <v>469</v>
      </c>
      <c r="Q147" s="1" t="e" cm="1" vm="1">
        <f t="array" aca="1" ref="Q147" ca="1">VLOOKUP(ENTRADAS14172035[CÓDIGO PRODUCTO],INVENTARIO12151833[],2,FALSE)</f>
        <v>#VALUE!</v>
      </c>
      <c r="R147" s="1">
        <v>57</v>
      </c>
    </row>
    <row r="148" spans="1:18" x14ac:dyDescent="0.25">
      <c r="A148" s="11" t="s">
        <v>470</v>
      </c>
      <c r="B148" t="s">
        <v>346</v>
      </c>
      <c r="C148" s="3">
        <f>INVENTARIO12151830[[#This Row],[STOCK]]</f>
        <v>116</v>
      </c>
      <c r="D148" s="17">
        <f>SUMIF(ENTRADAS14172035[[#This Row],[CÓDIGO PRODUCTO]],INVENTARIO12151833[[#This Row],[CÓDIGO PRODUCTO]],ENTRADAS14172035[[#This Row],[CANTIDAD]])</f>
        <v>50</v>
      </c>
      <c r="E148" s="17">
        <f>SUMIF(SALIDAS13161934[[#This Row],[CÓDIGO PRODUCTO]],INVENTARIO12151833[[#This Row],[CÓDIGO PRODUCTO]],SALIDAS13161934[[#This Row],[CANTIDAD]])</f>
        <v>81</v>
      </c>
      <c r="F148" s="18">
        <f>INVENTARIO12151833[[#This Row],[EXISTENCIAS INICIALES]]+INVENTARIO12151833[[#This Row],[ENTRADAS]]-INVENTARIO12151833[[#This Row],[SALIDAS]]</f>
        <v>85</v>
      </c>
      <c r="H148" s="1" t="s">
        <v>595</v>
      </c>
      <c r="J148" s="11" t="s">
        <v>470</v>
      </c>
      <c r="K148" s="36" t="e" cm="1">
        <f t="array" ref="K148">BUSCARV</f>
        <v>#NAME?</v>
      </c>
      <c r="L148" s="1">
        <v>81</v>
      </c>
      <c r="N148" s="1" t="s">
        <v>596</v>
      </c>
      <c r="P148" s="11" t="s">
        <v>470</v>
      </c>
      <c r="Q148" s="1" t="e" cm="1" vm="1">
        <f t="array" aca="1" ref="Q148" ca="1">VLOOKUP(ENTRADAS14172035[CÓDIGO PRODUCTO],INVENTARIO12151833[],2,FALSE)</f>
        <v>#VALUE!</v>
      </c>
      <c r="R148" s="1">
        <v>50</v>
      </c>
    </row>
    <row r="149" spans="1:18" x14ac:dyDescent="0.25">
      <c r="A149" s="11" t="s">
        <v>471</v>
      </c>
      <c r="B149" t="s">
        <v>347</v>
      </c>
      <c r="C149" s="3">
        <f>INVENTARIO12151830[[#This Row],[STOCK]]</f>
        <v>40</v>
      </c>
      <c r="D149" s="17">
        <f>SUMIF(ENTRADAS14172035[[#This Row],[CÓDIGO PRODUCTO]],INVENTARIO12151833[[#This Row],[CÓDIGO PRODUCTO]],ENTRADAS14172035[[#This Row],[CANTIDAD]])</f>
        <v>53</v>
      </c>
      <c r="E149" s="17">
        <f>SUMIF(SALIDAS13161934[[#This Row],[CÓDIGO PRODUCTO]],INVENTARIO12151833[[#This Row],[CÓDIGO PRODUCTO]],SALIDAS13161934[[#This Row],[CANTIDAD]])</f>
        <v>79</v>
      </c>
      <c r="F149" s="18">
        <f>INVENTARIO12151833[[#This Row],[EXISTENCIAS INICIALES]]+INVENTARIO12151833[[#This Row],[ENTRADAS]]-INVENTARIO12151833[[#This Row],[SALIDAS]]</f>
        <v>14</v>
      </c>
      <c r="H149" s="1" t="s">
        <v>596</v>
      </c>
      <c r="J149" s="11" t="s">
        <v>471</v>
      </c>
      <c r="K149" s="36" t="e" cm="1">
        <f t="array" ref="K149">BUSCARV</f>
        <v>#NAME?</v>
      </c>
      <c r="L149" s="1">
        <v>79</v>
      </c>
      <c r="N149" s="1" t="s">
        <v>597</v>
      </c>
      <c r="P149" s="11" t="s">
        <v>471</v>
      </c>
      <c r="Q149" s="1" t="e" cm="1" vm="1">
        <f t="array" aca="1" ref="Q149" ca="1">VLOOKUP(ENTRADAS14172035[CÓDIGO PRODUCTO],INVENTARIO12151833[],2,FALSE)</f>
        <v>#VALUE!</v>
      </c>
      <c r="R149" s="1">
        <v>53</v>
      </c>
    </row>
    <row r="150" spans="1:18" x14ac:dyDescent="0.25">
      <c r="A150" s="11" t="s">
        <v>472</v>
      </c>
      <c r="B150" t="s">
        <v>348</v>
      </c>
      <c r="C150" s="3">
        <f>INVENTARIO12151830[[#This Row],[STOCK]]</f>
        <v>146</v>
      </c>
      <c r="D150" s="17">
        <f>SUMIF(ENTRADAS14172035[[#This Row],[CÓDIGO PRODUCTO]],INVENTARIO12151833[[#This Row],[CÓDIGO PRODUCTO]],ENTRADAS14172035[[#This Row],[CANTIDAD]])</f>
        <v>47</v>
      </c>
      <c r="E150" s="17">
        <f>SUMIF(SALIDAS13161934[[#This Row],[CÓDIGO PRODUCTO]],INVENTARIO12151833[[#This Row],[CÓDIGO PRODUCTO]],SALIDAS13161934[[#This Row],[CANTIDAD]])</f>
        <v>83</v>
      </c>
      <c r="F150" s="18">
        <f>INVENTARIO12151833[[#This Row],[EXISTENCIAS INICIALES]]+INVENTARIO12151833[[#This Row],[ENTRADAS]]-INVENTARIO12151833[[#This Row],[SALIDAS]]</f>
        <v>110</v>
      </c>
      <c r="H150" s="1" t="s">
        <v>597</v>
      </c>
      <c r="J150" s="11" t="s">
        <v>472</v>
      </c>
      <c r="K150" s="36" t="e" cm="1">
        <f t="array" ref="K150">BUSCARV</f>
        <v>#NAME?</v>
      </c>
      <c r="L150" s="1">
        <v>83</v>
      </c>
      <c r="N150" s="1" t="s">
        <v>598</v>
      </c>
      <c r="P150" s="11" t="s">
        <v>472</v>
      </c>
      <c r="Q150" s="1" t="e" cm="1" vm="1">
        <f t="array" aca="1" ref="Q150" ca="1">VLOOKUP(ENTRADAS14172035[CÓDIGO PRODUCTO],INVENTARIO12151833[],2,FALSE)</f>
        <v>#VALUE!</v>
      </c>
      <c r="R150" s="1">
        <v>47</v>
      </c>
    </row>
    <row r="151" spans="1:18" x14ac:dyDescent="0.25">
      <c r="A151" s="11" t="s">
        <v>473</v>
      </c>
      <c r="B151" t="s">
        <v>349</v>
      </c>
      <c r="C151" s="3">
        <f>INVENTARIO12151830[[#This Row],[STOCK]]</f>
        <v>17</v>
      </c>
      <c r="D151" s="17">
        <f>SUMIF(ENTRADAS14172035[[#This Row],[CÓDIGO PRODUCTO]],INVENTARIO12151833[[#This Row],[CÓDIGO PRODUCTO]],ENTRADAS14172035[[#This Row],[CANTIDAD]])</f>
        <v>50</v>
      </c>
      <c r="E151" s="17">
        <f>SUMIF(SALIDAS13161934[[#This Row],[CÓDIGO PRODUCTO]],INVENTARIO12151833[[#This Row],[CÓDIGO PRODUCTO]],SALIDAS13161934[[#This Row],[CANTIDAD]])</f>
        <v>50</v>
      </c>
      <c r="F151" s="18">
        <f>INVENTARIO12151833[[#This Row],[EXISTENCIAS INICIALES]]+INVENTARIO12151833[[#This Row],[ENTRADAS]]-INVENTARIO12151833[[#This Row],[SALIDAS]]</f>
        <v>17</v>
      </c>
      <c r="H151" s="1" t="s">
        <v>598</v>
      </c>
      <c r="J151" s="11" t="s">
        <v>473</v>
      </c>
      <c r="K151" s="36" t="e" cm="1">
        <f t="array" ref="K151">BUSCARV</f>
        <v>#NAME?</v>
      </c>
      <c r="L151" s="1">
        <v>50</v>
      </c>
      <c r="N151" s="1" t="s">
        <v>599</v>
      </c>
      <c r="P151" s="11" t="s">
        <v>473</v>
      </c>
      <c r="Q151" s="1" t="e" cm="1" vm="1">
        <f t="array" aca="1" ref="Q151" ca="1">VLOOKUP(ENTRADAS14172035[CÓDIGO PRODUCTO],INVENTARIO12151833[],2,FALSE)</f>
        <v>#VALUE!</v>
      </c>
      <c r="R151" s="1">
        <v>50</v>
      </c>
    </row>
    <row r="152" spans="1:18" x14ac:dyDescent="0.25">
      <c r="A152" s="11" t="s">
        <v>474</v>
      </c>
      <c r="B152" t="s">
        <v>350</v>
      </c>
      <c r="C152" s="3">
        <f>INVENTARIO12151830[[#This Row],[STOCK]]</f>
        <v>88</v>
      </c>
      <c r="D152" s="17">
        <f>SUMIF(ENTRADAS14172035[[#This Row],[CÓDIGO PRODUCTO]],INVENTARIO12151833[[#This Row],[CÓDIGO PRODUCTO]],ENTRADAS14172035[[#This Row],[CANTIDAD]])</f>
        <v>41</v>
      </c>
      <c r="E152" s="17">
        <f>SUMIF(SALIDAS13161934[[#This Row],[CÓDIGO PRODUCTO]],INVENTARIO12151833[[#This Row],[CÓDIGO PRODUCTO]],SALIDAS13161934[[#This Row],[CANTIDAD]])</f>
        <v>81</v>
      </c>
      <c r="F152" s="18">
        <f>INVENTARIO12151833[[#This Row],[EXISTENCIAS INICIALES]]+INVENTARIO12151833[[#This Row],[ENTRADAS]]-INVENTARIO12151833[[#This Row],[SALIDAS]]</f>
        <v>48</v>
      </c>
      <c r="H152" s="1" t="s">
        <v>599</v>
      </c>
      <c r="J152" s="11" t="s">
        <v>474</v>
      </c>
      <c r="K152" s="36" t="e" cm="1">
        <f t="array" ref="K152">BUSCARV</f>
        <v>#NAME?</v>
      </c>
      <c r="L152" s="1">
        <v>81</v>
      </c>
      <c r="N152" s="1" t="s">
        <v>600</v>
      </c>
      <c r="P152" s="11" t="s">
        <v>474</v>
      </c>
      <c r="Q152" s="1" t="e" cm="1" vm="1">
        <f t="array" aca="1" ref="Q152" ca="1">VLOOKUP(ENTRADAS14172035[CÓDIGO PRODUCTO],INVENTARIO12151833[],2,FALSE)</f>
        <v>#VALUE!</v>
      </c>
      <c r="R152" s="1">
        <v>41</v>
      </c>
    </row>
    <row r="153" spans="1:18" x14ac:dyDescent="0.25">
      <c r="A153" s="11" t="s">
        <v>475</v>
      </c>
      <c r="B153" t="s">
        <v>351</v>
      </c>
      <c r="C153" s="3">
        <f>INVENTARIO12151830[[#This Row],[STOCK]]</f>
        <v>103</v>
      </c>
      <c r="D153" s="17">
        <f>SUMIF(ENTRADAS14172035[[#This Row],[CÓDIGO PRODUCTO]],INVENTARIO12151833[[#This Row],[CÓDIGO PRODUCTO]],ENTRADAS14172035[[#This Row],[CANTIDAD]])</f>
        <v>40</v>
      </c>
      <c r="E153" s="17">
        <f>SUMIF(SALIDAS13161934[[#This Row],[CÓDIGO PRODUCTO]],INVENTARIO12151833[[#This Row],[CÓDIGO PRODUCTO]],SALIDAS13161934[[#This Row],[CANTIDAD]])</f>
        <v>84</v>
      </c>
      <c r="F153" s="18">
        <f>INVENTARIO12151833[[#This Row],[EXISTENCIAS INICIALES]]+INVENTARIO12151833[[#This Row],[ENTRADAS]]-INVENTARIO12151833[[#This Row],[SALIDAS]]</f>
        <v>59</v>
      </c>
      <c r="H153" s="1" t="s">
        <v>600</v>
      </c>
      <c r="J153" s="11" t="s">
        <v>475</v>
      </c>
      <c r="K153" s="36" t="e" cm="1">
        <f t="array" ref="K153">BUSCARV</f>
        <v>#NAME?</v>
      </c>
      <c r="L153" s="1">
        <v>84</v>
      </c>
      <c r="N153" s="1" t="s">
        <v>601</v>
      </c>
      <c r="P153" s="11" t="s">
        <v>475</v>
      </c>
      <c r="Q153" s="1" t="e" cm="1" vm="1">
        <f t="array" aca="1" ref="Q153" ca="1">VLOOKUP(ENTRADAS14172035[CÓDIGO PRODUCTO],INVENTARIO12151833[],2,FALSE)</f>
        <v>#VALUE!</v>
      </c>
      <c r="R153" s="1">
        <v>40</v>
      </c>
    </row>
    <row r="154" spans="1:18" x14ac:dyDescent="0.25">
      <c r="A154" s="11" t="s">
        <v>476</v>
      </c>
      <c r="B154" t="s">
        <v>352</v>
      </c>
      <c r="C154" s="3">
        <f>INVENTARIO12151830[[#This Row],[STOCK]]</f>
        <v>95</v>
      </c>
      <c r="D154" s="17">
        <f>SUMIF(ENTRADAS14172035[[#This Row],[CÓDIGO PRODUCTO]],INVENTARIO12151833[[#This Row],[CÓDIGO PRODUCTO]],ENTRADAS14172035[[#This Row],[CANTIDAD]])</f>
        <v>49</v>
      </c>
      <c r="E154" s="17">
        <f>SUMIF(SALIDAS13161934[[#This Row],[CÓDIGO PRODUCTO]],INVENTARIO12151833[[#This Row],[CÓDIGO PRODUCTO]],SALIDAS13161934[[#This Row],[CANTIDAD]])</f>
        <v>83</v>
      </c>
      <c r="F154" s="18">
        <f>INVENTARIO12151833[[#This Row],[EXISTENCIAS INICIALES]]+INVENTARIO12151833[[#This Row],[ENTRADAS]]-INVENTARIO12151833[[#This Row],[SALIDAS]]</f>
        <v>61</v>
      </c>
      <c r="H154" s="1" t="s">
        <v>601</v>
      </c>
      <c r="J154" s="11" t="s">
        <v>476</v>
      </c>
      <c r="K154" s="36" t="e" cm="1">
        <f t="array" ref="K154">BUSCARV</f>
        <v>#NAME?</v>
      </c>
      <c r="L154" s="1">
        <v>83</v>
      </c>
      <c r="N154" s="1" t="s">
        <v>602</v>
      </c>
      <c r="P154" s="11" t="s">
        <v>476</v>
      </c>
      <c r="Q154" s="1" t="e" cm="1" vm="1">
        <f t="array" aca="1" ref="Q154" ca="1">VLOOKUP(ENTRADAS14172035[CÓDIGO PRODUCTO],INVENTARIO12151833[],2,FALSE)</f>
        <v>#VALUE!</v>
      </c>
      <c r="R154" s="1">
        <v>49</v>
      </c>
    </row>
    <row r="155" spans="1:18" x14ac:dyDescent="0.25">
      <c r="A155" s="11" t="s">
        <v>477</v>
      </c>
      <c r="B155" t="s">
        <v>353</v>
      </c>
      <c r="C155" s="3">
        <f>INVENTARIO12151830[[#This Row],[STOCK]]</f>
        <v>36</v>
      </c>
      <c r="D155" s="17">
        <f>SUMIF(ENTRADAS14172035[[#This Row],[CÓDIGO PRODUCTO]],INVENTARIO12151833[[#This Row],[CÓDIGO PRODUCTO]],ENTRADAS14172035[[#This Row],[CANTIDAD]])</f>
        <v>48</v>
      </c>
      <c r="E155" s="17">
        <f>SUMIF(SALIDAS13161934[[#This Row],[CÓDIGO PRODUCTO]],INVENTARIO12151833[[#This Row],[CÓDIGO PRODUCTO]],SALIDAS13161934[[#This Row],[CANTIDAD]])</f>
        <v>71</v>
      </c>
      <c r="F155" s="18">
        <f>INVENTARIO12151833[[#This Row],[EXISTENCIAS INICIALES]]+INVENTARIO12151833[[#This Row],[ENTRADAS]]-INVENTARIO12151833[[#This Row],[SALIDAS]]</f>
        <v>13</v>
      </c>
      <c r="H155" s="1" t="s">
        <v>602</v>
      </c>
      <c r="J155" s="11" t="s">
        <v>477</v>
      </c>
      <c r="K155" s="36" t="e" cm="1">
        <f t="array" ref="K155">BUSCARV</f>
        <v>#NAME?</v>
      </c>
      <c r="L155" s="1">
        <v>71</v>
      </c>
      <c r="N155" s="1" t="s">
        <v>603</v>
      </c>
      <c r="P155" s="11" t="s">
        <v>477</v>
      </c>
      <c r="Q155" s="1" t="e" cm="1" vm="1">
        <f t="array" aca="1" ref="Q155" ca="1">VLOOKUP(ENTRADAS14172035[CÓDIGO PRODUCTO],INVENTARIO12151833[],2,FALSE)</f>
        <v>#VALUE!</v>
      </c>
      <c r="R155" s="1">
        <v>48</v>
      </c>
    </row>
    <row r="156" spans="1:18" x14ac:dyDescent="0.25">
      <c r="A156" s="11" t="s">
        <v>478</v>
      </c>
      <c r="B156" t="s">
        <v>354</v>
      </c>
      <c r="C156" s="3">
        <f>INVENTARIO12151830[[#This Row],[STOCK]]</f>
        <v>63</v>
      </c>
      <c r="D156" s="17">
        <f>SUMIF(ENTRADAS14172035[[#This Row],[CÓDIGO PRODUCTO]],INVENTARIO12151833[[#This Row],[CÓDIGO PRODUCTO]],ENTRADAS14172035[[#This Row],[CANTIDAD]])</f>
        <v>44</v>
      </c>
      <c r="E156" s="17">
        <f>SUMIF(SALIDAS13161934[[#This Row],[CÓDIGO PRODUCTO]],INVENTARIO12151833[[#This Row],[CÓDIGO PRODUCTO]],SALIDAS13161934[[#This Row],[CANTIDAD]])</f>
        <v>86</v>
      </c>
      <c r="F156" s="18">
        <f>INVENTARIO12151833[[#This Row],[EXISTENCIAS INICIALES]]+INVENTARIO12151833[[#This Row],[ENTRADAS]]-INVENTARIO12151833[[#This Row],[SALIDAS]]</f>
        <v>21</v>
      </c>
      <c r="H156" s="1" t="s">
        <v>603</v>
      </c>
      <c r="J156" s="11" t="s">
        <v>478</v>
      </c>
      <c r="K156" s="36" t="e" cm="1">
        <f t="array" ref="K156">BUSCARV</f>
        <v>#NAME?</v>
      </c>
      <c r="L156" s="1">
        <v>86</v>
      </c>
      <c r="N156" s="1" t="s">
        <v>604</v>
      </c>
      <c r="P156" s="11" t="s">
        <v>478</v>
      </c>
      <c r="Q156" s="1" t="e" cm="1" vm="1">
        <f t="array" aca="1" ref="Q156" ca="1">VLOOKUP(ENTRADAS14172035[CÓDIGO PRODUCTO],INVENTARIO12151833[],2,FALSE)</f>
        <v>#VALUE!</v>
      </c>
      <c r="R156" s="1">
        <v>44</v>
      </c>
    </row>
    <row r="157" spans="1:18" x14ac:dyDescent="0.25">
      <c r="A157" s="11" t="s">
        <v>479</v>
      </c>
      <c r="B157" t="s">
        <v>355</v>
      </c>
      <c r="C157" s="3">
        <f>INVENTARIO12151830[[#This Row],[STOCK]]</f>
        <v>77</v>
      </c>
      <c r="D157" s="17">
        <f>SUMIF(ENTRADAS14172035[[#This Row],[CÓDIGO PRODUCTO]],INVENTARIO12151833[[#This Row],[CÓDIGO PRODUCTO]],ENTRADAS14172035[[#This Row],[CANTIDAD]])</f>
        <v>44</v>
      </c>
      <c r="E157" s="17">
        <f>SUMIF(SALIDAS13161934[[#This Row],[CÓDIGO PRODUCTO]],INVENTARIO12151833[[#This Row],[CÓDIGO PRODUCTO]],SALIDAS13161934[[#This Row],[CANTIDAD]])</f>
        <v>80</v>
      </c>
      <c r="F157" s="18">
        <f>INVENTARIO12151833[[#This Row],[EXISTENCIAS INICIALES]]+INVENTARIO12151833[[#This Row],[ENTRADAS]]-INVENTARIO12151833[[#This Row],[SALIDAS]]</f>
        <v>41</v>
      </c>
      <c r="H157" s="1" t="s">
        <v>604</v>
      </c>
      <c r="J157" s="11" t="s">
        <v>479</v>
      </c>
      <c r="K157" s="36" t="e" cm="1">
        <f t="array" ref="K157">BUSCARV</f>
        <v>#NAME?</v>
      </c>
      <c r="L157" s="1">
        <v>80</v>
      </c>
      <c r="N157" s="1" t="s">
        <v>605</v>
      </c>
      <c r="P157" s="11" t="s">
        <v>479</v>
      </c>
      <c r="Q157" s="1" t="e" cm="1" vm="1">
        <f t="array" aca="1" ref="Q157" ca="1">VLOOKUP(ENTRADAS14172035[CÓDIGO PRODUCTO],INVENTARIO12151833[],2,FALSE)</f>
        <v>#VALUE!</v>
      </c>
      <c r="R157" s="1">
        <v>44</v>
      </c>
    </row>
    <row r="158" spans="1:18" x14ac:dyDescent="0.25">
      <c r="A158" s="11" t="s">
        <v>480</v>
      </c>
      <c r="B158" t="s">
        <v>356</v>
      </c>
      <c r="C158" s="3">
        <f>INVENTARIO12151830[[#This Row],[STOCK]]</f>
        <v>89</v>
      </c>
      <c r="D158" s="17">
        <f>SUMIF(ENTRADAS14172035[[#This Row],[CÓDIGO PRODUCTO]],INVENTARIO12151833[[#This Row],[CÓDIGO PRODUCTO]],ENTRADAS14172035[[#This Row],[CANTIDAD]])</f>
        <v>46</v>
      </c>
      <c r="E158" s="17">
        <f>SUMIF(SALIDAS13161934[[#This Row],[CÓDIGO PRODUCTO]],INVENTARIO12151833[[#This Row],[CÓDIGO PRODUCTO]],SALIDAS13161934[[#This Row],[CANTIDAD]])</f>
        <v>83</v>
      </c>
      <c r="F158" s="18">
        <f>INVENTARIO12151833[[#This Row],[EXISTENCIAS INICIALES]]+INVENTARIO12151833[[#This Row],[ENTRADAS]]-INVENTARIO12151833[[#This Row],[SALIDAS]]</f>
        <v>52</v>
      </c>
      <c r="H158" s="1" t="s">
        <v>605</v>
      </c>
      <c r="J158" s="11" t="s">
        <v>480</v>
      </c>
      <c r="K158" s="36" t="e" cm="1">
        <f t="array" ref="K158">BUSCARV</f>
        <v>#NAME?</v>
      </c>
      <c r="L158" s="1">
        <v>83</v>
      </c>
      <c r="N158" s="1" t="s">
        <v>606</v>
      </c>
      <c r="P158" s="11" t="s">
        <v>480</v>
      </c>
      <c r="Q158" s="1" t="e" cm="1" vm="1">
        <f t="array" aca="1" ref="Q158" ca="1">VLOOKUP(ENTRADAS14172035[CÓDIGO PRODUCTO],INVENTARIO12151833[],2,FALSE)</f>
        <v>#VALUE!</v>
      </c>
      <c r="R158" s="1">
        <v>46</v>
      </c>
    </row>
    <row r="159" spans="1:18" x14ac:dyDescent="0.25">
      <c r="A159" s="11" t="s">
        <v>481</v>
      </c>
      <c r="B159" t="s">
        <v>357</v>
      </c>
      <c r="C159" s="3">
        <f>INVENTARIO12151830[[#This Row],[STOCK]]</f>
        <v>73</v>
      </c>
      <c r="D159" s="17">
        <f>SUMIF(ENTRADAS14172035[[#This Row],[CÓDIGO PRODUCTO]],INVENTARIO12151833[[#This Row],[CÓDIGO PRODUCTO]],ENTRADAS14172035[[#This Row],[CANTIDAD]])</f>
        <v>50</v>
      </c>
      <c r="E159" s="17">
        <f>SUMIF(SALIDAS13161934[[#This Row],[CÓDIGO PRODUCTO]],INVENTARIO12151833[[#This Row],[CÓDIGO PRODUCTO]],SALIDAS13161934[[#This Row],[CANTIDAD]])</f>
        <v>80</v>
      </c>
      <c r="F159" s="18">
        <f>INVENTARIO12151833[[#This Row],[EXISTENCIAS INICIALES]]+INVENTARIO12151833[[#This Row],[ENTRADAS]]-INVENTARIO12151833[[#This Row],[SALIDAS]]</f>
        <v>43</v>
      </c>
      <c r="H159" s="1" t="s">
        <v>606</v>
      </c>
      <c r="J159" s="11" t="s">
        <v>481</v>
      </c>
      <c r="K159" s="36" t="e" cm="1">
        <f t="array" ref="K159">BUSCARV</f>
        <v>#NAME?</v>
      </c>
      <c r="L159" s="1">
        <v>80</v>
      </c>
      <c r="N159" s="1" t="s">
        <v>607</v>
      </c>
      <c r="P159" s="11" t="s">
        <v>481</v>
      </c>
      <c r="Q159" s="1" t="e" cm="1" vm="1">
        <f t="array" aca="1" ref="Q159" ca="1">VLOOKUP(ENTRADAS14172035[CÓDIGO PRODUCTO],INVENTARIO12151833[],2,FALSE)</f>
        <v>#VALUE!</v>
      </c>
      <c r="R159" s="1">
        <v>50</v>
      </c>
    </row>
    <row r="160" spans="1:18" x14ac:dyDescent="0.25">
      <c r="A160" s="11" t="s">
        <v>482</v>
      </c>
      <c r="B160" t="s">
        <v>57</v>
      </c>
      <c r="C160" s="3">
        <f>INVENTARIO12151830[[#This Row],[STOCK]]</f>
        <v>65</v>
      </c>
      <c r="D160" s="17">
        <f>SUMIF(ENTRADAS14172035[[#This Row],[CÓDIGO PRODUCTO]],INVENTARIO12151833[[#This Row],[CÓDIGO PRODUCTO]],ENTRADAS14172035[[#This Row],[CANTIDAD]])</f>
        <v>48</v>
      </c>
      <c r="E160" s="17">
        <f>SUMIF(SALIDAS13161934[[#This Row],[CÓDIGO PRODUCTO]],INVENTARIO12151833[[#This Row],[CÓDIGO PRODUCTO]],SALIDAS13161934[[#This Row],[CANTIDAD]])</f>
        <v>83</v>
      </c>
      <c r="F160" s="18">
        <f>INVENTARIO12151833[[#This Row],[EXISTENCIAS INICIALES]]+INVENTARIO12151833[[#This Row],[ENTRADAS]]-INVENTARIO12151833[[#This Row],[SALIDAS]]</f>
        <v>30</v>
      </c>
      <c r="H160" s="1" t="s">
        <v>607</v>
      </c>
      <c r="J160" s="11" t="s">
        <v>482</v>
      </c>
      <c r="K160" s="36" t="e" cm="1">
        <f t="array" ref="K160">BUSCARV</f>
        <v>#NAME?</v>
      </c>
      <c r="L160" s="1">
        <v>83</v>
      </c>
      <c r="N160" s="1" t="s">
        <v>608</v>
      </c>
      <c r="P160" s="11" t="s">
        <v>482</v>
      </c>
      <c r="Q160" s="1" t="e" cm="1" vm="1">
        <f t="array" aca="1" ref="Q160" ca="1">VLOOKUP(ENTRADAS14172035[CÓDIGO PRODUCTO],INVENTARIO12151833[],2,FALSE)</f>
        <v>#VALUE!</v>
      </c>
      <c r="R160" s="1">
        <v>48</v>
      </c>
    </row>
    <row r="161" spans="1:18" x14ac:dyDescent="0.25">
      <c r="A161" s="11" t="s">
        <v>483</v>
      </c>
      <c r="B161" t="s">
        <v>358</v>
      </c>
      <c r="C161" s="3">
        <f>INVENTARIO12151830[[#This Row],[STOCK]]</f>
        <v>6</v>
      </c>
      <c r="D161" s="17">
        <f>SUMIF(ENTRADAS14172035[[#This Row],[CÓDIGO PRODUCTO]],INVENTARIO12151833[[#This Row],[CÓDIGO PRODUCTO]],ENTRADAS14172035[[#This Row],[CANTIDAD]])</f>
        <v>84</v>
      </c>
      <c r="E161" s="17">
        <f>SUMIF(SALIDAS13161934[[#This Row],[CÓDIGO PRODUCTO]],INVENTARIO12151833[[#This Row],[CÓDIGO PRODUCTO]],SALIDAS13161934[[#This Row],[CANTIDAD]])</f>
        <v>79</v>
      </c>
      <c r="F161" s="18">
        <f>INVENTARIO12151833[[#This Row],[EXISTENCIAS INICIALES]]+INVENTARIO12151833[[#This Row],[ENTRADAS]]-INVENTARIO12151833[[#This Row],[SALIDAS]]</f>
        <v>11</v>
      </c>
      <c r="H161" s="1" t="s">
        <v>608</v>
      </c>
      <c r="J161" s="11" t="s">
        <v>483</v>
      </c>
      <c r="K161" s="36" t="e" cm="1">
        <f t="array" ref="K161">BUSCARV</f>
        <v>#NAME?</v>
      </c>
      <c r="L161" s="1">
        <v>79</v>
      </c>
      <c r="N161" s="1" t="s">
        <v>609</v>
      </c>
      <c r="P161" s="11" t="s">
        <v>483</v>
      </c>
      <c r="Q161" s="1" t="e" cm="1" vm="1">
        <f t="array" aca="1" ref="Q161" ca="1">VLOOKUP(ENTRADAS14172035[CÓDIGO PRODUCTO],INVENTARIO12151833[],2,FALSE)</f>
        <v>#VALUE!</v>
      </c>
      <c r="R161" s="1">
        <v>84</v>
      </c>
    </row>
    <row r="162" spans="1:18" x14ac:dyDescent="0.25">
      <c r="A162" s="11" t="s">
        <v>484</v>
      </c>
      <c r="B162" t="s">
        <v>359</v>
      </c>
      <c r="C162" s="3">
        <f>INVENTARIO12151830[[#This Row],[STOCK]]</f>
        <v>59</v>
      </c>
      <c r="D162" s="17">
        <f>SUMIF(ENTRADAS14172035[[#This Row],[CÓDIGO PRODUCTO]],INVENTARIO12151833[[#This Row],[CÓDIGO PRODUCTO]],ENTRADAS14172035[[#This Row],[CANTIDAD]])</f>
        <v>42</v>
      </c>
      <c r="E162" s="17">
        <f>SUMIF(SALIDAS13161934[[#This Row],[CÓDIGO PRODUCTO]],INVENTARIO12151833[[#This Row],[CÓDIGO PRODUCTO]],SALIDAS13161934[[#This Row],[CANTIDAD]])</f>
        <v>79</v>
      </c>
      <c r="F162" s="18">
        <f>INVENTARIO12151833[[#This Row],[EXISTENCIAS INICIALES]]+INVENTARIO12151833[[#This Row],[ENTRADAS]]-INVENTARIO12151833[[#This Row],[SALIDAS]]</f>
        <v>22</v>
      </c>
      <c r="H162" s="1" t="s">
        <v>609</v>
      </c>
      <c r="J162" s="11" t="s">
        <v>484</v>
      </c>
      <c r="K162" s="36" t="e" cm="1">
        <f t="array" ref="K162">BUSCARV</f>
        <v>#NAME?</v>
      </c>
      <c r="L162" s="1">
        <v>79</v>
      </c>
      <c r="N162" s="1" t="s">
        <v>610</v>
      </c>
      <c r="P162" s="11" t="s">
        <v>484</v>
      </c>
      <c r="Q162" s="1" t="e" cm="1" vm="1">
        <f t="array" aca="1" ref="Q162" ca="1">VLOOKUP(ENTRADAS14172035[CÓDIGO PRODUCTO],INVENTARIO12151833[],2,FALSE)</f>
        <v>#VALUE!</v>
      </c>
      <c r="R162" s="1">
        <v>42</v>
      </c>
    </row>
    <row r="163" spans="1:18" x14ac:dyDescent="0.25">
      <c r="A163" s="11" t="s">
        <v>485</v>
      </c>
      <c r="B163" t="s">
        <v>360</v>
      </c>
      <c r="C163" s="3">
        <f>INVENTARIO12151830[[#This Row],[STOCK]]</f>
        <v>58</v>
      </c>
      <c r="D163" s="17">
        <f>SUMIF(ENTRADAS14172035[[#This Row],[CÓDIGO PRODUCTO]],INVENTARIO12151833[[#This Row],[CÓDIGO PRODUCTO]],ENTRADAS14172035[[#This Row],[CANTIDAD]])</f>
        <v>46</v>
      </c>
      <c r="E163" s="17">
        <f>SUMIF(SALIDAS13161934[[#This Row],[CÓDIGO PRODUCTO]],INVENTARIO12151833[[#This Row],[CÓDIGO PRODUCTO]],SALIDAS13161934[[#This Row],[CANTIDAD]])</f>
        <v>82</v>
      </c>
      <c r="F163" s="18">
        <f>INVENTARIO12151833[[#This Row],[EXISTENCIAS INICIALES]]+INVENTARIO12151833[[#This Row],[ENTRADAS]]-INVENTARIO12151833[[#This Row],[SALIDAS]]</f>
        <v>22</v>
      </c>
      <c r="H163" s="1" t="s">
        <v>610</v>
      </c>
      <c r="J163" s="11" t="s">
        <v>485</v>
      </c>
      <c r="K163" s="36" t="e" cm="1">
        <f t="array" ref="K163">BUSCARV</f>
        <v>#NAME?</v>
      </c>
      <c r="L163" s="1">
        <v>82</v>
      </c>
      <c r="N163" s="1" t="s">
        <v>611</v>
      </c>
      <c r="P163" s="11" t="s">
        <v>485</v>
      </c>
      <c r="Q163" s="1" t="e" cm="1" vm="1">
        <f t="array" aca="1" ref="Q163" ca="1">VLOOKUP(ENTRADAS14172035[CÓDIGO PRODUCTO],INVENTARIO12151833[],2,FALSE)</f>
        <v>#VALUE!</v>
      </c>
      <c r="R163" s="1">
        <v>46</v>
      </c>
    </row>
    <row r="164" spans="1:18" x14ac:dyDescent="0.25">
      <c r="A164" s="11" t="s">
        <v>486</v>
      </c>
      <c r="B164" t="s">
        <v>361</v>
      </c>
      <c r="C164" s="3">
        <f>INVENTARIO12151830[[#This Row],[STOCK]]</f>
        <v>75</v>
      </c>
      <c r="D164" s="17">
        <f>SUMIF(ENTRADAS14172035[[#This Row],[CÓDIGO PRODUCTO]],INVENTARIO12151833[[#This Row],[CÓDIGO PRODUCTO]],ENTRADAS14172035[[#This Row],[CANTIDAD]])</f>
        <v>50</v>
      </c>
      <c r="E164" s="17">
        <f>SUMIF(SALIDAS13161934[[#This Row],[CÓDIGO PRODUCTO]],INVENTARIO12151833[[#This Row],[CÓDIGO PRODUCTO]],SALIDAS13161934[[#This Row],[CANTIDAD]])</f>
        <v>82</v>
      </c>
      <c r="F164" s="18">
        <f>INVENTARIO12151833[[#This Row],[EXISTENCIAS INICIALES]]+INVENTARIO12151833[[#This Row],[ENTRADAS]]-INVENTARIO12151833[[#This Row],[SALIDAS]]</f>
        <v>43</v>
      </c>
      <c r="H164" s="1" t="s">
        <v>611</v>
      </c>
      <c r="J164" s="11" t="s">
        <v>486</v>
      </c>
      <c r="K164" s="36" t="e" cm="1">
        <f t="array" ref="K164">BUSCARV</f>
        <v>#NAME?</v>
      </c>
      <c r="L164" s="1">
        <v>82</v>
      </c>
      <c r="N164" s="1" t="s">
        <v>612</v>
      </c>
      <c r="P164" s="11" t="s">
        <v>486</v>
      </c>
      <c r="Q164" s="1" t="e" cm="1" vm="1">
        <f t="array" aca="1" ref="Q164" ca="1">VLOOKUP(ENTRADAS14172035[CÓDIGO PRODUCTO],INVENTARIO12151833[],2,FALSE)</f>
        <v>#VALUE!</v>
      </c>
      <c r="R164" s="1">
        <v>50</v>
      </c>
    </row>
    <row r="165" spans="1:18" x14ac:dyDescent="0.25">
      <c r="A165" s="11" t="s">
        <v>487</v>
      </c>
      <c r="B165" t="s">
        <v>362</v>
      </c>
      <c r="C165" s="3">
        <f>INVENTARIO12151830[[#This Row],[STOCK]]</f>
        <v>13</v>
      </c>
      <c r="D165" s="17">
        <f>SUMIF(ENTRADAS14172035[[#This Row],[CÓDIGO PRODUCTO]],INVENTARIO12151833[[#This Row],[CÓDIGO PRODUCTO]],ENTRADAS14172035[[#This Row],[CANTIDAD]])</f>
        <v>54</v>
      </c>
      <c r="E165" s="17">
        <f>SUMIF(SALIDAS13161934[[#This Row],[CÓDIGO PRODUCTO]],INVENTARIO12151833[[#This Row],[CÓDIGO PRODUCTO]],SALIDAS13161934[[#This Row],[CANTIDAD]])</f>
        <v>50</v>
      </c>
      <c r="F165" s="18">
        <f>INVENTARIO12151833[[#This Row],[EXISTENCIAS INICIALES]]+INVENTARIO12151833[[#This Row],[ENTRADAS]]-INVENTARIO12151833[[#This Row],[SALIDAS]]</f>
        <v>17</v>
      </c>
      <c r="H165" s="1" t="s">
        <v>612</v>
      </c>
      <c r="J165" s="11" t="s">
        <v>487</v>
      </c>
      <c r="K165" s="36" t="e" cm="1">
        <f t="array" ref="K165">BUSCARV</f>
        <v>#NAME?</v>
      </c>
      <c r="L165" s="1">
        <v>50</v>
      </c>
      <c r="N165" s="1" t="s">
        <v>613</v>
      </c>
      <c r="P165" s="11" t="s">
        <v>487</v>
      </c>
      <c r="Q165" s="1" t="e" cm="1" vm="1">
        <f t="array" aca="1" ref="Q165" ca="1">VLOOKUP(ENTRADAS14172035[CÓDIGO PRODUCTO],INVENTARIO12151833[],2,FALSE)</f>
        <v>#VALUE!</v>
      </c>
      <c r="R165" s="1">
        <v>54</v>
      </c>
    </row>
    <row r="166" spans="1:18" x14ac:dyDescent="0.25">
      <c r="A166" s="11" t="s">
        <v>488</v>
      </c>
      <c r="B166" t="s">
        <v>363</v>
      </c>
      <c r="C166" s="3">
        <f>INVENTARIO12151830[[#This Row],[STOCK]]</f>
        <v>97</v>
      </c>
      <c r="D166" s="17">
        <f>SUMIF(ENTRADAS14172035[[#This Row],[CÓDIGO PRODUCTO]],INVENTARIO12151833[[#This Row],[CÓDIGO PRODUCTO]],ENTRADAS14172035[[#This Row],[CANTIDAD]])</f>
        <v>50</v>
      </c>
      <c r="E166" s="17">
        <f>SUMIF(SALIDAS13161934[[#This Row],[CÓDIGO PRODUCTO]],INVENTARIO12151833[[#This Row],[CÓDIGO PRODUCTO]],SALIDAS13161934[[#This Row],[CANTIDAD]])</f>
        <v>81</v>
      </c>
      <c r="F166" s="18">
        <f>INVENTARIO12151833[[#This Row],[EXISTENCIAS INICIALES]]+INVENTARIO12151833[[#This Row],[ENTRADAS]]-INVENTARIO12151833[[#This Row],[SALIDAS]]</f>
        <v>66</v>
      </c>
      <c r="H166" s="1" t="s">
        <v>613</v>
      </c>
      <c r="J166" s="11" t="s">
        <v>488</v>
      </c>
      <c r="K166" s="36" t="e" cm="1">
        <f t="array" ref="K166">BUSCARV</f>
        <v>#NAME?</v>
      </c>
      <c r="L166" s="1">
        <v>81</v>
      </c>
      <c r="N166" s="1" t="s">
        <v>614</v>
      </c>
      <c r="P166" s="11" t="s">
        <v>488</v>
      </c>
      <c r="Q166" s="1" t="e" cm="1" vm="1">
        <f t="array" aca="1" ref="Q166" ca="1">VLOOKUP(ENTRADAS14172035[CÓDIGO PRODUCTO],INVENTARIO12151833[],2,FALSE)</f>
        <v>#VALUE!</v>
      </c>
      <c r="R166" s="1">
        <v>50</v>
      </c>
    </row>
    <row r="167" spans="1:18" x14ac:dyDescent="0.25">
      <c r="A167" s="11" t="s">
        <v>489</v>
      </c>
      <c r="B167" t="s">
        <v>364</v>
      </c>
      <c r="C167" s="3">
        <f>INVENTARIO12151830[[#This Row],[STOCK]]</f>
        <v>73</v>
      </c>
      <c r="D167" s="17">
        <f>SUMIF(ENTRADAS14172035[[#This Row],[CÓDIGO PRODUCTO]],INVENTARIO12151833[[#This Row],[CÓDIGO PRODUCTO]],ENTRADAS14172035[[#This Row],[CANTIDAD]])</f>
        <v>49</v>
      </c>
      <c r="E167" s="17">
        <f>SUMIF(SALIDAS13161934[[#This Row],[CÓDIGO PRODUCTO]],INVENTARIO12151833[[#This Row],[CÓDIGO PRODUCTO]],SALIDAS13161934[[#This Row],[CANTIDAD]])</f>
        <v>79</v>
      </c>
      <c r="F167" s="18">
        <f>INVENTARIO12151833[[#This Row],[EXISTENCIAS INICIALES]]+INVENTARIO12151833[[#This Row],[ENTRADAS]]-INVENTARIO12151833[[#This Row],[SALIDAS]]</f>
        <v>43</v>
      </c>
      <c r="H167" s="1" t="s">
        <v>614</v>
      </c>
      <c r="J167" s="11" t="s">
        <v>489</v>
      </c>
      <c r="K167" s="36" t="e" cm="1">
        <f t="array" ref="K167">BUSCARV</f>
        <v>#NAME?</v>
      </c>
      <c r="L167" s="1">
        <v>79</v>
      </c>
      <c r="N167" s="1" t="s">
        <v>615</v>
      </c>
      <c r="P167" s="11" t="s">
        <v>489</v>
      </c>
      <c r="Q167" s="1" t="e" cm="1" vm="1">
        <f t="array" aca="1" ref="Q167" ca="1">VLOOKUP(ENTRADAS14172035[CÓDIGO PRODUCTO],INVENTARIO12151833[],2,FALSE)</f>
        <v>#VALUE!</v>
      </c>
      <c r="R167" s="1">
        <v>49</v>
      </c>
    </row>
    <row r="168" spans="1:18" x14ac:dyDescent="0.25">
      <c r="A168" s="11" t="s">
        <v>490</v>
      </c>
      <c r="B168" t="s">
        <v>365</v>
      </c>
      <c r="C168" s="3">
        <f>INVENTARIO12151830[[#This Row],[STOCK]]</f>
        <v>54</v>
      </c>
      <c r="D168" s="17">
        <f>SUMIF(ENTRADAS14172035[[#This Row],[CÓDIGO PRODUCTO]],INVENTARIO12151833[[#This Row],[CÓDIGO PRODUCTO]],ENTRADAS14172035[[#This Row],[CANTIDAD]])</f>
        <v>44</v>
      </c>
      <c r="E168" s="17">
        <f>SUMIF(SALIDAS13161934[[#This Row],[CÓDIGO PRODUCTO]],INVENTARIO12151833[[#This Row],[CÓDIGO PRODUCTO]],SALIDAS13161934[[#This Row],[CANTIDAD]])</f>
        <v>82</v>
      </c>
      <c r="F168" s="18">
        <f>INVENTARIO12151833[[#This Row],[EXISTENCIAS INICIALES]]+INVENTARIO12151833[[#This Row],[ENTRADAS]]-INVENTARIO12151833[[#This Row],[SALIDAS]]</f>
        <v>16</v>
      </c>
      <c r="H168" s="1" t="s">
        <v>615</v>
      </c>
      <c r="J168" s="11" t="s">
        <v>490</v>
      </c>
      <c r="K168" s="36" t="e" cm="1">
        <f t="array" ref="K168">BUSCARV</f>
        <v>#NAME?</v>
      </c>
      <c r="L168" s="1">
        <v>82</v>
      </c>
      <c r="N168" s="1" t="s">
        <v>616</v>
      </c>
      <c r="P168" s="11" t="s">
        <v>490</v>
      </c>
      <c r="Q168" s="1" t="e" cm="1" vm="1">
        <f t="array" aca="1" ref="Q168" ca="1">VLOOKUP(ENTRADAS14172035[CÓDIGO PRODUCTO],INVENTARIO12151833[],2,FALSE)</f>
        <v>#VALUE!</v>
      </c>
      <c r="R168" s="1">
        <v>44</v>
      </c>
    </row>
    <row r="169" spans="1:18" x14ac:dyDescent="0.25">
      <c r="A169" s="11" t="s">
        <v>491</v>
      </c>
      <c r="B169" t="s">
        <v>366</v>
      </c>
      <c r="C169" s="3">
        <f>INVENTARIO12151830[[#This Row],[STOCK]]</f>
        <v>53</v>
      </c>
      <c r="D169" s="17">
        <f>SUMIF(ENTRADAS14172035[[#This Row],[CÓDIGO PRODUCTO]],INVENTARIO12151833[[#This Row],[CÓDIGO PRODUCTO]],ENTRADAS14172035[[#This Row],[CANTIDAD]])</f>
        <v>50</v>
      </c>
      <c r="E169" s="17">
        <f>SUMIF(SALIDAS13161934[[#This Row],[CÓDIGO PRODUCTO]],INVENTARIO12151833[[#This Row],[CÓDIGO PRODUCTO]],SALIDAS13161934[[#This Row],[CANTIDAD]])</f>
        <v>85</v>
      </c>
      <c r="F169" s="18">
        <f>INVENTARIO12151833[[#This Row],[EXISTENCIAS INICIALES]]+INVENTARIO12151833[[#This Row],[ENTRADAS]]-INVENTARIO12151833[[#This Row],[SALIDAS]]</f>
        <v>18</v>
      </c>
      <c r="H169" s="1" t="s">
        <v>616</v>
      </c>
      <c r="J169" s="11" t="s">
        <v>491</v>
      </c>
      <c r="K169" s="36" t="e" cm="1">
        <f t="array" ref="K169">BUSCARV</f>
        <v>#NAME?</v>
      </c>
      <c r="L169" s="1">
        <v>85</v>
      </c>
      <c r="N169" s="1" t="s">
        <v>617</v>
      </c>
      <c r="P169" s="11" t="s">
        <v>491</v>
      </c>
      <c r="Q169" s="1" t="e" cm="1" vm="1">
        <f t="array" aca="1" ref="Q169" ca="1">VLOOKUP(ENTRADAS14172035[CÓDIGO PRODUCTO],INVENTARIO12151833[],2,FALSE)</f>
        <v>#VALUE!</v>
      </c>
      <c r="R169" s="1">
        <v>50</v>
      </c>
    </row>
    <row r="170" spans="1:18" x14ac:dyDescent="0.25">
      <c r="A170" s="11" t="s">
        <v>492</v>
      </c>
      <c r="B170" t="s">
        <v>367</v>
      </c>
      <c r="C170" s="3">
        <f>INVENTARIO12151830[[#This Row],[STOCK]]</f>
        <v>19</v>
      </c>
      <c r="D170" s="17">
        <f>SUMIF(ENTRADAS14172035[[#This Row],[CÓDIGO PRODUCTO]],INVENTARIO12151833[[#This Row],[CÓDIGO PRODUCTO]],ENTRADAS14172035[[#This Row],[CANTIDAD]])</f>
        <v>65</v>
      </c>
      <c r="E170" s="17">
        <f>SUMIF(SALIDAS13161934[[#This Row],[CÓDIGO PRODUCTO]],INVENTARIO12151833[[#This Row],[CÓDIGO PRODUCTO]],SALIDAS13161934[[#This Row],[CANTIDAD]])</f>
        <v>76</v>
      </c>
      <c r="F170" s="18">
        <f>INVENTARIO12151833[[#This Row],[EXISTENCIAS INICIALES]]+INVENTARIO12151833[[#This Row],[ENTRADAS]]-INVENTARIO12151833[[#This Row],[SALIDAS]]</f>
        <v>8</v>
      </c>
      <c r="H170" s="1" t="s">
        <v>617</v>
      </c>
      <c r="J170" s="11" t="s">
        <v>492</v>
      </c>
      <c r="K170" s="36" t="e" cm="1">
        <f t="array" ref="K170">BUSCARV</f>
        <v>#NAME?</v>
      </c>
      <c r="L170" s="1">
        <v>76</v>
      </c>
      <c r="N170" s="1" t="s">
        <v>618</v>
      </c>
      <c r="P170" s="11" t="s">
        <v>492</v>
      </c>
      <c r="Q170" s="1" t="e" cm="1" vm="1">
        <f t="array" aca="1" ref="Q170" ca="1">VLOOKUP(ENTRADAS14172035[CÓDIGO PRODUCTO],INVENTARIO12151833[],2,FALSE)</f>
        <v>#VALUE!</v>
      </c>
      <c r="R170" s="1">
        <v>65</v>
      </c>
    </row>
    <row r="171" spans="1:18" x14ac:dyDescent="0.25">
      <c r="A171" s="11" t="s">
        <v>493</v>
      </c>
      <c r="B171" t="s">
        <v>368</v>
      </c>
      <c r="C171" s="3">
        <f>INVENTARIO12151830[[#This Row],[STOCK]]</f>
        <v>100</v>
      </c>
      <c r="D171" s="17">
        <f>SUMIF(ENTRADAS14172035[[#This Row],[CÓDIGO PRODUCTO]],INVENTARIO12151833[[#This Row],[CÓDIGO PRODUCTO]],ENTRADAS14172035[[#This Row],[CANTIDAD]])</f>
        <v>63</v>
      </c>
      <c r="E171" s="17">
        <f>SUMIF(SALIDAS13161934[[#This Row],[CÓDIGO PRODUCTO]],INVENTARIO12151833[[#This Row],[CÓDIGO PRODUCTO]],SALIDAS13161934[[#This Row],[CANTIDAD]])</f>
        <v>63</v>
      </c>
      <c r="F171" s="18">
        <f>INVENTARIO12151833[[#This Row],[EXISTENCIAS INICIALES]]+INVENTARIO12151833[[#This Row],[ENTRADAS]]-INVENTARIO12151833[[#This Row],[SALIDAS]]</f>
        <v>100</v>
      </c>
      <c r="H171" s="1" t="s">
        <v>618</v>
      </c>
      <c r="J171" s="11" t="s">
        <v>493</v>
      </c>
      <c r="K171" s="36" t="e" cm="1">
        <f t="array" ref="K171">BUSCARV</f>
        <v>#NAME?</v>
      </c>
      <c r="L171" s="1">
        <v>63</v>
      </c>
      <c r="N171" s="1" t="s">
        <v>619</v>
      </c>
      <c r="P171" s="11" t="s">
        <v>493</v>
      </c>
      <c r="Q171" s="1" t="e" cm="1" vm="1">
        <f t="array" aca="1" ref="Q171" ca="1">VLOOKUP(ENTRADAS14172035[CÓDIGO PRODUCTO],INVENTARIO12151833[],2,FALSE)</f>
        <v>#VALUE!</v>
      </c>
      <c r="R171" s="1">
        <v>63</v>
      </c>
    </row>
    <row r="172" spans="1:18" x14ac:dyDescent="0.25">
      <c r="A172" s="11" t="s">
        <v>494</v>
      </c>
      <c r="B172" t="s">
        <v>369</v>
      </c>
      <c r="C172" s="3">
        <f>INVENTARIO12151830[[#This Row],[STOCK]]</f>
        <v>60</v>
      </c>
      <c r="D172" s="17">
        <f>SUMIF(ENTRADAS14172035[[#This Row],[CÓDIGO PRODUCTO]],INVENTARIO12151833[[#This Row],[CÓDIGO PRODUCTO]],ENTRADAS14172035[[#This Row],[CANTIDAD]])</f>
        <v>65</v>
      </c>
      <c r="E172" s="17">
        <f>SUMIF(SALIDAS13161934[[#This Row],[CÓDIGO PRODUCTO]],INVENTARIO12151833[[#This Row],[CÓDIGO PRODUCTO]],SALIDAS13161934[[#This Row],[CANTIDAD]])</f>
        <v>86</v>
      </c>
      <c r="F172" s="18">
        <f>INVENTARIO12151833[[#This Row],[EXISTENCIAS INICIALES]]+INVENTARIO12151833[[#This Row],[ENTRADAS]]-INVENTARIO12151833[[#This Row],[SALIDAS]]</f>
        <v>39</v>
      </c>
      <c r="H172" s="1" t="s">
        <v>619</v>
      </c>
      <c r="J172" s="11" t="s">
        <v>494</v>
      </c>
      <c r="K172" s="36" t="e" cm="1">
        <f t="array" ref="K172">BUSCARV</f>
        <v>#NAME?</v>
      </c>
      <c r="L172" s="1">
        <v>86</v>
      </c>
      <c r="N172" s="1" t="s">
        <v>620</v>
      </c>
      <c r="P172" s="11" t="s">
        <v>494</v>
      </c>
      <c r="Q172" s="1" t="e" cm="1" vm="1">
        <f t="array" aca="1" ref="Q172" ca="1">VLOOKUP(ENTRADAS14172035[CÓDIGO PRODUCTO],INVENTARIO12151833[],2,FALSE)</f>
        <v>#VALUE!</v>
      </c>
      <c r="R172" s="1">
        <v>65</v>
      </c>
    </row>
    <row r="173" spans="1:18" x14ac:dyDescent="0.25">
      <c r="A173" s="11" t="s">
        <v>495</v>
      </c>
      <c r="B173" t="s">
        <v>370</v>
      </c>
      <c r="C173" s="3">
        <f>INVENTARIO12151830[[#This Row],[STOCK]]</f>
        <v>98</v>
      </c>
      <c r="D173" s="17">
        <f>SUMIF(ENTRADAS14172035[[#This Row],[CÓDIGO PRODUCTO]],INVENTARIO12151833[[#This Row],[CÓDIGO PRODUCTO]],ENTRADAS14172035[[#This Row],[CANTIDAD]])</f>
        <v>65</v>
      </c>
      <c r="E173" s="17">
        <f>SUMIF(SALIDAS13161934[[#This Row],[CÓDIGO PRODUCTO]],INVENTARIO12151833[[#This Row],[CÓDIGO PRODUCTO]],SALIDAS13161934[[#This Row],[CANTIDAD]])</f>
        <v>83</v>
      </c>
      <c r="F173" s="18">
        <f>INVENTARIO12151833[[#This Row],[EXISTENCIAS INICIALES]]+INVENTARIO12151833[[#This Row],[ENTRADAS]]-INVENTARIO12151833[[#This Row],[SALIDAS]]</f>
        <v>80</v>
      </c>
      <c r="H173" s="1" t="s">
        <v>620</v>
      </c>
      <c r="J173" s="11" t="s">
        <v>495</v>
      </c>
      <c r="K173" s="36" t="e" cm="1">
        <f t="array" ref="K173">BUSCARV</f>
        <v>#NAME?</v>
      </c>
      <c r="L173" s="1">
        <v>83</v>
      </c>
      <c r="N173" s="1" t="s">
        <v>621</v>
      </c>
      <c r="P173" s="11" t="s">
        <v>495</v>
      </c>
      <c r="Q173" s="1" t="e" cm="1" vm="1">
        <f t="array" aca="1" ref="Q173" ca="1">VLOOKUP(ENTRADAS14172035[CÓDIGO PRODUCTO],INVENTARIO12151833[],2,FALSE)</f>
        <v>#VALUE!</v>
      </c>
      <c r="R173" s="1">
        <v>65</v>
      </c>
    </row>
    <row r="174" spans="1:18" x14ac:dyDescent="0.25">
      <c r="A174" s="11" t="s">
        <v>496</v>
      </c>
      <c r="B174" t="s">
        <v>371</v>
      </c>
      <c r="C174" s="3">
        <f>INVENTARIO12151830[[#This Row],[STOCK]]</f>
        <v>8</v>
      </c>
      <c r="D174" s="17">
        <f>SUMIF(ENTRADAS14172035[[#This Row],[CÓDIGO PRODUCTO]],INVENTARIO12151833[[#This Row],[CÓDIGO PRODUCTO]],ENTRADAS14172035[[#This Row],[CANTIDAD]])</f>
        <v>90</v>
      </c>
      <c r="E174" s="17">
        <f>SUMIF(SALIDAS13161934[[#This Row],[CÓDIGO PRODUCTO]],INVENTARIO12151833[[#This Row],[CÓDIGO PRODUCTO]],SALIDAS13161934[[#This Row],[CANTIDAD]])</f>
        <v>79</v>
      </c>
      <c r="F174" s="18">
        <f>INVENTARIO12151833[[#This Row],[EXISTENCIAS INICIALES]]+INVENTARIO12151833[[#This Row],[ENTRADAS]]-INVENTARIO12151833[[#This Row],[SALIDAS]]</f>
        <v>19</v>
      </c>
      <c r="H174" s="1" t="s">
        <v>621</v>
      </c>
      <c r="J174" s="11" t="s">
        <v>496</v>
      </c>
      <c r="K174" s="36" t="e" cm="1">
        <f t="array" ref="K174">BUSCARV</f>
        <v>#NAME?</v>
      </c>
      <c r="L174" s="1">
        <v>79</v>
      </c>
      <c r="N174" s="1" t="s">
        <v>622</v>
      </c>
      <c r="P174" s="11" t="s">
        <v>496</v>
      </c>
      <c r="Q174" s="1" t="e" cm="1" vm="1">
        <f t="array" aca="1" ref="Q174" ca="1">VLOOKUP(ENTRADAS14172035[CÓDIGO PRODUCTO],INVENTARIO12151833[],2,FALSE)</f>
        <v>#VALUE!</v>
      </c>
      <c r="R174" s="1">
        <v>90</v>
      </c>
    </row>
    <row r="175" spans="1:18" x14ac:dyDescent="0.25">
      <c r="A175" s="11" t="s">
        <v>497</v>
      </c>
      <c r="B175" t="s">
        <v>372</v>
      </c>
      <c r="C175" s="3">
        <f>INVENTARIO12151830[[#This Row],[STOCK]]</f>
        <v>97</v>
      </c>
      <c r="D175" s="17">
        <f>SUMIF(ENTRADAS14172035[[#This Row],[CÓDIGO PRODUCTO]],INVENTARIO12151833[[#This Row],[CÓDIGO PRODUCTO]],ENTRADAS14172035[[#This Row],[CANTIDAD]])</f>
        <v>62</v>
      </c>
      <c r="E175" s="17">
        <f>SUMIF(SALIDAS13161934[[#This Row],[CÓDIGO PRODUCTO]],INVENTARIO12151833[[#This Row],[CÓDIGO PRODUCTO]],SALIDAS13161934[[#This Row],[CANTIDAD]])</f>
        <v>80</v>
      </c>
      <c r="F175" s="18">
        <f>INVENTARIO12151833[[#This Row],[EXISTENCIAS INICIALES]]+INVENTARIO12151833[[#This Row],[ENTRADAS]]-INVENTARIO12151833[[#This Row],[SALIDAS]]</f>
        <v>79</v>
      </c>
      <c r="H175" s="1" t="s">
        <v>622</v>
      </c>
      <c r="J175" s="11" t="s">
        <v>497</v>
      </c>
      <c r="K175" s="36" t="e" cm="1">
        <f t="array" ref="K175">BUSCARV</f>
        <v>#NAME?</v>
      </c>
      <c r="L175" s="1">
        <v>80</v>
      </c>
      <c r="N175" s="1" t="s">
        <v>623</v>
      </c>
      <c r="P175" s="11" t="s">
        <v>497</v>
      </c>
      <c r="Q175" s="1" t="e" cm="1" vm="1">
        <f t="array" aca="1" ref="Q175" ca="1">VLOOKUP(ENTRADAS14172035[CÓDIGO PRODUCTO],INVENTARIO12151833[],2,FALSE)</f>
        <v>#VALUE!</v>
      </c>
      <c r="R175" s="1">
        <v>62</v>
      </c>
    </row>
    <row r="176" spans="1:18" x14ac:dyDescent="0.25">
      <c r="A176" s="11" t="s">
        <v>498</v>
      </c>
      <c r="B176" t="s">
        <v>373</v>
      </c>
      <c r="C176" s="3">
        <f>INVENTARIO12151830[[#This Row],[STOCK]]</f>
        <v>86</v>
      </c>
      <c r="D176" s="17">
        <f>SUMIF(ENTRADAS14172035[[#This Row],[CÓDIGO PRODUCTO]],INVENTARIO12151833[[#This Row],[CÓDIGO PRODUCTO]],ENTRADAS14172035[[#This Row],[CANTIDAD]])</f>
        <v>61</v>
      </c>
      <c r="E176" s="17">
        <f>SUMIF(SALIDAS13161934[[#This Row],[CÓDIGO PRODUCTO]],INVENTARIO12151833[[#This Row],[CÓDIGO PRODUCTO]],SALIDAS13161934[[#This Row],[CANTIDAD]])</f>
        <v>83</v>
      </c>
      <c r="F176" s="18">
        <f>INVENTARIO12151833[[#This Row],[EXISTENCIAS INICIALES]]+INVENTARIO12151833[[#This Row],[ENTRADAS]]-INVENTARIO12151833[[#This Row],[SALIDAS]]</f>
        <v>64</v>
      </c>
      <c r="H176" s="1" t="s">
        <v>623</v>
      </c>
      <c r="J176" s="11" t="s">
        <v>498</v>
      </c>
      <c r="K176" s="36" t="e" cm="1">
        <f t="array" ref="K176">BUSCARV</f>
        <v>#NAME?</v>
      </c>
      <c r="L176" s="1">
        <v>83</v>
      </c>
      <c r="N176" s="1" t="s">
        <v>624</v>
      </c>
      <c r="P176" s="11" t="s">
        <v>498</v>
      </c>
      <c r="Q176" s="1" t="e" cm="1" vm="1">
        <f t="array" aca="1" ref="Q176" ca="1">VLOOKUP(ENTRADAS14172035[CÓDIGO PRODUCTO],INVENTARIO12151833[],2,FALSE)</f>
        <v>#VALUE!</v>
      </c>
      <c r="R176" s="1">
        <v>61</v>
      </c>
    </row>
    <row r="177" spans="1:18" x14ac:dyDescent="0.25">
      <c r="A177" s="11" t="s">
        <v>499</v>
      </c>
      <c r="B177" t="s">
        <v>374</v>
      </c>
      <c r="C177" s="3">
        <f>INVENTARIO12151830[[#This Row],[STOCK]]</f>
        <v>26</v>
      </c>
      <c r="D177" s="17">
        <f>SUMIF(ENTRADAS14172035[[#This Row],[CÓDIGO PRODUCTO]],INVENTARIO12151833[[#This Row],[CÓDIGO PRODUCTO]],ENTRADAS14172035[[#This Row],[CANTIDAD]])</f>
        <v>62</v>
      </c>
      <c r="E177" s="17">
        <f>SUMIF(SALIDAS13161934[[#This Row],[CÓDIGO PRODUCTO]],INVENTARIO12151833[[#This Row],[CÓDIGO PRODUCTO]],SALIDAS13161934[[#This Row],[CANTIDAD]])</f>
        <v>85</v>
      </c>
      <c r="F177" s="18">
        <f>INVENTARIO12151833[[#This Row],[EXISTENCIAS INICIALES]]+INVENTARIO12151833[[#This Row],[ENTRADAS]]-INVENTARIO12151833[[#This Row],[SALIDAS]]</f>
        <v>3</v>
      </c>
      <c r="H177" s="1" t="s">
        <v>624</v>
      </c>
      <c r="J177" s="11" t="s">
        <v>499</v>
      </c>
      <c r="K177" s="36" t="e" cm="1">
        <f t="array" ref="K177">BUSCARV</f>
        <v>#NAME?</v>
      </c>
      <c r="L177" s="1">
        <v>85</v>
      </c>
      <c r="N177" s="1" t="s">
        <v>625</v>
      </c>
      <c r="P177" s="11" t="s">
        <v>499</v>
      </c>
      <c r="Q177" s="1" t="e" cm="1" vm="1">
        <f t="array" aca="1" ref="Q177" ca="1">VLOOKUP(ENTRADAS14172035[CÓDIGO PRODUCTO],INVENTARIO12151833[],2,FALSE)</f>
        <v>#VALUE!</v>
      </c>
      <c r="R177" s="1">
        <v>62</v>
      </c>
    </row>
    <row r="178" spans="1:18" x14ac:dyDescent="0.25">
      <c r="A178" s="11" t="s">
        <v>500</v>
      </c>
      <c r="B178" t="s">
        <v>375</v>
      </c>
      <c r="C178" s="3">
        <f>INVENTARIO12151830[[#This Row],[STOCK]]</f>
        <v>88</v>
      </c>
      <c r="D178" s="17">
        <f>SUMIF(ENTRADAS14172035[[#This Row],[CÓDIGO PRODUCTO]],INVENTARIO12151833[[#This Row],[CÓDIGO PRODUCTO]],ENTRADAS14172035[[#This Row],[CANTIDAD]])</f>
        <v>68</v>
      </c>
      <c r="E178" s="17">
        <f>SUMIF(SALIDAS13161934[[#This Row],[CÓDIGO PRODUCTO]],INVENTARIO12151833[[#This Row],[CÓDIGO PRODUCTO]],SALIDAS13161934[[#This Row],[CANTIDAD]])</f>
        <v>80</v>
      </c>
      <c r="F178" s="18">
        <f>INVENTARIO12151833[[#This Row],[EXISTENCIAS INICIALES]]+INVENTARIO12151833[[#This Row],[ENTRADAS]]-INVENTARIO12151833[[#This Row],[SALIDAS]]</f>
        <v>76</v>
      </c>
      <c r="H178" s="1" t="s">
        <v>625</v>
      </c>
      <c r="J178" s="11" t="s">
        <v>500</v>
      </c>
      <c r="K178" s="36" t="e" cm="1">
        <f t="array" ref="K178">BUSCARV</f>
        <v>#NAME?</v>
      </c>
      <c r="L178" s="1">
        <v>80</v>
      </c>
      <c r="N178" s="1" t="s">
        <v>626</v>
      </c>
      <c r="P178" s="11" t="s">
        <v>500</v>
      </c>
      <c r="Q178" s="1" t="e" cm="1" vm="1">
        <f t="array" aca="1" ref="Q178" ca="1">VLOOKUP(ENTRADAS14172035[CÓDIGO PRODUCTO],INVENTARIO12151833[],2,FALSE)</f>
        <v>#VALUE!</v>
      </c>
      <c r="R178" s="1">
        <v>68</v>
      </c>
    </row>
    <row r="179" spans="1:18" x14ac:dyDescent="0.25">
      <c r="A179" s="11" t="s">
        <v>501</v>
      </c>
      <c r="B179" t="s">
        <v>376</v>
      </c>
      <c r="C179" s="3">
        <f>INVENTARIO12151830[[#This Row],[STOCK]]</f>
        <v>38</v>
      </c>
      <c r="D179" s="17">
        <f>SUMIF(ENTRADAS14172035[[#This Row],[CÓDIGO PRODUCTO]],INVENTARIO12151833[[#This Row],[CÓDIGO PRODUCTO]],ENTRADAS14172035[[#This Row],[CANTIDAD]])</f>
        <v>62</v>
      </c>
      <c r="E179" s="17">
        <f>SUMIF(SALIDAS13161934[[#This Row],[CÓDIGO PRODUCTO]],INVENTARIO12151833[[#This Row],[CÓDIGO PRODUCTO]],SALIDAS13161934[[#This Row],[CANTIDAD]])</f>
        <v>79</v>
      </c>
      <c r="F179" s="18">
        <f>INVENTARIO12151833[[#This Row],[EXISTENCIAS INICIALES]]+INVENTARIO12151833[[#This Row],[ENTRADAS]]-INVENTARIO12151833[[#This Row],[SALIDAS]]</f>
        <v>21</v>
      </c>
      <c r="H179" s="1" t="s">
        <v>626</v>
      </c>
      <c r="J179" s="11" t="s">
        <v>501</v>
      </c>
      <c r="K179" s="36" t="e" cm="1">
        <f t="array" ref="K179">BUSCARV</f>
        <v>#NAME?</v>
      </c>
      <c r="L179" s="1">
        <v>79</v>
      </c>
      <c r="N179" s="1" t="s">
        <v>627</v>
      </c>
      <c r="P179" s="11" t="s">
        <v>501</v>
      </c>
      <c r="Q179" s="1" t="e" cm="1" vm="1">
        <f t="array" aca="1" ref="Q179" ca="1">VLOOKUP(ENTRADAS14172035[CÓDIGO PRODUCTO],INVENTARIO12151833[],2,FALSE)</f>
        <v>#VALUE!</v>
      </c>
      <c r="R179" s="1">
        <v>62</v>
      </c>
    </row>
    <row r="180" spans="1:18" x14ac:dyDescent="0.25">
      <c r="A180" s="11" t="s">
        <v>502</v>
      </c>
      <c r="B180" t="s">
        <v>377</v>
      </c>
      <c r="C180" s="3">
        <f>INVENTARIO12151830[[#This Row],[STOCK]]</f>
        <v>1</v>
      </c>
      <c r="D180" s="17">
        <f>SUMIF(ENTRADAS14172035[[#This Row],[CÓDIGO PRODUCTO]],INVENTARIO12151833[[#This Row],[CÓDIGO PRODUCTO]],ENTRADAS14172035[[#This Row],[CANTIDAD]])</f>
        <v>89</v>
      </c>
      <c r="E180" s="17">
        <f>SUMIF(SALIDAS13161934[[#This Row],[CÓDIGO PRODUCTO]],INVENTARIO12151833[[#This Row],[CÓDIGO PRODUCTO]],SALIDAS13161934[[#This Row],[CANTIDAD]])</f>
        <v>86</v>
      </c>
      <c r="F180" s="18">
        <f>INVENTARIO12151833[[#This Row],[EXISTENCIAS INICIALES]]+INVENTARIO12151833[[#This Row],[ENTRADAS]]-INVENTARIO12151833[[#This Row],[SALIDAS]]</f>
        <v>4</v>
      </c>
      <c r="H180" s="1" t="s">
        <v>627</v>
      </c>
      <c r="J180" s="11" t="s">
        <v>502</v>
      </c>
      <c r="K180" s="36" t="e" cm="1">
        <f t="array" ref="K180">BUSCARV</f>
        <v>#NAME?</v>
      </c>
      <c r="L180" s="1">
        <v>86</v>
      </c>
      <c r="N180" s="1" t="s">
        <v>628</v>
      </c>
      <c r="P180" s="11" t="s">
        <v>502</v>
      </c>
      <c r="Q180" s="1" t="e" cm="1" vm="1">
        <f t="array" aca="1" ref="Q180" ca="1">VLOOKUP(ENTRADAS14172035[CÓDIGO PRODUCTO],INVENTARIO12151833[],2,FALSE)</f>
        <v>#VALUE!</v>
      </c>
      <c r="R180" s="1">
        <v>89</v>
      </c>
    </row>
    <row r="181" spans="1:18" x14ac:dyDescent="0.25">
      <c r="A181" s="11" t="s">
        <v>503</v>
      </c>
      <c r="B181" t="s">
        <v>378</v>
      </c>
      <c r="C181" s="3">
        <f>INVENTARIO12151830[[#This Row],[STOCK]]</f>
        <v>110</v>
      </c>
      <c r="D181" s="17">
        <f>SUMIF(ENTRADAS14172035[[#This Row],[CÓDIGO PRODUCTO]],INVENTARIO12151833[[#This Row],[CÓDIGO PRODUCTO]],ENTRADAS14172035[[#This Row],[CANTIDAD]])</f>
        <v>68</v>
      </c>
      <c r="E181" s="17">
        <f>SUMIF(SALIDAS13161934[[#This Row],[CÓDIGO PRODUCTO]],INVENTARIO12151833[[#This Row],[CÓDIGO PRODUCTO]],SALIDAS13161934[[#This Row],[CANTIDAD]])</f>
        <v>86</v>
      </c>
      <c r="F181" s="18">
        <f>INVENTARIO12151833[[#This Row],[EXISTENCIAS INICIALES]]+INVENTARIO12151833[[#This Row],[ENTRADAS]]-INVENTARIO12151833[[#This Row],[SALIDAS]]</f>
        <v>92</v>
      </c>
      <c r="H181" s="1" t="s">
        <v>628</v>
      </c>
      <c r="J181" s="11" t="s">
        <v>503</v>
      </c>
      <c r="K181" s="36" t="e" cm="1">
        <f t="array" ref="K181">BUSCARV</f>
        <v>#NAME?</v>
      </c>
      <c r="L181" s="1">
        <v>86</v>
      </c>
      <c r="N181" s="1" t="s">
        <v>629</v>
      </c>
      <c r="P181" s="11" t="s">
        <v>503</v>
      </c>
      <c r="Q181" s="1" t="e" cm="1" vm="1">
        <f t="array" aca="1" ref="Q181" ca="1">VLOOKUP(ENTRADAS14172035[CÓDIGO PRODUCTO],INVENTARIO12151833[],2,FALSE)</f>
        <v>#VALUE!</v>
      </c>
      <c r="R181" s="1">
        <v>68</v>
      </c>
    </row>
    <row r="182" spans="1:18" x14ac:dyDescent="0.25">
      <c r="A182" s="11" t="s">
        <v>504</v>
      </c>
      <c r="B182" t="s">
        <v>379</v>
      </c>
      <c r="C182" s="3">
        <f>INVENTARIO12151830[[#This Row],[STOCK]]</f>
        <v>98</v>
      </c>
      <c r="D182" s="17">
        <f>SUMIF(ENTRADAS14172035[[#This Row],[CÓDIGO PRODUCTO]],INVENTARIO12151833[[#This Row],[CÓDIGO PRODUCTO]],ENTRADAS14172035[[#This Row],[CANTIDAD]])</f>
        <v>68</v>
      </c>
      <c r="E182" s="17">
        <f>SUMIF(SALIDAS13161934[[#This Row],[CÓDIGO PRODUCTO]],INVENTARIO12151833[[#This Row],[CÓDIGO PRODUCTO]],SALIDAS13161934[[#This Row],[CANTIDAD]])</f>
        <v>79</v>
      </c>
      <c r="F182" s="18">
        <f>INVENTARIO12151833[[#This Row],[EXISTENCIAS INICIALES]]+INVENTARIO12151833[[#This Row],[ENTRADAS]]-INVENTARIO12151833[[#This Row],[SALIDAS]]</f>
        <v>87</v>
      </c>
      <c r="H182" s="1" t="s">
        <v>629</v>
      </c>
      <c r="J182" s="11" t="s">
        <v>504</v>
      </c>
      <c r="K182" s="36" t="e" cm="1">
        <f t="array" ref="K182">BUSCARV</f>
        <v>#NAME?</v>
      </c>
      <c r="L182" s="1">
        <v>79</v>
      </c>
      <c r="N182" s="1" t="s">
        <v>630</v>
      </c>
      <c r="P182" s="11" t="s">
        <v>504</v>
      </c>
      <c r="Q182" s="1" t="e" cm="1" vm="1">
        <f t="array" aca="1" ref="Q182" ca="1">VLOOKUP(ENTRADAS14172035[CÓDIGO PRODUCTO],INVENTARIO12151833[],2,FALSE)</f>
        <v>#VALUE!</v>
      </c>
      <c r="R182" s="1">
        <v>68</v>
      </c>
    </row>
    <row r="183" spans="1:18" x14ac:dyDescent="0.25">
      <c r="A183" s="11" t="s">
        <v>505</v>
      </c>
      <c r="B183" t="s">
        <v>380</v>
      </c>
      <c r="C183" s="3">
        <f>INVENTARIO12151830[[#This Row],[STOCK]]</f>
        <v>37</v>
      </c>
      <c r="D183" s="17">
        <f>SUMIF(ENTRADAS14172035[[#This Row],[CÓDIGO PRODUCTO]],INVENTARIO12151833[[#This Row],[CÓDIGO PRODUCTO]],ENTRADAS14172035[[#This Row],[CANTIDAD]])</f>
        <v>65</v>
      </c>
      <c r="E183" s="17">
        <f>SUMIF(SALIDAS13161934[[#This Row],[CÓDIGO PRODUCTO]],INVENTARIO12151833[[#This Row],[CÓDIGO PRODUCTO]],SALIDAS13161934[[#This Row],[CANTIDAD]])</f>
        <v>81</v>
      </c>
      <c r="F183" s="18">
        <f>INVENTARIO12151833[[#This Row],[EXISTENCIAS INICIALES]]+INVENTARIO12151833[[#This Row],[ENTRADAS]]-INVENTARIO12151833[[#This Row],[SALIDAS]]</f>
        <v>21</v>
      </c>
      <c r="H183" s="1" t="s">
        <v>630</v>
      </c>
      <c r="J183" s="11" t="s">
        <v>505</v>
      </c>
      <c r="K183" s="36" t="e" cm="1">
        <f t="array" ref="K183">BUSCARV</f>
        <v>#NAME?</v>
      </c>
      <c r="L183" s="1">
        <v>81</v>
      </c>
      <c r="N183" s="1" t="s">
        <v>631</v>
      </c>
      <c r="P183" s="11" t="s">
        <v>505</v>
      </c>
      <c r="Q183" s="1" t="e" cm="1" vm="1">
        <f t="array" aca="1" ref="Q183" ca="1">VLOOKUP(ENTRADAS14172035[CÓDIGO PRODUCTO],INVENTARIO12151833[],2,FALSE)</f>
        <v>#VALUE!</v>
      </c>
      <c r="R183" s="1">
        <v>65</v>
      </c>
    </row>
    <row r="184" spans="1:18" x14ac:dyDescent="0.25">
      <c r="A184" s="11" t="s">
        <v>506</v>
      </c>
      <c r="B184" t="s">
        <v>381</v>
      </c>
      <c r="C184" s="3">
        <f>INVENTARIO12151830[[#This Row],[STOCK]]</f>
        <v>24</v>
      </c>
      <c r="D184" s="17">
        <f>SUMIF(ENTRADAS14172035[[#This Row],[CÓDIGO PRODUCTO]],INVENTARIO12151833[[#This Row],[CÓDIGO PRODUCTO]],ENTRADAS14172035[[#This Row],[CANTIDAD]])</f>
        <v>62</v>
      </c>
      <c r="E184" s="17">
        <f>SUMIF(SALIDAS13161934[[#This Row],[CÓDIGO PRODUCTO]],INVENTARIO12151833[[#This Row],[CÓDIGO PRODUCTO]],SALIDAS13161934[[#This Row],[CANTIDAD]])</f>
        <v>84</v>
      </c>
      <c r="F184" s="18">
        <f>INVENTARIO12151833[[#This Row],[EXISTENCIAS INICIALES]]+INVENTARIO12151833[[#This Row],[ENTRADAS]]-INVENTARIO12151833[[#This Row],[SALIDAS]]</f>
        <v>2</v>
      </c>
      <c r="H184" s="1" t="s">
        <v>631</v>
      </c>
      <c r="J184" s="11" t="s">
        <v>506</v>
      </c>
      <c r="K184" s="36" t="e" cm="1">
        <f t="array" ref="K184">BUSCARV</f>
        <v>#NAME?</v>
      </c>
      <c r="L184" s="1">
        <v>84</v>
      </c>
      <c r="N184" s="1" t="s">
        <v>632</v>
      </c>
      <c r="P184" s="11" t="s">
        <v>506</v>
      </c>
      <c r="Q184" s="1" t="e" cm="1" vm="1">
        <f t="array" aca="1" ref="Q184" ca="1">VLOOKUP(ENTRADAS14172035[CÓDIGO PRODUCTO],INVENTARIO12151833[],2,FALSE)</f>
        <v>#VALUE!</v>
      </c>
      <c r="R184" s="1">
        <v>62</v>
      </c>
    </row>
    <row r="185" spans="1:18" x14ac:dyDescent="0.25">
      <c r="A185" s="11" t="s">
        <v>507</v>
      </c>
      <c r="B185" t="s">
        <v>382</v>
      </c>
      <c r="C185" s="3">
        <f>INVENTARIO12151830[[#This Row],[STOCK]]</f>
        <v>24</v>
      </c>
      <c r="D185" s="17">
        <f>SUMIF(ENTRADAS14172035[[#This Row],[CÓDIGO PRODUCTO]],INVENTARIO12151833[[#This Row],[CÓDIGO PRODUCTO]],ENTRADAS14172035[[#This Row],[CANTIDAD]])</f>
        <v>67</v>
      </c>
      <c r="E185" s="17">
        <f>SUMIF(SALIDAS13161934[[#This Row],[CÓDIGO PRODUCTO]],INVENTARIO12151833[[#This Row],[CÓDIGO PRODUCTO]],SALIDAS13161934[[#This Row],[CANTIDAD]])</f>
        <v>86</v>
      </c>
      <c r="F185" s="18">
        <f>INVENTARIO12151833[[#This Row],[EXISTENCIAS INICIALES]]+INVENTARIO12151833[[#This Row],[ENTRADAS]]-INVENTARIO12151833[[#This Row],[SALIDAS]]</f>
        <v>5</v>
      </c>
      <c r="H185" s="1" t="s">
        <v>632</v>
      </c>
      <c r="J185" s="11" t="s">
        <v>507</v>
      </c>
      <c r="K185" s="36" t="e" cm="1">
        <f t="array" ref="K185">BUSCARV</f>
        <v>#NAME?</v>
      </c>
      <c r="L185" s="1">
        <v>86</v>
      </c>
      <c r="N185" s="1" t="s">
        <v>633</v>
      </c>
      <c r="P185" s="11" t="s">
        <v>507</v>
      </c>
      <c r="Q185" s="1" t="e" cm="1" vm="1">
        <f t="array" aca="1" ref="Q185" ca="1">VLOOKUP(ENTRADAS14172035[CÓDIGO PRODUCTO],INVENTARIO12151833[],2,FALSE)</f>
        <v>#VALUE!</v>
      </c>
      <c r="R185" s="1">
        <v>67</v>
      </c>
    </row>
    <row r="186" spans="1:18" x14ac:dyDescent="0.25">
      <c r="A186" s="11" t="s">
        <v>508</v>
      </c>
      <c r="B186" t="s">
        <v>383</v>
      </c>
      <c r="C186" s="3">
        <f>INVENTARIO12151830[[#This Row],[STOCK]]</f>
        <v>17</v>
      </c>
      <c r="D186" s="17">
        <f>SUMIF(ENTRADAS14172035[[#This Row],[CÓDIGO PRODUCTO]],INVENTARIO12151833[[#This Row],[CÓDIGO PRODUCTO]],ENTRADAS14172035[[#This Row],[CANTIDAD]])</f>
        <v>65</v>
      </c>
      <c r="E186" s="17">
        <f>SUMIF(SALIDAS13161934[[#This Row],[CÓDIGO PRODUCTO]],INVENTARIO12151833[[#This Row],[CÓDIGO PRODUCTO]],SALIDAS13161934[[#This Row],[CANTIDAD]])</f>
        <v>80</v>
      </c>
      <c r="F186" s="18">
        <f>INVENTARIO12151833[[#This Row],[EXISTENCIAS INICIALES]]+INVENTARIO12151833[[#This Row],[ENTRADAS]]-INVENTARIO12151833[[#This Row],[SALIDAS]]</f>
        <v>2</v>
      </c>
      <c r="H186" s="1" t="s">
        <v>633</v>
      </c>
      <c r="J186" s="11" t="s">
        <v>508</v>
      </c>
      <c r="K186" s="36" t="e" cm="1">
        <f t="array" ref="K186">BUSCARV</f>
        <v>#NAME?</v>
      </c>
      <c r="L186" s="1">
        <v>80</v>
      </c>
      <c r="N186" s="1" t="s">
        <v>634</v>
      </c>
      <c r="P186" s="11" t="s">
        <v>508</v>
      </c>
      <c r="Q186" s="1" t="e" cm="1" vm="1">
        <f t="array" aca="1" ref="Q186" ca="1">VLOOKUP(ENTRADAS14172035[CÓDIGO PRODUCTO],INVENTARIO12151833[],2,FALSE)</f>
        <v>#VALUE!</v>
      </c>
      <c r="R186" s="1">
        <v>65</v>
      </c>
    </row>
    <row r="187" spans="1:18" x14ac:dyDescent="0.25">
      <c r="A187" s="11" t="s">
        <v>509</v>
      </c>
      <c r="B187" t="s">
        <v>384</v>
      </c>
      <c r="C187" s="3">
        <f>INVENTARIO12151830[[#This Row],[STOCK]]</f>
        <v>16</v>
      </c>
      <c r="D187" s="17">
        <f>SUMIF(ENTRADAS14172035[[#This Row],[CÓDIGO PRODUCTO]],INVENTARIO12151833[[#This Row],[CÓDIGO PRODUCTO]],ENTRADAS14172035[[#This Row],[CANTIDAD]])</f>
        <v>86</v>
      </c>
      <c r="E187" s="17">
        <f>SUMIF(SALIDAS13161934[[#This Row],[CÓDIGO PRODUCTO]],INVENTARIO12151833[[#This Row],[CÓDIGO PRODUCTO]],SALIDAS13161934[[#This Row],[CANTIDAD]])</f>
        <v>86</v>
      </c>
      <c r="F187" s="18">
        <f>INVENTARIO12151833[[#This Row],[EXISTENCIAS INICIALES]]+INVENTARIO12151833[[#This Row],[ENTRADAS]]-INVENTARIO12151833[[#This Row],[SALIDAS]]</f>
        <v>16</v>
      </c>
      <c r="H187" s="1" t="s">
        <v>634</v>
      </c>
      <c r="J187" s="11" t="s">
        <v>509</v>
      </c>
      <c r="K187" s="36" t="e" cm="1">
        <f t="array" ref="K187">BUSCARV</f>
        <v>#NAME?</v>
      </c>
      <c r="L187" s="1">
        <v>86</v>
      </c>
      <c r="N187" s="1" t="s">
        <v>635</v>
      </c>
      <c r="P187" s="11" t="s">
        <v>509</v>
      </c>
      <c r="Q187" s="1" t="e" cm="1" vm="1">
        <f t="array" aca="1" ref="Q187" ca="1">VLOOKUP(ENTRADAS14172035[CÓDIGO PRODUCTO],INVENTARIO12151833[],2,FALSE)</f>
        <v>#VALUE!</v>
      </c>
      <c r="R187" s="1">
        <v>86</v>
      </c>
    </row>
    <row r="188" spans="1:18" x14ac:dyDescent="0.25">
      <c r="A188" s="11" t="s">
        <v>510</v>
      </c>
      <c r="B188" t="s">
        <v>385</v>
      </c>
      <c r="C188" s="3">
        <f>INVENTARIO12151830[[#This Row],[STOCK]]</f>
        <v>51</v>
      </c>
      <c r="D188" s="17">
        <f>SUMIF(ENTRADAS14172035[[#This Row],[CÓDIGO PRODUCTO]],INVENTARIO12151833[[#This Row],[CÓDIGO PRODUCTO]],ENTRADAS14172035[[#This Row],[CANTIDAD]])</f>
        <v>67</v>
      </c>
      <c r="E188" s="17">
        <f>SUMIF(SALIDAS13161934[[#This Row],[CÓDIGO PRODUCTO]],INVENTARIO12151833[[#This Row],[CÓDIGO PRODUCTO]],SALIDAS13161934[[#This Row],[CANTIDAD]])</f>
        <v>79</v>
      </c>
      <c r="F188" s="18">
        <f>INVENTARIO12151833[[#This Row],[EXISTENCIAS INICIALES]]+INVENTARIO12151833[[#This Row],[ENTRADAS]]-INVENTARIO12151833[[#This Row],[SALIDAS]]</f>
        <v>39</v>
      </c>
      <c r="H188" s="1" t="s">
        <v>635</v>
      </c>
      <c r="J188" s="11" t="s">
        <v>510</v>
      </c>
      <c r="K188" s="36" t="e" cm="1">
        <f t="array" ref="K188">BUSCARV</f>
        <v>#NAME?</v>
      </c>
      <c r="L188" s="1">
        <v>79</v>
      </c>
      <c r="N188" s="1" t="s">
        <v>636</v>
      </c>
      <c r="P188" s="11" t="s">
        <v>510</v>
      </c>
      <c r="Q188" s="1" t="e" cm="1" vm="1">
        <f t="array" aca="1" ref="Q188" ca="1">VLOOKUP(ENTRADAS14172035[CÓDIGO PRODUCTO],INVENTARIO12151833[],2,FALSE)</f>
        <v>#VALUE!</v>
      </c>
      <c r="R188" s="1">
        <v>67</v>
      </c>
    </row>
    <row r="189" spans="1:18" x14ac:dyDescent="0.25">
      <c r="A189" s="11" t="s">
        <v>511</v>
      </c>
      <c r="B189" t="s">
        <v>386</v>
      </c>
      <c r="C189" s="3">
        <f>INVENTARIO12151830[[#This Row],[STOCK]]</f>
        <v>2</v>
      </c>
      <c r="D189" s="17">
        <f>SUMIF(ENTRADAS14172035[[#This Row],[CÓDIGO PRODUCTO]],INVENTARIO12151833[[#This Row],[CÓDIGO PRODUCTO]],ENTRADAS14172035[[#This Row],[CANTIDAD]])</f>
        <v>82</v>
      </c>
      <c r="E189" s="17">
        <f>SUMIF(SALIDAS13161934[[#This Row],[CÓDIGO PRODUCTO]],INVENTARIO12151833[[#This Row],[CÓDIGO PRODUCTO]],SALIDAS13161934[[#This Row],[CANTIDAD]])</f>
        <v>80</v>
      </c>
      <c r="F189" s="18">
        <f>INVENTARIO12151833[[#This Row],[EXISTENCIAS INICIALES]]+INVENTARIO12151833[[#This Row],[ENTRADAS]]-INVENTARIO12151833[[#This Row],[SALIDAS]]</f>
        <v>4</v>
      </c>
      <c r="H189" s="1" t="s">
        <v>636</v>
      </c>
      <c r="J189" s="11" t="s">
        <v>511</v>
      </c>
      <c r="K189" s="36" t="e" cm="1">
        <f t="array" ref="K189">BUSCARV</f>
        <v>#NAME?</v>
      </c>
      <c r="L189" s="1">
        <v>80</v>
      </c>
      <c r="N189" s="1" t="s">
        <v>637</v>
      </c>
      <c r="P189" s="11" t="s">
        <v>511</v>
      </c>
      <c r="Q189" s="1" t="e" cm="1" vm="1">
        <f t="array" aca="1" ref="Q189" ca="1">VLOOKUP(ENTRADAS14172035[CÓDIGO PRODUCTO],INVENTARIO12151833[],2,FALSE)</f>
        <v>#VALUE!</v>
      </c>
      <c r="R189" s="1">
        <v>82</v>
      </c>
    </row>
    <row r="190" spans="1:18" x14ac:dyDescent="0.25">
      <c r="A190" s="11" t="s">
        <v>512</v>
      </c>
      <c r="B190" t="s">
        <v>387</v>
      </c>
      <c r="C190" s="3">
        <f>INVENTARIO12151830[[#This Row],[STOCK]]</f>
        <v>24</v>
      </c>
      <c r="D190" s="17">
        <f>SUMIF(ENTRADAS14172035[[#This Row],[CÓDIGO PRODUCTO]],INVENTARIO12151833[[#This Row],[CÓDIGO PRODUCTO]],ENTRADAS14172035[[#This Row],[CANTIDAD]])</f>
        <v>62</v>
      </c>
      <c r="E190" s="17">
        <f>SUMIF(SALIDAS13161934[[#This Row],[CÓDIGO PRODUCTO]],INVENTARIO12151833[[#This Row],[CÓDIGO PRODUCTO]],SALIDAS13161934[[#This Row],[CANTIDAD]])</f>
        <v>81</v>
      </c>
      <c r="F190" s="18">
        <f>INVENTARIO12151833[[#This Row],[EXISTENCIAS INICIALES]]+INVENTARIO12151833[[#This Row],[ENTRADAS]]-INVENTARIO12151833[[#This Row],[SALIDAS]]</f>
        <v>5</v>
      </c>
      <c r="H190" s="1" t="s">
        <v>637</v>
      </c>
      <c r="J190" s="11" t="s">
        <v>512</v>
      </c>
      <c r="K190" s="36" t="e" cm="1">
        <f t="array" ref="K190">BUSCARV</f>
        <v>#NAME?</v>
      </c>
      <c r="L190" s="1">
        <v>81</v>
      </c>
      <c r="N190" s="1" t="s">
        <v>638</v>
      </c>
      <c r="P190" s="11" t="s">
        <v>512</v>
      </c>
      <c r="Q190" s="1" t="e" cm="1" vm="1">
        <f t="array" aca="1" ref="Q190" ca="1">VLOOKUP(ENTRADAS14172035[CÓDIGO PRODUCTO],INVENTARIO12151833[],2,FALSE)</f>
        <v>#VALUE!</v>
      </c>
      <c r="R190" s="1">
        <v>62</v>
      </c>
    </row>
    <row r="191" spans="1:18" x14ac:dyDescent="0.25">
      <c r="A191" s="11" t="s">
        <v>513</v>
      </c>
      <c r="B191" t="s">
        <v>388</v>
      </c>
      <c r="C191" s="3">
        <f>INVENTARIO12151830[[#This Row],[STOCK]]</f>
        <v>79</v>
      </c>
      <c r="D191" s="17">
        <f>SUMIF(ENTRADAS14172035[[#This Row],[CÓDIGO PRODUCTO]],INVENTARIO12151833[[#This Row],[CÓDIGO PRODUCTO]],ENTRADAS14172035[[#This Row],[CANTIDAD]])</f>
        <v>64</v>
      </c>
      <c r="E191" s="17">
        <f>SUMIF(SALIDAS13161934[[#This Row],[CÓDIGO PRODUCTO]],INVENTARIO12151833[[#This Row],[CÓDIGO PRODUCTO]],SALIDAS13161934[[#This Row],[CANTIDAD]])</f>
        <v>85</v>
      </c>
      <c r="F191" s="18">
        <f>INVENTARIO12151833[[#This Row],[EXISTENCIAS INICIALES]]+INVENTARIO12151833[[#This Row],[ENTRADAS]]-INVENTARIO12151833[[#This Row],[SALIDAS]]</f>
        <v>58</v>
      </c>
      <c r="H191" s="1" t="s">
        <v>638</v>
      </c>
      <c r="J191" s="11" t="s">
        <v>513</v>
      </c>
      <c r="K191" s="36" t="e" cm="1">
        <f t="array" ref="K191">BUSCARV</f>
        <v>#NAME?</v>
      </c>
      <c r="L191" s="1">
        <v>85</v>
      </c>
      <c r="N191" s="1" t="s">
        <v>639</v>
      </c>
      <c r="P191" s="11" t="s">
        <v>513</v>
      </c>
      <c r="Q191" s="1" t="e" cm="1" vm="1">
        <f t="array" aca="1" ref="Q191" ca="1">VLOOKUP(ENTRADAS14172035[CÓDIGO PRODUCTO],INVENTARIO12151833[],2,FALSE)</f>
        <v>#VALUE!</v>
      </c>
      <c r="R191" s="1">
        <v>64</v>
      </c>
    </row>
    <row r="192" spans="1:18" x14ac:dyDescent="0.25">
      <c r="A192" s="11" t="s">
        <v>514</v>
      </c>
      <c r="B192" t="s">
        <v>389</v>
      </c>
      <c r="C192" s="3">
        <f>INVENTARIO12151830[[#This Row],[STOCK]]</f>
        <v>56</v>
      </c>
      <c r="D192" s="17">
        <f>SUMIF(ENTRADAS14172035[[#This Row],[CÓDIGO PRODUCTO]],INVENTARIO12151833[[#This Row],[CÓDIGO PRODUCTO]],ENTRADAS14172035[[#This Row],[CANTIDAD]])</f>
        <v>65</v>
      </c>
      <c r="E192" s="17">
        <f>SUMIF(SALIDAS13161934[[#This Row],[CÓDIGO PRODUCTO]],INVENTARIO12151833[[#This Row],[CÓDIGO PRODUCTO]],SALIDAS13161934[[#This Row],[CANTIDAD]])</f>
        <v>83</v>
      </c>
      <c r="F192" s="18">
        <f>INVENTARIO12151833[[#This Row],[EXISTENCIAS INICIALES]]+INVENTARIO12151833[[#This Row],[ENTRADAS]]-INVENTARIO12151833[[#This Row],[SALIDAS]]</f>
        <v>38</v>
      </c>
      <c r="H192" s="1" t="s">
        <v>639</v>
      </c>
      <c r="J192" s="11" t="s">
        <v>514</v>
      </c>
      <c r="K192" s="36" t="e" cm="1">
        <f t="array" ref="K192">BUSCARV</f>
        <v>#NAME?</v>
      </c>
      <c r="L192" s="1">
        <v>83</v>
      </c>
      <c r="N192" s="1" t="s">
        <v>640</v>
      </c>
      <c r="P192" s="11" t="s">
        <v>514</v>
      </c>
      <c r="Q192" s="1" t="e" cm="1" vm="1">
        <f t="array" aca="1" ref="Q192" ca="1">VLOOKUP(ENTRADAS14172035[CÓDIGO PRODUCTO],INVENTARIO12151833[],2,FALSE)</f>
        <v>#VALUE!</v>
      </c>
      <c r="R192" s="1">
        <v>65</v>
      </c>
    </row>
    <row r="193" spans="1:18" x14ac:dyDescent="0.25">
      <c r="A193" s="11" t="s">
        <v>515</v>
      </c>
      <c r="B193" t="s">
        <v>390</v>
      </c>
      <c r="C193" s="3">
        <f>INVENTARIO12151830[[#This Row],[STOCK]]</f>
        <v>63</v>
      </c>
      <c r="D193" s="17">
        <f>SUMIF(ENTRADAS14172035[[#This Row],[CÓDIGO PRODUCTO]],INVENTARIO12151833[[#This Row],[CÓDIGO PRODUCTO]],ENTRADAS14172035[[#This Row],[CANTIDAD]])</f>
        <v>66</v>
      </c>
      <c r="E193" s="17">
        <f>SUMIF(SALIDAS13161934[[#This Row],[CÓDIGO PRODUCTO]],INVENTARIO12151833[[#This Row],[CÓDIGO PRODUCTO]],SALIDAS13161934[[#This Row],[CANTIDAD]])</f>
        <v>85</v>
      </c>
      <c r="F193" s="18">
        <f>INVENTARIO12151833[[#This Row],[EXISTENCIAS INICIALES]]+INVENTARIO12151833[[#This Row],[ENTRADAS]]-INVENTARIO12151833[[#This Row],[SALIDAS]]</f>
        <v>44</v>
      </c>
      <c r="H193" s="1" t="s">
        <v>640</v>
      </c>
      <c r="J193" s="11" t="s">
        <v>515</v>
      </c>
      <c r="K193" s="36" t="e" cm="1">
        <f t="array" ref="K193">BUSCARV</f>
        <v>#NAME?</v>
      </c>
      <c r="L193" s="1">
        <v>85</v>
      </c>
      <c r="N193" s="1" t="s">
        <v>641</v>
      </c>
      <c r="P193" s="11" t="s">
        <v>515</v>
      </c>
      <c r="Q193" s="1" t="e" cm="1" vm="1">
        <f t="array" aca="1" ref="Q193" ca="1">VLOOKUP(ENTRADAS14172035[CÓDIGO PRODUCTO],INVENTARIO12151833[],2,FALSE)</f>
        <v>#VALUE!</v>
      </c>
      <c r="R193" s="1">
        <v>66</v>
      </c>
    </row>
    <row r="194" spans="1:18" x14ac:dyDescent="0.25">
      <c r="A194" s="11" t="s">
        <v>516</v>
      </c>
      <c r="B194" t="s">
        <v>391</v>
      </c>
      <c r="C194" s="3">
        <f>INVENTARIO12151830[[#This Row],[STOCK]]</f>
        <v>48</v>
      </c>
      <c r="D194" s="17">
        <f>SUMIF(ENTRADAS14172035[[#This Row],[CÓDIGO PRODUCTO]],INVENTARIO12151833[[#This Row],[CÓDIGO PRODUCTO]],ENTRADAS14172035[[#This Row],[CANTIDAD]])</f>
        <v>67</v>
      </c>
      <c r="E194" s="17">
        <f>SUMIF(SALIDAS13161934[[#This Row],[CÓDIGO PRODUCTO]],INVENTARIO12151833[[#This Row],[CÓDIGO PRODUCTO]],SALIDAS13161934[[#This Row],[CANTIDAD]])</f>
        <v>79</v>
      </c>
      <c r="F194" s="18">
        <f>INVENTARIO12151833[[#This Row],[EXISTENCIAS INICIALES]]+INVENTARIO12151833[[#This Row],[ENTRADAS]]-INVENTARIO12151833[[#This Row],[SALIDAS]]</f>
        <v>36</v>
      </c>
      <c r="H194" s="1" t="s">
        <v>641</v>
      </c>
      <c r="J194" s="11" t="s">
        <v>516</v>
      </c>
      <c r="K194" s="36" t="e" cm="1">
        <f t="array" ref="K194">BUSCARV</f>
        <v>#NAME?</v>
      </c>
      <c r="L194" s="1">
        <v>79</v>
      </c>
      <c r="N194" s="1" t="s">
        <v>642</v>
      </c>
      <c r="P194" s="11" t="s">
        <v>516</v>
      </c>
      <c r="Q194" s="1" t="e" cm="1" vm="1">
        <f t="array" aca="1" ref="Q194" ca="1">VLOOKUP(ENTRADAS14172035[CÓDIGO PRODUCTO],INVENTARIO12151833[],2,FALSE)</f>
        <v>#VALUE!</v>
      </c>
      <c r="R194" s="1">
        <v>67</v>
      </c>
    </row>
    <row r="195" spans="1:18" x14ac:dyDescent="0.25">
      <c r="A195" s="11" t="s">
        <v>517</v>
      </c>
      <c r="B195" t="s">
        <v>272</v>
      </c>
      <c r="C195" s="3">
        <f>INVENTARIO12151830[[#This Row],[STOCK]]</f>
        <v>28</v>
      </c>
      <c r="D195" s="17">
        <f>SUMIF(ENTRADAS14172035[[#This Row],[CÓDIGO PRODUCTO]],INVENTARIO12151833[[#This Row],[CÓDIGO PRODUCTO]],ENTRADAS14172035[[#This Row],[CANTIDAD]])</f>
        <v>67</v>
      </c>
      <c r="E195" s="17">
        <f>SUMIF(SALIDAS13161934[[#This Row],[CÓDIGO PRODUCTO]],INVENTARIO12151833[[#This Row],[CÓDIGO PRODUCTO]],SALIDAS13161934[[#This Row],[CANTIDAD]])</f>
        <v>83</v>
      </c>
      <c r="F195" s="18">
        <f>INVENTARIO12151833[[#This Row],[EXISTENCIAS INICIALES]]+INVENTARIO12151833[[#This Row],[ENTRADAS]]-INVENTARIO12151833[[#This Row],[SALIDAS]]</f>
        <v>12</v>
      </c>
      <c r="H195" s="1" t="s">
        <v>642</v>
      </c>
      <c r="J195" s="11" t="s">
        <v>517</v>
      </c>
      <c r="K195" s="36" t="e" cm="1">
        <f t="array" ref="K195">BUSCARV</f>
        <v>#NAME?</v>
      </c>
      <c r="L195" s="1">
        <v>83</v>
      </c>
      <c r="N195" s="1" t="s">
        <v>643</v>
      </c>
      <c r="P195" s="11" t="s">
        <v>517</v>
      </c>
      <c r="Q195" s="1" t="e" cm="1" vm="1">
        <f t="array" aca="1" ref="Q195" ca="1">VLOOKUP(ENTRADAS14172035[CÓDIGO PRODUCTO],INVENTARIO12151833[],2,FALSE)</f>
        <v>#VALUE!</v>
      </c>
      <c r="R195" s="1">
        <v>67</v>
      </c>
    </row>
    <row r="196" spans="1:18" x14ac:dyDescent="0.25">
      <c r="A196" s="5"/>
      <c r="B196" s="4"/>
      <c r="C196" s="3"/>
      <c r="D196" s="17"/>
      <c r="E196" s="17"/>
      <c r="F196" s="18"/>
      <c r="J196" s="11"/>
      <c r="K196" s="36" t="e" cm="1">
        <f t="array" ref="K196">BUSCARV</f>
        <v>#NAME?</v>
      </c>
    </row>
    <row r="197" spans="1:18" x14ac:dyDescent="0.25">
      <c r="A197" s="5"/>
      <c r="B197" s="4"/>
      <c r="C197" s="3"/>
      <c r="D197" s="17"/>
      <c r="E197" s="17"/>
      <c r="F197" s="18"/>
      <c r="J197" s="35"/>
      <c r="K197" s="36" t="e" cm="1">
        <f t="array" ref="K197">BUSCARV</f>
        <v>#NAME?</v>
      </c>
    </row>
    <row r="198" spans="1:18" x14ac:dyDescent="0.25">
      <c r="A198" s="5"/>
      <c r="B198" s="4"/>
      <c r="C198" s="3"/>
      <c r="D198" s="17"/>
      <c r="E198" s="17"/>
      <c r="F198" s="18"/>
      <c r="J198" s="35"/>
      <c r="K198" s="36" t="e" cm="1">
        <f t="array" ref="K198">BUSCARV</f>
        <v>#NAME?</v>
      </c>
    </row>
    <row r="199" spans="1:18" x14ac:dyDescent="0.25">
      <c r="A199" s="5"/>
      <c r="B199" s="4"/>
      <c r="C199" s="3"/>
      <c r="D199" s="17"/>
      <c r="E199" s="17"/>
      <c r="F199" s="18"/>
      <c r="J199" s="35"/>
      <c r="K199" s="36" t="e" cm="1">
        <f t="array" ref="K199">BUSCARV</f>
        <v>#NAME?</v>
      </c>
    </row>
    <row r="200" spans="1:18" x14ac:dyDescent="0.25">
      <c r="A200" s="11"/>
      <c r="B200" s="12"/>
      <c r="C200" s="13"/>
      <c r="D200" s="19"/>
      <c r="E200" s="19"/>
      <c r="F200" s="20"/>
      <c r="J200" s="35"/>
      <c r="K200" s="36" t="e" cm="1">
        <f t="array" ref="K200">BUSCARV</f>
        <v>#NAME?</v>
      </c>
    </row>
    <row r="201" spans="1:18" x14ac:dyDescent="0.25">
      <c r="J201" s="35"/>
      <c r="K201" s="36" t="e" cm="1">
        <f t="array" ref="K201">BUSCARV</f>
        <v>#NAME?</v>
      </c>
    </row>
    <row r="202" spans="1:18" x14ac:dyDescent="0.25">
      <c r="J202" s="35"/>
      <c r="K202" s="36" t="e" cm="1">
        <f t="array" ref="K202">BUSCARV</f>
        <v>#NAME?</v>
      </c>
    </row>
    <row r="203" spans="1:18" x14ac:dyDescent="0.25">
      <c r="J203" s="35"/>
      <c r="K203" s="36" t="e" cm="1">
        <f t="array" ref="K203">BUSCARV</f>
        <v>#NAME?</v>
      </c>
    </row>
    <row r="204" spans="1:18" x14ac:dyDescent="0.25">
      <c r="J204" s="35"/>
      <c r="K204" s="36" t="e" cm="1">
        <f t="array" ref="K204">BUSCARV</f>
        <v>#NAME?</v>
      </c>
    </row>
    <row r="205" spans="1:18" x14ac:dyDescent="0.25">
      <c r="J205" s="35"/>
      <c r="K205" s="36" t="e" cm="1">
        <f t="array" ref="K205">BUSCARV</f>
        <v>#NAME?</v>
      </c>
    </row>
    <row r="206" spans="1:18" x14ac:dyDescent="0.25">
      <c r="J206" s="35"/>
      <c r="K206" s="36" t="e" cm="1">
        <f t="array" ref="K206">BUSCARV</f>
        <v>#NAME?</v>
      </c>
    </row>
    <row r="207" spans="1:18" x14ac:dyDescent="0.25">
      <c r="J207" s="35"/>
      <c r="K207" s="36" t="e" cm="1">
        <f t="array" ref="K207">BUSCARV</f>
        <v>#NAME?</v>
      </c>
    </row>
    <row r="208" spans="1:18" x14ac:dyDescent="0.25">
      <c r="J208" s="35"/>
      <c r="K208" s="36" t="e" cm="1">
        <f t="array" ref="K208">BUSCARV</f>
        <v>#NAME?</v>
      </c>
    </row>
    <row r="209" spans="10:11" x14ac:dyDescent="0.25">
      <c r="J209" s="35"/>
      <c r="K209" s="36" t="e" cm="1">
        <f t="array" ref="K209">BUSCARV</f>
        <v>#NAME?</v>
      </c>
    </row>
    <row r="210" spans="10:11" x14ac:dyDescent="0.25">
      <c r="J210" s="35"/>
      <c r="K210" s="36" t="e" cm="1">
        <f t="array" ref="K210">BUSCARV</f>
        <v>#NAME?</v>
      </c>
    </row>
    <row r="211" spans="10:11" x14ac:dyDescent="0.25">
      <c r="J211" s="35"/>
      <c r="K211" s="36" t="e" cm="1">
        <f t="array" ref="K211">BUSCARV</f>
        <v>#NAME?</v>
      </c>
    </row>
    <row r="212" spans="10:11" x14ac:dyDescent="0.25">
      <c r="J212" s="35"/>
      <c r="K212" s="36" t="e" cm="1">
        <f t="array" ref="K212">BUSCARV</f>
        <v>#NAME?</v>
      </c>
    </row>
    <row r="213" spans="10:11" x14ac:dyDescent="0.25">
      <c r="J213" s="35"/>
      <c r="K213" s="36" t="e" cm="1">
        <f t="array" ref="K213">BUSCARV</f>
        <v>#NAME?</v>
      </c>
    </row>
    <row r="214" spans="10:11" x14ac:dyDescent="0.25">
      <c r="J214" s="35"/>
      <c r="K214" s="36" t="e" cm="1">
        <f t="array" ref="K214">BUSCARV</f>
        <v>#NAME?</v>
      </c>
    </row>
    <row r="215" spans="10:11" x14ac:dyDescent="0.25">
      <c r="J215" s="35"/>
      <c r="K215" s="36" t="e" cm="1">
        <f t="array" ref="K215">BUSCARV</f>
        <v>#NAME?</v>
      </c>
    </row>
    <row r="216" spans="10:11" x14ac:dyDescent="0.25">
      <c r="J216" s="35"/>
      <c r="K216" s="36" t="e" cm="1">
        <f t="array" ref="K216">BUSCARV</f>
        <v>#NAME?</v>
      </c>
    </row>
    <row r="217" spans="10:11" x14ac:dyDescent="0.25">
      <c r="J217" s="35"/>
      <c r="K217" s="36" t="e" cm="1">
        <f t="array" ref="K217">BUSCARV</f>
        <v>#NAME?</v>
      </c>
    </row>
    <row r="218" spans="10:11" x14ac:dyDescent="0.25">
      <c r="J218" s="35"/>
      <c r="K218" s="36" t="e" cm="1">
        <f t="array" ref="K218">BUSCARV</f>
        <v>#NAME?</v>
      </c>
    </row>
    <row r="219" spans="10:11" x14ac:dyDescent="0.25">
      <c r="J219" s="35"/>
      <c r="K219" s="36" t="e" cm="1">
        <f t="array" ref="K219">BUSCARV</f>
        <v>#NAME?</v>
      </c>
    </row>
    <row r="220" spans="10:11" x14ac:dyDescent="0.25">
      <c r="J220" s="35"/>
      <c r="K220" s="36" t="e" cm="1">
        <f t="array" ref="K220">BUSCARV</f>
        <v>#NAME?</v>
      </c>
    </row>
    <row r="221" spans="10:11" x14ac:dyDescent="0.25">
      <c r="J221" s="35"/>
      <c r="K221" s="36" t="e" cm="1">
        <f t="array" ref="K221">BUSCARV</f>
        <v>#NAME?</v>
      </c>
    </row>
    <row r="222" spans="10:11" x14ac:dyDescent="0.25">
      <c r="J222" s="35"/>
      <c r="K222" s="36" t="e" cm="1">
        <f t="array" ref="K222">BUSCARV</f>
        <v>#NAME?</v>
      </c>
    </row>
    <row r="223" spans="10:11" x14ac:dyDescent="0.25">
      <c r="J223" s="35"/>
      <c r="K223" s="36" t="e" cm="1">
        <f t="array" ref="K223">BUSCARV</f>
        <v>#NAME?</v>
      </c>
    </row>
    <row r="224" spans="10:11" x14ac:dyDescent="0.25">
      <c r="J224" s="35"/>
      <c r="K224" s="36" t="e" cm="1">
        <f t="array" ref="K224">BUSCARV</f>
        <v>#NAME?</v>
      </c>
    </row>
    <row r="225" spans="10:11" x14ac:dyDescent="0.25">
      <c r="J225" s="35"/>
      <c r="K225" s="36" t="e" cm="1">
        <f t="array" ref="K225">BUSCARV</f>
        <v>#NAME?</v>
      </c>
    </row>
    <row r="226" spans="10:11" x14ac:dyDescent="0.25">
      <c r="J226" s="35"/>
      <c r="K226" s="36" t="e" cm="1">
        <f t="array" ref="K226">BUSCARV</f>
        <v>#NAME?</v>
      </c>
    </row>
    <row r="227" spans="10:11" x14ac:dyDescent="0.25">
      <c r="J227" s="35"/>
      <c r="K227" s="36" t="e" cm="1">
        <f t="array" ref="K227">BUSCARV</f>
        <v>#NAME?</v>
      </c>
    </row>
    <row r="228" spans="10:11" x14ac:dyDescent="0.25">
      <c r="J228" s="35"/>
      <c r="K228" s="36" t="e" cm="1">
        <f t="array" ref="K228">BUSCARV</f>
        <v>#NAME?</v>
      </c>
    </row>
    <row r="229" spans="10:11" x14ac:dyDescent="0.25">
      <c r="J229" s="35"/>
      <c r="K229" s="36" t="e" cm="1">
        <f t="array" ref="K229">BUSCARV</f>
        <v>#NAME?</v>
      </c>
    </row>
    <row r="230" spans="10:11" x14ac:dyDescent="0.25">
      <c r="J230" s="35"/>
      <c r="K230" s="36" t="e" cm="1">
        <f t="array" ref="K230">BUSCARV</f>
        <v>#NAME?</v>
      </c>
    </row>
    <row r="231" spans="10:11" x14ac:dyDescent="0.25">
      <c r="J231" s="35"/>
      <c r="K231" s="36" t="e" cm="1">
        <f t="array" ref="K231">BUSCARV</f>
        <v>#NAME?</v>
      </c>
    </row>
    <row r="232" spans="10:11" x14ac:dyDescent="0.25">
      <c r="J232" s="35"/>
      <c r="K232" s="36" t="e" cm="1">
        <f t="array" ref="K232">BUSCARV</f>
        <v>#NAME?</v>
      </c>
    </row>
    <row r="233" spans="10:11" x14ac:dyDescent="0.25">
      <c r="J233" s="35"/>
      <c r="K233" s="36" t="e" cm="1">
        <f t="array" ref="K233">BUSCARV</f>
        <v>#NAME?</v>
      </c>
    </row>
    <row r="234" spans="10:11" x14ac:dyDescent="0.25">
      <c r="J234" s="35"/>
      <c r="K234" s="36" t="e" cm="1">
        <f t="array" ref="K234">BUSCARV</f>
        <v>#NAME?</v>
      </c>
    </row>
    <row r="235" spans="10:11" x14ac:dyDescent="0.25">
      <c r="J235" s="35"/>
      <c r="K235" s="36" t="e" cm="1">
        <f t="array" ref="K235">BUSCARV</f>
        <v>#NAME?</v>
      </c>
    </row>
    <row r="236" spans="10:11" x14ac:dyDescent="0.25">
      <c r="J236" s="35"/>
      <c r="K236" s="36" t="e" cm="1">
        <f t="array" ref="K236">BUSCARV</f>
        <v>#NAME?</v>
      </c>
    </row>
    <row r="237" spans="10:11" x14ac:dyDescent="0.25">
      <c r="J237" s="35"/>
      <c r="K237" s="36" t="e" cm="1">
        <f t="array" ref="K237">BUSCARV</f>
        <v>#NAME?</v>
      </c>
    </row>
    <row r="238" spans="10:11" x14ac:dyDescent="0.25">
      <c r="J238" s="35"/>
      <c r="K238" s="36" t="e" cm="1">
        <f t="array" ref="K238">BUSCARV</f>
        <v>#NAME?</v>
      </c>
    </row>
    <row r="239" spans="10:11" x14ac:dyDescent="0.25">
      <c r="J239" s="35"/>
      <c r="K239" s="36" t="e" cm="1">
        <f t="array" ref="K239">BUSCARV</f>
        <v>#NAME?</v>
      </c>
    </row>
    <row r="240" spans="10:11" x14ac:dyDescent="0.25">
      <c r="J240" s="35"/>
      <c r="K240" s="36" t="e" cm="1">
        <f t="array" ref="K240">BUSCARV</f>
        <v>#NAME?</v>
      </c>
    </row>
    <row r="241" spans="10:11" x14ac:dyDescent="0.25">
      <c r="J241" s="35"/>
      <c r="K241" s="36" t="e" cm="1">
        <f t="array" ref="K241">BUSCARV</f>
        <v>#NAME?</v>
      </c>
    </row>
    <row r="242" spans="10:11" x14ac:dyDescent="0.25">
      <c r="J242" s="35"/>
      <c r="K242" s="36" t="e" cm="1">
        <f t="array" ref="K242">BUSCARV</f>
        <v>#NAME?</v>
      </c>
    </row>
    <row r="243" spans="10:11" x14ac:dyDescent="0.25">
      <c r="J243" s="35"/>
      <c r="K243" s="36" t="e" cm="1">
        <f t="array" ref="K243">BUSCARV</f>
        <v>#NAME?</v>
      </c>
    </row>
    <row r="244" spans="10:11" x14ac:dyDescent="0.25">
      <c r="J244" s="35"/>
      <c r="K244" s="36" t="e" cm="1">
        <f t="array" ref="K244">BUSCARV</f>
        <v>#NAME?</v>
      </c>
    </row>
    <row r="245" spans="10:11" x14ac:dyDescent="0.25">
      <c r="J245" s="35"/>
      <c r="K245" s="36" t="e" cm="1">
        <f t="array" ref="K245">BUSCARV</f>
        <v>#NAME?</v>
      </c>
    </row>
    <row r="246" spans="10:11" x14ac:dyDescent="0.25">
      <c r="J246" s="35"/>
      <c r="K246" s="36" t="e" cm="1">
        <f t="array" ref="K246">BUSCARV</f>
        <v>#NAME?</v>
      </c>
    </row>
    <row r="247" spans="10:11" x14ac:dyDescent="0.25">
      <c r="J247" s="35"/>
      <c r="K247" s="36" t="e" cm="1">
        <f t="array" ref="K247">BUSCARV</f>
        <v>#NAME?</v>
      </c>
    </row>
    <row r="248" spans="10:11" x14ac:dyDescent="0.25">
      <c r="J248" s="35"/>
      <c r="K248" s="36" t="e" cm="1">
        <f t="array" ref="K248">BUSCARV</f>
        <v>#NAME?</v>
      </c>
    </row>
  </sheetData>
  <mergeCells count="4">
    <mergeCell ref="A1:S1"/>
    <mergeCell ref="A2:F2"/>
    <mergeCell ref="H2:L2"/>
    <mergeCell ref="N2:R2"/>
  </mergeCells>
  <pageMargins left="0.7" right="0.7" top="0.75" bottom="0.75" header="0.3" footer="0.3"/>
  <tableParts count="3">
    <tablePart r:id="rId1"/>
    <tablePart r:id="rId2"/>
    <tablePart r:id="rId3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2B2843-30B3-46BF-8CF6-B5758AC6D92C}">
  <dimension ref="A1:S248"/>
  <sheetViews>
    <sheetView topLeftCell="A166" zoomScale="70" zoomScaleNormal="70" workbookViewId="0">
      <selection activeCell="D5" sqref="D5:D195"/>
    </sheetView>
  </sheetViews>
  <sheetFormatPr baseColWidth="10" defaultRowHeight="15" x14ac:dyDescent="0.25"/>
  <cols>
    <col min="1" max="1" width="21.28515625" style="1" customWidth="1"/>
    <col min="2" max="2" width="24" style="1" customWidth="1"/>
    <col min="3" max="3" width="19.140625" style="1" customWidth="1"/>
    <col min="4" max="4" width="13" style="1" customWidth="1"/>
    <col min="5" max="5" width="11.42578125" style="1"/>
    <col min="6" max="6" width="12.42578125" style="1" customWidth="1"/>
    <col min="7" max="7" width="2.85546875" style="2" customWidth="1"/>
    <col min="8" max="8" width="14.42578125" style="1" customWidth="1"/>
    <col min="9" max="9" width="12.5703125" style="1" customWidth="1"/>
    <col min="10" max="10" width="18" style="1" customWidth="1"/>
    <col min="11" max="11" width="0.42578125" style="1" customWidth="1"/>
    <col min="12" max="12" width="12.7109375" style="1" customWidth="1"/>
    <col min="13" max="13" width="3.140625" style="2" customWidth="1"/>
    <col min="14" max="14" width="14.42578125" style="1" customWidth="1"/>
    <col min="15" max="15" width="12.5703125" style="1" customWidth="1"/>
    <col min="16" max="16" width="21.28515625" style="1" customWidth="1"/>
    <col min="17" max="17" width="0.140625" style="1" customWidth="1"/>
    <col min="18" max="18" width="12.7109375" style="1" customWidth="1"/>
    <col min="19" max="19" width="3" style="2" customWidth="1"/>
    <col min="20" max="16384" width="11.42578125" style="1"/>
  </cols>
  <sheetData>
    <row r="1" spans="1:19" ht="53.25" customHeight="1" x14ac:dyDescent="0.25">
      <c r="A1" s="40"/>
      <c r="B1" s="41"/>
      <c r="C1" s="41"/>
      <c r="D1" s="41"/>
      <c r="E1" s="41"/>
      <c r="F1" s="41"/>
      <c r="G1" s="41"/>
      <c r="H1" s="41"/>
      <c r="I1" s="41"/>
      <c r="J1" s="41"/>
      <c r="K1" s="41"/>
      <c r="L1" s="41"/>
      <c r="M1" s="41"/>
      <c r="N1" s="41"/>
      <c r="O1" s="41"/>
      <c r="P1" s="41"/>
      <c r="Q1" s="41"/>
      <c r="R1" s="41"/>
      <c r="S1" s="41"/>
    </row>
    <row r="2" spans="1:19" ht="36.75" customHeight="1" x14ac:dyDescent="0.25">
      <c r="A2" s="37" t="s">
        <v>9</v>
      </c>
      <c r="B2" s="37"/>
      <c r="C2" s="37"/>
      <c r="D2" s="37"/>
      <c r="E2" s="37"/>
      <c r="F2" s="37"/>
      <c r="H2" s="38" t="s">
        <v>6</v>
      </c>
      <c r="I2" s="38"/>
      <c r="J2" s="38"/>
      <c r="K2" s="38"/>
      <c r="L2" s="38"/>
      <c r="N2" s="39" t="s">
        <v>5</v>
      </c>
      <c r="O2" s="39"/>
      <c r="P2" s="39"/>
      <c r="Q2" s="39"/>
      <c r="R2" s="39"/>
    </row>
    <row r="3" spans="1:19" ht="3" customHeight="1" x14ac:dyDescent="0.25"/>
    <row r="4" spans="1:19" ht="36.75" customHeight="1" x14ac:dyDescent="0.25">
      <c r="A4" s="7" t="s">
        <v>2</v>
      </c>
      <c r="B4" s="8" t="s">
        <v>3</v>
      </c>
      <c r="C4" s="9" t="s">
        <v>8</v>
      </c>
      <c r="D4" s="8" t="s">
        <v>5</v>
      </c>
      <c r="E4" s="8" t="s">
        <v>6</v>
      </c>
      <c r="F4" s="10" t="s">
        <v>7</v>
      </c>
      <c r="H4" s="8" t="s">
        <v>0</v>
      </c>
      <c r="I4" s="8" t="s">
        <v>1</v>
      </c>
      <c r="J4" s="9" t="s">
        <v>2</v>
      </c>
      <c r="K4" s="8" t="s">
        <v>3</v>
      </c>
      <c r="L4" s="8" t="s">
        <v>4</v>
      </c>
      <c r="N4" s="8" t="s">
        <v>0</v>
      </c>
      <c r="O4" s="8" t="s">
        <v>1</v>
      </c>
      <c r="P4" s="9" t="s">
        <v>2</v>
      </c>
      <c r="Q4" s="8" t="s">
        <v>3</v>
      </c>
      <c r="R4" s="8" t="s">
        <v>4</v>
      </c>
    </row>
    <row r="5" spans="1:19" x14ac:dyDescent="0.25">
      <c r="A5" s="5" t="s">
        <v>18</v>
      </c>
      <c r="B5" s="4" t="s">
        <v>28</v>
      </c>
      <c r="C5" s="3">
        <f>INVENTARIO12151833[[#This Row],[STOCK]]</f>
        <v>18</v>
      </c>
      <c r="D5" s="3">
        <f>SUMIF(ENTRADAS14172038[[#This Row],[CÓDIGO PRODUCTO]],INVENTARIO12151836[[#This Row],[CÓDIGO PRODUCTO]],ENTRADAS14172038[[#This Row],[CANTIDAD]])</f>
        <v>86</v>
      </c>
      <c r="E5" s="3">
        <f>SUMIF(SALIDAS13161937[[#This Row],[CÓDIGO PRODUCTO]],INVENTARIO12151836[[#This Row],[CÓDIGO PRODUCTO]],SALIDAS13161937[[#This Row],[CANTIDAD]])</f>
        <v>93</v>
      </c>
      <c r="F5" s="6">
        <f>INVENTARIO12151836[[#This Row],[EXISTENCIAS INICIALES]]+INVENTARIO12151836[[#This Row],[ENTRADAS]]-INVENTARIO12151836[[#This Row],[SALIDAS]]</f>
        <v>11</v>
      </c>
      <c r="H5" s="1" t="s">
        <v>26</v>
      </c>
      <c r="I5" s="15">
        <v>44652</v>
      </c>
      <c r="J5" s="5" t="s">
        <v>18</v>
      </c>
      <c r="L5" s="1">
        <v>93</v>
      </c>
      <c r="N5" s="1" t="s">
        <v>27</v>
      </c>
      <c r="O5" s="16">
        <v>44649</v>
      </c>
      <c r="P5" s="5" t="s">
        <v>18</v>
      </c>
      <c r="Q5" s="1" t="e" cm="1" vm="1">
        <f t="array" aca="1" ref="Q5" ca="1">VLOOKUP(ENTRADAS14172038[CÓDIGO PRODUCTO],INVENTARIO12151836[],2,FALSE)</f>
        <v>#VALUE!</v>
      </c>
      <c r="R5" s="1">
        <v>86</v>
      </c>
    </row>
    <row r="6" spans="1:19" x14ac:dyDescent="0.25">
      <c r="A6" s="5" t="s">
        <v>19</v>
      </c>
      <c r="B6" s="4" t="s">
        <v>29</v>
      </c>
      <c r="C6" s="3">
        <f>INVENTARIO12151833[[#This Row],[STOCK]]</f>
        <v>10</v>
      </c>
      <c r="D6" s="3">
        <f>SUMIF(ENTRADAS14172038[[#This Row],[CÓDIGO PRODUCTO]],INVENTARIO12151836[[#This Row],[CÓDIGO PRODUCTO]],ENTRADAS14172038[[#This Row],[CANTIDAD]])</f>
        <v>85</v>
      </c>
      <c r="E6" s="3">
        <f>SUMIF(SALIDAS13161937[[#This Row],[CÓDIGO PRODUCTO]],INVENTARIO12151836[[#This Row],[CÓDIGO PRODUCTO]],SALIDAS13161937[[#This Row],[CANTIDAD]])</f>
        <v>94</v>
      </c>
      <c r="F6" s="6">
        <f>INVENTARIO12151836[[#This Row],[EXISTENCIAS INICIALES]]+INVENTARIO12151836[[#This Row],[ENTRADAS]]-INVENTARIO12151836[[#This Row],[SALIDAS]]</f>
        <v>1</v>
      </c>
      <c r="H6" s="1" t="s">
        <v>27</v>
      </c>
      <c r="I6" s="15">
        <v>44653</v>
      </c>
      <c r="J6" s="5" t="s">
        <v>19</v>
      </c>
      <c r="K6" s="1" t="e" cm="1" vm="2">
        <f t="array" aca="1" ref="K6" ca="1">VLOOKUP(SALIDAS13161937[CÓDIGO PRODUCTO],INVENTARIO12151836[],2,FALSE)</f>
        <v>#VALUE!</v>
      </c>
      <c r="L6" s="1">
        <v>94</v>
      </c>
      <c r="N6" s="1" t="s">
        <v>141</v>
      </c>
      <c r="O6" s="16">
        <v>44650</v>
      </c>
      <c r="P6" s="5" t="s">
        <v>19</v>
      </c>
      <c r="Q6" s="1" t="e" cm="1" vm="1">
        <f t="array" aca="1" ref="Q6" ca="1">VLOOKUP(ENTRADAS14172038[CÓDIGO PRODUCTO],INVENTARIO12151836[],2,FALSE)</f>
        <v>#VALUE!</v>
      </c>
      <c r="R6" s="1">
        <v>85</v>
      </c>
    </row>
    <row r="7" spans="1:19" x14ac:dyDescent="0.25">
      <c r="A7" s="5" t="s">
        <v>20</v>
      </c>
      <c r="B7" s="4" t="s">
        <v>30</v>
      </c>
      <c r="C7" s="3">
        <f>INVENTARIO12151833[[#This Row],[STOCK]]</f>
        <v>65</v>
      </c>
      <c r="D7" s="3">
        <f>SUMIF(ENTRADAS14172038[[#This Row],[CÓDIGO PRODUCTO]],INVENTARIO12151836[[#This Row],[CÓDIGO PRODUCTO]],ENTRADAS14172038[[#This Row],[CANTIDAD]])</f>
        <v>87</v>
      </c>
      <c r="E7" s="3">
        <f>SUMIF(SALIDAS13161937[[#This Row],[CÓDIGO PRODUCTO]],INVENTARIO12151836[[#This Row],[CÓDIGO PRODUCTO]],SALIDAS13161937[[#This Row],[CANTIDAD]])</f>
        <v>86</v>
      </c>
      <c r="F7" s="6">
        <f>INVENTARIO12151836[[#This Row],[EXISTENCIAS INICIALES]]+INVENTARIO12151836[[#This Row],[ENTRADAS]]-INVENTARIO12151836[[#This Row],[SALIDAS]]</f>
        <v>66</v>
      </c>
      <c r="H7" s="1" t="s">
        <v>141</v>
      </c>
      <c r="I7" s="15">
        <v>44654</v>
      </c>
      <c r="J7" s="5" t="s">
        <v>20</v>
      </c>
      <c r="K7" s="1" t="e" cm="1">
        <f t="array" ref="K7">BUSCARV</f>
        <v>#NAME?</v>
      </c>
      <c r="L7" s="1">
        <v>86</v>
      </c>
      <c r="N7" s="1" t="s">
        <v>142</v>
      </c>
      <c r="O7" s="16">
        <v>44651</v>
      </c>
      <c r="P7" s="5" t="s">
        <v>20</v>
      </c>
      <c r="Q7" s="1" t="e" cm="1" vm="1">
        <f t="array" aca="1" ref="Q7" ca="1">VLOOKUP(ENTRADAS14172038[CÓDIGO PRODUCTO],INVENTARIO12151836[],2,FALSE)</f>
        <v>#VALUE!</v>
      </c>
      <c r="R7" s="1">
        <v>87</v>
      </c>
    </row>
    <row r="8" spans="1:19" x14ac:dyDescent="0.25">
      <c r="A8" s="5" t="s">
        <v>21</v>
      </c>
      <c r="B8" s="4" t="s">
        <v>31</v>
      </c>
      <c r="C8" s="3">
        <f>INVENTARIO12151833[[#This Row],[STOCK]]</f>
        <v>47</v>
      </c>
      <c r="D8" s="3">
        <f>SUMIF(ENTRADAS14172038[[#This Row],[CÓDIGO PRODUCTO]],INVENTARIO12151836[[#This Row],[CÓDIGO PRODUCTO]],ENTRADAS14172038[[#This Row],[CANTIDAD]])</f>
        <v>90</v>
      </c>
      <c r="E8" s="3">
        <f>SUMIF(SALIDAS13161937[[#This Row],[CÓDIGO PRODUCTO]],INVENTARIO12151836[[#This Row],[CÓDIGO PRODUCTO]],SALIDAS13161937[[#This Row],[CANTIDAD]])</f>
        <v>88</v>
      </c>
      <c r="F8" s="6">
        <f>INVENTARIO12151836[[#This Row],[EXISTENCIAS INICIALES]]+INVENTARIO12151836[[#This Row],[ENTRADAS]]-INVENTARIO12151836[[#This Row],[SALIDAS]]</f>
        <v>49</v>
      </c>
      <c r="H8" s="1" t="s">
        <v>142</v>
      </c>
      <c r="I8" s="15">
        <v>44655</v>
      </c>
      <c r="J8" s="5" t="s">
        <v>21</v>
      </c>
      <c r="K8" s="1" t="e" cm="1">
        <f t="array" ref="K8">BUSCARV</f>
        <v>#NAME?</v>
      </c>
      <c r="L8" s="1">
        <v>88</v>
      </c>
      <c r="N8" s="1" t="s">
        <v>143</v>
      </c>
      <c r="O8" s="16">
        <v>44652</v>
      </c>
      <c r="P8" s="5" t="s">
        <v>21</v>
      </c>
      <c r="Q8" s="1" t="e" cm="1" vm="1">
        <f t="array" aca="1" ref="Q8" ca="1">VLOOKUP(ENTRADAS14172038[CÓDIGO PRODUCTO],INVENTARIO12151836[],2,FALSE)</f>
        <v>#VALUE!</v>
      </c>
      <c r="R8" s="1">
        <v>90</v>
      </c>
    </row>
    <row r="9" spans="1:19" x14ac:dyDescent="0.25">
      <c r="A9" s="5" t="s">
        <v>14</v>
      </c>
      <c r="B9" s="4" t="s">
        <v>32</v>
      </c>
      <c r="C9" s="3">
        <f>INVENTARIO12151833[[#This Row],[STOCK]]</f>
        <v>73</v>
      </c>
      <c r="D9" s="3">
        <f>SUMIF(ENTRADAS14172038[[#This Row],[CÓDIGO PRODUCTO]],INVENTARIO12151836[[#This Row],[CÓDIGO PRODUCTO]],ENTRADAS14172038[[#This Row],[CANTIDAD]])</f>
        <v>88</v>
      </c>
      <c r="E9" s="3">
        <f>SUMIF(SALIDAS13161937[[#This Row],[CÓDIGO PRODUCTO]],INVENTARIO12151836[[#This Row],[CÓDIGO PRODUCTO]],SALIDAS13161937[[#This Row],[CANTIDAD]])</f>
        <v>89</v>
      </c>
      <c r="F9" s="6">
        <f>INVENTARIO12151836[[#This Row],[EXISTENCIAS INICIALES]]+INVENTARIO12151836[[#This Row],[ENTRADAS]]-INVENTARIO12151836[[#This Row],[SALIDAS]]</f>
        <v>72</v>
      </c>
      <c r="H9" s="1" t="s">
        <v>143</v>
      </c>
      <c r="I9" s="15">
        <v>44656</v>
      </c>
      <c r="J9" s="5" t="s">
        <v>14</v>
      </c>
      <c r="K9" s="1" t="e" cm="1">
        <f t="array" ref="K9">BUSCARV</f>
        <v>#NAME?</v>
      </c>
      <c r="L9" s="1">
        <v>89</v>
      </c>
      <c r="N9" s="1" t="s">
        <v>144</v>
      </c>
      <c r="O9" s="16">
        <v>44653</v>
      </c>
      <c r="P9" s="5" t="s">
        <v>14</v>
      </c>
      <c r="Q9" s="1" t="e" cm="1" vm="1">
        <f t="array" aca="1" ref="Q9" ca="1">VLOOKUP(ENTRADAS14172038[CÓDIGO PRODUCTO],INVENTARIO12151836[],2,FALSE)</f>
        <v>#VALUE!</v>
      </c>
      <c r="R9" s="1">
        <v>88</v>
      </c>
    </row>
    <row r="10" spans="1:19" x14ac:dyDescent="0.25">
      <c r="A10" s="5" t="s">
        <v>15</v>
      </c>
      <c r="B10" s="4" t="s">
        <v>33</v>
      </c>
      <c r="C10" s="3">
        <f>INVENTARIO12151833[[#This Row],[STOCK]]</f>
        <v>30</v>
      </c>
      <c r="D10" s="3">
        <f>SUMIF(ENTRADAS14172038[[#This Row],[CÓDIGO PRODUCTO]],INVENTARIO12151836[[#This Row],[CÓDIGO PRODUCTO]],ENTRADAS14172038[[#This Row],[CANTIDAD]])</f>
        <v>89</v>
      </c>
      <c r="E10" s="3">
        <f>SUMIF(SALIDAS13161937[[#This Row],[CÓDIGO PRODUCTO]],INVENTARIO12151836[[#This Row],[CÓDIGO PRODUCTO]],SALIDAS13161937[[#This Row],[CANTIDAD]])</f>
        <v>91</v>
      </c>
      <c r="F10" s="6">
        <f>INVENTARIO12151836[[#This Row],[EXISTENCIAS INICIALES]]+INVENTARIO12151836[[#This Row],[ENTRADAS]]-INVENTARIO12151836[[#This Row],[SALIDAS]]</f>
        <v>28</v>
      </c>
      <c r="H10" s="1" t="s">
        <v>144</v>
      </c>
      <c r="I10" s="15">
        <v>44657</v>
      </c>
      <c r="J10" s="5" t="s">
        <v>15</v>
      </c>
      <c r="K10" s="1" t="e" cm="1">
        <f t="array" ref="K10">BUSCARV</f>
        <v>#NAME?</v>
      </c>
      <c r="L10" s="1">
        <v>91</v>
      </c>
      <c r="N10" s="1" t="s">
        <v>145</v>
      </c>
      <c r="O10" s="16">
        <v>44654</v>
      </c>
      <c r="P10" s="5" t="s">
        <v>15</v>
      </c>
      <c r="Q10" s="1" t="e" cm="1" vm="1">
        <f t="array" aca="1" ref="Q10" ca="1">VLOOKUP(ENTRADAS14172038[CÓDIGO PRODUCTO],INVENTARIO12151836[],2,FALSE)</f>
        <v>#VALUE!</v>
      </c>
      <c r="R10" s="1">
        <v>89</v>
      </c>
    </row>
    <row r="11" spans="1:19" x14ac:dyDescent="0.25">
      <c r="A11" s="5" t="s">
        <v>16</v>
      </c>
      <c r="B11" s="4" t="s">
        <v>34</v>
      </c>
      <c r="C11" s="3">
        <f>INVENTARIO12151833[[#This Row],[STOCK]]</f>
        <v>26</v>
      </c>
      <c r="D11" s="3">
        <f>SUMIF(ENTRADAS14172038[[#This Row],[CÓDIGO PRODUCTO]],INVENTARIO12151836[[#This Row],[CÓDIGO PRODUCTO]],ENTRADAS14172038[[#This Row],[CANTIDAD]])</f>
        <v>84</v>
      </c>
      <c r="E11" s="3">
        <f>SUMIF(SALIDAS13161937[[#This Row],[CÓDIGO PRODUCTO]],INVENTARIO12151836[[#This Row],[CÓDIGO PRODUCTO]],SALIDAS13161937[[#This Row],[CANTIDAD]])</f>
        <v>88</v>
      </c>
      <c r="F11" s="6">
        <f>INVENTARIO12151836[[#This Row],[EXISTENCIAS INICIALES]]+INVENTARIO12151836[[#This Row],[ENTRADAS]]-INVENTARIO12151836[[#This Row],[SALIDAS]]</f>
        <v>22</v>
      </c>
      <c r="H11" s="1" t="s">
        <v>145</v>
      </c>
      <c r="I11" s="15">
        <v>44658</v>
      </c>
      <c r="J11" s="5" t="s">
        <v>16</v>
      </c>
      <c r="K11" s="1" t="e" cm="1">
        <f t="array" ref="K11">BUSCARV</f>
        <v>#NAME?</v>
      </c>
      <c r="L11" s="1">
        <v>88</v>
      </c>
      <c r="N11" s="1" t="s">
        <v>146</v>
      </c>
      <c r="O11" s="16">
        <v>44655</v>
      </c>
      <c r="P11" s="5" t="s">
        <v>16</v>
      </c>
      <c r="Q11" s="1" t="e" cm="1" vm="1">
        <f t="array" aca="1" ref="Q11" ca="1">VLOOKUP(ENTRADAS14172038[CÓDIGO PRODUCTO],INVENTARIO12151836[],2,FALSE)</f>
        <v>#VALUE!</v>
      </c>
      <c r="R11" s="1">
        <v>84</v>
      </c>
    </row>
    <row r="12" spans="1:19" x14ac:dyDescent="0.25">
      <c r="A12" s="5" t="s">
        <v>17</v>
      </c>
      <c r="B12" s="4" t="s">
        <v>35</v>
      </c>
      <c r="C12" s="3">
        <f>INVENTARIO12151833[[#This Row],[STOCK]]</f>
        <v>22</v>
      </c>
      <c r="D12" s="3">
        <f>SUMIF(ENTRADAS14172038[[#This Row],[CÓDIGO PRODUCTO]],INVENTARIO12151836[[#This Row],[CÓDIGO PRODUCTO]],ENTRADAS14172038[[#This Row],[CANTIDAD]])</f>
        <v>83</v>
      </c>
      <c r="E12" s="3">
        <f>SUMIF(SALIDAS13161937[[#This Row],[CÓDIGO PRODUCTO]],INVENTARIO12151836[[#This Row],[CÓDIGO PRODUCTO]],SALIDAS13161937[[#This Row],[CANTIDAD]])</f>
        <v>95</v>
      </c>
      <c r="F12" s="6">
        <f>INVENTARIO12151836[[#This Row],[EXISTENCIAS INICIALES]]+INVENTARIO12151836[[#This Row],[ENTRADAS]]-INVENTARIO12151836[[#This Row],[SALIDAS]]</f>
        <v>10</v>
      </c>
      <c r="H12" s="1" t="s">
        <v>146</v>
      </c>
      <c r="I12" s="15">
        <v>44659</v>
      </c>
      <c r="J12" s="5" t="s">
        <v>17</v>
      </c>
      <c r="K12" s="1" t="e" cm="1">
        <f t="array" ref="K12">BUSCARV</f>
        <v>#NAME?</v>
      </c>
      <c r="L12" s="1">
        <v>95</v>
      </c>
      <c r="N12" s="1" t="s">
        <v>147</v>
      </c>
      <c r="O12" s="16">
        <v>44656</v>
      </c>
      <c r="P12" s="5" t="s">
        <v>17</v>
      </c>
      <c r="Q12" s="1" t="e" cm="1" vm="1">
        <f t="array" aca="1" ref="Q12" ca="1">VLOOKUP(ENTRADAS14172038[CÓDIGO PRODUCTO],INVENTARIO12151836[],2,FALSE)</f>
        <v>#VALUE!</v>
      </c>
      <c r="R12" s="1">
        <v>83</v>
      </c>
    </row>
    <row r="13" spans="1:19" x14ac:dyDescent="0.25">
      <c r="A13" s="5" t="s">
        <v>10</v>
      </c>
      <c r="B13" s="4" t="s">
        <v>36</v>
      </c>
      <c r="C13" s="3">
        <f>INVENTARIO12151833[[#This Row],[STOCK]]</f>
        <v>12</v>
      </c>
      <c r="D13" s="3">
        <f>SUMIF(ENTRADAS14172038[[#This Row],[CÓDIGO PRODUCTO]],INVENTARIO12151836[[#This Row],[CÓDIGO PRODUCTO]],ENTRADAS14172038[[#This Row],[CANTIDAD]])</f>
        <v>80</v>
      </c>
      <c r="E13" s="3">
        <f>SUMIF(SALIDAS13161937[[#This Row],[CÓDIGO PRODUCTO]],INVENTARIO12151836[[#This Row],[CÓDIGO PRODUCTO]],SALIDAS13161937[[#This Row],[CANTIDAD]])</f>
        <v>92</v>
      </c>
      <c r="F13" s="6">
        <f>INVENTARIO12151836[[#This Row],[EXISTENCIAS INICIALES]]+INVENTARIO12151836[[#This Row],[ENTRADAS]]-INVENTARIO12151836[[#This Row],[SALIDAS]]</f>
        <v>0</v>
      </c>
      <c r="H13" s="1" t="s">
        <v>147</v>
      </c>
      <c r="I13" s="15">
        <v>44660</v>
      </c>
      <c r="J13" s="5" t="s">
        <v>10</v>
      </c>
      <c r="K13" s="1" t="e" cm="1">
        <f t="array" ref="K13">BUSCARV</f>
        <v>#NAME?</v>
      </c>
      <c r="L13" s="1">
        <v>92</v>
      </c>
      <c r="N13" s="1" t="s">
        <v>148</v>
      </c>
      <c r="O13" s="16">
        <v>44657</v>
      </c>
      <c r="P13" s="5" t="s">
        <v>10</v>
      </c>
      <c r="Q13" s="1" t="e" cm="1" vm="1">
        <f t="array" aca="1" ref="Q13" ca="1">VLOOKUP(ENTRADAS14172038[CÓDIGO PRODUCTO],INVENTARIO12151836[],2,FALSE)</f>
        <v>#VALUE!</v>
      </c>
      <c r="R13" s="1">
        <v>80</v>
      </c>
    </row>
    <row r="14" spans="1:19" x14ac:dyDescent="0.25">
      <c r="A14" s="5" t="s">
        <v>11</v>
      </c>
      <c r="B14" s="4" t="s">
        <v>36</v>
      </c>
      <c r="C14" s="3">
        <f>INVENTARIO12151833[[#This Row],[STOCK]]</f>
        <v>43</v>
      </c>
      <c r="D14" s="3">
        <f>SUMIF(ENTRADAS14172038[[#This Row],[CÓDIGO PRODUCTO]],INVENTARIO12151836[[#This Row],[CÓDIGO PRODUCTO]],ENTRADAS14172038[[#This Row],[CANTIDAD]])</f>
        <v>84</v>
      </c>
      <c r="E14" s="3">
        <f>SUMIF(SALIDAS13161937[[#This Row],[CÓDIGO PRODUCTO]],INVENTARIO12151836[[#This Row],[CÓDIGO PRODUCTO]],SALIDAS13161937[[#This Row],[CANTIDAD]])</f>
        <v>94</v>
      </c>
      <c r="F14" s="6">
        <f>INVENTARIO12151836[[#This Row],[EXISTENCIAS INICIALES]]+INVENTARIO12151836[[#This Row],[ENTRADAS]]-INVENTARIO12151836[[#This Row],[SALIDAS]]</f>
        <v>33</v>
      </c>
      <c r="H14" s="1" t="s">
        <v>148</v>
      </c>
      <c r="I14" s="15">
        <v>44661</v>
      </c>
      <c r="J14" s="5" t="s">
        <v>11</v>
      </c>
      <c r="K14" s="1" t="e" cm="1">
        <f t="array" ref="K14">BUSCARV</f>
        <v>#NAME?</v>
      </c>
      <c r="L14" s="1">
        <v>94</v>
      </c>
      <c r="N14" s="1" t="s">
        <v>149</v>
      </c>
      <c r="O14" s="16">
        <v>44658</v>
      </c>
      <c r="P14" s="5" t="s">
        <v>11</v>
      </c>
      <c r="Q14" s="1" t="e" cm="1" vm="1">
        <f t="array" aca="1" ref="Q14" ca="1">VLOOKUP(ENTRADAS14172038[CÓDIGO PRODUCTO],INVENTARIO12151836[],2,FALSE)</f>
        <v>#VALUE!</v>
      </c>
      <c r="R14" s="1">
        <v>84</v>
      </c>
    </row>
    <row r="15" spans="1:19" x14ac:dyDescent="0.25">
      <c r="A15" s="5" t="s">
        <v>12</v>
      </c>
      <c r="B15" s="4" t="s">
        <v>37</v>
      </c>
      <c r="C15" s="3">
        <f>INVENTARIO12151833[[#This Row],[STOCK]]</f>
        <v>29</v>
      </c>
      <c r="D15" s="3">
        <f>SUMIF(ENTRADAS14172038[[#This Row],[CÓDIGO PRODUCTO]],INVENTARIO12151836[[#This Row],[CÓDIGO PRODUCTO]],ENTRADAS14172038[[#This Row],[CANTIDAD]])</f>
        <v>80</v>
      </c>
      <c r="E15" s="3">
        <f>SUMIF(SALIDAS13161937[[#This Row],[CÓDIGO PRODUCTO]],INVENTARIO12151836[[#This Row],[CÓDIGO PRODUCTO]],SALIDAS13161937[[#This Row],[CANTIDAD]])</f>
        <v>88</v>
      </c>
      <c r="F15" s="6">
        <f>INVENTARIO12151836[[#This Row],[EXISTENCIAS INICIALES]]+INVENTARIO12151836[[#This Row],[ENTRADAS]]-INVENTARIO12151836[[#This Row],[SALIDAS]]</f>
        <v>21</v>
      </c>
      <c r="H15" s="1" t="s">
        <v>149</v>
      </c>
      <c r="I15" s="15">
        <v>44662</v>
      </c>
      <c r="J15" s="5" t="s">
        <v>12</v>
      </c>
      <c r="K15" s="1" t="e" cm="1">
        <f t="array" ref="K15">BUSCARV</f>
        <v>#NAME?</v>
      </c>
      <c r="L15" s="1">
        <v>88</v>
      </c>
      <c r="N15" s="1" t="s">
        <v>150</v>
      </c>
      <c r="O15" s="16">
        <v>44659</v>
      </c>
      <c r="P15" s="5" t="s">
        <v>12</v>
      </c>
      <c r="Q15" s="1" t="e" cm="1" vm="1">
        <f t="array" aca="1" ref="Q15" ca="1">VLOOKUP(ENTRADAS14172038[CÓDIGO PRODUCTO],INVENTARIO12151836[],2,FALSE)</f>
        <v>#VALUE!</v>
      </c>
      <c r="R15" s="1">
        <v>80</v>
      </c>
    </row>
    <row r="16" spans="1:19" x14ac:dyDescent="0.25">
      <c r="A16" s="5" t="s">
        <v>13</v>
      </c>
      <c r="B16" s="4" t="s">
        <v>38</v>
      </c>
      <c r="C16" s="3">
        <f>INVENTARIO12151833[[#This Row],[STOCK]]</f>
        <v>4</v>
      </c>
      <c r="D16" s="3">
        <f>SUMIF(ENTRADAS14172038[[#This Row],[CÓDIGO PRODUCTO]],INVENTARIO12151836[[#This Row],[CÓDIGO PRODUCTO]],ENTRADAS14172038[[#This Row],[CANTIDAD]])</f>
        <v>83</v>
      </c>
      <c r="E16" s="3">
        <f>SUMIF(SALIDAS13161937[[#This Row],[CÓDIGO PRODUCTO]],INVENTARIO12151836[[#This Row],[CÓDIGO PRODUCTO]],SALIDAS13161937[[#This Row],[CANTIDAD]])</f>
        <v>67</v>
      </c>
      <c r="F16" s="6">
        <f>INVENTARIO12151836[[#This Row],[EXISTENCIAS INICIALES]]+INVENTARIO12151836[[#This Row],[ENTRADAS]]-INVENTARIO12151836[[#This Row],[SALIDAS]]</f>
        <v>20</v>
      </c>
      <c r="H16" s="1" t="s">
        <v>150</v>
      </c>
      <c r="I16" s="15">
        <v>44663</v>
      </c>
      <c r="J16" s="5" t="s">
        <v>13</v>
      </c>
      <c r="K16" s="1" t="e" cm="1">
        <f t="array" ref="K16">BUSCARV</f>
        <v>#NAME?</v>
      </c>
      <c r="L16" s="1">
        <v>67</v>
      </c>
      <c r="N16" s="1" t="s">
        <v>151</v>
      </c>
      <c r="O16" s="16">
        <v>44660</v>
      </c>
      <c r="P16" s="5" t="s">
        <v>13</v>
      </c>
      <c r="Q16" s="1" t="e" cm="1" vm="1">
        <f t="array" aca="1" ref="Q16" ca="1">VLOOKUP(ENTRADAS14172038[CÓDIGO PRODUCTO],INVENTARIO12151836[],2,FALSE)</f>
        <v>#VALUE!</v>
      </c>
      <c r="R16" s="1">
        <v>83</v>
      </c>
    </row>
    <row r="17" spans="1:18" x14ac:dyDescent="0.25">
      <c r="A17" s="5" t="s">
        <v>22</v>
      </c>
      <c r="B17" s="4" t="s">
        <v>39</v>
      </c>
      <c r="C17" s="3">
        <f>INVENTARIO12151833[[#This Row],[STOCK]]</f>
        <v>60</v>
      </c>
      <c r="D17" s="3">
        <f>SUMIF(ENTRADAS14172038[[#This Row],[CÓDIGO PRODUCTO]],INVENTARIO12151836[[#This Row],[CÓDIGO PRODUCTO]],ENTRADAS14172038[[#This Row],[CANTIDAD]])</f>
        <v>87</v>
      </c>
      <c r="E17" s="3">
        <f>SUMIF(SALIDAS13161937[[#This Row],[CÓDIGO PRODUCTO]],INVENTARIO12151836[[#This Row],[CÓDIGO PRODUCTO]],SALIDAS13161937[[#This Row],[CANTIDAD]])</f>
        <v>86</v>
      </c>
      <c r="F17" s="6">
        <f>INVENTARIO12151836[[#This Row],[EXISTENCIAS INICIALES]]+INVENTARIO12151836[[#This Row],[ENTRADAS]]-INVENTARIO12151836[[#This Row],[SALIDAS]]</f>
        <v>61</v>
      </c>
      <c r="H17" s="1" t="s">
        <v>151</v>
      </c>
      <c r="I17" s="15">
        <v>44664</v>
      </c>
      <c r="J17" s="5" t="s">
        <v>22</v>
      </c>
      <c r="K17" s="1" t="e" cm="1">
        <f t="array" ref="K17">BUSCARV</f>
        <v>#NAME?</v>
      </c>
      <c r="L17" s="1">
        <v>86</v>
      </c>
      <c r="N17" s="1" t="s">
        <v>152</v>
      </c>
      <c r="O17" s="16">
        <v>44661</v>
      </c>
      <c r="P17" s="5" t="s">
        <v>22</v>
      </c>
      <c r="Q17" s="1" t="e" cm="1" vm="1">
        <f t="array" aca="1" ref="Q17" ca="1">VLOOKUP(ENTRADAS14172038[CÓDIGO PRODUCTO],INVENTARIO12151836[],2,FALSE)</f>
        <v>#VALUE!</v>
      </c>
      <c r="R17" s="1">
        <v>87</v>
      </c>
    </row>
    <row r="18" spans="1:18" x14ac:dyDescent="0.25">
      <c r="A18" s="5" t="s">
        <v>23</v>
      </c>
      <c r="B18" s="4" t="s">
        <v>40</v>
      </c>
      <c r="C18" s="3">
        <f>INVENTARIO12151833[[#This Row],[STOCK]]</f>
        <v>86</v>
      </c>
      <c r="D18" s="3">
        <f>SUMIF(ENTRADAS14172038[[#This Row],[CÓDIGO PRODUCTO]],INVENTARIO12151836[[#This Row],[CÓDIGO PRODUCTO]],ENTRADAS14172038[[#This Row],[CANTIDAD]])</f>
        <v>91</v>
      </c>
      <c r="E18" s="3">
        <f>SUMIF(SALIDAS13161937[[#This Row],[CÓDIGO PRODUCTO]],INVENTARIO12151836[[#This Row],[CÓDIGO PRODUCTO]],SALIDAS13161937[[#This Row],[CANTIDAD]])</f>
        <v>95</v>
      </c>
      <c r="F18" s="6">
        <f>INVENTARIO12151836[[#This Row],[EXISTENCIAS INICIALES]]+INVENTARIO12151836[[#This Row],[ENTRADAS]]-INVENTARIO12151836[[#This Row],[SALIDAS]]</f>
        <v>82</v>
      </c>
      <c r="H18" s="1" t="s">
        <v>152</v>
      </c>
      <c r="I18" s="15">
        <v>44665</v>
      </c>
      <c r="J18" s="5" t="s">
        <v>23</v>
      </c>
      <c r="K18" s="1" t="e" cm="1">
        <f t="array" ref="K18">BUSCARV</f>
        <v>#NAME?</v>
      </c>
      <c r="L18" s="1">
        <v>95</v>
      </c>
      <c r="N18" s="1" t="s">
        <v>153</v>
      </c>
      <c r="O18" s="16">
        <v>44662</v>
      </c>
      <c r="P18" s="5" t="s">
        <v>23</v>
      </c>
      <c r="Q18" s="1" t="e" cm="1" vm="1">
        <f t="array" aca="1" ref="Q18" ca="1">VLOOKUP(ENTRADAS14172038[CÓDIGO PRODUCTO],INVENTARIO12151836[],2,FALSE)</f>
        <v>#VALUE!</v>
      </c>
      <c r="R18" s="1">
        <v>91</v>
      </c>
    </row>
    <row r="19" spans="1:18" x14ac:dyDescent="0.25">
      <c r="A19" s="5" t="s">
        <v>24</v>
      </c>
      <c r="B19" s="4" t="s">
        <v>41</v>
      </c>
      <c r="C19" s="3">
        <f>INVENTARIO12151833[[#This Row],[STOCK]]</f>
        <v>73</v>
      </c>
      <c r="D19" s="3">
        <f>SUMIF(ENTRADAS14172038[[#This Row],[CÓDIGO PRODUCTO]],INVENTARIO12151836[[#This Row],[CÓDIGO PRODUCTO]],ENTRADAS14172038[[#This Row],[CANTIDAD]])</f>
        <v>87</v>
      </c>
      <c r="E19" s="3">
        <f>SUMIF(SALIDAS13161937[[#This Row],[CÓDIGO PRODUCTO]],INVENTARIO12151836[[#This Row],[CÓDIGO PRODUCTO]],SALIDAS13161937[[#This Row],[CANTIDAD]])</f>
        <v>87</v>
      </c>
      <c r="F19" s="6">
        <f>INVENTARIO12151836[[#This Row],[EXISTENCIAS INICIALES]]+INVENTARIO12151836[[#This Row],[ENTRADAS]]-INVENTARIO12151836[[#This Row],[SALIDAS]]</f>
        <v>73</v>
      </c>
      <c r="H19" s="1" t="s">
        <v>153</v>
      </c>
      <c r="I19" s="15">
        <v>44666</v>
      </c>
      <c r="J19" s="5" t="s">
        <v>24</v>
      </c>
      <c r="K19" s="1" t="e" cm="1">
        <f t="array" ref="K19">BUSCARV</f>
        <v>#NAME?</v>
      </c>
      <c r="L19" s="1">
        <v>87</v>
      </c>
      <c r="N19" s="1" t="s">
        <v>154</v>
      </c>
      <c r="O19" s="16">
        <v>44663</v>
      </c>
      <c r="P19" s="5" t="s">
        <v>24</v>
      </c>
      <c r="Q19" s="1" t="e" cm="1" vm="1">
        <f t="array" aca="1" ref="Q19" ca="1">VLOOKUP(ENTRADAS14172038[CÓDIGO PRODUCTO],INVENTARIO12151836[],2,FALSE)</f>
        <v>#VALUE!</v>
      </c>
      <c r="R19" s="1">
        <v>87</v>
      </c>
    </row>
    <row r="20" spans="1:18" x14ac:dyDescent="0.25">
      <c r="A20" s="11" t="s">
        <v>25</v>
      </c>
      <c r="B20" s="12" t="s">
        <v>42</v>
      </c>
      <c r="C20" s="3">
        <f>INVENTARIO12151833[[#This Row],[STOCK]]</f>
        <v>89</v>
      </c>
      <c r="D20" s="3">
        <f>SUMIF(ENTRADAS14172038[[#This Row],[CÓDIGO PRODUCTO]],INVENTARIO12151836[[#This Row],[CÓDIGO PRODUCTO]],ENTRADAS14172038[[#This Row],[CANTIDAD]])</f>
        <v>80</v>
      </c>
      <c r="E20" s="13">
        <f>SUMIF(SALIDAS13161937[[#This Row],[CÓDIGO PRODUCTO]],INVENTARIO12151836[[#This Row],[CÓDIGO PRODUCTO]],SALIDAS13161937[[#This Row],[CANTIDAD]])</f>
        <v>87</v>
      </c>
      <c r="F20" s="14">
        <f>INVENTARIO12151836[[#This Row],[EXISTENCIAS INICIALES]]+INVENTARIO12151836[[#This Row],[ENTRADAS]]-INVENTARIO12151836[[#This Row],[SALIDAS]]</f>
        <v>82</v>
      </c>
      <c r="H20" s="1" t="s">
        <v>154</v>
      </c>
      <c r="I20" s="15">
        <v>44667</v>
      </c>
      <c r="J20" s="11" t="s">
        <v>25</v>
      </c>
      <c r="K20" s="1" t="e" cm="1">
        <f t="array" ref="K20">BUSCARV</f>
        <v>#NAME?</v>
      </c>
      <c r="L20" s="1">
        <v>87</v>
      </c>
      <c r="N20" s="1" t="s">
        <v>155</v>
      </c>
      <c r="O20" s="16">
        <v>44664</v>
      </c>
      <c r="P20" s="11" t="s">
        <v>25</v>
      </c>
      <c r="Q20" s="1" t="e" cm="1" vm="1">
        <f t="array" aca="1" ref="Q20" ca="1">VLOOKUP(ENTRADAS14172038[CÓDIGO PRODUCTO],INVENTARIO12151836[],2,FALSE)</f>
        <v>#VALUE!</v>
      </c>
      <c r="R20" s="1">
        <v>80</v>
      </c>
    </row>
    <row r="21" spans="1:18" x14ac:dyDescent="0.25">
      <c r="A21" s="11" t="s">
        <v>43</v>
      </c>
      <c r="B21" s="4" t="s">
        <v>53</v>
      </c>
      <c r="C21" s="3">
        <f>INVENTARIO12151833[[#This Row],[STOCK]]</f>
        <v>4</v>
      </c>
      <c r="D21" s="17">
        <f>SUMIF(ENTRADAS14172038[[#This Row],[CÓDIGO PRODUCTO]],INVENTARIO12151836[[#This Row],[CÓDIGO PRODUCTO]],ENTRADAS14172038[[#This Row],[CANTIDAD]])</f>
        <v>80</v>
      </c>
      <c r="E21" s="17">
        <f>SUMIF(SALIDAS13161937[[#This Row],[CÓDIGO PRODUCTO]],INVENTARIO12151836[[#This Row],[CÓDIGO PRODUCTO]],SALIDAS13161937[[#This Row],[CANTIDAD]])</f>
        <v>68</v>
      </c>
      <c r="F21" s="18">
        <f>INVENTARIO12151836[[#This Row],[EXISTENCIAS INICIALES]]+INVENTARIO12151836[[#This Row],[ENTRADAS]]-INVENTARIO12151836[[#This Row],[SALIDAS]]</f>
        <v>16</v>
      </c>
      <c r="H21" s="1" t="s">
        <v>155</v>
      </c>
      <c r="I21" s="15">
        <v>44668</v>
      </c>
      <c r="J21" s="11" t="s">
        <v>43</v>
      </c>
      <c r="K21" s="1" t="e" cm="1">
        <f t="array" ref="K21">BUSCARV</f>
        <v>#NAME?</v>
      </c>
      <c r="L21" s="1">
        <v>68</v>
      </c>
      <c r="N21" s="1" t="s">
        <v>156</v>
      </c>
      <c r="O21" s="16">
        <v>44665</v>
      </c>
      <c r="P21" s="11" t="s">
        <v>43</v>
      </c>
      <c r="Q21" s="1" t="e" cm="1" vm="1">
        <f t="array" aca="1" ref="Q21" ca="1">VLOOKUP(ENTRADAS14172038[CÓDIGO PRODUCTO],INVENTARIO12151836[],2,FALSE)</f>
        <v>#VALUE!</v>
      </c>
      <c r="R21" s="1">
        <v>80</v>
      </c>
    </row>
    <row r="22" spans="1:18" x14ac:dyDescent="0.25">
      <c r="A22" s="11" t="s">
        <v>44</v>
      </c>
      <c r="B22" s="4" t="s">
        <v>54</v>
      </c>
      <c r="C22" s="3">
        <f>INVENTARIO12151833[[#This Row],[STOCK]]</f>
        <v>63</v>
      </c>
      <c r="D22" s="17">
        <f>SUMIF(ENTRADAS14172038[[#This Row],[CÓDIGO PRODUCTO]],INVENTARIO12151836[[#This Row],[CÓDIGO PRODUCTO]],ENTRADAS14172038[[#This Row],[CANTIDAD]])</f>
        <v>90</v>
      </c>
      <c r="E22" s="17">
        <f>SUMIF(SALIDAS13161937[[#This Row],[CÓDIGO PRODUCTO]],INVENTARIO12151836[[#This Row],[CÓDIGO PRODUCTO]],SALIDAS13161937[[#This Row],[CANTIDAD]])</f>
        <v>92</v>
      </c>
      <c r="F22" s="18">
        <f>INVENTARIO12151836[[#This Row],[EXISTENCIAS INICIALES]]+INVENTARIO12151836[[#This Row],[ENTRADAS]]-INVENTARIO12151836[[#This Row],[SALIDAS]]</f>
        <v>61</v>
      </c>
      <c r="H22" s="1" t="s">
        <v>156</v>
      </c>
      <c r="I22" s="15">
        <v>44669</v>
      </c>
      <c r="J22" s="11" t="s">
        <v>44</v>
      </c>
      <c r="K22" s="1" t="e" cm="1">
        <f t="array" ref="K22">BUSCARV</f>
        <v>#NAME?</v>
      </c>
      <c r="L22" s="1">
        <v>92</v>
      </c>
      <c r="N22" s="1" t="s">
        <v>157</v>
      </c>
      <c r="O22" s="16">
        <v>44666</v>
      </c>
      <c r="P22" s="11" t="s">
        <v>44</v>
      </c>
      <c r="Q22" s="1" t="e" cm="1" vm="1">
        <f t="array" aca="1" ref="Q22" ca="1">VLOOKUP(ENTRADAS14172038[CÓDIGO PRODUCTO],INVENTARIO12151836[],2,FALSE)</f>
        <v>#VALUE!</v>
      </c>
      <c r="R22" s="1">
        <v>90</v>
      </c>
    </row>
    <row r="23" spans="1:18" x14ac:dyDescent="0.25">
      <c r="A23" s="11" t="s">
        <v>45</v>
      </c>
      <c r="B23" s="4" t="s">
        <v>55</v>
      </c>
      <c r="C23" s="3">
        <f>INVENTARIO12151833[[#This Row],[STOCK]]</f>
        <v>18</v>
      </c>
      <c r="D23" s="17">
        <f>SUMIF(ENTRADAS14172038[[#This Row],[CÓDIGO PRODUCTO]],INVENTARIO12151836[[#This Row],[CÓDIGO PRODUCTO]],ENTRADAS14172038[[#This Row],[CANTIDAD]])</f>
        <v>80</v>
      </c>
      <c r="E23" s="17">
        <f>SUMIF(SALIDAS13161937[[#This Row],[CÓDIGO PRODUCTO]],INVENTARIO12151836[[#This Row],[CÓDIGO PRODUCTO]],SALIDAS13161937[[#This Row],[CANTIDAD]])</f>
        <v>95</v>
      </c>
      <c r="F23" s="18">
        <f>INVENTARIO12151836[[#This Row],[EXISTENCIAS INICIALES]]+INVENTARIO12151836[[#This Row],[ENTRADAS]]-INVENTARIO12151836[[#This Row],[SALIDAS]]</f>
        <v>3</v>
      </c>
      <c r="H23" s="1" t="s">
        <v>157</v>
      </c>
      <c r="I23" s="15">
        <v>44670</v>
      </c>
      <c r="J23" s="11" t="s">
        <v>45</v>
      </c>
      <c r="K23" s="1" t="e" cm="1">
        <f t="array" ref="K23">BUSCARV</f>
        <v>#NAME?</v>
      </c>
      <c r="L23" s="1">
        <v>95</v>
      </c>
      <c r="N23" s="1" t="s">
        <v>158</v>
      </c>
      <c r="O23" s="16">
        <v>44667</v>
      </c>
      <c r="P23" s="11" t="s">
        <v>45</v>
      </c>
      <c r="Q23" s="1" t="e" cm="1" vm="1">
        <f t="array" aca="1" ref="Q23" ca="1">VLOOKUP(ENTRADAS14172038[CÓDIGO PRODUCTO],INVENTARIO12151836[],2,FALSE)</f>
        <v>#VALUE!</v>
      </c>
      <c r="R23" s="1">
        <v>80</v>
      </c>
    </row>
    <row r="24" spans="1:18" x14ac:dyDescent="0.25">
      <c r="A24" s="11" t="s">
        <v>46</v>
      </c>
      <c r="B24" s="4" t="s">
        <v>56</v>
      </c>
      <c r="C24" s="3">
        <f>INVENTARIO12151833[[#This Row],[STOCK]]</f>
        <v>33</v>
      </c>
      <c r="D24" s="17">
        <f>SUMIF(ENTRADAS14172038[[#This Row],[CÓDIGO PRODUCTO]],INVENTARIO12151836[[#This Row],[CÓDIGO PRODUCTO]],ENTRADAS14172038[[#This Row],[CANTIDAD]])</f>
        <v>86</v>
      </c>
      <c r="E24" s="17">
        <f>SUMIF(SALIDAS13161937[[#This Row],[CÓDIGO PRODUCTO]],INVENTARIO12151836[[#This Row],[CÓDIGO PRODUCTO]],SALIDAS13161937[[#This Row],[CANTIDAD]])</f>
        <v>95</v>
      </c>
      <c r="F24" s="18">
        <f>INVENTARIO12151836[[#This Row],[EXISTENCIAS INICIALES]]+INVENTARIO12151836[[#This Row],[ENTRADAS]]-INVENTARIO12151836[[#This Row],[SALIDAS]]</f>
        <v>24</v>
      </c>
      <c r="H24" s="1" t="s">
        <v>158</v>
      </c>
      <c r="I24" s="15">
        <v>44671</v>
      </c>
      <c r="J24" s="11" t="s">
        <v>46</v>
      </c>
      <c r="K24" s="1" t="e" cm="1">
        <f t="array" ref="K24">BUSCARV</f>
        <v>#NAME?</v>
      </c>
      <c r="L24" s="1">
        <v>95</v>
      </c>
      <c r="N24" s="1" t="s">
        <v>159</v>
      </c>
      <c r="O24" s="16">
        <v>44668</v>
      </c>
      <c r="P24" s="11" t="s">
        <v>46</v>
      </c>
      <c r="Q24" s="1" t="e" cm="1" vm="1">
        <f t="array" aca="1" ref="Q24" ca="1">VLOOKUP(ENTRADAS14172038[CÓDIGO PRODUCTO],INVENTARIO12151836[],2,FALSE)</f>
        <v>#VALUE!</v>
      </c>
      <c r="R24" s="1">
        <v>86</v>
      </c>
    </row>
    <row r="25" spans="1:18" x14ac:dyDescent="0.25">
      <c r="A25" s="11" t="s">
        <v>47</v>
      </c>
      <c r="B25" s="4" t="s">
        <v>57</v>
      </c>
      <c r="C25" s="3">
        <f>INVENTARIO12151833[[#This Row],[STOCK]]</f>
        <v>69</v>
      </c>
      <c r="D25" s="17">
        <f>SUMIF(ENTRADAS14172038[[#This Row],[CÓDIGO PRODUCTO]],INVENTARIO12151836[[#This Row],[CÓDIGO PRODUCTO]],ENTRADAS14172038[[#This Row],[CANTIDAD]])</f>
        <v>87</v>
      </c>
      <c r="E25" s="17">
        <f>SUMIF(SALIDAS13161937[[#This Row],[CÓDIGO PRODUCTO]],INVENTARIO12151836[[#This Row],[CÓDIGO PRODUCTO]],SALIDAS13161937[[#This Row],[CANTIDAD]])</f>
        <v>93</v>
      </c>
      <c r="F25" s="18">
        <f>INVENTARIO12151836[[#This Row],[EXISTENCIAS INICIALES]]+INVENTARIO12151836[[#This Row],[ENTRADAS]]-INVENTARIO12151836[[#This Row],[SALIDAS]]</f>
        <v>63</v>
      </c>
      <c r="H25" s="1" t="s">
        <v>159</v>
      </c>
      <c r="I25" s="15">
        <v>44672</v>
      </c>
      <c r="J25" s="11" t="s">
        <v>47</v>
      </c>
      <c r="K25" s="1" t="e" cm="1">
        <f t="array" ref="K25">BUSCARV</f>
        <v>#NAME?</v>
      </c>
      <c r="L25" s="1">
        <v>93</v>
      </c>
      <c r="N25" s="1" t="s">
        <v>160</v>
      </c>
      <c r="O25" s="16">
        <v>44669</v>
      </c>
      <c r="P25" s="11" t="s">
        <v>47</v>
      </c>
      <c r="Q25" s="1" t="e" cm="1" vm="1">
        <f t="array" aca="1" ref="Q25" ca="1">VLOOKUP(ENTRADAS14172038[CÓDIGO PRODUCTO],INVENTARIO12151836[],2,FALSE)</f>
        <v>#VALUE!</v>
      </c>
      <c r="R25" s="1">
        <v>87</v>
      </c>
    </row>
    <row r="26" spans="1:18" x14ac:dyDescent="0.25">
      <c r="A26" s="11" t="s">
        <v>48</v>
      </c>
      <c r="B26" s="4" t="s">
        <v>58</v>
      </c>
      <c r="C26" s="3">
        <f>INVENTARIO12151833[[#This Row],[STOCK]]</f>
        <v>30</v>
      </c>
      <c r="D26" s="17">
        <f>SUMIF(ENTRADAS14172038[[#This Row],[CÓDIGO PRODUCTO]],INVENTARIO12151836[[#This Row],[CÓDIGO PRODUCTO]],ENTRADAS14172038[[#This Row],[CANTIDAD]])</f>
        <v>83</v>
      </c>
      <c r="E26" s="17">
        <f>SUMIF(SALIDAS13161937[[#This Row],[CÓDIGO PRODUCTO]],INVENTARIO12151836[[#This Row],[CÓDIGO PRODUCTO]],SALIDAS13161937[[#This Row],[CANTIDAD]])</f>
        <v>88</v>
      </c>
      <c r="F26" s="18">
        <f>INVENTARIO12151836[[#This Row],[EXISTENCIAS INICIALES]]+INVENTARIO12151836[[#This Row],[ENTRADAS]]-INVENTARIO12151836[[#This Row],[SALIDAS]]</f>
        <v>25</v>
      </c>
      <c r="H26" s="1" t="s">
        <v>160</v>
      </c>
      <c r="I26" s="15">
        <v>44673</v>
      </c>
      <c r="J26" s="11" t="s">
        <v>48</v>
      </c>
      <c r="K26" s="1" t="e" cm="1">
        <f t="array" ref="K26">BUSCARV</f>
        <v>#NAME?</v>
      </c>
      <c r="L26" s="1">
        <v>88</v>
      </c>
      <c r="N26" s="1" t="s">
        <v>161</v>
      </c>
      <c r="O26" s="16">
        <v>44670</v>
      </c>
      <c r="P26" s="11" t="s">
        <v>48</v>
      </c>
      <c r="Q26" s="1" t="e" cm="1" vm="1">
        <f t="array" aca="1" ref="Q26" ca="1">VLOOKUP(ENTRADAS14172038[CÓDIGO PRODUCTO],INVENTARIO12151836[],2,FALSE)</f>
        <v>#VALUE!</v>
      </c>
      <c r="R26" s="1">
        <v>83</v>
      </c>
    </row>
    <row r="27" spans="1:18" x14ac:dyDescent="0.25">
      <c r="A27" s="11" t="s">
        <v>49</v>
      </c>
      <c r="B27" s="4" t="s">
        <v>59</v>
      </c>
      <c r="C27" s="3">
        <f>INVENTARIO12151833[[#This Row],[STOCK]]</f>
        <v>26</v>
      </c>
      <c r="D27" s="17">
        <f>SUMIF(ENTRADAS14172038[[#This Row],[CÓDIGO PRODUCTO]],INVENTARIO12151836[[#This Row],[CÓDIGO PRODUCTO]],ENTRADAS14172038[[#This Row],[CANTIDAD]])</f>
        <v>82</v>
      </c>
      <c r="E27" s="17">
        <f>SUMIF(SALIDAS13161937[[#This Row],[CÓDIGO PRODUCTO]],INVENTARIO12151836[[#This Row],[CÓDIGO PRODUCTO]],SALIDAS13161937[[#This Row],[CANTIDAD]])</f>
        <v>90</v>
      </c>
      <c r="F27" s="18">
        <f>INVENTARIO12151836[[#This Row],[EXISTENCIAS INICIALES]]+INVENTARIO12151836[[#This Row],[ENTRADAS]]-INVENTARIO12151836[[#This Row],[SALIDAS]]</f>
        <v>18</v>
      </c>
      <c r="H27" s="1" t="s">
        <v>161</v>
      </c>
      <c r="I27" s="15">
        <v>44674</v>
      </c>
      <c r="J27" s="11" t="s">
        <v>49</v>
      </c>
      <c r="K27" s="1" t="e" cm="1">
        <f t="array" ref="K27">BUSCARV</f>
        <v>#NAME?</v>
      </c>
      <c r="L27" s="1">
        <v>90</v>
      </c>
      <c r="N27" s="1" t="s">
        <v>162</v>
      </c>
      <c r="O27" s="16">
        <v>44671</v>
      </c>
      <c r="P27" s="11" t="s">
        <v>49</v>
      </c>
      <c r="Q27" s="1" t="e" cm="1" vm="1">
        <f t="array" aca="1" ref="Q27" ca="1">VLOOKUP(ENTRADAS14172038[CÓDIGO PRODUCTO],INVENTARIO12151836[],2,FALSE)</f>
        <v>#VALUE!</v>
      </c>
      <c r="R27" s="1">
        <v>82</v>
      </c>
    </row>
    <row r="28" spans="1:18" x14ac:dyDescent="0.25">
      <c r="A28" s="11" t="s">
        <v>50</v>
      </c>
      <c r="B28" s="4" t="s">
        <v>60</v>
      </c>
      <c r="C28" s="3">
        <f>INVENTARIO12151833[[#This Row],[STOCK]]</f>
        <v>64</v>
      </c>
      <c r="D28" s="17">
        <f>SUMIF(ENTRADAS14172038[[#This Row],[CÓDIGO PRODUCTO]],INVENTARIO12151836[[#This Row],[CÓDIGO PRODUCTO]],ENTRADAS14172038[[#This Row],[CANTIDAD]])</f>
        <v>83</v>
      </c>
      <c r="E28" s="17">
        <f>SUMIF(SALIDAS13161937[[#This Row],[CÓDIGO PRODUCTO]],INVENTARIO12151836[[#This Row],[CÓDIGO PRODUCTO]],SALIDAS13161937[[#This Row],[CANTIDAD]])</f>
        <v>91</v>
      </c>
      <c r="F28" s="18">
        <f>INVENTARIO12151836[[#This Row],[EXISTENCIAS INICIALES]]+INVENTARIO12151836[[#This Row],[ENTRADAS]]-INVENTARIO12151836[[#This Row],[SALIDAS]]</f>
        <v>56</v>
      </c>
      <c r="H28" s="1" t="s">
        <v>162</v>
      </c>
      <c r="I28" s="15">
        <v>44675</v>
      </c>
      <c r="J28" s="11" t="s">
        <v>50</v>
      </c>
      <c r="K28" s="1" t="e" cm="1">
        <f t="array" ref="K28">BUSCARV</f>
        <v>#NAME?</v>
      </c>
      <c r="L28" s="1">
        <v>91</v>
      </c>
      <c r="N28" s="1" t="s">
        <v>163</v>
      </c>
      <c r="O28" s="16">
        <v>44672</v>
      </c>
      <c r="P28" s="11" t="s">
        <v>50</v>
      </c>
      <c r="Q28" s="1" t="e" cm="1" vm="1">
        <f t="array" aca="1" ref="Q28" ca="1">VLOOKUP(ENTRADAS14172038[CÓDIGO PRODUCTO],INVENTARIO12151836[],2,FALSE)</f>
        <v>#VALUE!</v>
      </c>
      <c r="R28" s="1">
        <v>83</v>
      </c>
    </row>
    <row r="29" spans="1:18" x14ac:dyDescent="0.25">
      <c r="A29" s="11" t="s">
        <v>51</v>
      </c>
      <c r="B29" s="4" t="s">
        <v>61</v>
      </c>
      <c r="C29" s="3">
        <f>INVENTARIO12151833[[#This Row],[STOCK]]</f>
        <v>88</v>
      </c>
      <c r="D29" s="17">
        <f>SUMIF(ENTRADAS14172038[[#This Row],[CÓDIGO PRODUCTO]],INVENTARIO12151836[[#This Row],[CÓDIGO PRODUCTO]],ENTRADAS14172038[[#This Row],[CANTIDAD]])</f>
        <v>84</v>
      </c>
      <c r="E29" s="17">
        <f>SUMIF(SALIDAS13161937[[#This Row],[CÓDIGO PRODUCTO]],INVENTARIO12151836[[#This Row],[CÓDIGO PRODUCTO]],SALIDAS13161937[[#This Row],[CANTIDAD]])</f>
        <v>87</v>
      </c>
      <c r="F29" s="18">
        <f>INVENTARIO12151836[[#This Row],[EXISTENCIAS INICIALES]]+INVENTARIO12151836[[#This Row],[ENTRADAS]]-INVENTARIO12151836[[#This Row],[SALIDAS]]</f>
        <v>85</v>
      </c>
      <c r="H29" s="1" t="s">
        <v>163</v>
      </c>
      <c r="I29" s="15">
        <v>44676</v>
      </c>
      <c r="J29" s="11" t="s">
        <v>51</v>
      </c>
      <c r="K29" s="1" t="e" cm="1">
        <f t="array" ref="K29">BUSCARV</f>
        <v>#NAME?</v>
      </c>
      <c r="L29" s="1">
        <v>87</v>
      </c>
      <c r="N29" s="1" t="s">
        <v>164</v>
      </c>
      <c r="O29" s="16">
        <v>44673</v>
      </c>
      <c r="P29" s="11" t="s">
        <v>51</v>
      </c>
      <c r="Q29" s="1" t="e" cm="1" vm="1">
        <f t="array" aca="1" ref="Q29" ca="1">VLOOKUP(ENTRADAS14172038[CÓDIGO PRODUCTO],INVENTARIO12151836[],2,FALSE)</f>
        <v>#VALUE!</v>
      </c>
      <c r="R29" s="1">
        <v>84</v>
      </c>
    </row>
    <row r="30" spans="1:18" x14ac:dyDescent="0.25">
      <c r="A30" s="11" t="s">
        <v>52</v>
      </c>
      <c r="B30" s="4" t="s">
        <v>62</v>
      </c>
      <c r="C30" s="3">
        <f>INVENTARIO12151833[[#This Row],[STOCK]]</f>
        <v>28</v>
      </c>
      <c r="D30" s="17">
        <f>SUMIF(ENTRADAS14172038[[#This Row],[CÓDIGO PRODUCTO]],INVENTARIO12151836[[#This Row],[CÓDIGO PRODUCTO]],ENTRADAS14172038[[#This Row],[CANTIDAD]])</f>
        <v>81</v>
      </c>
      <c r="E30" s="17">
        <f>SUMIF(SALIDAS13161937[[#This Row],[CÓDIGO PRODUCTO]],INVENTARIO12151836[[#This Row],[CÓDIGO PRODUCTO]],SALIDAS13161937[[#This Row],[CANTIDAD]])</f>
        <v>92</v>
      </c>
      <c r="F30" s="18">
        <f>INVENTARIO12151836[[#This Row],[EXISTENCIAS INICIALES]]+INVENTARIO12151836[[#This Row],[ENTRADAS]]-INVENTARIO12151836[[#This Row],[SALIDAS]]</f>
        <v>17</v>
      </c>
      <c r="H30" s="1" t="s">
        <v>164</v>
      </c>
      <c r="I30" s="15">
        <v>44677</v>
      </c>
      <c r="J30" s="11" t="s">
        <v>52</v>
      </c>
      <c r="K30" s="1" t="e" cm="1">
        <f t="array" ref="K30">BUSCARV</f>
        <v>#NAME?</v>
      </c>
      <c r="L30" s="1">
        <v>92</v>
      </c>
      <c r="N30" s="1" t="s">
        <v>165</v>
      </c>
      <c r="O30" s="16">
        <v>44674</v>
      </c>
      <c r="P30" s="11" t="s">
        <v>52</v>
      </c>
      <c r="Q30" s="1" t="e" cm="1" vm="1">
        <f t="array" aca="1" ref="Q30" ca="1">VLOOKUP(ENTRADAS14172038[CÓDIGO PRODUCTO],INVENTARIO12151836[],2,FALSE)</f>
        <v>#VALUE!</v>
      </c>
      <c r="R30" s="1">
        <v>81</v>
      </c>
    </row>
    <row r="31" spans="1:18" x14ac:dyDescent="0.25">
      <c r="A31" s="11" t="s">
        <v>63</v>
      </c>
      <c r="B31" s="4" t="s">
        <v>74</v>
      </c>
      <c r="C31" s="3">
        <f>INVENTARIO12151833[[#This Row],[STOCK]]</f>
        <v>56</v>
      </c>
      <c r="D31" s="17">
        <f>SUMIF(ENTRADAS14172038[[#This Row],[CÓDIGO PRODUCTO]],INVENTARIO12151836[[#This Row],[CÓDIGO PRODUCTO]],ENTRADAS14172038[[#This Row],[CANTIDAD]])</f>
        <v>90</v>
      </c>
      <c r="E31" s="17">
        <f>SUMIF(SALIDAS13161937[[#This Row],[CÓDIGO PRODUCTO]],INVENTARIO12151836[[#This Row],[CÓDIGO PRODUCTO]],SALIDAS13161937[[#This Row],[CANTIDAD]])</f>
        <v>94</v>
      </c>
      <c r="F31" s="18">
        <f>INVENTARIO12151836[[#This Row],[EXISTENCIAS INICIALES]]+INVENTARIO12151836[[#This Row],[ENTRADAS]]-INVENTARIO12151836[[#This Row],[SALIDAS]]</f>
        <v>52</v>
      </c>
      <c r="H31" s="1" t="s">
        <v>165</v>
      </c>
      <c r="I31" s="15">
        <v>44678</v>
      </c>
      <c r="J31" s="11" t="s">
        <v>63</v>
      </c>
      <c r="K31" s="1" t="e" cm="1">
        <f t="array" ref="K31">BUSCARV</f>
        <v>#NAME?</v>
      </c>
      <c r="L31" s="1">
        <v>94</v>
      </c>
      <c r="N31" s="1" t="s">
        <v>166</v>
      </c>
      <c r="O31" s="16">
        <v>44675</v>
      </c>
      <c r="P31" s="11" t="s">
        <v>63</v>
      </c>
      <c r="Q31" s="1" t="e" cm="1" vm="1">
        <f t="array" aca="1" ref="Q31" ca="1">VLOOKUP(ENTRADAS14172038[CÓDIGO PRODUCTO],INVENTARIO12151836[],2,FALSE)</f>
        <v>#VALUE!</v>
      </c>
      <c r="R31" s="1">
        <v>90</v>
      </c>
    </row>
    <row r="32" spans="1:18" x14ac:dyDescent="0.25">
      <c r="A32" s="11" t="s">
        <v>64</v>
      </c>
      <c r="B32" s="4" t="s">
        <v>75</v>
      </c>
      <c r="C32" s="3">
        <f>INVENTARIO12151833[[#This Row],[STOCK]]</f>
        <v>49</v>
      </c>
      <c r="D32" s="17">
        <f>SUMIF(ENTRADAS14172038[[#This Row],[CÓDIGO PRODUCTO]],INVENTARIO12151836[[#This Row],[CÓDIGO PRODUCTO]],ENTRADAS14172038[[#This Row],[CANTIDAD]])</f>
        <v>87</v>
      </c>
      <c r="E32" s="17">
        <f>SUMIF(SALIDAS13161937[[#This Row],[CÓDIGO PRODUCTO]],INVENTARIO12151836[[#This Row],[CÓDIGO PRODUCTO]],SALIDAS13161937[[#This Row],[CANTIDAD]])</f>
        <v>94</v>
      </c>
      <c r="F32" s="18">
        <f>INVENTARIO12151836[[#This Row],[EXISTENCIAS INICIALES]]+INVENTARIO12151836[[#This Row],[ENTRADAS]]-INVENTARIO12151836[[#This Row],[SALIDAS]]</f>
        <v>42</v>
      </c>
      <c r="H32" s="1" t="s">
        <v>166</v>
      </c>
      <c r="I32" s="15">
        <v>44679</v>
      </c>
      <c r="J32" s="11" t="s">
        <v>64</v>
      </c>
      <c r="K32" s="1" t="e" cm="1">
        <f t="array" ref="K32">BUSCARV</f>
        <v>#NAME?</v>
      </c>
      <c r="L32" s="1">
        <v>94</v>
      </c>
      <c r="N32" s="1" t="s">
        <v>167</v>
      </c>
      <c r="O32" s="16">
        <v>44676</v>
      </c>
      <c r="P32" s="11" t="s">
        <v>64</v>
      </c>
      <c r="Q32" s="1" t="e" cm="1" vm="1">
        <f t="array" aca="1" ref="Q32" ca="1">VLOOKUP(ENTRADAS14172038[CÓDIGO PRODUCTO],INVENTARIO12151836[],2,FALSE)</f>
        <v>#VALUE!</v>
      </c>
      <c r="R32" s="1">
        <v>87</v>
      </c>
    </row>
    <row r="33" spans="1:18" x14ac:dyDescent="0.25">
      <c r="A33" s="11" t="s">
        <v>65</v>
      </c>
      <c r="B33" s="4" t="s">
        <v>76</v>
      </c>
      <c r="C33" s="3">
        <f>INVENTARIO12151833[[#This Row],[STOCK]]</f>
        <v>70</v>
      </c>
      <c r="D33" s="17">
        <f>SUMIF(ENTRADAS14172038[[#This Row],[CÓDIGO PRODUCTO]],INVENTARIO12151836[[#This Row],[CÓDIGO PRODUCTO]],ENTRADAS14172038[[#This Row],[CANTIDAD]])</f>
        <v>90</v>
      </c>
      <c r="E33" s="17">
        <f>SUMIF(SALIDAS13161937[[#This Row],[CÓDIGO PRODUCTO]],INVENTARIO12151836[[#This Row],[CÓDIGO PRODUCTO]],SALIDAS13161937[[#This Row],[CANTIDAD]])</f>
        <v>92</v>
      </c>
      <c r="F33" s="18">
        <f>INVENTARIO12151836[[#This Row],[EXISTENCIAS INICIALES]]+INVENTARIO12151836[[#This Row],[ENTRADAS]]-INVENTARIO12151836[[#This Row],[SALIDAS]]</f>
        <v>68</v>
      </c>
      <c r="H33" s="1" t="s">
        <v>167</v>
      </c>
      <c r="I33" s="15">
        <v>44680</v>
      </c>
      <c r="J33" s="11" t="s">
        <v>65</v>
      </c>
      <c r="K33" s="1" t="e" cm="1">
        <f t="array" ref="K33">BUSCARV</f>
        <v>#NAME?</v>
      </c>
      <c r="L33" s="1">
        <v>92</v>
      </c>
      <c r="N33" s="1" t="s">
        <v>168</v>
      </c>
      <c r="O33" s="16">
        <v>44677</v>
      </c>
      <c r="P33" s="11" t="s">
        <v>65</v>
      </c>
      <c r="Q33" s="1" t="e" cm="1" vm="1">
        <f t="array" aca="1" ref="Q33" ca="1">VLOOKUP(ENTRADAS14172038[CÓDIGO PRODUCTO],INVENTARIO12151836[],2,FALSE)</f>
        <v>#VALUE!</v>
      </c>
      <c r="R33" s="1">
        <v>90</v>
      </c>
    </row>
    <row r="34" spans="1:18" x14ac:dyDescent="0.25">
      <c r="A34" s="11" t="s">
        <v>66</v>
      </c>
      <c r="B34" s="4" t="s">
        <v>77</v>
      </c>
      <c r="C34" s="3">
        <f>INVENTARIO12151833[[#This Row],[STOCK]]</f>
        <v>73</v>
      </c>
      <c r="D34" s="17">
        <f>SUMIF(ENTRADAS14172038[[#This Row],[CÓDIGO PRODUCTO]],INVENTARIO12151836[[#This Row],[CÓDIGO PRODUCTO]],ENTRADAS14172038[[#This Row],[CANTIDAD]])</f>
        <v>90</v>
      </c>
      <c r="E34" s="17">
        <f>SUMIF(SALIDAS13161937[[#This Row],[CÓDIGO PRODUCTO]],INVENTARIO12151836[[#This Row],[CÓDIGO PRODUCTO]],SALIDAS13161937[[#This Row],[CANTIDAD]])</f>
        <v>87</v>
      </c>
      <c r="F34" s="18">
        <f>INVENTARIO12151836[[#This Row],[EXISTENCIAS INICIALES]]+INVENTARIO12151836[[#This Row],[ENTRADAS]]-INVENTARIO12151836[[#This Row],[SALIDAS]]</f>
        <v>76</v>
      </c>
      <c r="H34" s="1" t="s">
        <v>168</v>
      </c>
      <c r="I34" s="15">
        <v>44681</v>
      </c>
      <c r="J34" s="11" t="s">
        <v>66</v>
      </c>
      <c r="K34" s="1" t="e" cm="1">
        <f t="array" ref="K34">BUSCARV</f>
        <v>#NAME?</v>
      </c>
      <c r="L34" s="1">
        <v>87</v>
      </c>
      <c r="N34" s="1" t="s">
        <v>169</v>
      </c>
      <c r="O34" s="16">
        <v>44678</v>
      </c>
      <c r="P34" s="11" t="s">
        <v>66</v>
      </c>
      <c r="Q34" s="1" t="e" cm="1" vm="1">
        <f t="array" aca="1" ref="Q34" ca="1">VLOOKUP(ENTRADAS14172038[CÓDIGO PRODUCTO],INVENTARIO12151836[],2,FALSE)</f>
        <v>#VALUE!</v>
      </c>
      <c r="R34" s="1">
        <v>90</v>
      </c>
    </row>
    <row r="35" spans="1:18" x14ac:dyDescent="0.25">
      <c r="A35" s="11" t="s">
        <v>67</v>
      </c>
      <c r="B35" s="4" t="s">
        <v>78</v>
      </c>
      <c r="C35" s="3">
        <f>INVENTARIO12151833[[#This Row],[STOCK]]</f>
        <v>47</v>
      </c>
      <c r="D35" s="17">
        <f>SUMIF(ENTRADAS14172038[[#This Row],[CÓDIGO PRODUCTO]],INVENTARIO12151836[[#This Row],[CÓDIGO PRODUCTO]],ENTRADAS14172038[[#This Row],[CANTIDAD]])</f>
        <v>91</v>
      </c>
      <c r="E35" s="17">
        <f>SUMIF(SALIDAS13161937[[#This Row],[CÓDIGO PRODUCTO]],INVENTARIO12151836[[#This Row],[CÓDIGO PRODUCTO]],SALIDAS13161937[[#This Row],[CANTIDAD]])</f>
        <v>89</v>
      </c>
      <c r="F35" s="18">
        <f>INVENTARIO12151836[[#This Row],[EXISTENCIAS INICIALES]]+INVENTARIO12151836[[#This Row],[ENTRADAS]]-INVENTARIO12151836[[#This Row],[SALIDAS]]</f>
        <v>49</v>
      </c>
      <c r="H35" s="1" t="s">
        <v>169</v>
      </c>
      <c r="I35" s="15">
        <v>44682</v>
      </c>
      <c r="J35" s="11" t="s">
        <v>67</v>
      </c>
      <c r="K35" s="1" t="e" cm="1">
        <f t="array" ref="K35">BUSCARV</f>
        <v>#NAME?</v>
      </c>
      <c r="L35" s="1">
        <v>89</v>
      </c>
      <c r="N35" s="1" t="s">
        <v>170</v>
      </c>
      <c r="O35" s="16">
        <v>44679</v>
      </c>
      <c r="P35" s="11" t="s">
        <v>67</v>
      </c>
      <c r="Q35" s="1" t="e" cm="1" vm="1">
        <f t="array" aca="1" ref="Q35" ca="1">VLOOKUP(ENTRADAS14172038[CÓDIGO PRODUCTO],INVENTARIO12151836[],2,FALSE)</f>
        <v>#VALUE!</v>
      </c>
      <c r="R35" s="1">
        <v>91</v>
      </c>
    </row>
    <row r="36" spans="1:18" x14ac:dyDescent="0.25">
      <c r="A36" s="11" t="s">
        <v>68</v>
      </c>
      <c r="B36" s="4" t="s">
        <v>79</v>
      </c>
      <c r="C36" s="3">
        <f>INVENTARIO12151833[[#This Row],[STOCK]]</f>
        <v>64</v>
      </c>
      <c r="D36" s="17">
        <f>SUMIF(ENTRADAS14172038[[#This Row],[CÓDIGO PRODUCTO]],INVENTARIO12151836[[#This Row],[CÓDIGO PRODUCTO]],ENTRADAS14172038[[#This Row],[CANTIDAD]])</f>
        <v>87</v>
      </c>
      <c r="E36" s="17">
        <f>SUMIF(SALIDAS13161937[[#This Row],[CÓDIGO PRODUCTO]],INVENTARIO12151836[[#This Row],[CÓDIGO PRODUCTO]],SALIDAS13161937[[#This Row],[CANTIDAD]])</f>
        <v>94</v>
      </c>
      <c r="F36" s="18">
        <f>INVENTARIO12151836[[#This Row],[EXISTENCIAS INICIALES]]+INVENTARIO12151836[[#This Row],[ENTRADAS]]-INVENTARIO12151836[[#This Row],[SALIDAS]]</f>
        <v>57</v>
      </c>
      <c r="H36" s="1" t="s">
        <v>170</v>
      </c>
      <c r="I36" s="15">
        <v>44683</v>
      </c>
      <c r="J36" s="11" t="s">
        <v>68</v>
      </c>
      <c r="K36" s="1" t="e" cm="1">
        <f t="array" ref="K36">BUSCARV</f>
        <v>#NAME?</v>
      </c>
      <c r="L36" s="1">
        <v>94</v>
      </c>
      <c r="N36" s="1" t="s">
        <v>171</v>
      </c>
      <c r="O36" s="16">
        <v>44680</v>
      </c>
      <c r="P36" s="11" t="s">
        <v>68</v>
      </c>
      <c r="Q36" s="1" t="e" cm="1" vm="1">
        <f t="array" aca="1" ref="Q36" ca="1">VLOOKUP(ENTRADAS14172038[CÓDIGO PRODUCTO],INVENTARIO12151836[],2,FALSE)</f>
        <v>#VALUE!</v>
      </c>
      <c r="R36" s="1">
        <v>87</v>
      </c>
    </row>
    <row r="37" spans="1:18" x14ac:dyDescent="0.25">
      <c r="A37" s="11" t="s">
        <v>69</v>
      </c>
      <c r="B37" s="4" t="s">
        <v>80</v>
      </c>
      <c r="C37" s="3">
        <f>INVENTARIO12151833[[#This Row],[STOCK]]</f>
        <v>62</v>
      </c>
      <c r="D37" s="17">
        <f>SUMIF(ENTRADAS14172038[[#This Row],[CÓDIGO PRODUCTO]],INVENTARIO12151836[[#This Row],[CÓDIGO PRODUCTO]],ENTRADAS14172038[[#This Row],[CANTIDAD]])</f>
        <v>89</v>
      </c>
      <c r="E37" s="17">
        <f>SUMIF(SALIDAS13161937[[#This Row],[CÓDIGO PRODUCTO]],INVENTARIO12151836[[#This Row],[CÓDIGO PRODUCTO]],SALIDAS13161937[[#This Row],[CANTIDAD]])</f>
        <v>95</v>
      </c>
      <c r="F37" s="18">
        <f>INVENTARIO12151836[[#This Row],[EXISTENCIAS INICIALES]]+INVENTARIO12151836[[#This Row],[ENTRADAS]]-INVENTARIO12151836[[#This Row],[SALIDAS]]</f>
        <v>56</v>
      </c>
      <c r="H37" s="1" t="s">
        <v>171</v>
      </c>
      <c r="I37" s="15">
        <v>44684</v>
      </c>
      <c r="J37" s="11" t="s">
        <v>69</v>
      </c>
      <c r="K37" s="1" t="e" cm="1">
        <f t="array" ref="K37">BUSCARV</f>
        <v>#NAME?</v>
      </c>
      <c r="L37" s="1">
        <v>95</v>
      </c>
      <c r="N37" s="1" t="s">
        <v>172</v>
      </c>
      <c r="O37" s="16">
        <v>44681</v>
      </c>
      <c r="P37" s="11" t="s">
        <v>69</v>
      </c>
      <c r="Q37" s="1" t="e" cm="1" vm="1">
        <f t="array" aca="1" ref="Q37" ca="1">VLOOKUP(ENTRADAS14172038[CÓDIGO PRODUCTO],INVENTARIO12151836[],2,FALSE)</f>
        <v>#VALUE!</v>
      </c>
      <c r="R37" s="1">
        <v>89</v>
      </c>
    </row>
    <row r="38" spans="1:18" x14ac:dyDescent="0.25">
      <c r="A38" s="11" t="s">
        <v>70</v>
      </c>
      <c r="B38" s="4" t="s">
        <v>81</v>
      </c>
      <c r="C38" s="3">
        <f>INVENTARIO12151833[[#This Row],[STOCK]]</f>
        <v>88</v>
      </c>
      <c r="D38" s="17">
        <f>SUMIF(ENTRADAS14172038[[#This Row],[CÓDIGO PRODUCTO]],INVENTARIO12151836[[#This Row],[CÓDIGO PRODUCTO]],ENTRADAS14172038[[#This Row],[CANTIDAD]])</f>
        <v>91</v>
      </c>
      <c r="E38" s="17">
        <f>SUMIF(SALIDAS13161937[[#This Row],[CÓDIGO PRODUCTO]],INVENTARIO12151836[[#This Row],[CÓDIGO PRODUCTO]],SALIDAS13161937[[#This Row],[CANTIDAD]])</f>
        <v>92</v>
      </c>
      <c r="F38" s="18">
        <f>INVENTARIO12151836[[#This Row],[EXISTENCIAS INICIALES]]+INVENTARIO12151836[[#This Row],[ENTRADAS]]-INVENTARIO12151836[[#This Row],[SALIDAS]]</f>
        <v>87</v>
      </c>
      <c r="H38" s="1" t="s">
        <v>172</v>
      </c>
      <c r="I38" s="15">
        <v>44685</v>
      </c>
      <c r="J38" s="11" t="s">
        <v>70</v>
      </c>
      <c r="K38" s="1" t="e" cm="1">
        <f t="array" ref="K38">BUSCARV</f>
        <v>#NAME?</v>
      </c>
      <c r="L38" s="1">
        <v>92</v>
      </c>
      <c r="N38" s="1" t="s">
        <v>173</v>
      </c>
      <c r="O38" s="16">
        <v>44682</v>
      </c>
      <c r="P38" s="11" t="s">
        <v>70</v>
      </c>
      <c r="Q38" s="1" t="e" cm="1" vm="1">
        <f t="array" aca="1" ref="Q38" ca="1">VLOOKUP(ENTRADAS14172038[CÓDIGO PRODUCTO],INVENTARIO12151836[],2,FALSE)</f>
        <v>#VALUE!</v>
      </c>
      <c r="R38" s="1">
        <v>91</v>
      </c>
    </row>
    <row r="39" spans="1:18" x14ac:dyDescent="0.25">
      <c r="A39" s="11" t="s">
        <v>71</v>
      </c>
      <c r="B39" s="4" t="s">
        <v>82</v>
      </c>
      <c r="C39" s="3">
        <f>INVENTARIO12151833[[#This Row],[STOCK]]</f>
        <v>10</v>
      </c>
      <c r="D39" s="17">
        <f>SUMIF(ENTRADAS14172038[[#This Row],[CÓDIGO PRODUCTO]],INVENTARIO12151836[[#This Row],[CÓDIGO PRODUCTO]],ENTRADAS14172038[[#This Row],[CANTIDAD]])</f>
        <v>81</v>
      </c>
      <c r="E39" s="17">
        <f>SUMIF(SALIDAS13161937[[#This Row],[CÓDIGO PRODUCTO]],INVENTARIO12151836[[#This Row],[CÓDIGO PRODUCTO]],SALIDAS13161937[[#This Row],[CANTIDAD]])</f>
        <v>82</v>
      </c>
      <c r="F39" s="18">
        <f>INVENTARIO12151836[[#This Row],[EXISTENCIAS INICIALES]]+INVENTARIO12151836[[#This Row],[ENTRADAS]]-INVENTARIO12151836[[#This Row],[SALIDAS]]</f>
        <v>9</v>
      </c>
      <c r="H39" s="1" t="s">
        <v>173</v>
      </c>
      <c r="I39" s="15">
        <v>44686</v>
      </c>
      <c r="J39" s="11" t="s">
        <v>71</v>
      </c>
      <c r="K39" s="1" t="e" cm="1">
        <f t="array" ref="K39">BUSCARV</f>
        <v>#NAME?</v>
      </c>
      <c r="L39" s="1">
        <v>82</v>
      </c>
      <c r="N39" s="1" t="s">
        <v>174</v>
      </c>
      <c r="O39" s="16">
        <v>44683</v>
      </c>
      <c r="P39" s="11" t="s">
        <v>71</v>
      </c>
      <c r="Q39" s="1" t="e" cm="1" vm="1">
        <f t="array" aca="1" ref="Q39" ca="1">VLOOKUP(ENTRADAS14172038[CÓDIGO PRODUCTO],INVENTARIO12151836[],2,FALSE)</f>
        <v>#VALUE!</v>
      </c>
      <c r="R39" s="1">
        <v>81</v>
      </c>
    </row>
    <row r="40" spans="1:18" x14ac:dyDescent="0.25">
      <c r="A40" s="11" t="s">
        <v>72</v>
      </c>
      <c r="B40" s="4" t="s">
        <v>83</v>
      </c>
      <c r="C40" s="3">
        <f>INVENTARIO12151833[[#This Row],[STOCK]]</f>
        <v>82</v>
      </c>
      <c r="D40" s="17">
        <f>SUMIF(ENTRADAS14172038[[#This Row],[CÓDIGO PRODUCTO]],INVENTARIO12151836[[#This Row],[CÓDIGO PRODUCTO]],ENTRADAS14172038[[#This Row],[CANTIDAD]])</f>
        <v>88</v>
      </c>
      <c r="E40" s="17">
        <f>SUMIF(SALIDAS13161937[[#This Row],[CÓDIGO PRODUCTO]],INVENTARIO12151836[[#This Row],[CÓDIGO PRODUCTO]],SALIDAS13161937[[#This Row],[CANTIDAD]])</f>
        <v>86</v>
      </c>
      <c r="F40" s="18">
        <f>INVENTARIO12151836[[#This Row],[EXISTENCIAS INICIALES]]+INVENTARIO12151836[[#This Row],[ENTRADAS]]-INVENTARIO12151836[[#This Row],[SALIDAS]]</f>
        <v>84</v>
      </c>
      <c r="H40" s="1" t="s">
        <v>174</v>
      </c>
      <c r="I40" s="15">
        <v>44687</v>
      </c>
      <c r="J40" s="11" t="s">
        <v>72</v>
      </c>
      <c r="K40" s="1" t="e" cm="1">
        <f t="array" ref="K40">BUSCARV</f>
        <v>#NAME?</v>
      </c>
      <c r="L40" s="1">
        <v>86</v>
      </c>
      <c r="N40" s="1" t="s">
        <v>175</v>
      </c>
      <c r="O40" s="16">
        <v>44684</v>
      </c>
      <c r="P40" s="11" t="s">
        <v>72</v>
      </c>
      <c r="Q40" s="1" t="e" cm="1" vm="1">
        <f t="array" aca="1" ref="Q40" ca="1">VLOOKUP(ENTRADAS14172038[CÓDIGO PRODUCTO],INVENTARIO12151836[],2,FALSE)</f>
        <v>#VALUE!</v>
      </c>
      <c r="R40" s="1">
        <v>88</v>
      </c>
    </row>
    <row r="41" spans="1:18" x14ac:dyDescent="0.25">
      <c r="A41" s="11" t="s">
        <v>73</v>
      </c>
      <c r="B41" s="4" t="s">
        <v>84</v>
      </c>
      <c r="C41" s="3">
        <f>INVENTARIO12151833[[#This Row],[STOCK]]</f>
        <v>6</v>
      </c>
      <c r="D41" s="17">
        <f>SUMIF(ENTRADAS14172038[[#This Row],[CÓDIGO PRODUCTO]],INVENTARIO12151836[[#This Row],[CÓDIGO PRODUCTO]],ENTRADAS14172038[[#This Row],[CANTIDAD]])</f>
        <v>83</v>
      </c>
      <c r="E41" s="17">
        <f>SUMIF(SALIDAS13161937[[#This Row],[CÓDIGO PRODUCTO]],INVENTARIO12151836[[#This Row],[CÓDIGO PRODUCTO]],SALIDAS13161937[[#This Row],[CANTIDAD]])</f>
        <v>86</v>
      </c>
      <c r="F41" s="18">
        <f>INVENTARIO12151836[[#This Row],[EXISTENCIAS INICIALES]]+INVENTARIO12151836[[#This Row],[ENTRADAS]]-INVENTARIO12151836[[#This Row],[SALIDAS]]</f>
        <v>3</v>
      </c>
      <c r="H41" s="1" t="s">
        <v>175</v>
      </c>
      <c r="I41" s="15">
        <v>44688</v>
      </c>
      <c r="J41" s="11" t="s">
        <v>73</v>
      </c>
      <c r="K41" s="1" t="e" cm="1">
        <f t="array" ref="K41">BUSCARV</f>
        <v>#NAME?</v>
      </c>
      <c r="L41" s="1">
        <v>86</v>
      </c>
      <c r="N41" s="1" t="s">
        <v>176</v>
      </c>
      <c r="O41" s="16">
        <v>44685</v>
      </c>
      <c r="P41" s="11" t="s">
        <v>73</v>
      </c>
      <c r="Q41" s="1" t="e" cm="1" vm="1">
        <f t="array" aca="1" ref="Q41" ca="1">VLOOKUP(ENTRADAS14172038[CÓDIGO PRODUCTO],INVENTARIO12151836[],2,FALSE)</f>
        <v>#VALUE!</v>
      </c>
      <c r="R41" s="1">
        <v>83</v>
      </c>
    </row>
    <row r="42" spans="1:18" x14ac:dyDescent="0.25">
      <c r="A42" s="11" t="s">
        <v>85</v>
      </c>
      <c r="B42" s="4" t="s">
        <v>99</v>
      </c>
      <c r="C42" s="3">
        <f>INVENTARIO12151833[[#This Row],[STOCK]]</f>
        <v>19</v>
      </c>
      <c r="D42" s="17">
        <f>SUMIF(ENTRADAS14172038[[#This Row],[CÓDIGO PRODUCTO]],INVENTARIO12151836[[#This Row],[CÓDIGO PRODUCTO]],ENTRADAS14172038[[#This Row],[CANTIDAD]])</f>
        <v>81</v>
      </c>
      <c r="E42" s="17">
        <f>SUMIF(SALIDAS13161937[[#This Row],[CÓDIGO PRODUCTO]],INVENTARIO12151836[[#This Row],[CÓDIGO PRODUCTO]],SALIDAS13161937[[#This Row],[CANTIDAD]])</f>
        <v>95</v>
      </c>
      <c r="F42" s="18">
        <f>INVENTARIO12151836[[#This Row],[EXISTENCIAS INICIALES]]+INVENTARIO12151836[[#This Row],[ENTRADAS]]-INVENTARIO12151836[[#This Row],[SALIDAS]]</f>
        <v>5</v>
      </c>
      <c r="H42" s="1" t="s">
        <v>176</v>
      </c>
      <c r="I42" s="15">
        <v>44689</v>
      </c>
      <c r="J42" s="11" t="s">
        <v>85</v>
      </c>
      <c r="K42" s="1" t="e" cm="1">
        <f t="array" ref="K42">BUSCARV</f>
        <v>#NAME?</v>
      </c>
      <c r="L42" s="1">
        <v>95</v>
      </c>
      <c r="N42" s="1" t="s">
        <v>177</v>
      </c>
      <c r="O42" s="16">
        <v>44686</v>
      </c>
      <c r="P42" s="11" t="s">
        <v>85</v>
      </c>
      <c r="Q42" s="1" t="e" cm="1" vm="1">
        <f t="array" aca="1" ref="Q42" ca="1">VLOOKUP(ENTRADAS14172038[CÓDIGO PRODUCTO],INVENTARIO12151836[],2,FALSE)</f>
        <v>#VALUE!</v>
      </c>
      <c r="R42" s="1">
        <v>81</v>
      </c>
    </row>
    <row r="43" spans="1:18" x14ac:dyDescent="0.25">
      <c r="A43" s="11" t="s">
        <v>86</v>
      </c>
      <c r="B43" s="4" t="s">
        <v>100</v>
      </c>
      <c r="C43" s="3">
        <f>INVENTARIO12151833[[#This Row],[STOCK]]</f>
        <v>31</v>
      </c>
      <c r="D43" s="17">
        <f>SUMIF(ENTRADAS14172038[[#This Row],[CÓDIGO PRODUCTO]],INVENTARIO12151836[[#This Row],[CÓDIGO PRODUCTO]],ENTRADAS14172038[[#This Row],[CANTIDAD]])</f>
        <v>84</v>
      </c>
      <c r="E43" s="17">
        <f>SUMIF(SALIDAS13161937[[#This Row],[CÓDIGO PRODUCTO]],INVENTARIO12151836[[#This Row],[CÓDIGO PRODUCTO]],SALIDAS13161937[[#This Row],[CANTIDAD]])</f>
        <v>93</v>
      </c>
      <c r="F43" s="18">
        <f>INVENTARIO12151836[[#This Row],[EXISTENCIAS INICIALES]]+INVENTARIO12151836[[#This Row],[ENTRADAS]]-INVENTARIO12151836[[#This Row],[SALIDAS]]</f>
        <v>22</v>
      </c>
      <c r="H43" s="1" t="s">
        <v>177</v>
      </c>
      <c r="I43" s="15">
        <v>44690</v>
      </c>
      <c r="J43" s="11" t="s">
        <v>86</v>
      </c>
      <c r="K43" s="1" t="e" cm="1">
        <f t="array" ref="K43">BUSCARV</f>
        <v>#NAME?</v>
      </c>
      <c r="L43" s="1">
        <v>93</v>
      </c>
      <c r="N43" s="1" t="s">
        <v>178</v>
      </c>
      <c r="O43" s="16">
        <v>44687</v>
      </c>
      <c r="P43" s="11" t="s">
        <v>86</v>
      </c>
      <c r="Q43" s="1" t="e" cm="1" vm="1">
        <f t="array" aca="1" ref="Q43" ca="1">VLOOKUP(ENTRADAS14172038[CÓDIGO PRODUCTO],INVENTARIO12151836[],2,FALSE)</f>
        <v>#VALUE!</v>
      </c>
      <c r="R43" s="1">
        <v>84</v>
      </c>
    </row>
    <row r="44" spans="1:18" x14ac:dyDescent="0.25">
      <c r="A44" s="11" t="s">
        <v>87</v>
      </c>
      <c r="B44" s="4" t="s">
        <v>101</v>
      </c>
      <c r="C44" s="3">
        <f>INVENTARIO12151833[[#This Row],[STOCK]]</f>
        <v>59</v>
      </c>
      <c r="D44" s="17">
        <f>SUMIF(ENTRADAS14172038[[#This Row],[CÓDIGO PRODUCTO]],INVENTARIO12151836[[#This Row],[CÓDIGO PRODUCTO]],ENTRADAS14172038[[#This Row],[CANTIDAD]])</f>
        <v>90</v>
      </c>
      <c r="E44" s="17">
        <f>SUMIF(SALIDAS13161937[[#This Row],[CÓDIGO PRODUCTO]],INVENTARIO12151836[[#This Row],[CÓDIGO PRODUCTO]],SALIDAS13161937[[#This Row],[CANTIDAD]])</f>
        <v>93</v>
      </c>
      <c r="F44" s="18">
        <f>INVENTARIO12151836[[#This Row],[EXISTENCIAS INICIALES]]+INVENTARIO12151836[[#This Row],[ENTRADAS]]-INVENTARIO12151836[[#This Row],[SALIDAS]]</f>
        <v>56</v>
      </c>
      <c r="H44" s="1" t="s">
        <v>178</v>
      </c>
      <c r="I44" s="15">
        <v>44691</v>
      </c>
      <c r="J44" s="11" t="s">
        <v>87</v>
      </c>
      <c r="K44" s="1" t="e" cm="1">
        <f t="array" ref="K44">BUSCARV</f>
        <v>#NAME?</v>
      </c>
      <c r="L44" s="1">
        <v>93</v>
      </c>
      <c r="N44" s="1" t="s">
        <v>179</v>
      </c>
      <c r="O44" s="16">
        <v>44688</v>
      </c>
      <c r="P44" s="11" t="s">
        <v>87</v>
      </c>
      <c r="Q44" s="1" t="e" cm="1" vm="1">
        <f t="array" aca="1" ref="Q44" ca="1">VLOOKUP(ENTRADAS14172038[CÓDIGO PRODUCTO],INVENTARIO12151836[],2,FALSE)</f>
        <v>#VALUE!</v>
      </c>
      <c r="R44" s="1">
        <v>90</v>
      </c>
    </row>
    <row r="45" spans="1:18" x14ac:dyDescent="0.25">
      <c r="A45" s="11" t="s">
        <v>88</v>
      </c>
      <c r="B45" s="4" t="s">
        <v>102</v>
      </c>
      <c r="C45" s="3">
        <f>INVENTARIO12151833[[#This Row],[STOCK]]</f>
        <v>101</v>
      </c>
      <c r="D45" s="17">
        <f>SUMIF(ENTRADAS14172038[[#This Row],[CÓDIGO PRODUCTO]],INVENTARIO12151836[[#This Row],[CÓDIGO PRODUCTO]],ENTRADAS14172038[[#This Row],[CANTIDAD]])</f>
        <v>90</v>
      </c>
      <c r="E45" s="17">
        <f>SUMIF(SALIDAS13161937[[#This Row],[CÓDIGO PRODUCTO]],INVENTARIO12151836[[#This Row],[CÓDIGO PRODUCTO]],SALIDAS13161937[[#This Row],[CANTIDAD]])</f>
        <v>88</v>
      </c>
      <c r="F45" s="18">
        <f>INVENTARIO12151836[[#This Row],[EXISTENCIAS INICIALES]]+INVENTARIO12151836[[#This Row],[ENTRADAS]]-INVENTARIO12151836[[#This Row],[SALIDAS]]</f>
        <v>103</v>
      </c>
      <c r="H45" s="1" t="s">
        <v>179</v>
      </c>
      <c r="I45" s="15">
        <v>44692</v>
      </c>
      <c r="J45" s="11" t="s">
        <v>88</v>
      </c>
      <c r="K45" s="1" t="e" cm="1">
        <f t="array" ref="K45">BUSCARV</f>
        <v>#NAME?</v>
      </c>
      <c r="L45" s="1">
        <v>88</v>
      </c>
      <c r="N45" s="1" t="s">
        <v>180</v>
      </c>
      <c r="O45" s="16">
        <v>44689</v>
      </c>
      <c r="P45" s="11" t="s">
        <v>88</v>
      </c>
      <c r="Q45" s="1" t="e" cm="1" vm="1">
        <f t="array" aca="1" ref="Q45" ca="1">VLOOKUP(ENTRADAS14172038[CÓDIGO PRODUCTO],INVENTARIO12151836[],2,FALSE)</f>
        <v>#VALUE!</v>
      </c>
      <c r="R45" s="1">
        <v>90</v>
      </c>
    </row>
    <row r="46" spans="1:18" x14ac:dyDescent="0.25">
      <c r="A46" s="11" t="s">
        <v>89</v>
      </c>
      <c r="B46" s="4" t="s">
        <v>103</v>
      </c>
      <c r="C46" s="3">
        <f>INVENTARIO12151833[[#This Row],[STOCK]]</f>
        <v>36</v>
      </c>
      <c r="D46" s="17">
        <f>SUMIF(ENTRADAS14172038[[#This Row],[CÓDIGO PRODUCTO]],INVENTARIO12151836[[#This Row],[CÓDIGO PRODUCTO]],ENTRADAS14172038[[#This Row],[CANTIDAD]])</f>
        <v>91</v>
      </c>
      <c r="E46" s="17">
        <f>SUMIF(SALIDAS13161937[[#This Row],[CÓDIGO PRODUCTO]],INVENTARIO12151836[[#This Row],[CÓDIGO PRODUCTO]],SALIDAS13161937[[#This Row],[CANTIDAD]])</f>
        <v>89</v>
      </c>
      <c r="F46" s="18">
        <f>INVENTARIO12151836[[#This Row],[EXISTENCIAS INICIALES]]+INVENTARIO12151836[[#This Row],[ENTRADAS]]-INVENTARIO12151836[[#This Row],[SALIDAS]]</f>
        <v>38</v>
      </c>
      <c r="H46" s="1" t="s">
        <v>180</v>
      </c>
      <c r="I46" s="15">
        <v>44693</v>
      </c>
      <c r="J46" s="11" t="s">
        <v>89</v>
      </c>
      <c r="K46" s="1" t="e" cm="1">
        <f t="array" ref="K46">BUSCARV</f>
        <v>#NAME?</v>
      </c>
      <c r="L46" s="1">
        <v>89</v>
      </c>
      <c r="N46" s="1" t="s">
        <v>181</v>
      </c>
      <c r="O46" s="16">
        <v>44690</v>
      </c>
      <c r="P46" s="11" t="s">
        <v>89</v>
      </c>
      <c r="Q46" s="1" t="e" cm="1" vm="1">
        <f t="array" aca="1" ref="Q46" ca="1">VLOOKUP(ENTRADAS14172038[CÓDIGO PRODUCTO],INVENTARIO12151836[],2,FALSE)</f>
        <v>#VALUE!</v>
      </c>
      <c r="R46" s="1">
        <v>91</v>
      </c>
    </row>
    <row r="47" spans="1:18" x14ac:dyDescent="0.25">
      <c r="A47" s="11" t="s">
        <v>90</v>
      </c>
      <c r="B47" s="4" t="s">
        <v>104</v>
      </c>
      <c r="C47" s="3">
        <f>INVENTARIO12151833[[#This Row],[STOCK]]</f>
        <v>4</v>
      </c>
      <c r="D47" s="17">
        <f>SUMIF(ENTRADAS14172038[[#This Row],[CÓDIGO PRODUCTO]],INVENTARIO12151836[[#This Row],[CÓDIGO PRODUCTO]],ENTRADAS14172038[[#This Row],[CANTIDAD]])</f>
        <v>85</v>
      </c>
      <c r="E47" s="17">
        <f>SUMIF(SALIDAS13161937[[#This Row],[CÓDIGO PRODUCTO]],INVENTARIO12151836[[#This Row],[CÓDIGO PRODUCTO]],SALIDAS13161937[[#This Row],[CANTIDAD]])</f>
        <v>76</v>
      </c>
      <c r="F47" s="18">
        <f>INVENTARIO12151836[[#This Row],[EXISTENCIAS INICIALES]]+INVENTARIO12151836[[#This Row],[ENTRADAS]]-INVENTARIO12151836[[#This Row],[SALIDAS]]</f>
        <v>13</v>
      </c>
      <c r="H47" s="1" t="s">
        <v>181</v>
      </c>
      <c r="I47" s="15">
        <v>44694</v>
      </c>
      <c r="J47" s="11" t="s">
        <v>90</v>
      </c>
      <c r="K47" s="1" t="e" cm="1">
        <f t="array" ref="K47">BUSCARV</f>
        <v>#NAME?</v>
      </c>
      <c r="L47" s="1">
        <v>76</v>
      </c>
      <c r="N47" s="1" t="s">
        <v>182</v>
      </c>
      <c r="O47" s="16">
        <v>44691</v>
      </c>
      <c r="P47" s="11" t="s">
        <v>90</v>
      </c>
      <c r="Q47" s="1" t="e" cm="1" vm="1">
        <f t="array" aca="1" ref="Q47" ca="1">VLOOKUP(ENTRADAS14172038[CÓDIGO PRODUCTO],INVENTARIO12151836[],2,FALSE)</f>
        <v>#VALUE!</v>
      </c>
      <c r="R47" s="1">
        <v>85</v>
      </c>
    </row>
    <row r="48" spans="1:18" x14ac:dyDescent="0.25">
      <c r="A48" s="11" t="s">
        <v>91</v>
      </c>
      <c r="B48" s="4" t="s">
        <v>105</v>
      </c>
      <c r="C48" s="3">
        <f>INVENTARIO12151833[[#This Row],[STOCK]]</f>
        <v>20</v>
      </c>
      <c r="D48" s="17">
        <f>SUMIF(ENTRADAS14172038[[#This Row],[CÓDIGO PRODUCTO]],INVENTARIO12151836[[#This Row],[CÓDIGO PRODUCTO]],ENTRADAS14172038[[#This Row],[CANTIDAD]])</f>
        <v>82</v>
      </c>
      <c r="E48" s="17">
        <f>SUMIF(SALIDAS13161937[[#This Row],[CÓDIGO PRODUCTO]],INVENTARIO12151836[[#This Row],[CÓDIGO PRODUCTO]],SALIDAS13161937[[#This Row],[CANTIDAD]])</f>
        <v>89</v>
      </c>
      <c r="F48" s="18">
        <f>INVENTARIO12151836[[#This Row],[EXISTENCIAS INICIALES]]+INVENTARIO12151836[[#This Row],[ENTRADAS]]-INVENTARIO12151836[[#This Row],[SALIDAS]]</f>
        <v>13</v>
      </c>
      <c r="H48" s="1" t="s">
        <v>182</v>
      </c>
      <c r="I48" s="15">
        <v>44695</v>
      </c>
      <c r="J48" s="11" t="s">
        <v>91</v>
      </c>
      <c r="K48" s="1" t="e" cm="1">
        <f t="array" ref="K48">BUSCARV</f>
        <v>#NAME?</v>
      </c>
      <c r="L48" s="1">
        <v>89</v>
      </c>
      <c r="N48" s="1" t="s">
        <v>183</v>
      </c>
      <c r="O48" s="16">
        <v>44692</v>
      </c>
      <c r="P48" s="11" t="s">
        <v>91</v>
      </c>
      <c r="Q48" s="1" t="e" cm="1" vm="1">
        <f t="array" aca="1" ref="Q48" ca="1">VLOOKUP(ENTRADAS14172038[CÓDIGO PRODUCTO],INVENTARIO12151836[],2,FALSE)</f>
        <v>#VALUE!</v>
      </c>
      <c r="R48" s="1">
        <v>82</v>
      </c>
    </row>
    <row r="49" spans="1:18" x14ac:dyDescent="0.25">
      <c r="A49" s="11" t="s">
        <v>92</v>
      </c>
      <c r="B49" s="4" t="s">
        <v>106</v>
      </c>
      <c r="C49" s="3">
        <f>INVENTARIO12151833[[#This Row],[STOCK]]</f>
        <v>57</v>
      </c>
      <c r="D49" s="17">
        <f>SUMIF(ENTRADAS14172038[[#This Row],[CÓDIGO PRODUCTO]],INVENTARIO12151836[[#This Row],[CÓDIGO PRODUCTO]],ENTRADAS14172038[[#This Row],[CANTIDAD]])</f>
        <v>86</v>
      </c>
      <c r="E49" s="17">
        <f>SUMIF(SALIDAS13161937[[#This Row],[CÓDIGO PRODUCTO]],INVENTARIO12151836[[#This Row],[CÓDIGO PRODUCTO]],SALIDAS13161937[[#This Row],[CANTIDAD]])</f>
        <v>91</v>
      </c>
      <c r="F49" s="18">
        <f>INVENTARIO12151836[[#This Row],[EXISTENCIAS INICIALES]]+INVENTARIO12151836[[#This Row],[ENTRADAS]]-INVENTARIO12151836[[#This Row],[SALIDAS]]</f>
        <v>52</v>
      </c>
      <c r="H49" s="1" t="s">
        <v>183</v>
      </c>
      <c r="I49" s="15">
        <v>44696</v>
      </c>
      <c r="J49" s="11" t="s">
        <v>92</v>
      </c>
      <c r="K49" s="1" t="e" cm="1">
        <f t="array" ref="K49">BUSCARV</f>
        <v>#NAME?</v>
      </c>
      <c r="L49" s="1">
        <v>91</v>
      </c>
      <c r="N49" s="1" t="s">
        <v>184</v>
      </c>
      <c r="O49" s="16">
        <v>44693</v>
      </c>
      <c r="P49" s="11" t="s">
        <v>92</v>
      </c>
      <c r="Q49" s="1" t="e" cm="1" vm="1">
        <f t="array" aca="1" ref="Q49" ca="1">VLOOKUP(ENTRADAS14172038[CÓDIGO PRODUCTO],INVENTARIO12151836[],2,FALSE)</f>
        <v>#VALUE!</v>
      </c>
      <c r="R49" s="1">
        <v>86</v>
      </c>
    </row>
    <row r="50" spans="1:18" x14ac:dyDescent="0.25">
      <c r="A50" s="11" t="s">
        <v>93</v>
      </c>
      <c r="B50" s="4" t="s">
        <v>107</v>
      </c>
      <c r="C50" s="3">
        <f>INVENTARIO12151833[[#This Row],[STOCK]]</f>
        <v>52</v>
      </c>
      <c r="D50" s="17">
        <f>SUMIF(ENTRADAS14172038[[#This Row],[CÓDIGO PRODUCTO]],INVENTARIO12151836[[#This Row],[CÓDIGO PRODUCTO]],ENTRADAS14172038[[#This Row],[CANTIDAD]])</f>
        <v>86</v>
      </c>
      <c r="E50" s="17">
        <f>SUMIF(SALIDAS13161937[[#This Row],[CÓDIGO PRODUCTO]],INVENTARIO12151836[[#This Row],[CÓDIGO PRODUCTO]],SALIDAS13161937[[#This Row],[CANTIDAD]])</f>
        <v>94</v>
      </c>
      <c r="F50" s="18">
        <f>INVENTARIO12151836[[#This Row],[EXISTENCIAS INICIALES]]+INVENTARIO12151836[[#This Row],[ENTRADAS]]-INVENTARIO12151836[[#This Row],[SALIDAS]]</f>
        <v>44</v>
      </c>
      <c r="H50" s="1" t="s">
        <v>184</v>
      </c>
      <c r="I50" s="15">
        <v>44697</v>
      </c>
      <c r="J50" s="11" t="s">
        <v>93</v>
      </c>
      <c r="K50" s="1" t="e" cm="1">
        <f t="array" ref="K50">BUSCARV</f>
        <v>#NAME?</v>
      </c>
      <c r="L50" s="1">
        <v>94</v>
      </c>
      <c r="N50" s="1" t="s">
        <v>185</v>
      </c>
      <c r="O50" s="16">
        <v>44694</v>
      </c>
      <c r="P50" s="11" t="s">
        <v>93</v>
      </c>
      <c r="Q50" s="1" t="e" cm="1" vm="1">
        <f t="array" aca="1" ref="Q50" ca="1">VLOOKUP(ENTRADAS14172038[CÓDIGO PRODUCTO],INVENTARIO12151836[],2,FALSE)</f>
        <v>#VALUE!</v>
      </c>
      <c r="R50" s="1">
        <v>86</v>
      </c>
    </row>
    <row r="51" spans="1:18" x14ac:dyDescent="0.25">
      <c r="A51" s="11" t="s">
        <v>94</v>
      </c>
      <c r="B51" s="4" t="s">
        <v>108</v>
      </c>
      <c r="C51" s="3">
        <f>INVENTARIO12151833[[#This Row],[STOCK]]</f>
        <v>13</v>
      </c>
      <c r="D51" s="17">
        <f>SUMIF(ENTRADAS14172038[[#This Row],[CÓDIGO PRODUCTO]],INVENTARIO12151836[[#This Row],[CÓDIGO PRODUCTO]],ENTRADAS14172038[[#This Row],[CANTIDAD]])</f>
        <v>87</v>
      </c>
      <c r="E51" s="17">
        <f>SUMIF(SALIDAS13161937[[#This Row],[CÓDIGO PRODUCTO]],INVENTARIO12151836[[#This Row],[CÓDIGO PRODUCTO]],SALIDAS13161937[[#This Row],[CANTIDAD]])</f>
        <v>88</v>
      </c>
      <c r="F51" s="18">
        <f>INVENTARIO12151836[[#This Row],[EXISTENCIAS INICIALES]]+INVENTARIO12151836[[#This Row],[ENTRADAS]]-INVENTARIO12151836[[#This Row],[SALIDAS]]</f>
        <v>12</v>
      </c>
      <c r="H51" s="1" t="s">
        <v>185</v>
      </c>
      <c r="I51" s="15">
        <v>44698</v>
      </c>
      <c r="J51" s="11" t="s">
        <v>94</v>
      </c>
      <c r="K51" s="1" t="e" cm="1">
        <f t="array" ref="K51">BUSCARV</f>
        <v>#NAME?</v>
      </c>
      <c r="L51" s="1">
        <v>88</v>
      </c>
      <c r="N51" s="1" t="s">
        <v>186</v>
      </c>
      <c r="O51" s="16">
        <v>44695</v>
      </c>
      <c r="P51" s="11" t="s">
        <v>94</v>
      </c>
      <c r="Q51" s="1" t="e" cm="1" vm="1">
        <f t="array" aca="1" ref="Q51" ca="1">VLOOKUP(ENTRADAS14172038[CÓDIGO PRODUCTO],INVENTARIO12151836[],2,FALSE)</f>
        <v>#VALUE!</v>
      </c>
      <c r="R51" s="1">
        <v>87</v>
      </c>
    </row>
    <row r="52" spans="1:18" x14ac:dyDescent="0.25">
      <c r="A52" s="11" t="s">
        <v>95</v>
      </c>
      <c r="B52" s="4" t="s">
        <v>109</v>
      </c>
      <c r="C52" s="3">
        <f>INVENTARIO12151833[[#This Row],[STOCK]]</f>
        <v>61</v>
      </c>
      <c r="D52" s="17">
        <f>SUMIF(ENTRADAS14172038[[#This Row],[CÓDIGO PRODUCTO]],INVENTARIO12151836[[#This Row],[CÓDIGO PRODUCTO]],ENTRADAS14172038[[#This Row],[CANTIDAD]])</f>
        <v>88</v>
      </c>
      <c r="E52" s="17">
        <f>SUMIF(SALIDAS13161937[[#This Row],[CÓDIGO PRODUCTO]],INVENTARIO12151836[[#This Row],[CÓDIGO PRODUCTO]],SALIDAS13161937[[#This Row],[CANTIDAD]])</f>
        <v>89</v>
      </c>
      <c r="F52" s="18">
        <f>INVENTARIO12151836[[#This Row],[EXISTENCIAS INICIALES]]+INVENTARIO12151836[[#This Row],[ENTRADAS]]-INVENTARIO12151836[[#This Row],[SALIDAS]]</f>
        <v>60</v>
      </c>
      <c r="H52" s="1" t="s">
        <v>186</v>
      </c>
      <c r="I52" s="15">
        <v>44699</v>
      </c>
      <c r="J52" s="11" t="s">
        <v>95</v>
      </c>
      <c r="K52" s="1" t="e" cm="1">
        <f t="array" ref="K52">BUSCARV</f>
        <v>#NAME?</v>
      </c>
      <c r="L52" s="1">
        <v>89</v>
      </c>
      <c r="N52" s="1" t="s">
        <v>187</v>
      </c>
      <c r="O52" s="16">
        <v>44696</v>
      </c>
      <c r="P52" s="11" t="s">
        <v>95</v>
      </c>
      <c r="Q52" s="1" t="e" cm="1" vm="1">
        <f t="array" aca="1" ref="Q52" ca="1">VLOOKUP(ENTRADAS14172038[CÓDIGO PRODUCTO],INVENTARIO12151836[],2,FALSE)</f>
        <v>#VALUE!</v>
      </c>
      <c r="R52" s="1">
        <v>88</v>
      </c>
    </row>
    <row r="53" spans="1:18" x14ac:dyDescent="0.25">
      <c r="A53" s="11" t="s">
        <v>96</v>
      </c>
      <c r="B53" s="4" t="s">
        <v>110</v>
      </c>
      <c r="C53" s="3">
        <f>INVENTARIO12151833[[#This Row],[STOCK]]</f>
        <v>9</v>
      </c>
      <c r="D53" s="17">
        <f>SUMIF(ENTRADAS14172038[[#This Row],[CÓDIGO PRODUCTO]],INVENTARIO12151836[[#This Row],[CÓDIGO PRODUCTO]],ENTRADAS14172038[[#This Row],[CANTIDAD]])</f>
        <v>80</v>
      </c>
      <c r="E53" s="17">
        <f>SUMIF(SALIDAS13161937[[#This Row],[CÓDIGO PRODUCTO]],INVENTARIO12151836[[#This Row],[CÓDIGO PRODUCTO]],SALIDAS13161937[[#This Row],[CANTIDAD]])</f>
        <v>71</v>
      </c>
      <c r="F53" s="18">
        <f>INVENTARIO12151836[[#This Row],[EXISTENCIAS INICIALES]]+INVENTARIO12151836[[#This Row],[ENTRADAS]]-INVENTARIO12151836[[#This Row],[SALIDAS]]</f>
        <v>18</v>
      </c>
      <c r="H53" s="1" t="s">
        <v>187</v>
      </c>
      <c r="I53" s="15">
        <v>44700</v>
      </c>
      <c r="J53" s="11" t="s">
        <v>96</v>
      </c>
      <c r="K53" s="1" t="e" cm="1">
        <f t="array" ref="K53">BUSCARV</f>
        <v>#NAME?</v>
      </c>
      <c r="L53" s="1">
        <v>71</v>
      </c>
      <c r="N53" s="1" t="s">
        <v>188</v>
      </c>
      <c r="O53" s="16">
        <v>44697</v>
      </c>
      <c r="P53" s="11" t="s">
        <v>96</v>
      </c>
      <c r="Q53" s="1" t="e" cm="1" vm="1">
        <f t="array" aca="1" ref="Q53" ca="1">VLOOKUP(ENTRADAS14172038[CÓDIGO PRODUCTO],INVENTARIO12151836[],2,FALSE)</f>
        <v>#VALUE!</v>
      </c>
      <c r="R53" s="1">
        <v>80</v>
      </c>
    </row>
    <row r="54" spans="1:18" x14ac:dyDescent="0.25">
      <c r="A54" s="11" t="s">
        <v>97</v>
      </c>
      <c r="B54" s="4" t="s">
        <v>111</v>
      </c>
      <c r="C54" s="3">
        <f>INVENTARIO12151833[[#This Row],[STOCK]]</f>
        <v>75</v>
      </c>
      <c r="D54" s="17">
        <f>SUMIF(ENTRADAS14172038[[#This Row],[CÓDIGO PRODUCTO]],INVENTARIO12151836[[#This Row],[CÓDIGO PRODUCTO]],ENTRADAS14172038[[#This Row],[CANTIDAD]])</f>
        <v>90</v>
      </c>
      <c r="E54" s="17">
        <f>SUMIF(SALIDAS13161937[[#This Row],[CÓDIGO PRODUCTO]],INVENTARIO12151836[[#This Row],[CÓDIGO PRODUCTO]],SALIDAS13161937[[#This Row],[CANTIDAD]])</f>
        <v>86</v>
      </c>
      <c r="F54" s="18">
        <f>INVENTARIO12151836[[#This Row],[EXISTENCIAS INICIALES]]+INVENTARIO12151836[[#This Row],[ENTRADAS]]-INVENTARIO12151836[[#This Row],[SALIDAS]]</f>
        <v>79</v>
      </c>
      <c r="H54" s="1" t="s">
        <v>188</v>
      </c>
      <c r="I54" s="15">
        <v>44701</v>
      </c>
      <c r="J54" s="11" t="s">
        <v>97</v>
      </c>
      <c r="K54" s="1" t="e" cm="1">
        <f t="array" ref="K54">BUSCARV</f>
        <v>#NAME?</v>
      </c>
      <c r="L54" s="1">
        <v>86</v>
      </c>
      <c r="N54" s="1" t="s">
        <v>189</v>
      </c>
      <c r="O54" s="16">
        <v>44698</v>
      </c>
      <c r="P54" s="11" t="s">
        <v>97</v>
      </c>
      <c r="Q54" s="1" t="e" cm="1" vm="1">
        <f t="array" aca="1" ref="Q54" ca="1">VLOOKUP(ENTRADAS14172038[CÓDIGO PRODUCTO],INVENTARIO12151836[],2,FALSE)</f>
        <v>#VALUE!</v>
      </c>
      <c r="R54" s="1">
        <v>90</v>
      </c>
    </row>
    <row r="55" spans="1:18" x14ac:dyDescent="0.25">
      <c r="A55" s="11" t="s">
        <v>98</v>
      </c>
      <c r="B55" s="4" t="s">
        <v>112</v>
      </c>
      <c r="C55" s="3">
        <f>INVENTARIO12151833[[#This Row],[STOCK]]</f>
        <v>48</v>
      </c>
      <c r="D55" s="17">
        <f>SUMIF(ENTRADAS14172038[[#This Row],[CÓDIGO PRODUCTO]],INVENTARIO12151836[[#This Row],[CÓDIGO PRODUCTO]],ENTRADAS14172038[[#This Row],[CANTIDAD]])</f>
        <v>87</v>
      </c>
      <c r="E55" s="17">
        <f>SUMIF(SALIDAS13161937[[#This Row],[CÓDIGO PRODUCTO]],INVENTARIO12151836[[#This Row],[CÓDIGO PRODUCTO]],SALIDAS13161937[[#This Row],[CANTIDAD]])</f>
        <v>93</v>
      </c>
      <c r="F55" s="18">
        <f>INVENTARIO12151836[[#This Row],[EXISTENCIAS INICIALES]]+INVENTARIO12151836[[#This Row],[ENTRADAS]]-INVENTARIO12151836[[#This Row],[SALIDAS]]</f>
        <v>42</v>
      </c>
      <c r="H55" s="1" t="s">
        <v>189</v>
      </c>
      <c r="I55" s="15">
        <v>44702</v>
      </c>
      <c r="J55" s="11" t="s">
        <v>98</v>
      </c>
      <c r="K55" s="1" t="e" cm="1">
        <f t="array" ref="K55">BUSCARV</f>
        <v>#NAME?</v>
      </c>
      <c r="L55" s="1">
        <v>93</v>
      </c>
      <c r="N55" s="1" t="s">
        <v>190</v>
      </c>
      <c r="O55" s="16">
        <v>44699</v>
      </c>
      <c r="P55" s="11" t="s">
        <v>98</v>
      </c>
      <c r="Q55" s="1" t="e" cm="1" vm="1">
        <f t="array" aca="1" ref="Q55" ca="1">VLOOKUP(ENTRADAS14172038[CÓDIGO PRODUCTO],INVENTARIO12151836[],2,FALSE)</f>
        <v>#VALUE!</v>
      </c>
      <c r="R55" s="1">
        <v>87</v>
      </c>
    </row>
    <row r="56" spans="1:18" x14ac:dyDescent="0.25">
      <c r="A56" s="11" t="s">
        <v>113</v>
      </c>
      <c r="B56" s="4" t="s">
        <v>125</v>
      </c>
      <c r="C56" s="3">
        <f>INVENTARIO12151833[[#This Row],[STOCK]]</f>
        <v>15</v>
      </c>
      <c r="D56" s="17">
        <f>SUMIF(ENTRADAS14172038[[#This Row],[CÓDIGO PRODUCTO]],INVENTARIO12151836[[#This Row],[CÓDIGO PRODUCTO]],ENTRADAS14172038[[#This Row],[CANTIDAD]])</f>
        <v>88</v>
      </c>
      <c r="E56" s="17">
        <f>SUMIF(SALIDAS13161937[[#This Row],[CÓDIGO PRODUCTO]],INVENTARIO12151836[[#This Row],[CÓDIGO PRODUCTO]],SALIDAS13161937[[#This Row],[CANTIDAD]])</f>
        <v>89</v>
      </c>
      <c r="F56" s="18">
        <f>INVENTARIO12151836[[#This Row],[EXISTENCIAS INICIALES]]+INVENTARIO12151836[[#This Row],[ENTRADAS]]-INVENTARIO12151836[[#This Row],[SALIDAS]]</f>
        <v>14</v>
      </c>
      <c r="H56" s="1" t="s">
        <v>190</v>
      </c>
      <c r="I56" s="15">
        <v>44703</v>
      </c>
      <c r="J56" s="11" t="s">
        <v>113</v>
      </c>
      <c r="K56" s="1" t="e" cm="1">
        <f t="array" ref="K56">BUSCARV</f>
        <v>#NAME?</v>
      </c>
      <c r="L56" s="1">
        <v>89</v>
      </c>
      <c r="N56" s="1" t="s">
        <v>191</v>
      </c>
      <c r="O56" s="16">
        <v>44700</v>
      </c>
      <c r="P56" s="11" t="s">
        <v>113</v>
      </c>
      <c r="Q56" s="1" t="e" cm="1" vm="1">
        <f t="array" aca="1" ref="Q56" ca="1">VLOOKUP(ENTRADAS14172038[CÓDIGO PRODUCTO],INVENTARIO12151836[],2,FALSE)</f>
        <v>#VALUE!</v>
      </c>
      <c r="R56" s="1">
        <v>88</v>
      </c>
    </row>
    <row r="57" spans="1:18" x14ac:dyDescent="0.25">
      <c r="A57" s="11" t="s">
        <v>114</v>
      </c>
      <c r="B57" s="4" t="s">
        <v>126</v>
      </c>
      <c r="C57" s="3">
        <f>INVENTARIO12151833[[#This Row],[STOCK]]</f>
        <v>76</v>
      </c>
      <c r="D57" s="17">
        <f>SUMIF(ENTRADAS14172038[[#This Row],[CÓDIGO PRODUCTO]],INVENTARIO12151836[[#This Row],[CÓDIGO PRODUCTO]],ENTRADAS14172038[[#This Row],[CANTIDAD]])</f>
        <v>85</v>
      </c>
      <c r="E57" s="17">
        <f>SUMIF(SALIDAS13161937[[#This Row],[CÓDIGO PRODUCTO]],INVENTARIO12151836[[#This Row],[CÓDIGO PRODUCTO]],SALIDAS13161937[[#This Row],[CANTIDAD]])</f>
        <v>87</v>
      </c>
      <c r="F57" s="18">
        <f>INVENTARIO12151836[[#This Row],[EXISTENCIAS INICIALES]]+INVENTARIO12151836[[#This Row],[ENTRADAS]]-INVENTARIO12151836[[#This Row],[SALIDAS]]</f>
        <v>74</v>
      </c>
      <c r="H57" s="1" t="s">
        <v>191</v>
      </c>
      <c r="I57" s="15">
        <v>44704</v>
      </c>
      <c r="J57" s="11" t="s">
        <v>114</v>
      </c>
      <c r="K57" s="1" t="e" cm="1">
        <f t="array" ref="K57">BUSCARV</f>
        <v>#NAME?</v>
      </c>
      <c r="L57" s="1">
        <v>87</v>
      </c>
      <c r="N57" s="1" t="s">
        <v>192</v>
      </c>
      <c r="O57" s="16">
        <v>44701</v>
      </c>
      <c r="P57" s="11" t="s">
        <v>114</v>
      </c>
      <c r="Q57" s="1" t="e" cm="1" vm="1">
        <f t="array" aca="1" ref="Q57" ca="1">VLOOKUP(ENTRADAS14172038[CÓDIGO PRODUCTO],INVENTARIO12151836[],2,FALSE)</f>
        <v>#VALUE!</v>
      </c>
      <c r="R57" s="1">
        <v>85</v>
      </c>
    </row>
    <row r="58" spans="1:18" x14ac:dyDescent="0.25">
      <c r="A58" s="11" t="s">
        <v>115</v>
      </c>
      <c r="B58" s="4" t="s">
        <v>127</v>
      </c>
      <c r="C58" s="3">
        <f>INVENTARIO12151833[[#This Row],[STOCK]]</f>
        <v>35</v>
      </c>
      <c r="D58" s="17">
        <f>SUMIF(ENTRADAS14172038[[#This Row],[CÓDIGO PRODUCTO]],INVENTARIO12151836[[#This Row],[CÓDIGO PRODUCTO]],ENTRADAS14172038[[#This Row],[CANTIDAD]])</f>
        <v>86</v>
      </c>
      <c r="E58" s="17">
        <f>SUMIF(SALIDAS13161937[[#This Row],[CÓDIGO PRODUCTO]],INVENTARIO12151836[[#This Row],[CÓDIGO PRODUCTO]],SALIDAS13161937[[#This Row],[CANTIDAD]])</f>
        <v>93</v>
      </c>
      <c r="F58" s="18">
        <f>INVENTARIO12151836[[#This Row],[EXISTENCIAS INICIALES]]+INVENTARIO12151836[[#This Row],[ENTRADAS]]-INVENTARIO12151836[[#This Row],[SALIDAS]]</f>
        <v>28</v>
      </c>
      <c r="H58" s="1" t="s">
        <v>192</v>
      </c>
      <c r="I58" s="15">
        <v>44705</v>
      </c>
      <c r="J58" s="11" t="s">
        <v>115</v>
      </c>
      <c r="K58" s="1" t="e" cm="1">
        <f t="array" ref="K58">BUSCARV</f>
        <v>#NAME?</v>
      </c>
      <c r="L58" s="1">
        <v>93</v>
      </c>
      <c r="N58" s="1" t="s">
        <v>193</v>
      </c>
      <c r="O58" s="16">
        <v>44702</v>
      </c>
      <c r="P58" s="11" t="s">
        <v>115</v>
      </c>
      <c r="Q58" s="1" t="e" cm="1" vm="1">
        <f t="array" aca="1" ref="Q58" ca="1">VLOOKUP(ENTRADAS14172038[CÓDIGO PRODUCTO],INVENTARIO12151836[],2,FALSE)</f>
        <v>#VALUE!</v>
      </c>
      <c r="R58" s="1">
        <v>86</v>
      </c>
    </row>
    <row r="59" spans="1:18" x14ac:dyDescent="0.25">
      <c r="A59" s="11" t="s">
        <v>116</v>
      </c>
      <c r="B59" s="4" t="s">
        <v>128</v>
      </c>
      <c r="C59" s="3">
        <f>INVENTARIO12151833[[#This Row],[STOCK]]</f>
        <v>41</v>
      </c>
      <c r="D59" s="17">
        <f>SUMIF(ENTRADAS14172038[[#This Row],[CÓDIGO PRODUCTO]],INVENTARIO12151836[[#This Row],[CÓDIGO PRODUCTO]],ENTRADAS14172038[[#This Row],[CANTIDAD]])</f>
        <v>91</v>
      </c>
      <c r="E59" s="17">
        <f>SUMIF(SALIDAS13161937[[#This Row],[CÓDIGO PRODUCTO]],INVENTARIO12151836[[#This Row],[CÓDIGO PRODUCTO]],SALIDAS13161937[[#This Row],[CANTIDAD]])</f>
        <v>95</v>
      </c>
      <c r="F59" s="18">
        <f>INVENTARIO12151836[[#This Row],[EXISTENCIAS INICIALES]]+INVENTARIO12151836[[#This Row],[ENTRADAS]]-INVENTARIO12151836[[#This Row],[SALIDAS]]</f>
        <v>37</v>
      </c>
      <c r="H59" s="1" t="s">
        <v>193</v>
      </c>
      <c r="I59" s="15">
        <v>44706</v>
      </c>
      <c r="J59" s="11" t="s">
        <v>116</v>
      </c>
      <c r="K59" s="1" t="e" cm="1">
        <f t="array" ref="K59">BUSCARV</f>
        <v>#NAME?</v>
      </c>
      <c r="L59" s="1">
        <v>95</v>
      </c>
      <c r="N59" s="1" t="s">
        <v>194</v>
      </c>
      <c r="O59" s="16">
        <v>44703</v>
      </c>
      <c r="P59" s="11" t="s">
        <v>116</v>
      </c>
      <c r="Q59" s="1" t="e" cm="1" vm="1">
        <f t="array" aca="1" ref="Q59" ca="1">VLOOKUP(ENTRADAS14172038[CÓDIGO PRODUCTO],INVENTARIO12151836[],2,FALSE)</f>
        <v>#VALUE!</v>
      </c>
      <c r="R59" s="1">
        <v>91</v>
      </c>
    </row>
    <row r="60" spans="1:18" x14ac:dyDescent="0.25">
      <c r="A60" s="11" t="s">
        <v>117</v>
      </c>
      <c r="B60" s="4" t="s">
        <v>129</v>
      </c>
      <c r="C60" s="3">
        <f>INVENTARIO12151833[[#This Row],[STOCK]]</f>
        <v>111</v>
      </c>
      <c r="D60" s="17">
        <f>SUMIF(ENTRADAS14172038[[#This Row],[CÓDIGO PRODUCTO]],INVENTARIO12151836[[#This Row],[CÓDIGO PRODUCTO]],ENTRADAS14172038[[#This Row],[CANTIDAD]])</f>
        <v>85</v>
      </c>
      <c r="E60" s="17">
        <f>SUMIF(SALIDAS13161937[[#This Row],[CÓDIGO PRODUCTO]],INVENTARIO12151836[[#This Row],[CÓDIGO PRODUCTO]],SALIDAS13161937[[#This Row],[CANTIDAD]])</f>
        <v>87</v>
      </c>
      <c r="F60" s="18">
        <f>INVENTARIO12151836[[#This Row],[EXISTENCIAS INICIALES]]+INVENTARIO12151836[[#This Row],[ENTRADAS]]-INVENTARIO12151836[[#This Row],[SALIDAS]]</f>
        <v>109</v>
      </c>
      <c r="H60" s="1" t="s">
        <v>194</v>
      </c>
      <c r="I60" s="15">
        <v>44707</v>
      </c>
      <c r="J60" s="11" t="s">
        <v>117</v>
      </c>
      <c r="K60" s="1" t="e" cm="1">
        <f t="array" ref="K60">BUSCARV</f>
        <v>#NAME?</v>
      </c>
      <c r="L60" s="1">
        <v>87</v>
      </c>
      <c r="N60" s="1" t="s">
        <v>195</v>
      </c>
      <c r="O60" s="16">
        <v>44704</v>
      </c>
      <c r="P60" s="11" t="s">
        <v>117</v>
      </c>
      <c r="Q60" s="1" t="e" cm="1" vm="1">
        <f t="array" aca="1" ref="Q60" ca="1">VLOOKUP(ENTRADAS14172038[CÓDIGO PRODUCTO],INVENTARIO12151836[],2,FALSE)</f>
        <v>#VALUE!</v>
      </c>
      <c r="R60" s="1">
        <v>85</v>
      </c>
    </row>
    <row r="61" spans="1:18" x14ac:dyDescent="0.25">
      <c r="A61" s="11" t="s">
        <v>118</v>
      </c>
      <c r="B61" s="4" t="s">
        <v>130</v>
      </c>
      <c r="C61" s="3">
        <f>INVENTARIO12151833[[#This Row],[STOCK]]</f>
        <v>41</v>
      </c>
      <c r="D61" s="17">
        <f>SUMIF(ENTRADAS14172038[[#This Row],[CÓDIGO PRODUCTO]],INVENTARIO12151836[[#This Row],[CÓDIGO PRODUCTO]],ENTRADAS14172038[[#This Row],[CANTIDAD]])</f>
        <v>81</v>
      </c>
      <c r="E61" s="17">
        <f>SUMIF(SALIDAS13161937[[#This Row],[CÓDIGO PRODUCTO]],INVENTARIO12151836[[#This Row],[CÓDIGO PRODUCTO]],SALIDAS13161937[[#This Row],[CANTIDAD]])</f>
        <v>87</v>
      </c>
      <c r="F61" s="18">
        <f>INVENTARIO12151836[[#This Row],[EXISTENCIAS INICIALES]]+INVENTARIO12151836[[#This Row],[ENTRADAS]]-INVENTARIO12151836[[#This Row],[SALIDAS]]</f>
        <v>35</v>
      </c>
      <c r="H61" s="1" t="s">
        <v>195</v>
      </c>
      <c r="I61" s="15">
        <v>44708</v>
      </c>
      <c r="J61" s="11" t="s">
        <v>118</v>
      </c>
      <c r="K61" s="1" t="e" cm="1">
        <f t="array" ref="K61">BUSCARV</f>
        <v>#NAME?</v>
      </c>
      <c r="L61" s="1">
        <v>87</v>
      </c>
      <c r="N61" s="1" t="s">
        <v>196</v>
      </c>
      <c r="O61" s="16">
        <v>44705</v>
      </c>
      <c r="P61" s="11" t="s">
        <v>118</v>
      </c>
      <c r="Q61" s="1" t="e" cm="1" vm="1">
        <f t="array" aca="1" ref="Q61" ca="1">VLOOKUP(ENTRADAS14172038[CÓDIGO PRODUCTO],INVENTARIO12151836[],2,FALSE)</f>
        <v>#VALUE!</v>
      </c>
      <c r="R61" s="1">
        <v>81</v>
      </c>
    </row>
    <row r="62" spans="1:18" x14ac:dyDescent="0.25">
      <c r="A62" s="11" t="s">
        <v>119</v>
      </c>
      <c r="B62" s="4" t="s">
        <v>131</v>
      </c>
      <c r="C62" s="3">
        <f>INVENTARIO12151833[[#This Row],[STOCK]]</f>
        <v>23</v>
      </c>
      <c r="D62" s="17">
        <f>SUMIF(ENTRADAS14172038[[#This Row],[CÓDIGO PRODUCTO]],INVENTARIO12151836[[#This Row],[CÓDIGO PRODUCTO]],ENTRADAS14172038[[#This Row],[CANTIDAD]])</f>
        <v>83</v>
      </c>
      <c r="E62" s="17">
        <f>SUMIF(SALIDAS13161937[[#This Row],[CÓDIGO PRODUCTO]],INVENTARIO12151836[[#This Row],[CÓDIGO PRODUCTO]],SALIDAS13161937[[#This Row],[CANTIDAD]])</f>
        <v>93</v>
      </c>
      <c r="F62" s="18">
        <f>INVENTARIO12151836[[#This Row],[EXISTENCIAS INICIALES]]+INVENTARIO12151836[[#This Row],[ENTRADAS]]-INVENTARIO12151836[[#This Row],[SALIDAS]]</f>
        <v>13</v>
      </c>
      <c r="H62" s="1" t="s">
        <v>196</v>
      </c>
      <c r="I62" s="15">
        <v>44709</v>
      </c>
      <c r="J62" s="11" t="s">
        <v>119</v>
      </c>
      <c r="K62" s="1" t="e" cm="1">
        <f t="array" ref="K62">BUSCARV</f>
        <v>#NAME?</v>
      </c>
      <c r="L62" s="1">
        <v>93</v>
      </c>
      <c r="N62" s="1" t="s">
        <v>197</v>
      </c>
      <c r="O62" s="16">
        <v>44706</v>
      </c>
      <c r="P62" s="11" t="s">
        <v>119</v>
      </c>
      <c r="Q62" s="1" t="e" cm="1" vm="1">
        <f t="array" aca="1" ref="Q62" ca="1">VLOOKUP(ENTRADAS14172038[CÓDIGO PRODUCTO],INVENTARIO12151836[],2,FALSE)</f>
        <v>#VALUE!</v>
      </c>
      <c r="R62" s="1">
        <v>83</v>
      </c>
    </row>
    <row r="63" spans="1:18" x14ac:dyDescent="0.25">
      <c r="A63" s="11" t="s">
        <v>120</v>
      </c>
      <c r="B63" s="4" t="s">
        <v>132</v>
      </c>
      <c r="C63" s="3">
        <f>INVENTARIO12151833[[#This Row],[STOCK]]</f>
        <v>17</v>
      </c>
      <c r="D63" s="17">
        <f>SUMIF(ENTRADAS14172038[[#This Row],[CÓDIGO PRODUCTO]],INVENTARIO12151836[[#This Row],[CÓDIGO PRODUCTO]],ENTRADAS14172038[[#This Row],[CANTIDAD]])</f>
        <v>81</v>
      </c>
      <c r="E63" s="17">
        <f>SUMIF(SALIDAS13161937[[#This Row],[CÓDIGO PRODUCTO]],INVENTARIO12151836[[#This Row],[CÓDIGO PRODUCTO]],SALIDAS13161937[[#This Row],[CANTIDAD]])</f>
        <v>87</v>
      </c>
      <c r="F63" s="18">
        <f>INVENTARIO12151836[[#This Row],[EXISTENCIAS INICIALES]]+INVENTARIO12151836[[#This Row],[ENTRADAS]]-INVENTARIO12151836[[#This Row],[SALIDAS]]</f>
        <v>11</v>
      </c>
      <c r="H63" s="1" t="s">
        <v>197</v>
      </c>
      <c r="I63" s="15">
        <v>44710</v>
      </c>
      <c r="J63" s="11" t="s">
        <v>120</v>
      </c>
      <c r="K63" s="1" t="e" cm="1">
        <f t="array" ref="K63">BUSCARV</f>
        <v>#NAME?</v>
      </c>
      <c r="L63" s="1">
        <v>87</v>
      </c>
      <c r="N63" s="1" t="s">
        <v>198</v>
      </c>
      <c r="O63" s="16">
        <v>44707</v>
      </c>
      <c r="P63" s="11" t="s">
        <v>120</v>
      </c>
      <c r="Q63" s="1" t="e" cm="1" vm="1">
        <f t="array" aca="1" ref="Q63" ca="1">VLOOKUP(ENTRADAS14172038[CÓDIGO PRODUCTO],INVENTARIO12151836[],2,FALSE)</f>
        <v>#VALUE!</v>
      </c>
      <c r="R63" s="1">
        <v>81</v>
      </c>
    </row>
    <row r="64" spans="1:18" x14ac:dyDescent="0.25">
      <c r="A64" s="11" t="s">
        <v>121</v>
      </c>
      <c r="B64" s="4" t="s">
        <v>133</v>
      </c>
      <c r="C64" s="3">
        <f>INVENTARIO12151833[[#This Row],[STOCK]]</f>
        <v>54</v>
      </c>
      <c r="D64" s="17">
        <f>SUMIF(ENTRADAS14172038[[#This Row],[CÓDIGO PRODUCTO]],INVENTARIO12151836[[#This Row],[CÓDIGO PRODUCTO]],ENTRADAS14172038[[#This Row],[CANTIDAD]])</f>
        <v>82</v>
      </c>
      <c r="E64" s="17">
        <f>SUMIF(SALIDAS13161937[[#This Row],[CÓDIGO PRODUCTO]],INVENTARIO12151836[[#This Row],[CÓDIGO PRODUCTO]],SALIDAS13161937[[#This Row],[CANTIDAD]])</f>
        <v>90</v>
      </c>
      <c r="F64" s="18">
        <f>INVENTARIO12151836[[#This Row],[EXISTENCIAS INICIALES]]+INVENTARIO12151836[[#This Row],[ENTRADAS]]-INVENTARIO12151836[[#This Row],[SALIDAS]]</f>
        <v>46</v>
      </c>
      <c r="H64" s="1" t="s">
        <v>198</v>
      </c>
      <c r="I64" s="15">
        <v>44711</v>
      </c>
      <c r="J64" s="11" t="s">
        <v>121</v>
      </c>
      <c r="K64" s="1" t="e" cm="1">
        <f t="array" ref="K64">BUSCARV</f>
        <v>#NAME?</v>
      </c>
      <c r="L64" s="1">
        <v>90</v>
      </c>
      <c r="N64" s="1" t="s">
        <v>199</v>
      </c>
      <c r="O64" s="16">
        <v>44708</v>
      </c>
      <c r="P64" s="11" t="s">
        <v>121</v>
      </c>
      <c r="Q64" s="1" t="e" cm="1" vm="1">
        <f t="array" aca="1" ref="Q64" ca="1">VLOOKUP(ENTRADAS14172038[CÓDIGO PRODUCTO],INVENTARIO12151836[],2,FALSE)</f>
        <v>#VALUE!</v>
      </c>
      <c r="R64" s="1">
        <v>82</v>
      </c>
    </row>
    <row r="65" spans="1:18" x14ac:dyDescent="0.25">
      <c r="A65" s="11" t="s">
        <v>122</v>
      </c>
      <c r="B65" s="4" t="s">
        <v>134</v>
      </c>
      <c r="C65" s="3">
        <f>INVENTARIO12151833[[#This Row],[STOCK]]</f>
        <v>16</v>
      </c>
      <c r="D65" s="17">
        <f>SUMIF(ENTRADAS14172038[[#This Row],[CÓDIGO PRODUCTO]],INVENTARIO12151836[[#This Row],[CÓDIGO PRODUCTO]],ENTRADAS14172038[[#This Row],[CANTIDAD]])</f>
        <v>85</v>
      </c>
      <c r="E65" s="17">
        <f>SUMIF(SALIDAS13161937[[#This Row],[CÓDIGO PRODUCTO]],INVENTARIO12151836[[#This Row],[CÓDIGO PRODUCTO]],SALIDAS13161937[[#This Row],[CANTIDAD]])</f>
        <v>87</v>
      </c>
      <c r="F65" s="18">
        <f>INVENTARIO12151836[[#This Row],[EXISTENCIAS INICIALES]]+INVENTARIO12151836[[#This Row],[ENTRADAS]]-INVENTARIO12151836[[#This Row],[SALIDAS]]</f>
        <v>14</v>
      </c>
      <c r="H65" s="1" t="s">
        <v>199</v>
      </c>
      <c r="I65" s="15">
        <v>44712</v>
      </c>
      <c r="J65" s="11" t="s">
        <v>122</v>
      </c>
      <c r="K65" s="1" t="e" cm="1">
        <f t="array" ref="K65">BUSCARV</f>
        <v>#NAME?</v>
      </c>
      <c r="L65" s="1">
        <v>87</v>
      </c>
      <c r="N65" s="1" t="s">
        <v>200</v>
      </c>
      <c r="O65" s="16">
        <v>44709</v>
      </c>
      <c r="P65" s="11" t="s">
        <v>122</v>
      </c>
      <c r="Q65" s="1" t="e" cm="1" vm="1">
        <f t="array" aca="1" ref="Q65" ca="1">VLOOKUP(ENTRADAS14172038[CÓDIGO PRODUCTO],INVENTARIO12151836[],2,FALSE)</f>
        <v>#VALUE!</v>
      </c>
      <c r="R65" s="1">
        <v>85</v>
      </c>
    </row>
    <row r="66" spans="1:18" x14ac:dyDescent="0.25">
      <c r="A66" s="11" t="s">
        <v>123</v>
      </c>
      <c r="B66" s="4" t="s">
        <v>135</v>
      </c>
      <c r="C66" s="3">
        <f>INVENTARIO12151833[[#This Row],[STOCK]]</f>
        <v>48</v>
      </c>
      <c r="D66" s="17">
        <f>SUMIF(ENTRADAS14172038[[#This Row],[CÓDIGO PRODUCTO]],INVENTARIO12151836[[#This Row],[CÓDIGO PRODUCTO]],ENTRADAS14172038[[#This Row],[CANTIDAD]])</f>
        <v>91</v>
      </c>
      <c r="E66" s="17">
        <f>SUMIF(SALIDAS13161937[[#This Row],[CÓDIGO PRODUCTO]],INVENTARIO12151836[[#This Row],[CÓDIGO PRODUCTO]],SALIDAS13161937[[#This Row],[CANTIDAD]])</f>
        <v>87</v>
      </c>
      <c r="F66" s="18">
        <f>INVENTARIO12151836[[#This Row],[EXISTENCIAS INICIALES]]+INVENTARIO12151836[[#This Row],[ENTRADAS]]-INVENTARIO12151836[[#This Row],[SALIDAS]]</f>
        <v>52</v>
      </c>
      <c r="H66" s="1" t="s">
        <v>200</v>
      </c>
      <c r="I66" s="15">
        <v>44713</v>
      </c>
      <c r="J66" s="11" t="s">
        <v>123</v>
      </c>
      <c r="K66" s="1" t="e" cm="1">
        <f t="array" ref="K66">BUSCARV</f>
        <v>#NAME?</v>
      </c>
      <c r="L66" s="1">
        <v>87</v>
      </c>
      <c r="N66" s="1" t="s">
        <v>201</v>
      </c>
      <c r="O66" s="16">
        <v>44710</v>
      </c>
      <c r="P66" s="11" t="s">
        <v>123</v>
      </c>
      <c r="Q66" s="1" t="e" cm="1" vm="1">
        <f t="array" aca="1" ref="Q66" ca="1">VLOOKUP(ENTRADAS14172038[CÓDIGO PRODUCTO],INVENTARIO12151836[],2,FALSE)</f>
        <v>#VALUE!</v>
      </c>
      <c r="R66" s="1">
        <v>91</v>
      </c>
    </row>
    <row r="67" spans="1:18" x14ac:dyDescent="0.25">
      <c r="A67" s="11" t="s">
        <v>124</v>
      </c>
      <c r="B67" s="4" t="s">
        <v>136</v>
      </c>
      <c r="C67" s="3">
        <f>INVENTARIO12151833[[#This Row],[STOCK]]</f>
        <v>32</v>
      </c>
      <c r="D67" s="17">
        <f>SUMIF(ENTRADAS14172038[[#This Row],[CÓDIGO PRODUCTO]],INVENTARIO12151836[[#This Row],[CÓDIGO PRODUCTO]],ENTRADAS14172038[[#This Row],[CANTIDAD]])</f>
        <v>85</v>
      </c>
      <c r="E67" s="17">
        <f>SUMIF(SALIDAS13161937[[#This Row],[CÓDIGO PRODUCTO]],INVENTARIO12151836[[#This Row],[CÓDIGO PRODUCTO]],SALIDAS13161937[[#This Row],[CANTIDAD]])</f>
        <v>91</v>
      </c>
      <c r="F67" s="18">
        <f>INVENTARIO12151836[[#This Row],[EXISTENCIAS INICIALES]]+INVENTARIO12151836[[#This Row],[ENTRADAS]]-INVENTARIO12151836[[#This Row],[SALIDAS]]</f>
        <v>26</v>
      </c>
      <c r="H67" s="1" t="s">
        <v>201</v>
      </c>
      <c r="I67" s="15">
        <v>44714</v>
      </c>
      <c r="J67" s="11" t="s">
        <v>124</v>
      </c>
      <c r="K67" s="1" t="e" cm="1">
        <f t="array" ref="K67">BUSCARV</f>
        <v>#NAME?</v>
      </c>
      <c r="L67" s="1">
        <v>91</v>
      </c>
      <c r="N67" s="1" t="s">
        <v>202</v>
      </c>
      <c r="O67" s="16">
        <v>44711</v>
      </c>
      <c r="P67" s="11" t="s">
        <v>124</v>
      </c>
      <c r="Q67" s="1" t="e" cm="1" vm="1">
        <f t="array" aca="1" ref="Q67" ca="1">VLOOKUP(ENTRADAS14172038[CÓDIGO PRODUCTO],INVENTARIO12151836[],2,FALSE)</f>
        <v>#VALUE!</v>
      </c>
      <c r="R67" s="1">
        <v>85</v>
      </c>
    </row>
    <row r="68" spans="1:18" x14ac:dyDescent="0.25">
      <c r="A68" s="11" t="s">
        <v>137</v>
      </c>
      <c r="B68" s="4" t="s">
        <v>139</v>
      </c>
      <c r="C68" s="3">
        <f>INVENTARIO12151833[[#This Row],[STOCK]]</f>
        <v>47</v>
      </c>
      <c r="D68" s="17">
        <f>SUMIF(ENTRADAS14172038[[#This Row],[CÓDIGO PRODUCTO]],INVENTARIO12151836[[#This Row],[CÓDIGO PRODUCTO]],ENTRADAS14172038[[#This Row],[CANTIDAD]])</f>
        <v>86</v>
      </c>
      <c r="E68" s="17">
        <f>SUMIF(SALIDAS13161937[[#This Row],[CÓDIGO PRODUCTO]],INVENTARIO12151836[[#This Row],[CÓDIGO PRODUCTO]],SALIDAS13161937[[#This Row],[CANTIDAD]])</f>
        <v>94</v>
      </c>
      <c r="F68" s="18">
        <f>INVENTARIO12151836[[#This Row],[EXISTENCIAS INICIALES]]+INVENTARIO12151836[[#This Row],[ENTRADAS]]-INVENTARIO12151836[[#This Row],[SALIDAS]]</f>
        <v>39</v>
      </c>
      <c r="H68" s="1" t="s">
        <v>202</v>
      </c>
      <c r="I68" s="15">
        <v>44715</v>
      </c>
      <c r="J68" s="11" t="s">
        <v>137</v>
      </c>
      <c r="K68" s="1" t="e" cm="1">
        <f t="array" ref="K68">BUSCARV</f>
        <v>#NAME?</v>
      </c>
      <c r="L68" s="1">
        <v>94</v>
      </c>
      <c r="N68" s="1" t="s">
        <v>203</v>
      </c>
      <c r="O68" s="16">
        <v>44712</v>
      </c>
      <c r="P68" s="11" t="s">
        <v>137</v>
      </c>
      <c r="Q68" s="1" t="e" cm="1" vm="1">
        <f t="array" aca="1" ref="Q68" ca="1">VLOOKUP(ENTRADAS14172038[CÓDIGO PRODUCTO],INVENTARIO12151836[],2,FALSE)</f>
        <v>#VALUE!</v>
      </c>
      <c r="R68" s="1">
        <v>86</v>
      </c>
    </row>
    <row r="69" spans="1:18" x14ac:dyDescent="0.25">
      <c r="A69" s="11" t="s">
        <v>138</v>
      </c>
      <c r="B69" s="4" t="s">
        <v>140</v>
      </c>
      <c r="C69" s="3">
        <f>INVENTARIO12151833[[#This Row],[STOCK]]</f>
        <v>74</v>
      </c>
      <c r="D69" s="17">
        <f>SUMIF(ENTRADAS14172038[[#This Row],[CÓDIGO PRODUCTO]],INVENTARIO12151836[[#This Row],[CÓDIGO PRODUCTO]],ENTRADAS14172038[[#This Row],[CANTIDAD]])</f>
        <v>85</v>
      </c>
      <c r="E69" s="17">
        <f>SUMIF(SALIDAS13161937[[#This Row],[CÓDIGO PRODUCTO]],INVENTARIO12151836[[#This Row],[CÓDIGO PRODUCTO]],SALIDAS13161937[[#This Row],[CANTIDAD]])</f>
        <v>95</v>
      </c>
      <c r="F69" s="18">
        <f>INVENTARIO12151836[[#This Row],[EXISTENCIAS INICIALES]]+INVENTARIO12151836[[#This Row],[ENTRADAS]]-INVENTARIO12151836[[#This Row],[SALIDAS]]</f>
        <v>64</v>
      </c>
      <c r="H69" s="1" t="s">
        <v>203</v>
      </c>
      <c r="I69" s="15">
        <v>44716</v>
      </c>
      <c r="J69" s="11" t="s">
        <v>138</v>
      </c>
      <c r="K69" s="1" t="e" cm="1">
        <f t="array" ref="K69">BUSCARV</f>
        <v>#NAME?</v>
      </c>
      <c r="L69" s="1">
        <v>95</v>
      </c>
      <c r="N69" s="1" t="s">
        <v>204</v>
      </c>
      <c r="O69" s="16">
        <v>44713</v>
      </c>
      <c r="P69" s="11" t="s">
        <v>138</v>
      </c>
      <c r="Q69" s="1" t="e" cm="1" vm="1">
        <f t="array" aca="1" ref="Q69" ca="1">VLOOKUP(ENTRADAS14172038[CÓDIGO PRODUCTO],INVENTARIO12151836[],2,FALSE)</f>
        <v>#VALUE!</v>
      </c>
      <c r="R69" s="1">
        <v>85</v>
      </c>
    </row>
    <row r="70" spans="1:18" x14ac:dyDescent="0.25">
      <c r="A70" s="11" t="s">
        <v>392</v>
      </c>
      <c r="B70" t="s">
        <v>273</v>
      </c>
      <c r="C70" s="3">
        <f>INVENTARIO12151833[[#This Row],[STOCK]]</f>
        <v>57</v>
      </c>
      <c r="D70" s="17">
        <f>SUMIF(ENTRADAS14172038[[#This Row],[CÓDIGO PRODUCTO]],INVENTARIO12151836[[#This Row],[CÓDIGO PRODUCTO]],ENTRADAS14172038[[#This Row],[CANTIDAD]])</f>
        <v>87</v>
      </c>
      <c r="E70" s="17">
        <f>SUMIF(SALIDAS13161937[[#This Row],[CÓDIGO PRODUCTO]],INVENTARIO12151836[[#This Row],[CÓDIGO PRODUCTO]],SALIDAS13161937[[#This Row],[CANTIDAD]])</f>
        <v>88</v>
      </c>
      <c r="F70" s="18">
        <f>INVENTARIO12151836[[#This Row],[EXISTENCIAS INICIALES]]+INVENTARIO12151836[[#This Row],[ENTRADAS]]-INVENTARIO12151836[[#This Row],[SALIDAS]]</f>
        <v>56</v>
      </c>
      <c r="H70" s="1" t="s">
        <v>204</v>
      </c>
      <c r="J70" s="11" t="s">
        <v>392</v>
      </c>
      <c r="K70" s="36" t="e" cm="1">
        <f t="array" ref="K70">BUSCARV</f>
        <v>#NAME?</v>
      </c>
      <c r="L70" s="1">
        <v>88</v>
      </c>
      <c r="N70" s="1" t="s">
        <v>518</v>
      </c>
      <c r="P70" s="11" t="s">
        <v>392</v>
      </c>
      <c r="Q70" s="1" t="e" cm="1" vm="1">
        <f t="array" aca="1" ref="Q70" ca="1">VLOOKUP(ENTRADAS14172038[CÓDIGO PRODUCTO],INVENTARIO12151836[],2,FALSE)</f>
        <v>#VALUE!</v>
      </c>
      <c r="R70" s="1">
        <v>87</v>
      </c>
    </row>
    <row r="71" spans="1:18" x14ac:dyDescent="0.25">
      <c r="A71" s="11" t="s">
        <v>393</v>
      </c>
      <c r="B71" t="s">
        <v>40</v>
      </c>
      <c r="C71" s="3">
        <f>INVENTARIO12151833[[#This Row],[STOCK]]</f>
        <v>51</v>
      </c>
      <c r="D71" s="17">
        <f>SUMIF(ENTRADAS14172038[[#This Row],[CÓDIGO PRODUCTO]],INVENTARIO12151836[[#This Row],[CÓDIGO PRODUCTO]],ENTRADAS14172038[[#This Row],[CANTIDAD]])</f>
        <v>88</v>
      </c>
      <c r="E71" s="17">
        <f>SUMIF(SALIDAS13161937[[#This Row],[CÓDIGO PRODUCTO]],INVENTARIO12151836[[#This Row],[CÓDIGO PRODUCTO]],SALIDAS13161937[[#This Row],[CANTIDAD]])</f>
        <v>94</v>
      </c>
      <c r="F71" s="18">
        <f>INVENTARIO12151836[[#This Row],[EXISTENCIAS INICIALES]]+INVENTARIO12151836[[#This Row],[ENTRADAS]]-INVENTARIO12151836[[#This Row],[SALIDAS]]</f>
        <v>45</v>
      </c>
      <c r="H71" s="1" t="s">
        <v>518</v>
      </c>
      <c r="J71" s="11" t="s">
        <v>393</v>
      </c>
      <c r="K71" s="36" t="e" cm="1">
        <f t="array" ref="K71">BUSCARV</f>
        <v>#NAME?</v>
      </c>
      <c r="L71" s="1">
        <v>94</v>
      </c>
      <c r="N71" s="1" t="s">
        <v>519</v>
      </c>
      <c r="P71" s="11" t="s">
        <v>393</v>
      </c>
      <c r="Q71" s="1" t="e" cm="1" vm="1">
        <f t="array" aca="1" ref="Q71" ca="1">VLOOKUP(ENTRADAS14172038[CÓDIGO PRODUCTO],INVENTARIO12151836[],2,FALSE)</f>
        <v>#VALUE!</v>
      </c>
      <c r="R71" s="1">
        <v>88</v>
      </c>
    </row>
    <row r="72" spans="1:18" x14ac:dyDescent="0.25">
      <c r="A72" s="11" t="s">
        <v>394</v>
      </c>
      <c r="B72" t="s">
        <v>274</v>
      </c>
      <c r="C72" s="3">
        <f>INVENTARIO12151833[[#This Row],[STOCK]]</f>
        <v>86</v>
      </c>
      <c r="D72" s="19">
        <f>SUMIF(ENTRADAS14172038[[#This Row],[CÓDIGO PRODUCTO]],INVENTARIO12151836[[#This Row],[CÓDIGO PRODUCTO]],ENTRADAS14172038[[#This Row],[CANTIDAD]])</f>
        <v>97</v>
      </c>
      <c r="E72" s="19">
        <f>SUMIF(SALIDAS13161937[[#This Row],[CÓDIGO PRODUCTO]],INVENTARIO12151836[[#This Row],[CÓDIGO PRODUCTO]],SALIDAS13161937[[#This Row],[CANTIDAD]])</f>
        <v>88</v>
      </c>
      <c r="F72" s="20">
        <f>INVENTARIO12151836[[#This Row],[EXISTENCIAS INICIALES]]+INVENTARIO12151836[[#This Row],[ENTRADAS]]-INVENTARIO12151836[[#This Row],[SALIDAS]]</f>
        <v>95</v>
      </c>
      <c r="H72" s="1" t="s">
        <v>519</v>
      </c>
      <c r="J72" s="11" t="s">
        <v>394</v>
      </c>
      <c r="K72" s="36" t="e" cm="1">
        <f t="array" ref="K72">BUSCARV</f>
        <v>#NAME?</v>
      </c>
      <c r="L72" s="1">
        <v>88</v>
      </c>
      <c r="N72" s="1" t="s">
        <v>520</v>
      </c>
      <c r="P72" s="11" t="s">
        <v>394</v>
      </c>
      <c r="Q72" s="1" t="e" cm="1" vm="1">
        <f t="array" aca="1" ref="Q72" ca="1">VLOOKUP(ENTRADAS14172038[CÓDIGO PRODUCTO],INVENTARIO12151836[],2,FALSE)</f>
        <v>#VALUE!</v>
      </c>
      <c r="R72" s="1">
        <v>97</v>
      </c>
    </row>
    <row r="73" spans="1:18" x14ac:dyDescent="0.25">
      <c r="A73" s="11" t="s">
        <v>395</v>
      </c>
      <c r="B73" t="s">
        <v>275</v>
      </c>
      <c r="C73" s="3">
        <f>INVENTARIO12151833[[#This Row],[STOCK]]</f>
        <v>63</v>
      </c>
      <c r="D73" s="17">
        <f>SUMIF(ENTRADAS14172038[[#This Row],[CÓDIGO PRODUCTO]],INVENTARIO12151836[[#This Row],[CÓDIGO PRODUCTO]],ENTRADAS14172038[[#This Row],[CANTIDAD]])</f>
        <v>93</v>
      </c>
      <c r="E73" s="17">
        <f>SUMIF(SALIDAS13161937[[#This Row],[CÓDIGO PRODUCTO]],INVENTARIO12151836[[#This Row],[CÓDIGO PRODUCTO]],SALIDAS13161937[[#This Row],[CANTIDAD]])</f>
        <v>93</v>
      </c>
      <c r="F73" s="18">
        <f>INVENTARIO12151836[[#This Row],[EXISTENCIAS INICIALES]]+INVENTARIO12151836[[#This Row],[ENTRADAS]]-INVENTARIO12151836[[#This Row],[SALIDAS]]</f>
        <v>63</v>
      </c>
      <c r="H73" s="1" t="s">
        <v>520</v>
      </c>
      <c r="J73" s="11" t="s">
        <v>395</v>
      </c>
      <c r="K73" s="36" t="e" cm="1">
        <f t="array" ref="K73">BUSCARV</f>
        <v>#NAME?</v>
      </c>
      <c r="L73" s="1">
        <v>93</v>
      </c>
      <c r="N73" s="1" t="s">
        <v>521</v>
      </c>
      <c r="P73" s="11" t="s">
        <v>395</v>
      </c>
      <c r="Q73" s="1" t="e" cm="1" vm="1">
        <f t="array" aca="1" ref="Q73" ca="1">VLOOKUP(ENTRADAS14172038[CÓDIGO PRODUCTO],INVENTARIO12151836[],2,FALSE)</f>
        <v>#VALUE!</v>
      </c>
      <c r="R73" s="1">
        <v>93</v>
      </c>
    </row>
    <row r="74" spans="1:18" x14ac:dyDescent="0.25">
      <c r="A74" s="11" t="s">
        <v>396</v>
      </c>
      <c r="B74" t="s">
        <v>276</v>
      </c>
      <c r="C74" s="3">
        <f>INVENTARIO12151833[[#This Row],[STOCK]]</f>
        <v>89</v>
      </c>
      <c r="D74" s="17">
        <f>SUMIF(ENTRADAS14172038[[#This Row],[CÓDIGO PRODUCTO]],INVENTARIO12151836[[#This Row],[CÓDIGO PRODUCTO]],ENTRADAS14172038[[#This Row],[CANTIDAD]])</f>
        <v>107</v>
      </c>
      <c r="E74" s="17">
        <f>SUMIF(SALIDAS13161937[[#This Row],[CÓDIGO PRODUCTO]],INVENTARIO12151836[[#This Row],[CÓDIGO PRODUCTO]],SALIDAS13161937[[#This Row],[CANTIDAD]])</f>
        <v>90</v>
      </c>
      <c r="F74" s="18">
        <f>INVENTARIO12151836[[#This Row],[EXISTENCIAS INICIALES]]+INVENTARIO12151836[[#This Row],[ENTRADAS]]-INVENTARIO12151836[[#This Row],[SALIDAS]]</f>
        <v>106</v>
      </c>
      <c r="H74" s="1" t="s">
        <v>521</v>
      </c>
      <c r="J74" s="11" t="s">
        <v>396</v>
      </c>
      <c r="K74" s="36" t="e" cm="1">
        <f t="array" ref="K74">BUSCARV</f>
        <v>#NAME?</v>
      </c>
      <c r="L74" s="1">
        <v>90</v>
      </c>
      <c r="N74" s="1" t="s">
        <v>522</v>
      </c>
      <c r="P74" s="11" t="s">
        <v>396</v>
      </c>
      <c r="Q74" s="1" t="e" cm="1" vm="1">
        <f t="array" aca="1" ref="Q74" ca="1">VLOOKUP(ENTRADAS14172038[CÓDIGO PRODUCTO],INVENTARIO12151836[],2,FALSE)</f>
        <v>#VALUE!</v>
      </c>
      <c r="R74" s="1">
        <v>107</v>
      </c>
    </row>
    <row r="75" spans="1:18" x14ac:dyDescent="0.25">
      <c r="A75" s="11" t="s">
        <v>397</v>
      </c>
      <c r="B75" t="s">
        <v>41</v>
      </c>
      <c r="C75" s="3">
        <f>INVENTARIO12151833[[#This Row],[STOCK]]</f>
        <v>36</v>
      </c>
      <c r="D75" s="17">
        <f>SUMIF(ENTRADAS14172038[[#This Row],[CÓDIGO PRODUCTO]],INVENTARIO12151836[[#This Row],[CÓDIGO PRODUCTO]],ENTRADAS14172038[[#This Row],[CANTIDAD]])</f>
        <v>100</v>
      </c>
      <c r="E75" s="17">
        <f>SUMIF(SALIDAS13161937[[#This Row],[CÓDIGO PRODUCTO]],INVENTARIO12151836[[#This Row],[CÓDIGO PRODUCTO]],SALIDAS13161937[[#This Row],[CANTIDAD]])</f>
        <v>95</v>
      </c>
      <c r="F75" s="18">
        <f>INVENTARIO12151836[[#This Row],[EXISTENCIAS INICIALES]]+INVENTARIO12151836[[#This Row],[ENTRADAS]]-INVENTARIO12151836[[#This Row],[SALIDAS]]</f>
        <v>41</v>
      </c>
      <c r="H75" s="1" t="s">
        <v>522</v>
      </c>
      <c r="J75" s="11" t="s">
        <v>397</v>
      </c>
      <c r="K75" s="36" t="e" cm="1">
        <f t="array" ref="K75">BUSCARV</f>
        <v>#NAME?</v>
      </c>
      <c r="L75" s="1">
        <v>95</v>
      </c>
      <c r="N75" s="1" t="s">
        <v>523</v>
      </c>
      <c r="P75" s="11" t="s">
        <v>397</v>
      </c>
      <c r="Q75" s="1" t="e" cm="1" vm="1">
        <f t="array" aca="1" ref="Q75" ca="1">VLOOKUP(ENTRADAS14172038[CÓDIGO PRODUCTO],INVENTARIO12151836[],2,FALSE)</f>
        <v>#VALUE!</v>
      </c>
      <c r="R75" s="1">
        <v>100</v>
      </c>
    </row>
    <row r="76" spans="1:18" x14ac:dyDescent="0.25">
      <c r="A76" s="11" t="s">
        <v>398</v>
      </c>
      <c r="B76" t="s">
        <v>277</v>
      </c>
      <c r="C76" s="3">
        <f>INVENTARIO12151833[[#This Row],[STOCK]]</f>
        <v>38</v>
      </c>
      <c r="D76" s="17">
        <f>SUMIF(ENTRADAS14172038[[#This Row],[CÓDIGO PRODUCTO]],INVENTARIO12151836[[#This Row],[CÓDIGO PRODUCTO]],ENTRADAS14172038[[#This Row],[CANTIDAD]])</f>
        <v>93</v>
      </c>
      <c r="E76" s="17">
        <f>SUMIF(SALIDAS13161937[[#This Row],[CÓDIGO PRODUCTO]],INVENTARIO12151836[[#This Row],[CÓDIGO PRODUCTO]],SALIDAS13161937[[#This Row],[CANTIDAD]])</f>
        <v>91</v>
      </c>
      <c r="F76" s="18">
        <f>INVENTARIO12151836[[#This Row],[EXISTENCIAS INICIALES]]+INVENTARIO12151836[[#This Row],[ENTRADAS]]-INVENTARIO12151836[[#This Row],[SALIDAS]]</f>
        <v>40</v>
      </c>
      <c r="H76" s="1" t="s">
        <v>523</v>
      </c>
      <c r="J76" s="11" t="s">
        <v>398</v>
      </c>
      <c r="K76" s="36" t="e" cm="1">
        <f t="array" ref="K76">BUSCARV</f>
        <v>#NAME?</v>
      </c>
      <c r="L76" s="1">
        <v>91</v>
      </c>
      <c r="N76" s="1" t="s">
        <v>524</v>
      </c>
      <c r="P76" s="11" t="s">
        <v>398</v>
      </c>
      <c r="Q76" s="1" t="e" cm="1" vm="1">
        <f t="array" aca="1" ref="Q76" ca="1">VLOOKUP(ENTRADAS14172038[CÓDIGO PRODUCTO],INVENTARIO12151836[],2,FALSE)</f>
        <v>#VALUE!</v>
      </c>
      <c r="R76" s="1">
        <v>93</v>
      </c>
    </row>
    <row r="77" spans="1:18" x14ac:dyDescent="0.25">
      <c r="A77" s="11" t="s">
        <v>399</v>
      </c>
      <c r="B77" t="s">
        <v>278</v>
      </c>
      <c r="C77" s="3">
        <f>INVENTARIO12151833[[#This Row],[STOCK]]</f>
        <v>59</v>
      </c>
      <c r="D77" s="17">
        <f>SUMIF(ENTRADAS14172038[[#This Row],[CÓDIGO PRODUCTO]],INVENTARIO12151836[[#This Row],[CÓDIGO PRODUCTO]],ENTRADAS14172038[[#This Row],[CANTIDAD]])</f>
        <v>96</v>
      </c>
      <c r="E77" s="17">
        <f>SUMIF(SALIDAS13161937[[#This Row],[CÓDIGO PRODUCTO]],INVENTARIO12151836[[#This Row],[CÓDIGO PRODUCTO]],SALIDAS13161937[[#This Row],[CANTIDAD]])</f>
        <v>91</v>
      </c>
      <c r="F77" s="18">
        <f>INVENTARIO12151836[[#This Row],[EXISTENCIAS INICIALES]]+INVENTARIO12151836[[#This Row],[ENTRADAS]]-INVENTARIO12151836[[#This Row],[SALIDAS]]</f>
        <v>64</v>
      </c>
      <c r="H77" s="1" t="s">
        <v>524</v>
      </c>
      <c r="J77" s="11" t="s">
        <v>399</v>
      </c>
      <c r="K77" s="36" t="e" cm="1">
        <f t="array" ref="K77">BUSCARV</f>
        <v>#NAME?</v>
      </c>
      <c r="L77" s="1">
        <v>91</v>
      </c>
      <c r="N77" s="1" t="s">
        <v>525</v>
      </c>
      <c r="P77" s="11" t="s">
        <v>399</v>
      </c>
      <c r="Q77" s="1" t="e" cm="1" vm="1">
        <f t="array" aca="1" ref="Q77" ca="1">VLOOKUP(ENTRADAS14172038[CÓDIGO PRODUCTO],INVENTARIO12151836[],2,FALSE)</f>
        <v>#VALUE!</v>
      </c>
      <c r="R77" s="1">
        <v>96</v>
      </c>
    </row>
    <row r="78" spans="1:18" x14ac:dyDescent="0.25">
      <c r="A78" s="11" t="s">
        <v>400</v>
      </c>
      <c r="B78" t="s">
        <v>279</v>
      </c>
      <c r="C78" s="3">
        <f>INVENTARIO12151833[[#This Row],[STOCK]]</f>
        <v>103</v>
      </c>
      <c r="D78" s="17">
        <f>SUMIF(ENTRADAS14172038[[#This Row],[CÓDIGO PRODUCTO]],INVENTARIO12151836[[#This Row],[CÓDIGO PRODUCTO]],ENTRADAS14172038[[#This Row],[CANTIDAD]])</f>
        <v>107</v>
      </c>
      <c r="E78" s="17">
        <f>SUMIF(SALIDAS13161937[[#This Row],[CÓDIGO PRODUCTO]],INVENTARIO12151836[[#This Row],[CÓDIGO PRODUCTO]],SALIDAS13161937[[#This Row],[CANTIDAD]])</f>
        <v>88</v>
      </c>
      <c r="F78" s="18">
        <f>INVENTARIO12151836[[#This Row],[EXISTENCIAS INICIALES]]+INVENTARIO12151836[[#This Row],[ENTRADAS]]-INVENTARIO12151836[[#This Row],[SALIDAS]]</f>
        <v>122</v>
      </c>
      <c r="H78" s="1" t="s">
        <v>525</v>
      </c>
      <c r="J78" s="11" t="s">
        <v>400</v>
      </c>
      <c r="K78" s="36" t="e" cm="1">
        <f t="array" ref="K78">BUSCARV</f>
        <v>#NAME?</v>
      </c>
      <c r="L78" s="1">
        <v>88</v>
      </c>
      <c r="N78" s="1" t="s">
        <v>526</v>
      </c>
      <c r="P78" s="11" t="s">
        <v>400</v>
      </c>
      <c r="Q78" s="1" t="e" cm="1" vm="1">
        <f t="array" aca="1" ref="Q78" ca="1">VLOOKUP(ENTRADAS14172038[CÓDIGO PRODUCTO],INVENTARIO12151836[],2,FALSE)</f>
        <v>#VALUE!</v>
      </c>
      <c r="R78" s="1">
        <v>107</v>
      </c>
    </row>
    <row r="79" spans="1:18" x14ac:dyDescent="0.25">
      <c r="A79" s="11" t="s">
        <v>401</v>
      </c>
      <c r="B79" t="s">
        <v>280</v>
      </c>
      <c r="C79" s="3">
        <f>INVENTARIO12151833[[#This Row],[STOCK]]</f>
        <v>58</v>
      </c>
      <c r="D79" s="17">
        <f>SUMIF(ENTRADAS14172038[[#This Row],[CÓDIGO PRODUCTO]],INVENTARIO12151836[[#This Row],[CÓDIGO PRODUCTO]],ENTRADAS14172038[[#This Row],[CANTIDAD]])</f>
        <v>96</v>
      </c>
      <c r="E79" s="17">
        <f>SUMIF(SALIDAS13161937[[#This Row],[CÓDIGO PRODUCTO]],INVENTARIO12151836[[#This Row],[CÓDIGO PRODUCTO]],SALIDAS13161937[[#This Row],[CANTIDAD]])</f>
        <v>92</v>
      </c>
      <c r="F79" s="18">
        <f>INVENTARIO12151836[[#This Row],[EXISTENCIAS INICIALES]]+INVENTARIO12151836[[#This Row],[ENTRADAS]]-INVENTARIO12151836[[#This Row],[SALIDAS]]</f>
        <v>62</v>
      </c>
      <c r="H79" s="1" t="s">
        <v>526</v>
      </c>
      <c r="J79" s="11" t="s">
        <v>401</v>
      </c>
      <c r="K79" s="36" t="e" cm="1">
        <f t="array" ref="K79">BUSCARV</f>
        <v>#NAME?</v>
      </c>
      <c r="L79" s="1">
        <v>92</v>
      </c>
      <c r="N79" s="1" t="s">
        <v>527</v>
      </c>
      <c r="P79" s="11" t="s">
        <v>401</v>
      </c>
      <c r="Q79" s="1" t="e" cm="1" vm="1">
        <f t="array" aca="1" ref="Q79" ca="1">VLOOKUP(ENTRADAS14172038[CÓDIGO PRODUCTO],INVENTARIO12151836[],2,FALSE)</f>
        <v>#VALUE!</v>
      </c>
      <c r="R79" s="1">
        <v>96</v>
      </c>
    </row>
    <row r="80" spans="1:18" x14ac:dyDescent="0.25">
      <c r="A80" s="11" t="s">
        <v>402</v>
      </c>
      <c r="B80" t="s">
        <v>281</v>
      </c>
      <c r="C80" s="3">
        <f>INVENTARIO12151833[[#This Row],[STOCK]]</f>
        <v>73</v>
      </c>
      <c r="D80" s="17">
        <f>SUMIF(ENTRADAS14172038[[#This Row],[CÓDIGO PRODUCTO]],INVENTARIO12151836[[#This Row],[CÓDIGO PRODUCTO]],ENTRADAS14172038[[#This Row],[CANTIDAD]])</f>
        <v>96</v>
      </c>
      <c r="E80" s="17">
        <f>SUMIF(SALIDAS13161937[[#This Row],[CÓDIGO PRODUCTO]],INVENTARIO12151836[[#This Row],[CÓDIGO PRODUCTO]],SALIDAS13161937[[#This Row],[CANTIDAD]])</f>
        <v>87</v>
      </c>
      <c r="F80" s="18">
        <f>INVENTARIO12151836[[#This Row],[EXISTENCIAS INICIALES]]+INVENTARIO12151836[[#This Row],[ENTRADAS]]-INVENTARIO12151836[[#This Row],[SALIDAS]]</f>
        <v>82</v>
      </c>
      <c r="H80" s="1" t="s">
        <v>527</v>
      </c>
      <c r="J80" s="11" t="s">
        <v>402</v>
      </c>
      <c r="K80" s="36" t="e" cm="1">
        <f t="array" ref="K80">BUSCARV</f>
        <v>#NAME?</v>
      </c>
      <c r="L80" s="1">
        <v>87</v>
      </c>
      <c r="N80" s="1" t="s">
        <v>528</v>
      </c>
      <c r="P80" s="11" t="s">
        <v>402</v>
      </c>
      <c r="Q80" s="1" t="e" cm="1" vm="1">
        <f t="array" aca="1" ref="Q80" ca="1">VLOOKUP(ENTRADAS14172038[CÓDIGO PRODUCTO],INVENTARIO12151836[],2,FALSE)</f>
        <v>#VALUE!</v>
      </c>
      <c r="R80" s="1">
        <v>96</v>
      </c>
    </row>
    <row r="81" spans="1:18" x14ac:dyDescent="0.25">
      <c r="A81" s="11" t="s">
        <v>403</v>
      </c>
      <c r="B81" t="s">
        <v>282</v>
      </c>
      <c r="C81" s="3">
        <f>INVENTARIO12151833[[#This Row],[STOCK]]</f>
        <v>76</v>
      </c>
      <c r="D81" s="17">
        <f>SUMIF(ENTRADAS14172038[[#This Row],[CÓDIGO PRODUCTO]],INVENTARIO12151836[[#This Row],[CÓDIGO PRODUCTO]],ENTRADAS14172038[[#This Row],[CANTIDAD]])</f>
        <v>100</v>
      </c>
      <c r="E81" s="17">
        <f>SUMIF(SALIDAS13161937[[#This Row],[CÓDIGO PRODUCTO]],INVENTARIO12151836[[#This Row],[CÓDIGO PRODUCTO]],SALIDAS13161937[[#This Row],[CANTIDAD]])</f>
        <v>86</v>
      </c>
      <c r="F81" s="18">
        <f>INVENTARIO12151836[[#This Row],[EXISTENCIAS INICIALES]]+INVENTARIO12151836[[#This Row],[ENTRADAS]]-INVENTARIO12151836[[#This Row],[SALIDAS]]</f>
        <v>90</v>
      </c>
      <c r="H81" s="1" t="s">
        <v>528</v>
      </c>
      <c r="J81" s="11" t="s">
        <v>403</v>
      </c>
      <c r="K81" s="36" t="e" cm="1">
        <f t="array" ref="K81">BUSCARV</f>
        <v>#NAME?</v>
      </c>
      <c r="L81" s="1">
        <v>86</v>
      </c>
      <c r="N81" s="1" t="s">
        <v>529</v>
      </c>
      <c r="P81" s="11" t="s">
        <v>403</v>
      </c>
      <c r="Q81" s="1" t="e" cm="1" vm="1">
        <f t="array" aca="1" ref="Q81" ca="1">VLOOKUP(ENTRADAS14172038[CÓDIGO PRODUCTO],INVENTARIO12151836[],2,FALSE)</f>
        <v>#VALUE!</v>
      </c>
      <c r="R81" s="1">
        <v>100</v>
      </c>
    </row>
    <row r="82" spans="1:18" x14ac:dyDescent="0.25">
      <c r="A82" s="11" t="s">
        <v>404</v>
      </c>
      <c r="B82" t="s">
        <v>283</v>
      </c>
      <c r="C82" s="3">
        <f>INVENTARIO12151833[[#This Row],[STOCK]]</f>
        <v>54</v>
      </c>
      <c r="D82" s="17">
        <f>SUMIF(ENTRADAS14172038[[#This Row],[CÓDIGO PRODUCTO]],INVENTARIO12151836[[#This Row],[CÓDIGO PRODUCTO]],ENTRADAS14172038[[#This Row],[CANTIDAD]])</f>
        <v>98</v>
      </c>
      <c r="E82" s="17">
        <f>SUMIF(SALIDAS13161937[[#This Row],[CÓDIGO PRODUCTO]],INVENTARIO12151836[[#This Row],[CÓDIGO PRODUCTO]],SALIDAS13161937[[#This Row],[CANTIDAD]])</f>
        <v>86</v>
      </c>
      <c r="F82" s="18">
        <f>INVENTARIO12151836[[#This Row],[EXISTENCIAS INICIALES]]+INVENTARIO12151836[[#This Row],[ENTRADAS]]-INVENTARIO12151836[[#This Row],[SALIDAS]]</f>
        <v>66</v>
      </c>
      <c r="H82" s="1" t="s">
        <v>529</v>
      </c>
      <c r="J82" s="11" t="s">
        <v>404</v>
      </c>
      <c r="K82" s="36" t="e" cm="1">
        <f t="array" ref="K82">BUSCARV</f>
        <v>#NAME?</v>
      </c>
      <c r="L82" s="1">
        <v>86</v>
      </c>
      <c r="N82" s="1" t="s">
        <v>530</v>
      </c>
      <c r="P82" s="11" t="s">
        <v>404</v>
      </c>
      <c r="Q82" s="1" t="e" cm="1" vm="1">
        <f t="array" aca="1" ref="Q82" ca="1">VLOOKUP(ENTRADAS14172038[CÓDIGO PRODUCTO],INVENTARIO12151836[],2,FALSE)</f>
        <v>#VALUE!</v>
      </c>
      <c r="R82" s="1">
        <v>98</v>
      </c>
    </row>
    <row r="83" spans="1:18" x14ac:dyDescent="0.25">
      <c r="A83" s="11" t="s">
        <v>405</v>
      </c>
      <c r="B83" t="s">
        <v>284</v>
      </c>
      <c r="C83" s="3">
        <f>INVENTARIO12151833[[#This Row],[STOCK]]</f>
        <v>90</v>
      </c>
      <c r="D83" s="17">
        <f>SUMIF(ENTRADAS14172038[[#This Row],[CÓDIGO PRODUCTO]],INVENTARIO12151836[[#This Row],[CÓDIGO PRODUCTO]],ENTRADAS14172038[[#This Row],[CANTIDAD]])</f>
        <v>105</v>
      </c>
      <c r="E83" s="17">
        <f>SUMIF(SALIDAS13161937[[#This Row],[CÓDIGO PRODUCTO]],INVENTARIO12151836[[#This Row],[CÓDIGO PRODUCTO]],SALIDAS13161937[[#This Row],[CANTIDAD]])</f>
        <v>88</v>
      </c>
      <c r="F83" s="18">
        <f>INVENTARIO12151836[[#This Row],[EXISTENCIAS INICIALES]]+INVENTARIO12151836[[#This Row],[ENTRADAS]]-INVENTARIO12151836[[#This Row],[SALIDAS]]</f>
        <v>107</v>
      </c>
      <c r="H83" s="1" t="s">
        <v>530</v>
      </c>
      <c r="J83" s="11" t="s">
        <v>405</v>
      </c>
      <c r="K83" s="36" t="e" cm="1">
        <f t="array" ref="K83">BUSCARV</f>
        <v>#NAME?</v>
      </c>
      <c r="L83" s="1">
        <v>88</v>
      </c>
      <c r="N83" s="1" t="s">
        <v>531</v>
      </c>
      <c r="P83" s="11" t="s">
        <v>405</v>
      </c>
      <c r="Q83" s="1" t="e" cm="1" vm="1">
        <f t="array" aca="1" ref="Q83" ca="1">VLOOKUP(ENTRADAS14172038[CÓDIGO PRODUCTO],INVENTARIO12151836[],2,FALSE)</f>
        <v>#VALUE!</v>
      </c>
      <c r="R83" s="1">
        <v>105</v>
      </c>
    </row>
    <row r="84" spans="1:18" x14ac:dyDescent="0.25">
      <c r="A84" s="11" t="s">
        <v>406</v>
      </c>
      <c r="B84" t="s">
        <v>285</v>
      </c>
      <c r="C84" s="3">
        <f>INVENTARIO12151833[[#This Row],[STOCK]]</f>
        <v>76</v>
      </c>
      <c r="D84" s="17">
        <f>SUMIF(ENTRADAS14172038[[#This Row],[CÓDIGO PRODUCTO]],INVENTARIO12151836[[#This Row],[CÓDIGO PRODUCTO]],ENTRADAS14172038[[#This Row],[CANTIDAD]])</f>
        <v>110</v>
      </c>
      <c r="E84" s="17">
        <f>SUMIF(SALIDAS13161937[[#This Row],[CÓDIGO PRODUCTO]],INVENTARIO12151836[[#This Row],[CÓDIGO PRODUCTO]],SALIDAS13161937[[#This Row],[CANTIDAD]])</f>
        <v>93</v>
      </c>
      <c r="F84" s="18">
        <f>INVENTARIO12151836[[#This Row],[EXISTENCIAS INICIALES]]+INVENTARIO12151836[[#This Row],[ENTRADAS]]-INVENTARIO12151836[[#This Row],[SALIDAS]]</f>
        <v>93</v>
      </c>
      <c r="H84" s="1" t="s">
        <v>531</v>
      </c>
      <c r="J84" s="11" t="s">
        <v>406</v>
      </c>
      <c r="K84" s="36" t="e" cm="1">
        <f t="array" ref="K84">BUSCARV</f>
        <v>#NAME?</v>
      </c>
      <c r="L84" s="1">
        <v>93</v>
      </c>
      <c r="N84" s="1" t="s">
        <v>532</v>
      </c>
      <c r="P84" s="11" t="s">
        <v>406</v>
      </c>
      <c r="Q84" s="1" t="e" cm="1" vm="1">
        <f t="array" aca="1" ref="Q84" ca="1">VLOOKUP(ENTRADAS14172038[CÓDIGO PRODUCTO],INVENTARIO12151836[],2,FALSE)</f>
        <v>#VALUE!</v>
      </c>
      <c r="R84" s="1">
        <v>110</v>
      </c>
    </row>
    <row r="85" spans="1:18" x14ac:dyDescent="0.25">
      <c r="A85" s="11" t="s">
        <v>407</v>
      </c>
      <c r="B85" t="s">
        <v>286</v>
      </c>
      <c r="C85" s="3">
        <f>INVENTARIO12151833[[#This Row],[STOCK]]</f>
        <v>56</v>
      </c>
      <c r="D85" s="17">
        <f>SUMIF(ENTRADAS14172038[[#This Row],[CÓDIGO PRODUCTO]],INVENTARIO12151836[[#This Row],[CÓDIGO PRODUCTO]],ENTRADAS14172038[[#This Row],[CANTIDAD]])</f>
        <v>94</v>
      </c>
      <c r="E85" s="17">
        <f>SUMIF(SALIDAS13161937[[#This Row],[CÓDIGO PRODUCTO]],INVENTARIO12151836[[#This Row],[CÓDIGO PRODUCTO]],SALIDAS13161937[[#This Row],[CANTIDAD]])</f>
        <v>95</v>
      </c>
      <c r="F85" s="18">
        <f>INVENTARIO12151836[[#This Row],[EXISTENCIAS INICIALES]]+INVENTARIO12151836[[#This Row],[ENTRADAS]]-INVENTARIO12151836[[#This Row],[SALIDAS]]</f>
        <v>55</v>
      </c>
      <c r="H85" s="1" t="s">
        <v>532</v>
      </c>
      <c r="J85" s="11" t="s">
        <v>407</v>
      </c>
      <c r="K85" s="36" t="e" cm="1">
        <f t="array" ref="K85">BUSCARV</f>
        <v>#NAME?</v>
      </c>
      <c r="L85" s="1">
        <v>95</v>
      </c>
      <c r="N85" s="1" t="s">
        <v>533</v>
      </c>
      <c r="P85" s="11" t="s">
        <v>407</v>
      </c>
      <c r="Q85" s="1" t="e" cm="1" vm="1">
        <f t="array" aca="1" ref="Q85" ca="1">VLOOKUP(ENTRADAS14172038[CÓDIGO PRODUCTO],INVENTARIO12151836[],2,FALSE)</f>
        <v>#VALUE!</v>
      </c>
      <c r="R85" s="1">
        <v>94</v>
      </c>
    </row>
    <row r="86" spans="1:18" x14ac:dyDescent="0.25">
      <c r="A86" s="11" t="s">
        <v>408</v>
      </c>
      <c r="B86" t="s">
        <v>287</v>
      </c>
      <c r="C86" s="3">
        <f>INVENTARIO12151833[[#This Row],[STOCK]]</f>
        <v>93</v>
      </c>
      <c r="D86" s="17">
        <f>SUMIF(ENTRADAS14172038[[#This Row],[CÓDIGO PRODUCTO]],INVENTARIO12151836[[#This Row],[CÓDIGO PRODUCTO]],ENTRADAS14172038[[#This Row],[CANTIDAD]])</f>
        <v>101</v>
      </c>
      <c r="E86" s="17">
        <f>SUMIF(SALIDAS13161937[[#This Row],[CÓDIGO PRODUCTO]],INVENTARIO12151836[[#This Row],[CÓDIGO PRODUCTO]],SALIDAS13161937[[#This Row],[CANTIDAD]])</f>
        <v>87</v>
      </c>
      <c r="F86" s="18">
        <f>INVENTARIO12151836[[#This Row],[EXISTENCIAS INICIALES]]+INVENTARIO12151836[[#This Row],[ENTRADAS]]-INVENTARIO12151836[[#This Row],[SALIDAS]]</f>
        <v>107</v>
      </c>
      <c r="H86" s="1" t="s">
        <v>533</v>
      </c>
      <c r="J86" s="11" t="s">
        <v>408</v>
      </c>
      <c r="K86" s="36" t="e" cm="1">
        <f t="array" ref="K86">BUSCARV</f>
        <v>#NAME?</v>
      </c>
      <c r="L86" s="1">
        <v>87</v>
      </c>
      <c r="N86" s="1" t="s">
        <v>534</v>
      </c>
      <c r="P86" s="11" t="s">
        <v>408</v>
      </c>
      <c r="Q86" s="1" t="e" cm="1" vm="1">
        <f t="array" aca="1" ref="Q86" ca="1">VLOOKUP(ENTRADAS14172038[CÓDIGO PRODUCTO],INVENTARIO12151836[],2,FALSE)</f>
        <v>#VALUE!</v>
      </c>
      <c r="R86" s="1">
        <v>101</v>
      </c>
    </row>
    <row r="87" spans="1:18" x14ac:dyDescent="0.25">
      <c r="A87" s="11" t="s">
        <v>409</v>
      </c>
      <c r="B87" t="s">
        <v>288</v>
      </c>
      <c r="C87" s="3">
        <f>INVENTARIO12151833[[#This Row],[STOCK]]</f>
        <v>88</v>
      </c>
      <c r="D87" s="17">
        <f>SUMIF(ENTRADAS14172038[[#This Row],[CÓDIGO PRODUCTO]],INVENTARIO12151836[[#This Row],[CÓDIGO PRODUCTO]],ENTRADAS14172038[[#This Row],[CANTIDAD]])</f>
        <v>106</v>
      </c>
      <c r="E87" s="17">
        <f>SUMIF(SALIDAS13161937[[#This Row],[CÓDIGO PRODUCTO]],INVENTARIO12151836[[#This Row],[CÓDIGO PRODUCTO]],SALIDAS13161937[[#This Row],[CANTIDAD]])</f>
        <v>89</v>
      </c>
      <c r="F87" s="18">
        <f>INVENTARIO12151836[[#This Row],[EXISTENCIAS INICIALES]]+INVENTARIO12151836[[#This Row],[ENTRADAS]]-INVENTARIO12151836[[#This Row],[SALIDAS]]</f>
        <v>105</v>
      </c>
      <c r="H87" s="1" t="s">
        <v>534</v>
      </c>
      <c r="J87" s="11" t="s">
        <v>409</v>
      </c>
      <c r="K87" s="36" t="e" cm="1">
        <f t="array" ref="K87">BUSCARV</f>
        <v>#NAME?</v>
      </c>
      <c r="L87" s="1">
        <v>89</v>
      </c>
      <c r="N87" s="1" t="s">
        <v>535</v>
      </c>
      <c r="P87" s="11" t="s">
        <v>409</v>
      </c>
      <c r="Q87" s="1" t="e" cm="1" vm="1">
        <f t="array" aca="1" ref="Q87" ca="1">VLOOKUP(ENTRADAS14172038[CÓDIGO PRODUCTO],INVENTARIO12151836[],2,FALSE)</f>
        <v>#VALUE!</v>
      </c>
      <c r="R87" s="1">
        <v>106</v>
      </c>
    </row>
    <row r="88" spans="1:18" x14ac:dyDescent="0.25">
      <c r="A88" s="11" t="s">
        <v>410</v>
      </c>
      <c r="B88" t="s">
        <v>289</v>
      </c>
      <c r="C88" s="3">
        <f>INVENTARIO12151833[[#This Row],[STOCK]]</f>
        <v>56</v>
      </c>
      <c r="D88" s="17">
        <f>SUMIF(ENTRADAS14172038[[#This Row],[CÓDIGO PRODUCTO]],INVENTARIO12151836[[#This Row],[CÓDIGO PRODUCTO]],ENTRADAS14172038[[#This Row],[CANTIDAD]])</f>
        <v>98</v>
      </c>
      <c r="E88" s="17">
        <f>SUMIF(SALIDAS13161937[[#This Row],[CÓDIGO PRODUCTO]],INVENTARIO12151836[[#This Row],[CÓDIGO PRODUCTO]],SALIDAS13161937[[#This Row],[CANTIDAD]])</f>
        <v>89</v>
      </c>
      <c r="F88" s="18">
        <f>INVENTARIO12151836[[#This Row],[EXISTENCIAS INICIALES]]+INVENTARIO12151836[[#This Row],[ENTRADAS]]-INVENTARIO12151836[[#This Row],[SALIDAS]]</f>
        <v>65</v>
      </c>
      <c r="H88" s="1" t="s">
        <v>535</v>
      </c>
      <c r="J88" s="11" t="s">
        <v>410</v>
      </c>
      <c r="K88" s="36" t="e" cm="1">
        <f t="array" ref="K88">BUSCARV</f>
        <v>#NAME?</v>
      </c>
      <c r="L88" s="1">
        <v>89</v>
      </c>
      <c r="N88" s="1" t="s">
        <v>536</v>
      </c>
      <c r="P88" s="11" t="s">
        <v>410</v>
      </c>
      <c r="Q88" s="1" t="e" cm="1" vm="1">
        <f t="array" aca="1" ref="Q88" ca="1">VLOOKUP(ENTRADAS14172038[CÓDIGO PRODUCTO],INVENTARIO12151836[],2,FALSE)</f>
        <v>#VALUE!</v>
      </c>
      <c r="R88" s="1">
        <v>98</v>
      </c>
    </row>
    <row r="89" spans="1:18" x14ac:dyDescent="0.25">
      <c r="A89" s="11" t="s">
        <v>411</v>
      </c>
      <c r="B89" t="s">
        <v>290</v>
      </c>
      <c r="C89" s="3">
        <f>INVENTARIO12151833[[#This Row],[STOCK]]</f>
        <v>44</v>
      </c>
      <c r="D89" s="17">
        <f>SUMIF(ENTRADAS14172038[[#This Row],[CÓDIGO PRODUCTO]],INVENTARIO12151836[[#This Row],[CÓDIGO PRODUCTO]],ENTRADAS14172038[[#This Row],[CANTIDAD]])</f>
        <v>102</v>
      </c>
      <c r="E89" s="17">
        <f>SUMIF(SALIDAS13161937[[#This Row],[CÓDIGO PRODUCTO]],INVENTARIO12151836[[#This Row],[CÓDIGO PRODUCTO]],SALIDAS13161937[[#This Row],[CANTIDAD]])</f>
        <v>95</v>
      </c>
      <c r="F89" s="18">
        <f>INVENTARIO12151836[[#This Row],[EXISTENCIAS INICIALES]]+INVENTARIO12151836[[#This Row],[ENTRADAS]]-INVENTARIO12151836[[#This Row],[SALIDAS]]</f>
        <v>51</v>
      </c>
      <c r="H89" s="1" t="s">
        <v>536</v>
      </c>
      <c r="J89" s="11" t="s">
        <v>411</v>
      </c>
      <c r="K89" s="36" t="e" cm="1">
        <f t="array" ref="K89">BUSCARV</f>
        <v>#NAME?</v>
      </c>
      <c r="L89" s="1">
        <v>95</v>
      </c>
      <c r="N89" s="1" t="s">
        <v>537</v>
      </c>
      <c r="P89" s="11" t="s">
        <v>411</v>
      </c>
      <c r="Q89" s="1" t="e" cm="1" vm="1">
        <f t="array" aca="1" ref="Q89" ca="1">VLOOKUP(ENTRADAS14172038[CÓDIGO PRODUCTO],INVENTARIO12151836[],2,FALSE)</f>
        <v>#VALUE!</v>
      </c>
      <c r="R89" s="1">
        <v>102</v>
      </c>
    </row>
    <row r="90" spans="1:18" x14ac:dyDescent="0.25">
      <c r="A90" s="11" t="s">
        <v>412</v>
      </c>
      <c r="B90" t="s">
        <v>291</v>
      </c>
      <c r="C90" s="3">
        <f>INVENTARIO12151833[[#This Row],[STOCK]]</f>
        <v>83</v>
      </c>
      <c r="D90" s="17">
        <f>SUMIF(ENTRADAS14172038[[#This Row],[CÓDIGO PRODUCTO]],INVENTARIO12151836[[#This Row],[CÓDIGO PRODUCTO]],ENTRADAS14172038[[#This Row],[CANTIDAD]])</f>
        <v>111</v>
      </c>
      <c r="E90" s="17">
        <f>SUMIF(SALIDAS13161937[[#This Row],[CÓDIGO PRODUCTO]],INVENTARIO12151836[[#This Row],[CÓDIGO PRODUCTO]],SALIDAS13161937[[#This Row],[CANTIDAD]])</f>
        <v>90</v>
      </c>
      <c r="F90" s="18">
        <f>INVENTARIO12151836[[#This Row],[EXISTENCIAS INICIALES]]+INVENTARIO12151836[[#This Row],[ENTRADAS]]-INVENTARIO12151836[[#This Row],[SALIDAS]]</f>
        <v>104</v>
      </c>
      <c r="H90" s="1" t="s">
        <v>537</v>
      </c>
      <c r="J90" s="11" t="s">
        <v>412</v>
      </c>
      <c r="K90" s="36" t="e" cm="1">
        <f t="array" ref="K90">BUSCARV</f>
        <v>#NAME?</v>
      </c>
      <c r="L90" s="1">
        <v>90</v>
      </c>
      <c r="N90" s="1" t="s">
        <v>538</v>
      </c>
      <c r="P90" s="11" t="s">
        <v>412</v>
      </c>
      <c r="Q90" s="1" t="e" cm="1" vm="1">
        <f t="array" aca="1" ref="Q90" ca="1">VLOOKUP(ENTRADAS14172038[CÓDIGO PRODUCTO],INVENTARIO12151836[],2,FALSE)</f>
        <v>#VALUE!</v>
      </c>
      <c r="R90" s="1">
        <v>111</v>
      </c>
    </row>
    <row r="91" spans="1:18" x14ac:dyDescent="0.25">
      <c r="A91" s="11" t="s">
        <v>413</v>
      </c>
      <c r="B91" t="s">
        <v>292</v>
      </c>
      <c r="C91" s="3">
        <f>INVENTARIO12151833[[#This Row],[STOCK]]</f>
        <v>96</v>
      </c>
      <c r="D91" s="17">
        <f>SUMIF(ENTRADAS14172038[[#This Row],[CÓDIGO PRODUCTO]],INVENTARIO12151836[[#This Row],[CÓDIGO PRODUCTO]],ENTRADAS14172038[[#This Row],[CANTIDAD]])</f>
        <v>102</v>
      </c>
      <c r="E91" s="17">
        <f>SUMIF(SALIDAS13161937[[#This Row],[CÓDIGO PRODUCTO]],INVENTARIO12151836[[#This Row],[CÓDIGO PRODUCTO]],SALIDAS13161937[[#This Row],[CANTIDAD]])</f>
        <v>89</v>
      </c>
      <c r="F91" s="18">
        <f>INVENTARIO12151836[[#This Row],[EXISTENCIAS INICIALES]]+INVENTARIO12151836[[#This Row],[ENTRADAS]]-INVENTARIO12151836[[#This Row],[SALIDAS]]</f>
        <v>109</v>
      </c>
      <c r="H91" s="1" t="s">
        <v>538</v>
      </c>
      <c r="J91" s="11" t="s">
        <v>413</v>
      </c>
      <c r="K91" s="36" t="e" cm="1">
        <f t="array" ref="K91">BUSCARV</f>
        <v>#NAME?</v>
      </c>
      <c r="L91" s="1">
        <v>89</v>
      </c>
      <c r="N91" s="1" t="s">
        <v>539</v>
      </c>
      <c r="P91" s="11" t="s">
        <v>413</v>
      </c>
      <c r="Q91" s="1" t="e" cm="1" vm="1">
        <f t="array" aca="1" ref="Q91" ca="1">VLOOKUP(ENTRADAS14172038[CÓDIGO PRODUCTO],INVENTARIO12151836[],2,FALSE)</f>
        <v>#VALUE!</v>
      </c>
      <c r="R91" s="1">
        <v>102</v>
      </c>
    </row>
    <row r="92" spans="1:18" x14ac:dyDescent="0.25">
      <c r="A92" s="11" t="s">
        <v>414</v>
      </c>
      <c r="B92" t="s">
        <v>293</v>
      </c>
      <c r="C92" s="3">
        <f>INVENTARIO12151833[[#This Row],[STOCK]]</f>
        <v>43</v>
      </c>
      <c r="D92" s="17">
        <f>SUMIF(ENTRADAS14172038[[#This Row],[CÓDIGO PRODUCTO]],INVENTARIO12151836[[#This Row],[CÓDIGO PRODUCTO]],ENTRADAS14172038[[#This Row],[CANTIDAD]])</f>
        <v>93</v>
      </c>
      <c r="E92" s="17">
        <f>SUMIF(SALIDAS13161937[[#This Row],[CÓDIGO PRODUCTO]],INVENTARIO12151836[[#This Row],[CÓDIGO PRODUCTO]],SALIDAS13161937[[#This Row],[CANTIDAD]])</f>
        <v>87</v>
      </c>
      <c r="F92" s="18">
        <f>INVENTARIO12151836[[#This Row],[EXISTENCIAS INICIALES]]+INVENTARIO12151836[[#This Row],[ENTRADAS]]-INVENTARIO12151836[[#This Row],[SALIDAS]]</f>
        <v>49</v>
      </c>
      <c r="H92" s="1" t="s">
        <v>539</v>
      </c>
      <c r="J92" s="11" t="s">
        <v>414</v>
      </c>
      <c r="K92" s="36" t="e" cm="1">
        <f t="array" ref="K92">BUSCARV</f>
        <v>#NAME?</v>
      </c>
      <c r="L92" s="1">
        <v>87</v>
      </c>
      <c r="N92" s="1" t="s">
        <v>540</v>
      </c>
      <c r="P92" s="11" t="s">
        <v>414</v>
      </c>
      <c r="Q92" s="1" t="e" cm="1" vm="1">
        <f t="array" aca="1" ref="Q92" ca="1">VLOOKUP(ENTRADAS14172038[CÓDIGO PRODUCTO],INVENTARIO12151836[],2,FALSE)</f>
        <v>#VALUE!</v>
      </c>
      <c r="R92" s="1">
        <v>93</v>
      </c>
    </row>
    <row r="93" spans="1:18" x14ac:dyDescent="0.25">
      <c r="A93" s="11" t="s">
        <v>415</v>
      </c>
      <c r="B93" t="s">
        <v>294</v>
      </c>
      <c r="C93" s="3">
        <f>INVENTARIO12151833[[#This Row],[STOCK]]</f>
        <v>82</v>
      </c>
      <c r="D93" s="17">
        <f>SUMIF(ENTRADAS14172038[[#This Row],[CÓDIGO PRODUCTO]],INVENTARIO12151836[[#This Row],[CÓDIGO PRODUCTO]],ENTRADAS14172038[[#This Row],[CANTIDAD]])</f>
        <v>111</v>
      </c>
      <c r="E93" s="17">
        <f>SUMIF(SALIDAS13161937[[#This Row],[CÓDIGO PRODUCTO]],INVENTARIO12151836[[#This Row],[CÓDIGO PRODUCTO]],SALIDAS13161937[[#This Row],[CANTIDAD]])</f>
        <v>90</v>
      </c>
      <c r="F93" s="18">
        <f>INVENTARIO12151836[[#This Row],[EXISTENCIAS INICIALES]]+INVENTARIO12151836[[#This Row],[ENTRADAS]]-INVENTARIO12151836[[#This Row],[SALIDAS]]</f>
        <v>103</v>
      </c>
      <c r="H93" s="1" t="s">
        <v>540</v>
      </c>
      <c r="J93" s="11" t="s">
        <v>415</v>
      </c>
      <c r="K93" s="36" t="e" cm="1">
        <f t="array" ref="K93">BUSCARV</f>
        <v>#NAME?</v>
      </c>
      <c r="L93" s="1">
        <v>90</v>
      </c>
      <c r="N93" s="1" t="s">
        <v>541</v>
      </c>
      <c r="P93" s="11" t="s">
        <v>415</v>
      </c>
      <c r="Q93" s="1" t="e" cm="1" vm="1">
        <f t="array" aca="1" ref="Q93" ca="1">VLOOKUP(ENTRADAS14172038[CÓDIGO PRODUCTO],INVENTARIO12151836[],2,FALSE)</f>
        <v>#VALUE!</v>
      </c>
      <c r="R93" s="1">
        <v>111</v>
      </c>
    </row>
    <row r="94" spans="1:18" x14ac:dyDescent="0.25">
      <c r="A94" s="11" t="s">
        <v>416</v>
      </c>
      <c r="B94" t="s">
        <v>295</v>
      </c>
      <c r="C94" s="3">
        <f>INVENTARIO12151833[[#This Row],[STOCK]]</f>
        <v>106</v>
      </c>
      <c r="D94" s="17">
        <f>SUMIF(ENTRADAS14172038[[#This Row],[CÓDIGO PRODUCTO]],INVENTARIO12151836[[#This Row],[CÓDIGO PRODUCTO]],ENTRADAS14172038[[#This Row],[CANTIDAD]])</f>
        <v>111</v>
      </c>
      <c r="E94" s="17">
        <f>SUMIF(SALIDAS13161937[[#This Row],[CÓDIGO PRODUCTO]],INVENTARIO12151836[[#This Row],[CÓDIGO PRODUCTO]],SALIDAS13161937[[#This Row],[CANTIDAD]])</f>
        <v>94</v>
      </c>
      <c r="F94" s="18">
        <f>INVENTARIO12151836[[#This Row],[EXISTENCIAS INICIALES]]+INVENTARIO12151836[[#This Row],[ENTRADAS]]-INVENTARIO12151836[[#This Row],[SALIDAS]]</f>
        <v>123</v>
      </c>
      <c r="H94" s="1" t="s">
        <v>541</v>
      </c>
      <c r="J94" s="11" t="s">
        <v>416</v>
      </c>
      <c r="K94" s="36" t="e" cm="1">
        <f t="array" ref="K94">BUSCARV</f>
        <v>#NAME?</v>
      </c>
      <c r="L94" s="1">
        <v>94</v>
      </c>
      <c r="N94" s="1" t="s">
        <v>542</v>
      </c>
      <c r="P94" s="11" t="s">
        <v>416</v>
      </c>
      <c r="Q94" s="1" t="e" cm="1" vm="1">
        <f t="array" aca="1" ref="Q94" ca="1">VLOOKUP(ENTRADAS14172038[CÓDIGO PRODUCTO],INVENTARIO12151836[],2,FALSE)</f>
        <v>#VALUE!</v>
      </c>
      <c r="R94" s="1">
        <v>111</v>
      </c>
    </row>
    <row r="95" spans="1:18" x14ac:dyDescent="0.25">
      <c r="A95" s="11" t="s">
        <v>417</v>
      </c>
      <c r="B95" t="s">
        <v>296</v>
      </c>
      <c r="C95" s="3">
        <f>INVENTARIO12151833[[#This Row],[STOCK]]</f>
        <v>44</v>
      </c>
      <c r="D95" s="17">
        <f>SUMIF(ENTRADAS14172038[[#This Row],[CÓDIGO PRODUCTO]],INVENTARIO12151836[[#This Row],[CÓDIGO PRODUCTO]],ENTRADAS14172038[[#This Row],[CANTIDAD]])</f>
        <v>94</v>
      </c>
      <c r="E95" s="17">
        <f>SUMIF(SALIDAS13161937[[#This Row],[CÓDIGO PRODUCTO]],INVENTARIO12151836[[#This Row],[CÓDIGO PRODUCTO]],SALIDAS13161937[[#This Row],[CANTIDAD]])</f>
        <v>90</v>
      </c>
      <c r="F95" s="18">
        <f>INVENTARIO12151836[[#This Row],[EXISTENCIAS INICIALES]]+INVENTARIO12151836[[#This Row],[ENTRADAS]]-INVENTARIO12151836[[#This Row],[SALIDAS]]</f>
        <v>48</v>
      </c>
      <c r="H95" s="1" t="s">
        <v>542</v>
      </c>
      <c r="J95" s="11" t="s">
        <v>417</v>
      </c>
      <c r="K95" s="36" t="e" cm="1">
        <f t="array" ref="K95">BUSCARV</f>
        <v>#NAME?</v>
      </c>
      <c r="L95" s="1">
        <v>90</v>
      </c>
      <c r="N95" s="1" t="s">
        <v>543</v>
      </c>
      <c r="P95" s="11" t="s">
        <v>417</v>
      </c>
      <c r="Q95" s="1" t="e" cm="1" vm="1">
        <f t="array" aca="1" ref="Q95" ca="1">VLOOKUP(ENTRADAS14172038[CÓDIGO PRODUCTO],INVENTARIO12151836[],2,FALSE)</f>
        <v>#VALUE!</v>
      </c>
      <c r="R95" s="1">
        <v>94</v>
      </c>
    </row>
    <row r="96" spans="1:18" x14ac:dyDescent="0.25">
      <c r="A96" s="11" t="s">
        <v>418</v>
      </c>
      <c r="B96" t="s">
        <v>297</v>
      </c>
      <c r="C96" s="3">
        <f>INVENTARIO12151833[[#This Row],[STOCK]]</f>
        <v>106</v>
      </c>
      <c r="D96" s="17">
        <f>SUMIF(ENTRADAS14172038[[#This Row],[CÓDIGO PRODUCTO]],INVENTARIO12151836[[#This Row],[CÓDIGO PRODUCTO]],ENTRADAS14172038[[#This Row],[CANTIDAD]])</f>
        <v>108</v>
      </c>
      <c r="E96" s="17">
        <f>SUMIF(SALIDAS13161937[[#This Row],[CÓDIGO PRODUCTO]],INVENTARIO12151836[[#This Row],[CÓDIGO PRODUCTO]],SALIDAS13161937[[#This Row],[CANTIDAD]])</f>
        <v>90</v>
      </c>
      <c r="F96" s="18">
        <f>INVENTARIO12151836[[#This Row],[EXISTENCIAS INICIALES]]+INVENTARIO12151836[[#This Row],[ENTRADAS]]-INVENTARIO12151836[[#This Row],[SALIDAS]]</f>
        <v>124</v>
      </c>
      <c r="H96" s="1" t="s">
        <v>543</v>
      </c>
      <c r="J96" s="11" t="s">
        <v>418</v>
      </c>
      <c r="K96" s="36" t="e" cm="1">
        <f t="array" ref="K96">BUSCARV</f>
        <v>#NAME?</v>
      </c>
      <c r="L96" s="1">
        <v>90</v>
      </c>
      <c r="N96" s="1" t="s">
        <v>544</v>
      </c>
      <c r="P96" s="11" t="s">
        <v>418</v>
      </c>
      <c r="Q96" s="1" t="e" cm="1" vm="1">
        <f t="array" aca="1" ref="Q96" ca="1">VLOOKUP(ENTRADAS14172038[CÓDIGO PRODUCTO],INVENTARIO12151836[],2,FALSE)</f>
        <v>#VALUE!</v>
      </c>
      <c r="R96" s="1">
        <v>108</v>
      </c>
    </row>
    <row r="97" spans="1:18" x14ac:dyDescent="0.25">
      <c r="A97" s="11" t="s">
        <v>419</v>
      </c>
      <c r="B97" t="s">
        <v>298</v>
      </c>
      <c r="C97" s="3">
        <f>INVENTARIO12151833[[#This Row],[STOCK]]</f>
        <v>41</v>
      </c>
      <c r="D97" s="17">
        <f>SUMIF(ENTRADAS14172038[[#This Row],[CÓDIGO PRODUCTO]],INVENTARIO12151836[[#This Row],[CÓDIGO PRODUCTO]],ENTRADAS14172038[[#This Row],[CANTIDAD]])</f>
        <v>96</v>
      </c>
      <c r="E97" s="17">
        <f>SUMIF(SALIDAS13161937[[#This Row],[CÓDIGO PRODUCTO]],INVENTARIO12151836[[#This Row],[CÓDIGO PRODUCTO]],SALIDAS13161937[[#This Row],[CANTIDAD]])</f>
        <v>89</v>
      </c>
      <c r="F97" s="18">
        <f>INVENTARIO12151836[[#This Row],[EXISTENCIAS INICIALES]]+INVENTARIO12151836[[#This Row],[ENTRADAS]]-INVENTARIO12151836[[#This Row],[SALIDAS]]</f>
        <v>48</v>
      </c>
      <c r="H97" s="1" t="s">
        <v>544</v>
      </c>
      <c r="J97" s="11" t="s">
        <v>419</v>
      </c>
      <c r="K97" s="36" t="e" cm="1">
        <f t="array" ref="K97">BUSCARV</f>
        <v>#NAME?</v>
      </c>
      <c r="L97" s="1">
        <v>89</v>
      </c>
      <c r="N97" s="1" t="s">
        <v>545</v>
      </c>
      <c r="P97" s="11" t="s">
        <v>419</v>
      </c>
      <c r="Q97" s="1" t="e" cm="1" vm="1">
        <f t="array" aca="1" ref="Q97" ca="1">VLOOKUP(ENTRADAS14172038[CÓDIGO PRODUCTO],INVENTARIO12151836[],2,FALSE)</f>
        <v>#VALUE!</v>
      </c>
      <c r="R97" s="1">
        <v>96</v>
      </c>
    </row>
    <row r="98" spans="1:18" x14ac:dyDescent="0.25">
      <c r="A98" s="11" t="s">
        <v>420</v>
      </c>
      <c r="B98" t="s">
        <v>299</v>
      </c>
      <c r="C98" s="3">
        <f>INVENTARIO12151833[[#This Row],[STOCK]]</f>
        <v>7</v>
      </c>
      <c r="D98" s="17">
        <f>SUMIF(ENTRADAS14172038[[#This Row],[CÓDIGO PRODUCTO]],INVENTARIO12151836[[#This Row],[CÓDIGO PRODUCTO]],ENTRADAS14172038[[#This Row],[CANTIDAD]])</f>
        <v>92</v>
      </c>
      <c r="E98" s="17">
        <f>SUMIF(SALIDAS13161937[[#This Row],[CÓDIGO PRODUCTO]],INVENTARIO12151836[[#This Row],[CÓDIGO PRODUCTO]],SALIDAS13161937[[#This Row],[CANTIDAD]])</f>
        <v>93</v>
      </c>
      <c r="F98" s="18">
        <f>INVENTARIO12151836[[#This Row],[EXISTENCIAS INICIALES]]+INVENTARIO12151836[[#This Row],[ENTRADAS]]-INVENTARIO12151836[[#This Row],[SALIDAS]]</f>
        <v>6</v>
      </c>
      <c r="H98" s="1" t="s">
        <v>545</v>
      </c>
      <c r="J98" s="11" t="s">
        <v>420</v>
      </c>
      <c r="K98" s="36" t="e" cm="1">
        <f t="array" ref="K98">BUSCARV</f>
        <v>#NAME?</v>
      </c>
      <c r="L98" s="1">
        <v>93</v>
      </c>
      <c r="N98" s="1" t="s">
        <v>546</v>
      </c>
      <c r="P98" s="11" t="s">
        <v>420</v>
      </c>
      <c r="Q98" s="1" t="e" cm="1" vm="1">
        <f t="array" aca="1" ref="Q98" ca="1">VLOOKUP(ENTRADAS14172038[CÓDIGO PRODUCTO],INVENTARIO12151836[],2,FALSE)</f>
        <v>#VALUE!</v>
      </c>
      <c r="R98" s="1">
        <v>92</v>
      </c>
    </row>
    <row r="99" spans="1:18" x14ac:dyDescent="0.25">
      <c r="A99" s="11" t="s">
        <v>421</v>
      </c>
      <c r="B99" t="s">
        <v>300</v>
      </c>
      <c r="C99" s="3">
        <f>INVENTARIO12151833[[#This Row],[STOCK]]</f>
        <v>55</v>
      </c>
      <c r="D99" s="17">
        <f>SUMIF(ENTRADAS14172038[[#This Row],[CÓDIGO PRODUCTO]],INVENTARIO12151836[[#This Row],[CÓDIGO PRODUCTO]],ENTRADAS14172038[[#This Row],[CANTIDAD]])</f>
        <v>93</v>
      </c>
      <c r="E99" s="17">
        <f>SUMIF(SALIDAS13161937[[#This Row],[CÓDIGO PRODUCTO]],INVENTARIO12151836[[#This Row],[CÓDIGO PRODUCTO]],SALIDAS13161937[[#This Row],[CANTIDAD]])</f>
        <v>91</v>
      </c>
      <c r="F99" s="18">
        <f>INVENTARIO12151836[[#This Row],[EXISTENCIAS INICIALES]]+INVENTARIO12151836[[#This Row],[ENTRADAS]]-INVENTARIO12151836[[#This Row],[SALIDAS]]</f>
        <v>57</v>
      </c>
      <c r="H99" s="1" t="s">
        <v>546</v>
      </c>
      <c r="J99" s="11" t="s">
        <v>421</v>
      </c>
      <c r="K99" s="36" t="e" cm="1">
        <f t="array" ref="K99">BUSCARV</f>
        <v>#NAME?</v>
      </c>
      <c r="L99" s="1">
        <v>91</v>
      </c>
      <c r="N99" s="1" t="s">
        <v>547</v>
      </c>
      <c r="P99" s="11" t="s">
        <v>421</v>
      </c>
      <c r="Q99" s="1" t="e" cm="1" vm="1">
        <f t="array" aca="1" ref="Q99" ca="1">VLOOKUP(ENTRADAS14172038[CÓDIGO PRODUCTO],INVENTARIO12151836[],2,FALSE)</f>
        <v>#VALUE!</v>
      </c>
      <c r="R99" s="1">
        <v>93</v>
      </c>
    </row>
    <row r="100" spans="1:18" x14ac:dyDescent="0.25">
      <c r="A100" s="11" t="s">
        <v>422</v>
      </c>
      <c r="B100" t="s">
        <v>301</v>
      </c>
      <c r="C100" s="3">
        <f>INVENTARIO12151833[[#This Row],[STOCK]]</f>
        <v>68</v>
      </c>
      <c r="D100" s="17">
        <f>SUMIF(ENTRADAS14172038[[#This Row],[CÓDIGO PRODUCTO]],INVENTARIO12151836[[#This Row],[CÓDIGO PRODUCTO]],ENTRADAS14172038[[#This Row],[CANTIDAD]])</f>
        <v>97</v>
      </c>
      <c r="E100" s="17">
        <f>SUMIF(SALIDAS13161937[[#This Row],[CÓDIGO PRODUCTO]],INVENTARIO12151836[[#This Row],[CÓDIGO PRODUCTO]],SALIDAS13161937[[#This Row],[CANTIDAD]])</f>
        <v>92</v>
      </c>
      <c r="F100" s="18">
        <f>INVENTARIO12151836[[#This Row],[EXISTENCIAS INICIALES]]+INVENTARIO12151836[[#This Row],[ENTRADAS]]-INVENTARIO12151836[[#This Row],[SALIDAS]]</f>
        <v>73</v>
      </c>
      <c r="H100" s="1" t="s">
        <v>547</v>
      </c>
      <c r="J100" s="11" t="s">
        <v>422</v>
      </c>
      <c r="K100" s="36" t="e" cm="1">
        <f t="array" ref="K100">BUSCARV</f>
        <v>#NAME?</v>
      </c>
      <c r="L100" s="1">
        <v>92</v>
      </c>
      <c r="N100" s="1" t="s">
        <v>548</v>
      </c>
      <c r="P100" s="11" t="s">
        <v>422</v>
      </c>
      <c r="Q100" s="1" t="e" cm="1" vm="1">
        <f t="array" aca="1" ref="Q100" ca="1">VLOOKUP(ENTRADAS14172038[CÓDIGO PRODUCTO],INVENTARIO12151836[],2,FALSE)</f>
        <v>#VALUE!</v>
      </c>
      <c r="R100" s="1">
        <v>97</v>
      </c>
    </row>
    <row r="101" spans="1:18" x14ac:dyDescent="0.25">
      <c r="A101" s="11" t="s">
        <v>423</v>
      </c>
      <c r="B101" t="s">
        <v>302</v>
      </c>
      <c r="C101" s="3">
        <f>INVENTARIO12151833[[#This Row],[STOCK]]</f>
        <v>126</v>
      </c>
      <c r="D101" s="17">
        <f>SUMIF(ENTRADAS14172038[[#This Row],[CÓDIGO PRODUCTO]],INVENTARIO12151836[[#This Row],[CÓDIGO PRODUCTO]],ENTRADAS14172038[[#This Row],[CANTIDAD]])</f>
        <v>111</v>
      </c>
      <c r="E101" s="17">
        <f>SUMIF(SALIDAS13161937[[#This Row],[CÓDIGO PRODUCTO]],INVENTARIO12151836[[#This Row],[CÓDIGO PRODUCTO]],SALIDAS13161937[[#This Row],[CANTIDAD]])</f>
        <v>95</v>
      </c>
      <c r="F101" s="18">
        <f>INVENTARIO12151836[[#This Row],[EXISTENCIAS INICIALES]]+INVENTARIO12151836[[#This Row],[ENTRADAS]]-INVENTARIO12151836[[#This Row],[SALIDAS]]</f>
        <v>142</v>
      </c>
      <c r="H101" s="1" t="s">
        <v>548</v>
      </c>
      <c r="J101" s="11" t="s">
        <v>423</v>
      </c>
      <c r="K101" s="36" t="e" cm="1">
        <f t="array" ref="K101">BUSCARV</f>
        <v>#NAME?</v>
      </c>
      <c r="L101" s="1">
        <v>95</v>
      </c>
      <c r="N101" s="1" t="s">
        <v>549</v>
      </c>
      <c r="P101" s="11" t="s">
        <v>423</v>
      </c>
      <c r="Q101" s="1" t="e" cm="1" vm="1">
        <f t="array" aca="1" ref="Q101" ca="1">VLOOKUP(ENTRADAS14172038[CÓDIGO PRODUCTO],INVENTARIO12151836[],2,FALSE)</f>
        <v>#VALUE!</v>
      </c>
      <c r="R101" s="1">
        <v>111</v>
      </c>
    </row>
    <row r="102" spans="1:18" x14ac:dyDescent="0.25">
      <c r="A102" s="11" t="s">
        <v>424</v>
      </c>
      <c r="B102" t="s">
        <v>303</v>
      </c>
      <c r="C102" s="3">
        <f>INVENTARIO12151833[[#This Row],[STOCK]]</f>
        <v>27</v>
      </c>
      <c r="D102" s="17">
        <f>SUMIF(ENTRADAS14172038[[#This Row],[CÓDIGO PRODUCTO]],INVENTARIO12151836[[#This Row],[CÓDIGO PRODUCTO]],ENTRADAS14172038[[#This Row],[CANTIDAD]])</f>
        <v>92</v>
      </c>
      <c r="E102" s="17">
        <f>SUMIF(SALIDAS13161937[[#This Row],[CÓDIGO PRODUCTO]],INVENTARIO12151836[[#This Row],[CÓDIGO PRODUCTO]],SALIDAS13161937[[#This Row],[CANTIDAD]])</f>
        <v>89</v>
      </c>
      <c r="F102" s="18">
        <f>INVENTARIO12151836[[#This Row],[EXISTENCIAS INICIALES]]+INVENTARIO12151836[[#This Row],[ENTRADAS]]-INVENTARIO12151836[[#This Row],[SALIDAS]]</f>
        <v>30</v>
      </c>
      <c r="H102" s="1" t="s">
        <v>549</v>
      </c>
      <c r="J102" s="11" t="s">
        <v>424</v>
      </c>
      <c r="K102" s="36" t="e" cm="1">
        <f t="array" ref="K102">BUSCARV</f>
        <v>#NAME?</v>
      </c>
      <c r="L102" s="1">
        <v>89</v>
      </c>
      <c r="N102" s="1" t="s">
        <v>550</v>
      </c>
      <c r="P102" s="11" t="s">
        <v>424</v>
      </c>
      <c r="Q102" s="1" t="e" cm="1" vm="1">
        <f t="array" aca="1" ref="Q102" ca="1">VLOOKUP(ENTRADAS14172038[CÓDIGO PRODUCTO],INVENTARIO12151836[],2,FALSE)</f>
        <v>#VALUE!</v>
      </c>
      <c r="R102" s="1">
        <v>92</v>
      </c>
    </row>
    <row r="103" spans="1:18" x14ac:dyDescent="0.25">
      <c r="A103" s="11" t="s">
        <v>425</v>
      </c>
      <c r="B103" t="s">
        <v>78</v>
      </c>
      <c r="C103" s="3">
        <f>INVENTARIO12151833[[#This Row],[STOCK]]</f>
        <v>52</v>
      </c>
      <c r="D103" s="17">
        <f>SUMIF(ENTRADAS14172038[[#This Row],[CÓDIGO PRODUCTO]],INVENTARIO12151836[[#This Row],[CÓDIGO PRODUCTO]],ENTRADAS14172038[[#This Row],[CANTIDAD]])</f>
        <v>100</v>
      </c>
      <c r="E103" s="17">
        <f>SUMIF(SALIDAS13161937[[#This Row],[CÓDIGO PRODUCTO]],INVENTARIO12151836[[#This Row],[CÓDIGO PRODUCTO]],SALIDAS13161937[[#This Row],[CANTIDAD]])</f>
        <v>88</v>
      </c>
      <c r="F103" s="18">
        <f>INVENTARIO12151836[[#This Row],[EXISTENCIAS INICIALES]]+INVENTARIO12151836[[#This Row],[ENTRADAS]]-INVENTARIO12151836[[#This Row],[SALIDAS]]</f>
        <v>64</v>
      </c>
      <c r="H103" s="1" t="s">
        <v>550</v>
      </c>
      <c r="J103" s="11" t="s">
        <v>425</v>
      </c>
      <c r="K103" s="36" t="e" cm="1">
        <f t="array" ref="K103">BUSCARV</f>
        <v>#NAME?</v>
      </c>
      <c r="L103" s="1">
        <v>88</v>
      </c>
      <c r="N103" s="1" t="s">
        <v>551</v>
      </c>
      <c r="P103" s="11" t="s">
        <v>425</v>
      </c>
      <c r="Q103" s="1" t="e" cm="1" vm="1">
        <f t="array" aca="1" ref="Q103" ca="1">VLOOKUP(ENTRADAS14172038[CÓDIGO PRODUCTO],INVENTARIO12151836[],2,FALSE)</f>
        <v>#VALUE!</v>
      </c>
      <c r="R103" s="1">
        <v>100</v>
      </c>
    </row>
    <row r="104" spans="1:18" x14ac:dyDescent="0.25">
      <c r="A104" s="11" t="s">
        <v>426</v>
      </c>
      <c r="B104" t="s">
        <v>304</v>
      </c>
      <c r="C104" s="3">
        <f>INVENTARIO12151833[[#This Row],[STOCK]]</f>
        <v>90</v>
      </c>
      <c r="D104" s="17">
        <f>SUMIF(ENTRADAS14172038[[#This Row],[CÓDIGO PRODUCTO]],INVENTARIO12151836[[#This Row],[CÓDIGO PRODUCTO]],ENTRADAS14172038[[#This Row],[CANTIDAD]])</f>
        <v>109</v>
      </c>
      <c r="E104" s="17">
        <f>SUMIF(SALIDAS13161937[[#This Row],[CÓDIGO PRODUCTO]],INVENTARIO12151836[[#This Row],[CÓDIGO PRODUCTO]],SALIDAS13161937[[#This Row],[CANTIDAD]])</f>
        <v>89</v>
      </c>
      <c r="F104" s="18">
        <f>INVENTARIO12151836[[#This Row],[EXISTENCIAS INICIALES]]+INVENTARIO12151836[[#This Row],[ENTRADAS]]-INVENTARIO12151836[[#This Row],[SALIDAS]]</f>
        <v>110</v>
      </c>
      <c r="H104" s="1" t="s">
        <v>551</v>
      </c>
      <c r="J104" s="11" t="s">
        <v>426</v>
      </c>
      <c r="K104" s="36" t="e" cm="1">
        <f t="array" ref="K104">BUSCARV</f>
        <v>#NAME?</v>
      </c>
      <c r="L104" s="1">
        <v>89</v>
      </c>
      <c r="N104" s="1" t="s">
        <v>552</v>
      </c>
      <c r="P104" s="11" t="s">
        <v>426</v>
      </c>
      <c r="Q104" s="1" t="e" cm="1" vm="1">
        <f t="array" aca="1" ref="Q104" ca="1">VLOOKUP(ENTRADAS14172038[CÓDIGO PRODUCTO],INVENTARIO12151836[],2,FALSE)</f>
        <v>#VALUE!</v>
      </c>
      <c r="R104" s="1">
        <v>109</v>
      </c>
    </row>
    <row r="105" spans="1:18" x14ac:dyDescent="0.25">
      <c r="A105" s="11" t="s">
        <v>427</v>
      </c>
      <c r="B105" t="s">
        <v>79</v>
      </c>
      <c r="C105" s="3">
        <f>INVENTARIO12151833[[#This Row],[STOCK]]</f>
        <v>24</v>
      </c>
      <c r="D105" s="17">
        <f>SUMIF(ENTRADAS14172038[[#This Row],[CÓDIGO PRODUCTO]],INVENTARIO12151836[[#This Row],[CÓDIGO PRODUCTO]],ENTRADAS14172038[[#This Row],[CANTIDAD]])</f>
        <v>96</v>
      </c>
      <c r="E105" s="17">
        <f>SUMIF(SALIDAS13161937[[#This Row],[CÓDIGO PRODUCTO]],INVENTARIO12151836[[#This Row],[CÓDIGO PRODUCTO]],SALIDAS13161937[[#This Row],[CANTIDAD]])</f>
        <v>93</v>
      </c>
      <c r="F105" s="18">
        <f>INVENTARIO12151836[[#This Row],[EXISTENCIAS INICIALES]]+INVENTARIO12151836[[#This Row],[ENTRADAS]]-INVENTARIO12151836[[#This Row],[SALIDAS]]</f>
        <v>27</v>
      </c>
      <c r="H105" s="1" t="s">
        <v>552</v>
      </c>
      <c r="J105" s="11" t="s">
        <v>427</v>
      </c>
      <c r="K105" s="36" t="e" cm="1">
        <f t="array" ref="K105">BUSCARV</f>
        <v>#NAME?</v>
      </c>
      <c r="L105" s="1">
        <v>93</v>
      </c>
      <c r="N105" s="1" t="s">
        <v>553</v>
      </c>
      <c r="P105" s="11" t="s">
        <v>427</v>
      </c>
      <c r="Q105" s="1" t="e" cm="1" vm="1">
        <f t="array" aca="1" ref="Q105" ca="1">VLOOKUP(ENTRADAS14172038[CÓDIGO PRODUCTO],INVENTARIO12151836[],2,FALSE)</f>
        <v>#VALUE!</v>
      </c>
      <c r="R105" s="1">
        <v>96</v>
      </c>
    </row>
    <row r="106" spans="1:18" x14ac:dyDescent="0.25">
      <c r="A106" s="11" t="s">
        <v>428</v>
      </c>
      <c r="B106" t="s">
        <v>305</v>
      </c>
      <c r="C106" s="3">
        <f>INVENTARIO12151833[[#This Row],[STOCK]]</f>
        <v>29</v>
      </c>
      <c r="D106" s="17">
        <f>SUMIF(ENTRADAS14172038[[#This Row],[CÓDIGO PRODUCTO]],INVENTARIO12151836[[#This Row],[CÓDIGO PRODUCTO]],ENTRADAS14172038[[#This Row],[CANTIDAD]])</f>
        <v>91</v>
      </c>
      <c r="E106" s="17">
        <f>SUMIF(SALIDAS13161937[[#This Row],[CÓDIGO PRODUCTO]],INVENTARIO12151836[[#This Row],[CÓDIGO PRODUCTO]],SALIDAS13161937[[#This Row],[CANTIDAD]])</f>
        <v>94</v>
      </c>
      <c r="F106" s="18">
        <f>INVENTARIO12151836[[#This Row],[EXISTENCIAS INICIALES]]+INVENTARIO12151836[[#This Row],[ENTRADAS]]-INVENTARIO12151836[[#This Row],[SALIDAS]]</f>
        <v>26</v>
      </c>
      <c r="H106" s="1" t="s">
        <v>553</v>
      </c>
      <c r="J106" s="11" t="s">
        <v>428</v>
      </c>
      <c r="K106" s="36" t="e" cm="1">
        <f t="array" ref="K106">BUSCARV</f>
        <v>#NAME?</v>
      </c>
      <c r="L106" s="1">
        <v>94</v>
      </c>
      <c r="N106" s="1" t="s">
        <v>554</v>
      </c>
      <c r="P106" s="11" t="s">
        <v>428</v>
      </c>
      <c r="Q106" s="1" t="e" cm="1" vm="1">
        <f t="array" aca="1" ref="Q106" ca="1">VLOOKUP(ENTRADAS14172038[CÓDIGO PRODUCTO],INVENTARIO12151836[],2,FALSE)</f>
        <v>#VALUE!</v>
      </c>
      <c r="R106" s="1">
        <v>91</v>
      </c>
    </row>
    <row r="107" spans="1:18" x14ac:dyDescent="0.25">
      <c r="A107" s="11" t="s">
        <v>429</v>
      </c>
      <c r="B107" t="s">
        <v>306</v>
      </c>
      <c r="C107" s="3">
        <f>INVENTARIO12151833[[#This Row],[STOCK]]</f>
        <v>58</v>
      </c>
      <c r="D107" s="17">
        <f>SUMIF(ENTRADAS14172038[[#This Row],[CÓDIGO PRODUCTO]],INVENTARIO12151836[[#This Row],[CÓDIGO PRODUCTO]],ENTRADAS14172038[[#This Row],[CANTIDAD]])</f>
        <v>98</v>
      </c>
      <c r="E107" s="17">
        <f>SUMIF(SALIDAS13161937[[#This Row],[CÓDIGO PRODUCTO]],INVENTARIO12151836[[#This Row],[CÓDIGO PRODUCTO]],SALIDAS13161937[[#This Row],[CANTIDAD]])</f>
        <v>91</v>
      </c>
      <c r="F107" s="18">
        <f>INVENTARIO12151836[[#This Row],[EXISTENCIAS INICIALES]]+INVENTARIO12151836[[#This Row],[ENTRADAS]]-INVENTARIO12151836[[#This Row],[SALIDAS]]</f>
        <v>65</v>
      </c>
      <c r="H107" s="1" t="s">
        <v>554</v>
      </c>
      <c r="J107" s="11" t="s">
        <v>429</v>
      </c>
      <c r="K107" s="36" t="e" cm="1">
        <f t="array" ref="K107">BUSCARV</f>
        <v>#NAME?</v>
      </c>
      <c r="L107" s="1">
        <v>91</v>
      </c>
      <c r="N107" s="1" t="s">
        <v>555</v>
      </c>
      <c r="P107" s="11" t="s">
        <v>429</v>
      </c>
      <c r="Q107" s="1" t="e" cm="1" vm="1">
        <f t="array" aca="1" ref="Q107" ca="1">VLOOKUP(ENTRADAS14172038[CÓDIGO PRODUCTO],INVENTARIO12151836[],2,FALSE)</f>
        <v>#VALUE!</v>
      </c>
      <c r="R107" s="1">
        <v>98</v>
      </c>
    </row>
    <row r="108" spans="1:18" x14ac:dyDescent="0.25">
      <c r="A108" s="11" t="s">
        <v>430</v>
      </c>
      <c r="B108" t="s">
        <v>81</v>
      </c>
      <c r="C108" s="3">
        <f>INVENTARIO12151833[[#This Row],[STOCK]]</f>
        <v>58</v>
      </c>
      <c r="D108" s="17">
        <f>SUMIF(ENTRADAS14172038[[#This Row],[CÓDIGO PRODUCTO]],INVENTARIO12151836[[#This Row],[CÓDIGO PRODUCTO]],ENTRADAS14172038[[#This Row],[CANTIDAD]])</f>
        <v>90</v>
      </c>
      <c r="E108" s="17">
        <f>SUMIF(SALIDAS13161937[[#This Row],[CÓDIGO PRODUCTO]],INVENTARIO12151836[[#This Row],[CÓDIGO PRODUCTO]],SALIDAS13161937[[#This Row],[CANTIDAD]])</f>
        <v>87</v>
      </c>
      <c r="F108" s="18">
        <f>INVENTARIO12151836[[#This Row],[EXISTENCIAS INICIALES]]+INVENTARIO12151836[[#This Row],[ENTRADAS]]-INVENTARIO12151836[[#This Row],[SALIDAS]]</f>
        <v>61</v>
      </c>
      <c r="H108" s="1" t="s">
        <v>555</v>
      </c>
      <c r="J108" s="11" t="s">
        <v>430</v>
      </c>
      <c r="K108" s="36" t="e" cm="1">
        <f t="array" ref="K108">BUSCARV</f>
        <v>#NAME?</v>
      </c>
      <c r="L108" s="1">
        <v>87</v>
      </c>
      <c r="N108" s="1" t="s">
        <v>556</v>
      </c>
      <c r="P108" s="11" t="s">
        <v>430</v>
      </c>
      <c r="Q108" s="1" t="e" cm="1" vm="1">
        <f t="array" aca="1" ref="Q108" ca="1">VLOOKUP(ENTRADAS14172038[CÓDIGO PRODUCTO],INVENTARIO12151836[],2,FALSE)</f>
        <v>#VALUE!</v>
      </c>
      <c r="R108" s="1">
        <v>90</v>
      </c>
    </row>
    <row r="109" spans="1:18" x14ac:dyDescent="0.25">
      <c r="A109" s="11" t="s">
        <v>431</v>
      </c>
      <c r="B109" t="s">
        <v>307</v>
      </c>
      <c r="C109" s="3">
        <f>INVENTARIO12151833[[#This Row],[STOCK]]</f>
        <v>55</v>
      </c>
      <c r="D109" s="17">
        <f>SUMIF(ENTRADAS14172038[[#This Row],[CÓDIGO PRODUCTO]],INVENTARIO12151836[[#This Row],[CÓDIGO PRODUCTO]],ENTRADAS14172038[[#This Row],[CANTIDAD]])</f>
        <v>103</v>
      </c>
      <c r="E109" s="17">
        <f>SUMIF(SALIDAS13161937[[#This Row],[CÓDIGO PRODUCTO]],INVENTARIO12151836[[#This Row],[CÓDIGO PRODUCTO]],SALIDAS13161937[[#This Row],[CANTIDAD]])</f>
        <v>87</v>
      </c>
      <c r="F109" s="18">
        <f>INVENTARIO12151836[[#This Row],[EXISTENCIAS INICIALES]]+INVENTARIO12151836[[#This Row],[ENTRADAS]]-INVENTARIO12151836[[#This Row],[SALIDAS]]</f>
        <v>71</v>
      </c>
      <c r="H109" s="1" t="s">
        <v>556</v>
      </c>
      <c r="J109" s="11" t="s">
        <v>431</v>
      </c>
      <c r="K109" s="36" t="e" cm="1">
        <f t="array" ref="K109">BUSCARV</f>
        <v>#NAME?</v>
      </c>
      <c r="L109" s="1">
        <v>87</v>
      </c>
      <c r="N109" s="1" t="s">
        <v>557</v>
      </c>
      <c r="P109" s="11" t="s">
        <v>431</v>
      </c>
      <c r="Q109" s="1" t="e" cm="1" vm="1">
        <f t="array" aca="1" ref="Q109" ca="1">VLOOKUP(ENTRADAS14172038[CÓDIGO PRODUCTO],INVENTARIO12151836[],2,FALSE)</f>
        <v>#VALUE!</v>
      </c>
      <c r="R109" s="1">
        <v>103</v>
      </c>
    </row>
    <row r="110" spans="1:18" x14ac:dyDescent="0.25">
      <c r="A110" s="11" t="s">
        <v>432</v>
      </c>
      <c r="B110" t="s">
        <v>308</v>
      </c>
      <c r="C110" s="3">
        <f>INVENTARIO12151833[[#This Row],[STOCK]]</f>
        <v>22</v>
      </c>
      <c r="D110" s="17">
        <f>SUMIF(ENTRADAS14172038[[#This Row],[CÓDIGO PRODUCTO]],INVENTARIO12151836[[#This Row],[CÓDIGO PRODUCTO]],ENTRADAS14172038[[#This Row],[CANTIDAD]])</f>
        <v>94</v>
      </c>
      <c r="E110" s="17">
        <f>SUMIF(SALIDAS13161937[[#This Row],[CÓDIGO PRODUCTO]],INVENTARIO12151836[[#This Row],[CÓDIGO PRODUCTO]],SALIDAS13161937[[#This Row],[CANTIDAD]])</f>
        <v>90</v>
      </c>
      <c r="F110" s="18">
        <f>INVENTARIO12151836[[#This Row],[EXISTENCIAS INICIALES]]+INVENTARIO12151836[[#This Row],[ENTRADAS]]-INVENTARIO12151836[[#This Row],[SALIDAS]]</f>
        <v>26</v>
      </c>
      <c r="H110" s="1" t="s">
        <v>557</v>
      </c>
      <c r="J110" s="11" t="s">
        <v>432</v>
      </c>
      <c r="K110" s="36" t="e" cm="1">
        <f t="array" ref="K110">BUSCARV</f>
        <v>#NAME?</v>
      </c>
      <c r="L110" s="1">
        <v>90</v>
      </c>
      <c r="N110" s="1" t="s">
        <v>558</v>
      </c>
      <c r="P110" s="11" t="s">
        <v>432</v>
      </c>
      <c r="Q110" s="1" t="e" cm="1" vm="1">
        <f t="array" aca="1" ref="Q110" ca="1">VLOOKUP(ENTRADAS14172038[CÓDIGO PRODUCTO],INVENTARIO12151836[],2,FALSE)</f>
        <v>#VALUE!</v>
      </c>
      <c r="R110" s="1">
        <v>94</v>
      </c>
    </row>
    <row r="111" spans="1:18" x14ac:dyDescent="0.25">
      <c r="A111" s="11" t="s">
        <v>433</v>
      </c>
      <c r="B111" t="s">
        <v>309</v>
      </c>
      <c r="C111" s="3">
        <f>INVENTARIO12151833[[#This Row],[STOCK]]</f>
        <v>75</v>
      </c>
      <c r="D111" s="17">
        <f>SUMIF(ENTRADAS14172038[[#This Row],[CÓDIGO PRODUCTO]],INVENTARIO12151836[[#This Row],[CÓDIGO PRODUCTO]],ENTRADAS14172038[[#This Row],[CANTIDAD]])</f>
        <v>96</v>
      </c>
      <c r="E111" s="17">
        <f>SUMIF(SALIDAS13161937[[#This Row],[CÓDIGO PRODUCTO]],INVENTARIO12151836[[#This Row],[CÓDIGO PRODUCTO]],SALIDAS13161937[[#This Row],[CANTIDAD]])</f>
        <v>87</v>
      </c>
      <c r="F111" s="18">
        <f>INVENTARIO12151836[[#This Row],[EXISTENCIAS INICIALES]]+INVENTARIO12151836[[#This Row],[ENTRADAS]]-INVENTARIO12151836[[#This Row],[SALIDAS]]</f>
        <v>84</v>
      </c>
      <c r="H111" s="1" t="s">
        <v>558</v>
      </c>
      <c r="J111" s="11" t="s">
        <v>433</v>
      </c>
      <c r="K111" s="36" t="e" cm="1">
        <f t="array" ref="K111">BUSCARV</f>
        <v>#NAME?</v>
      </c>
      <c r="L111" s="1">
        <v>87</v>
      </c>
      <c r="N111" s="1" t="s">
        <v>559</v>
      </c>
      <c r="P111" s="11" t="s">
        <v>433</v>
      </c>
      <c r="Q111" s="1" t="e" cm="1" vm="1">
        <f t="array" aca="1" ref="Q111" ca="1">VLOOKUP(ENTRADAS14172038[CÓDIGO PRODUCTO],INVENTARIO12151836[],2,FALSE)</f>
        <v>#VALUE!</v>
      </c>
      <c r="R111" s="1">
        <v>96</v>
      </c>
    </row>
    <row r="112" spans="1:18" x14ac:dyDescent="0.25">
      <c r="A112" s="11" t="s">
        <v>434</v>
      </c>
      <c r="B112" t="s">
        <v>310</v>
      </c>
      <c r="C112" s="3">
        <f>INVENTARIO12151833[[#This Row],[STOCK]]</f>
        <v>59</v>
      </c>
      <c r="D112" s="17">
        <f>SUMIF(ENTRADAS14172038[[#This Row],[CÓDIGO PRODUCTO]],INVENTARIO12151836[[#This Row],[CÓDIGO PRODUCTO]],ENTRADAS14172038[[#This Row],[CANTIDAD]])</f>
        <v>98</v>
      </c>
      <c r="E112" s="17">
        <f>SUMIF(SALIDAS13161937[[#This Row],[CÓDIGO PRODUCTO]],INVENTARIO12151836[[#This Row],[CÓDIGO PRODUCTO]],SALIDAS13161937[[#This Row],[CANTIDAD]])</f>
        <v>90</v>
      </c>
      <c r="F112" s="18">
        <f>INVENTARIO12151836[[#This Row],[EXISTENCIAS INICIALES]]+INVENTARIO12151836[[#This Row],[ENTRADAS]]-INVENTARIO12151836[[#This Row],[SALIDAS]]</f>
        <v>67</v>
      </c>
      <c r="H112" s="1" t="s">
        <v>559</v>
      </c>
      <c r="J112" s="11" t="s">
        <v>434</v>
      </c>
      <c r="K112" s="36" t="e" cm="1">
        <f t="array" ref="K112">BUSCARV</f>
        <v>#NAME?</v>
      </c>
      <c r="L112" s="1">
        <v>90</v>
      </c>
      <c r="N112" s="1" t="s">
        <v>560</v>
      </c>
      <c r="P112" s="11" t="s">
        <v>434</v>
      </c>
      <c r="Q112" s="1" t="e" cm="1" vm="1">
        <f t="array" aca="1" ref="Q112" ca="1">VLOOKUP(ENTRADAS14172038[CÓDIGO PRODUCTO],INVENTARIO12151836[],2,FALSE)</f>
        <v>#VALUE!</v>
      </c>
      <c r="R112" s="1">
        <v>98</v>
      </c>
    </row>
    <row r="113" spans="1:18" x14ac:dyDescent="0.25">
      <c r="A113" s="11" t="s">
        <v>435</v>
      </c>
      <c r="B113" t="s">
        <v>311</v>
      </c>
      <c r="C113" s="3">
        <f>INVENTARIO12151833[[#This Row],[STOCK]]</f>
        <v>140</v>
      </c>
      <c r="D113" s="17">
        <f>SUMIF(ENTRADAS14172038[[#This Row],[CÓDIGO PRODUCTO]],INVENTARIO12151836[[#This Row],[CÓDIGO PRODUCTO]],ENTRADAS14172038[[#This Row],[CANTIDAD]])</f>
        <v>110</v>
      </c>
      <c r="E113" s="17">
        <f>SUMIF(SALIDAS13161937[[#This Row],[CÓDIGO PRODUCTO]],INVENTARIO12151836[[#This Row],[CÓDIGO PRODUCTO]],SALIDAS13161937[[#This Row],[CANTIDAD]])</f>
        <v>92</v>
      </c>
      <c r="F113" s="18">
        <f>INVENTARIO12151836[[#This Row],[EXISTENCIAS INICIALES]]+INVENTARIO12151836[[#This Row],[ENTRADAS]]-INVENTARIO12151836[[#This Row],[SALIDAS]]</f>
        <v>158</v>
      </c>
      <c r="H113" s="1" t="s">
        <v>560</v>
      </c>
      <c r="J113" s="11" t="s">
        <v>435</v>
      </c>
      <c r="K113" s="36" t="e" cm="1">
        <f t="array" ref="K113">BUSCARV</f>
        <v>#NAME?</v>
      </c>
      <c r="L113" s="1">
        <v>92</v>
      </c>
      <c r="N113" s="1" t="s">
        <v>561</v>
      </c>
      <c r="P113" s="11" t="s">
        <v>435</v>
      </c>
      <c r="Q113" s="1" t="e" cm="1" vm="1">
        <f t="array" aca="1" ref="Q113" ca="1">VLOOKUP(ENTRADAS14172038[CÓDIGO PRODUCTO],INVENTARIO12151836[],2,FALSE)</f>
        <v>#VALUE!</v>
      </c>
      <c r="R113" s="1">
        <v>110</v>
      </c>
    </row>
    <row r="114" spans="1:18" x14ac:dyDescent="0.25">
      <c r="A114" s="11" t="s">
        <v>436</v>
      </c>
      <c r="B114" t="s">
        <v>312</v>
      </c>
      <c r="C114" s="3">
        <f>INVENTARIO12151833[[#This Row],[STOCK]]</f>
        <v>99</v>
      </c>
      <c r="D114" s="17">
        <f>SUMIF(ENTRADAS14172038[[#This Row],[CÓDIGO PRODUCTO]],INVENTARIO12151836[[#This Row],[CÓDIGO PRODUCTO]],ENTRADAS14172038[[#This Row],[CANTIDAD]])</f>
        <v>108</v>
      </c>
      <c r="E114" s="17">
        <f>SUMIF(SALIDAS13161937[[#This Row],[CÓDIGO PRODUCTO]],INVENTARIO12151836[[#This Row],[CÓDIGO PRODUCTO]],SALIDAS13161937[[#This Row],[CANTIDAD]])</f>
        <v>87</v>
      </c>
      <c r="F114" s="18">
        <f>INVENTARIO12151836[[#This Row],[EXISTENCIAS INICIALES]]+INVENTARIO12151836[[#This Row],[ENTRADAS]]-INVENTARIO12151836[[#This Row],[SALIDAS]]</f>
        <v>120</v>
      </c>
      <c r="H114" s="1" t="s">
        <v>561</v>
      </c>
      <c r="J114" s="11" t="s">
        <v>436</v>
      </c>
      <c r="K114" s="36" t="e" cm="1">
        <f t="array" ref="K114">BUSCARV</f>
        <v>#NAME?</v>
      </c>
      <c r="L114" s="1">
        <v>87</v>
      </c>
      <c r="N114" s="1" t="s">
        <v>562</v>
      </c>
      <c r="P114" s="11" t="s">
        <v>436</v>
      </c>
      <c r="Q114" s="1" t="e" cm="1" vm="1">
        <f t="array" aca="1" ref="Q114" ca="1">VLOOKUP(ENTRADAS14172038[CÓDIGO PRODUCTO],INVENTARIO12151836[],2,FALSE)</f>
        <v>#VALUE!</v>
      </c>
      <c r="R114" s="1">
        <v>108</v>
      </c>
    </row>
    <row r="115" spans="1:18" x14ac:dyDescent="0.25">
      <c r="A115" s="11" t="s">
        <v>437</v>
      </c>
      <c r="B115" t="s">
        <v>313</v>
      </c>
      <c r="C115" s="3">
        <f>INVENTARIO12151833[[#This Row],[STOCK]]</f>
        <v>54</v>
      </c>
      <c r="D115" s="17">
        <f>SUMIF(ENTRADAS14172038[[#This Row],[CÓDIGO PRODUCTO]],INVENTARIO12151836[[#This Row],[CÓDIGO PRODUCTO]],ENTRADAS14172038[[#This Row],[CANTIDAD]])</f>
        <v>98</v>
      </c>
      <c r="E115" s="17">
        <f>SUMIF(SALIDAS13161937[[#This Row],[CÓDIGO PRODUCTO]],INVENTARIO12151836[[#This Row],[CÓDIGO PRODUCTO]],SALIDAS13161937[[#This Row],[CANTIDAD]])</f>
        <v>95</v>
      </c>
      <c r="F115" s="18">
        <f>INVENTARIO12151836[[#This Row],[EXISTENCIAS INICIALES]]+INVENTARIO12151836[[#This Row],[ENTRADAS]]-INVENTARIO12151836[[#This Row],[SALIDAS]]</f>
        <v>57</v>
      </c>
      <c r="H115" s="1" t="s">
        <v>562</v>
      </c>
      <c r="J115" s="11" t="s">
        <v>437</v>
      </c>
      <c r="K115" s="36" t="e" cm="1">
        <f t="array" ref="K115">BUSCARV</f>
        <v>#NAME?</v>
      </c>
      <c r="L115" s="1">
        <v>95</v>
      </c>
      <c r="N115" s="1" t="s">
        <v>563</v>
      </c>
      <c r="P115" s="11" t="s">
        <v>437</v>
      </c>
      <c r="Q115" s="1" t="e" cm="1" vm="1">
        <f t="array" aca="1" ref="Q115" ca="1">VLOOKUP(ENTRADAS14172038[CÓDIGO PRODUCTO],INVENTARIO12151836[],2,FALSE)</f>
        <v>#VALUE!</v>
      </c>
      <c r="R115" s="1">
        <v>98</v>
      </c>
    </row>
    <row r="116" spans="1:18" x14ac:dyDescent="0.25">
      <c r="A116" s="11" t="s">
        <v>438</v>
      </c>
      <c r="B116" t="s">
        <v>314</v>
      </c>
      <c r="C116" s="3">
        <f>INVENTARIO12151833[[#This Row],[STOCK]]</f>
        <v>85</v>
      </c>
      <c r="D116" s="17">
        <f>SUMIF(ENTRADAS14172038[[#This Row],[CÓDIGO PRODUCTO]],INVENTARIO12151836[[#This Row],[CÓDIGO PRODUCTO]],ENTRADAS14172038[[#This Row],[CANTIDAD]])</f>
        <v>102</v>
      </c>
      <c r="E116" s="17">
        <f>SUMIF(SALIDAS13161937[[#This Row],[CÓDIGO PRODUCTO]],INVENTARIO12151836[[#This Row],[CÓDIGO PRODUCTO]],SALIDAS13161937[[#This Row],[CANTIDAD]])</f>
        <v>95</v>
      </c>
      <c r="F116" s="18">
        <f>INVENTARIO12151836[[#This Row],[EXISTENCIAS INICIALES]]+INVENTARIO12151836[[#This Row],[ENTRADAS]]-INVENTARIO12151836[[#This Row],[SALIDAS]]</f>
        <v>92</v>
      </c>
      <c r="H116" s="1" t="s">
        <v>563</v>
      </c>
      <c r="J116" s="11" t="s">
        <v>438</v>
      </c>
      <c r="K116" s="36" t="e" cm="1">
        <f t="array" ref="K116">BUSCARV</f>
        <v>#NAME?</v>
      </c>
      <c r="L116" s="1">
        <v>95</v>
      </c>
      <c r="N116" s="1" t="s">
        <v>564</v>
      </c>
      <c r="P116" s="11" t="s">
        <v>438</v>
      </c>
      <c r="Q116" s="1" t="e" cm="1" vm="1">
        <f t="array" aca="1" ref="Q116" ca="1">VLOOKUP(ENTRADAS14172038[CÓDIGO PRODUCTO],INVENTARIO12151836[],2,FALSE)</f>
        <v>#VALUE!</v>
      </c>
      <c r="R116" s="1">
        <v>102</v>
      </c>
    </row>
    <row r="117" spans="1:18" x14ac:dyDescent="0.25">
      <c r="A117" s="11" t="s">
        <v>439</v>
      </c>
      <c r="B117" t="s">
        <v>315</v>
      </c>
      <c r="C117" s="3">
        <f>INVENTARIO12151833[[#This Row],[STOCK]]</f>
        <v>22</v>
      </c>
      <c r="D117" s="17">
        <f>SUMIF(ENTRADAS14172038[[#This Row],[CÓDIGO PRODUCTO]],INVENTARIO12151836[[#This Row],[CÓDIGO PRODUCTO]],ENTRADAS14172038[[#This Row],[CANTIDAD]])</f>
        <v>91</v>
      </c>
      <c r="E117" s="17">
        <f>SUMIF(SALIDAS13161937[[#This Row],[CÓDIGO PRODUCTO]],INVENTARIO12151836[[#This Row],[CÓDIGO PRODUCTO]],SALIDAS13161937[[#This Row],[CANTIDAD]])</f>
        <v>91</v>
      </c>
      <c r="F117" s="18">
        <f>INVENTARIO12151836[[#This Row],[EXISTENCIAS INICIALES]]+INVENTARIO12151836[[#This Row],[ENTRADAS]]-INVENTARIO12151836[[#This Row],[SALIDAS]]</f>
        <v>22</v>
      </c>
      <c r="H117" s="1" t="s">
        <v>564</v>
      </c>
      <c r="J117" s="11" t="s">
        <v>439</v>
      </c>
      <c r="K117" s="36" t="e" cm="1">
        <f t="array" ref="K117">BUSCARV</f>
        <v>#NAME?</v>
      </c>
      <c r="L117" s="1">
        <v>91</v>
      </c>
      <c r="N117" s="1" t="s">
        <v>565</v>
      </c>
      <c r="P117" s="11" t="s">
        <v>439</v>
      </c>
      <c r="Q117" s="1" t="e" cm="1" vm="1">
        <f t="array" aca="1" ref="Q117" ca="1">VLOOKUP(ENTRADAS14172038[CÓDIGO PRODUCTO],INVENTARIO12151836[],2,FALSE)</f>
        <v>#VALUE!</v>
      </c>
      <c r="R117" s="1">
        <v>91</v>
      </c>
    </row>
    <row r="118" spans="1:18" x14ac:dyDescent="0.25">
      <c r="A118" s="11" t="s">
        <v>440</v>
      </c>
      <c r="B118" t="s">
        <v>316</v>
      </c>
      <c r="C118" s="3">
        <f>INVENTARIO12151833[[#This Row],[STOCK]]</f>
        <v>66</v>
      </c>
      <c r="D118" s="17">
        <f>SUMIF(ENTRADAS14172038[[#This Row],[CÓDIGO PRODUCTO]],INVENTARIO12151836[[#This Row],[CÓDIGO PRODUCTO]],ENTRADAS14172038[[#This Row],[CANTIDAD]])</f>
        <v>108</v>
      </c>
      <c r="E118" s="17">
        <f>SUMIF(SALIDAS13161937[[#This Row],[CÓDIGO PRODUCTO]],INVENTARIO12151836[[#This Row],[CÓDIGO PRODUCTO]],SALIDAS13161937[[#This Row],[CANTIDAD]])</f>
        <v>92</v>
      </c>
      <c r="F118" s="18">
        <f>INVENTARIO12151836[[#This Row],[EXISTENCIAS INICIALES]]+INVENTARIO12151836[[#This Row],[ENTRADAS]]-INVENTARIO12151836[[#This Row],[SALIDAS]]</f>
        <v>82</v>
      </c>
      <c r="H118" s="1" t="s">
        <v>565</v>
      </c>
      <c r="J118" s="11" t="s">
        <v>440</v>
      </c>
      <c r="K118" s="36" t="e" cm="1">
        <f t="array" ref="K118">BUSCARV</f>
        <v>#NAME?</v>
      </c>
      <c r="L118" s="1">
        <v>92</v>
      </c>
      <c r="N118" s="1" t="s">
        <v>566</v>
      </c>
      <c r="P118" s="11" t="s">
        <v>440</v>
      </c>
      <c r="Q118" s="1" t="e" cm="1" vm="1">
        <f t="array" aca="1" ref="Q118" ca="1">VLOOKUP(ENTRADAS14172038[CÓDIGO PRODUCTO],INVENTARIO12151836[],2,FALSE)</f>
        <v>#VALUE!</v>
      </c>
      <c r="R118" s="1">
        <v>108</v>
      </c>
    </row>
    <row r="119" spans="1:18" x14ac:dyDescent="0.25">
      <c r="A119" s="11" t="s">
        <v>441</v>
      </c>
      <c r="B119" t="s">
        <v>317</v>
      </c>
      <c r="C119" s="3">
        <f>INVENTARIO12151833[[#This Row],[STOCK]]</f>
        <v>36</v>
      </c>
      <c r="D119" s="17">
        <f>SUMIF(ENTRADAS14172038[[#This Row],[CÓDIGO PRODUCTO]],INVENTARIO12151836[[#This Row],[CÓDIGO PRODUCTO]],ENTRADAS14172038[[#This Row],[CANTIDAD]])</f>
        <v>90</v>
      </c>
      <c r="E119" s="17">
        <f>SUMIF(SALIDAS13161937[[#This Row],[CÓDIGO PRODUCTO]],INVENTARIO12151836[[#This Row],[CÓDIGO PRODUCTO]],SALIDAS13161937[[#This Row],[CANTIDAD]])</f>
        <v>92</v>
      </c>
      <c r="F119" s="18">
        <f>INVENTARIO12151836[[#This Row],[EXISTENCIAS INICIALES]]+INVENTARIO12151836[[#This Row],[ENTRADAS]]-INVENTARIO12151836[[#This Row],[SALIDAS]]</f>
        <v>34</v>
      </c>
      <c r="H119" s="1" t="s">
        <v>566</v>
      </c>
      <c r="J119" s="11" t="s">
        <v>441</v>
      </c>
      <c r="K119" s="36" t="e" cm="1">
        <f t="array" ref="K119">BUSCARV</f>
        <v>#NAME?</v>
      </c>
      <c r="L119" s="1">
        <v>92</v>
      </c>
      <c r="N119" s="1" t="s">
        <v>567</v>
      </c>
      <c r="P119" s="11" t="s">
        <v>441</v>
      </c>
      <c r="Q119" s="1" t="e" cm="1" vm="1">
        <f t="array" aca="1" ref="Q119" ca="1">VLOOKUP(ENTRADAS14172038[CÓDIGO PRODUCTO],INVENTARIO12151836[],2,FALSE)</f>
        <v>#VALUE!</v>
      </c>
      <c r="R119" s="1">
        <v>90</v>
      </c>
    </row>
    <row r="120" spans="1:18" x14ac:dyDescent="0.25">
      <c r="A120" s="11" t="s">
        <v>442</v>
      </c>
      <c r="B120" t="s">
        <v>318</v>
      </c>
      <c r="C120" s="3">
        <f>INVENTARIO12151833[[#This Row],[STOCK]]</f>
        <v>93</v>
      </c>
      <c r="D120" s="17">
        <f>SUMIF(ENTRADAS14172038[[#This Row],[CÓDIGO PRODUCTO]],INVENTARIO12151836[[#This Row],[CÓDIGO PRODUCTO]],ENTRADAS14172038[[#This Row],[CANTIDAD]])</f>
        <v>104</v>
      </c>
      <c r="E120" s="17">
        <f>SUMIF(SALIDAS13161937[[#This Row],[CÓDIGO PRODUCTO]],INVENTARIO12151836[[#This Row],[CÓDIGO PRODUCTO]],SALIDAS13161937[[#This Row],[CANTIDAD]])</f>
        <v>87</v>
      </c>
      <c r="F120" s="18">
        <f>INVENTARIO12151836[[#This Row],[EXISTENCIAS INICIALES]]+INVENTARIO12151836[[#This Row],[ENTRADAS]]-INVENTARIO12151836[[#This Row],[SALIDAS]]</f>
        <v>110</v>
      </c>
      <c r="H120" s="1" t="s">
        <v>567</v>
      </c>
      <c r="J120" s="11" t="s">
        <v>442</v>
      </c>
      <c r="K120" s="36" t="e" cm="1">
        <f t="array" ref="K120">BUSCARV</f>
        <v>#NAME?</v>
      </c>
      <c r="L120" s="1">
        <v>87</v>
      </c>
      <c r="N120" s="1" t="s">
        <v>568</v>
      </c>
      <c r="P120" s="11" t="s">
        <v>442</v>
      </c>
      <c r="Q120" s="1" t="e" cm="1" vm="1">
        <f t="array" aca="1" ref="Q120" ca="1">VLOOKUP(ENTRADAS14172038[CÓDIGO PRODUCTO],INVENTARIO12151836[],2,FALSE)</f>
        <v>#VALUE!</v>
      </c>
      <c r="R120" s="1">
        <v>104</v>
      </c>
    </row>
    <row r="121" spans="1:18" x14ac:dyDescent="0.25">
      <c r="A121" s="11" t="s">
        <v>443</v>
      </c>
      <c r="B121" t="s">
        <v>319</v>
      </c>
      <c r="C121" s="3">
        <f>INVENTARIO12151833[[#This Row],[STOCK]]</f>
        <v>17</v>
      </c>
      <c r="D121" s="17">
        <f>SUMIF(ENTRADAS14172038[[#This Row],[CÓDIGO PRODUCTO]],INVENTARIO12151836[[#This Row],[CÓDIGO PRODUCTO]],ENTRADAS14172038[[#This Row],[CANTIDAD]])</f>
        <v>90</v>
      </c>
      <c r="E121" s="17">
        <f>SUMIF(SALIDAS13161937[[#This Row],[CÓDIGO PRODUCTO]],INVENTARIO12151836[[#This Row],[CÓDIGO PRODUCTO]],SALIDAS13161937[[#This Row],[CANTIDAD]])</f>
        <v>92</v>
      </c>
      <c r="F121" s="18">
        <f>INVENTARIO12151836[[#This Row],[EXISTENCIAS INICIALES]]+INVENTARIO12151836[[#This Row],[ENTRADAS]]-INVENTARIO12151836[[#This Row],[SALIDAS]]</f>
        <v>15</v>
      </c>
      <c r="H121" s="1" t="s">
        <v>568</v>
      </c>
      <c r="J121" s="11" t="s">
        <v>443</v>
      </c>
      <c r="K121" s="36" t="e" cm="1">
        <f t="array" ref="K121">BUSCARV</f>
        <v>#NAME?</v>
      </c>
      <c r="L121" s="1">
        <v>92</v>
      </c>
      <c r="N121" s="1" t="s">
        <v>569</v>
      </c>
      <c r="P121" s="11" t="s">
        <v>443</v>
      </c>
      <c r="Q121" s="1" t="e" cm="1" vm="1">
        <f t="array" aca="1" ref="Q121" ca="1">VLOOKUP(ENTRADAS14172038[CÓDIGO PRODUCTO],INVENTARIO12151836[],2,FALSE)</f>
        <v>#VALUE!</v>
      </c>
      <c r="R121" s="1">
        <v>90</v>
      </c>
    </row>
    <row r="122" spans="1:18" x14ac:dyDescent="0.25">
      <c r="A122" s="11" t="s">
        <v>444</v>
      </c>
      <c r="B122" t="s">
        <v>320</v>
      </c>
      <c r="C122" s="3">
        <f>INVENTARIO12151833[[#This Row],[STOCK]]</f>
        <v>23</v>
      </c>
      <c r="D122" s="17">
        <f>SUMIF(ENTRADAS14172038[[#This Row],[CÓDIGO PRODUCTO]],INVENTARIO12151836[[#This Row],[CÓDIGO PRODUCTO]],ENTRADAS14172038[[#This Row],[CANTIDAD]])</f>
        <v>95</v>
      </c>
      <c r="E122" s="17">
        <f>SUMIF(SALIDAS13161937[[#This Row],[CÓDIGO PRODUCTO]],INVENTARIO12151836[[#This Row],[CÓDIGO PRODUCTO]],SALIDAS13161937[[#This Row],[CANTIDAD]])</f>
        <v>94</v>
      </c>
      <c r="F122" s="18">
        <f>INVENTARIO12151836[[#This Row],[EXISTENCIAS INICIALES]]+INVENTARIO12151836[[#This Row],[ENTRADAS]]-INVENTARIO12151836[[#This Row],[SALIDAS]]</f>
        <v>24</v>
      </c>
      <c r="H122" s="1" t="s">
        <v>569</v>
      </c>
      <c r="J122" s="11" t="s">
        <v>444</v>
      </c>
      <c r="K122" s="36" t="e" cm="1">
        <f t="array" ref="K122">BUSCARV</f>
        <v>#NAME?</v>
      </c>
      <c r="L122" s="1">
        <v>94</v>
      </c>
      <c r="N122" s="1" t="s">
        <v>570</v>
      </c>
      <c r="P122" s="11" t="s">
        <v>444</v>
      </c>
      <c r="Q122" s="1" t="e" cm="1" vm="1">
        <f t="array" aca="1" ref="Q122" ca="1">VLOOKUP(ENTRADAS14172038[CÓDIGO PRODUCTO],INVENTARIO12151836[],2,FALSE)</f>
        <v>#VALUE!</v>
      </c>
      <c r="R122" s="1">
        <v>95</v>
      </c>
    </row>
    <row r="123" spans="1:18" x14ac:dyDescent="0.25">
      <c r="A123" s="11" t="s">
        <v>445</v>
      </c>
      <c r="B123" t="s">
        <v>321</v>
      </c>
      <c r="C123" s="3">
        <f>INVENTARIO12151833[[#This Row],[STOCK]]</f>
        <v>31</v>
      </c>
      <c r="D123" s="17">
        <f>SUMIF(ENTRADAS14172038[[#This Row],[CÓDIGO PRODUCTO]],INVENTARIO12151836[[#This Row],[CÓDIGO PRODUCTO]],ENTRADAS14172038[[#This Row],[CANTIDAD]])</f>
        <v>93</v>
      </c>
      <c r="E123" s="17">
        <f>SUMIF(SALIDAS13161937[[#This Row],[CÓDIGO PRODUCTO]],INVENTARIO12151836[[#This Row],[CÓDIGO PRODUCTO]],SALIDAS13161937[[#This Row],[CANTIDAD]])</f>
        <v>95</v>
      </c>
      <c r="F123" s="18">
        <f>INVENTARIO12151836[[#This Row],[EXISTENCIAS INICIALES]]+INVENTARIO12151836[[#This Row],[ENTRADAS]]-INVENTARIO12151836[[#This Row],[SALIDAS]]</f>
        <v>29</v>
      </c>
      <c r="H123" s="1" t="s">
        <v>570</v>
      </c>
      <c r="J123" s="11" t="s">
        <v>445</v>
      </c>
      <c r="K123" s="36" t="e" cm="1">
        <f t="array" ref="K123">BUSCARV</f>
        <v>#NAME?</v>
      </c>
      <c r="L123" s="1">
        <v>95</v>
      </c>
      <c r="N123" s="1" t="s">
        <v>571</v>
      </c>
      <c r="P123" s="11" t="s">
        <v>445</v>
      </c>
      <c r="Q123" s="1" t="e" cm="1" vm="1">
        <f t="array" aca="1" ref="Q123" ca="1">VLOOKUP(ENTRADAS14172038[CÓDIGO PRODUCTO],INVENTARIO12151836[],2,FALSE)</f>
        <v>#VALUE!</v>
      </c>
      <c r="R123" s="1">
        <v>93</v>
      </c>
    </row>
    <row r="124" spans="1:18" x14ac:dyDescent="0.25">
      <c r="A124" s="11" t="s">
        <v>446</v>
      </c>
      <c r="B124" t="s">
        <v>322</v>
      </c>
      <c r="C124" s="3">
        <f>INVENTARIO12151833[[#This Row],[STOCK]]</f>
        <v>38</v>
      </c>
      <c r="D124" s="17">
        <f>SUMIF(ENTRADAS14172038[[#This Row],[CÓDIGO PRODUCTO]],INVENTARIO12151836[[#This Row],[CÓDIGO PRODUCTO]],ENTRADAS14172038[[#This Row],[CANTIDAD]])</f>
        <v>91</v>
      </c>
      <c r="E124" s="17">
        <f>SUMIF(SALIDAS13161937[[#This Row],[CÓDIGO PRODUCTO]],INVENTARIO12151836[[#This Row],[CÓDIGO PRODUCTO]],SALIDAS13161937[[#This Row],[CANTIDAD]])</f>
        <v>93</v>
      </c>
      <c r="F124" s="18">
        <f>INVENTARIO12151836[[#This Row],[EXISTENCIAS INICIALES]]+INVENTARIO12151836[[#This Row],[ENTRADAS]]-INVENTARIO12151836[[#This Row],[SALIDAS]]</f>
        <v>36</v>
      </c>
      <c r="H124" s="1" t="s">
        <v>571</v>
      </c>
      <c r="J124" s="11" t="s">
        <v>446</v>
      </c>
      <c r="K124" s="36" t="e" cm="1">
        <f t="array" ref="K124">BUSCARV</f>
        <v>#NAME?</v>
      </c>
      <c r="L124" s="1">
        <v>93</v>
      </c>
      <c r="N124" s="1" t="s">
        <v>572</v>
      </c>
      <c r="P124" s="11" t="s">
        <v>446</v>
      </c>
      <c r="Q124" s="1" t="e" cm="1" vm="1">
        <f t="array" aca="1" ref="Q124" ca="1">VLOOKUP(ENTRADAS14172038[CÓDIGO PRODUCTO],INVENTARIO12151836[],2,FALSE)</f>
        <v>#VALUE!</v>
      </c>
      <c r="R124" s="1">
        <v>91</v>
      </c>
    </row>
    <row r="125" spans="1:18" x14ac:dyDescent="0.25">
      <c r="A125" s="11" t="s">
        <v>447</v>
      </c>
      <c r="B125" t="s">
        <v>323</v>
      </c>
      <c r="C125" s="3">
        <f>INVENTARIO12151833[[#This Row],[STOCK]]</f>
        <v>76</v>
      </c>
      <c r="D125" s="17">
        <f>SUMIF(ENTRADAS14172038[[#This Row],[CÓDIGO PRODUCTO]],INVENTARIO12151836[[#This Row],[CÓDIGO PRODUCTO]],ENTRADAS14172038[[#This Row],[CANTIDAD]])</f>
        <v>95</v>
      </c>
      <c r="E125" s="17">
        <f>SUMIF(SALIDAS13161937[[#This Row],[CÓDIGO PRODUCTO]],INVENTARIO12151836[[#This Row],[CÓDIGO PRODUCTO]],SALIDAS13161937[[#This Row],[CANTIDAD]])</f>
        <v>88</v>
      </c>
      <c r="F125" s="18">
        <f>INVENTARIO12151836[[#This Row],[EXISTENCIAS INICIALES]]+INVENTARIO12151836[[#This Row],[ENTRADAS]]-INVENTARIO12151836[[#This Row],[SALIDAS]]</f>
        <v>83</v>
      </c>
      <c r="H125" s="1" t="s">
        <v>572</v>
      </c>
      <c r="J125" s="11" t="s">
        <v>447</v>
      </c>
      <c r="K125" s="36" t="e" cm="1">
        <f t="array" ref="K125">BUSCARV</f>
        <v>#NAME?</v>
      </c>
      <c r="L125" s="1">
        <v>88</v>
      </c>
      <c r="N125" s="1" t="s">
        <v>573</v>
      </c>
      <c r="P125" s="11" t="s">
        <v>447</v>
      </c>
      <c r="Q125" s="1" t="e" cm="1" vm="1">
        <f t="array" aca="1" ref="Q125" ca="1">VLOOKUP(ENTRADAS14172038[CÓDIGO PRODUCTO],INVENTARIO12151836[],2,FALSE)</f>
        <v>#VALUE!</v>
      </c>
      <c r="R125" s="1">
        <v>95</v>
      </c>
    </row>
    <row r="126" spans="1:18" x14ac:dyDescent="0.25">
      <c r="A126" s="11" t="s">
        <v>448</v>
      </c>
      <c r="B126" t="s">
        <v>324</v>
      </c>
      <c r="C126" s="3">
        <f>INVENTARIO12151833[[#This Row],[STOCK]]</f>
        <v>159</v>
      </c>
      <c r="D126" s="17">
        <f>SUMIF(ENTRADAS14172038[[#This Row],[CÓDIGO PRODUCTO]],INVENTARIO12151836[[#This Row],[CÓDIGO PRODUCTO]],ENTRADAS14172038[[#This Row],[CANTIDAD]])</f>
        <v>111</v>
      </c>
      <c r="E126" s="17">
        <f>SUMIF(SALIDAS13161937[[#This Row],[CÓDIGO PRODUCTO]],INVENTARIO12151836[[#This Row],[CÓDIGO PRODUCTO]],SALIDAS13161937[[#This Row],[CANTIDAD]])</f>
        <v>95</v>
      </c>
      <c r="F126" s="18">
        <f>INVENTARIO12151836[[#This Row],[EXISTENCIAS INICIALES]]+INVENTARIO12151836[[#This Row],[ENTRADAS]]-INVENTARIO12151836[[#This Row],[SALIDAS]]</f>
        <v>175</v>
      </c>
      <c r="H126" s="1" t="s">
        <v>573</v>
      </c>
      <c r="J126" s="11" t="s">
        <v>448</v>
      </c>
      <c r="K126" s="36" t="e" cm="1">
        <f t="array" ref="K126">BUSCARV</f>
        <v>#NAME?</v>
      </c>
      <c r="L126" s="1">
        <v>95</v>
      </c>
      <c r="N126" s="1" t="s">
        <v>574</v>
      </c>
      <c r="P126" s="11" t="s">
        <v>448</v>
      </c>
      <c r="Q126" s="1" t="e" cm="1" vm="1">
        <f t="array" aca="1" ref="Q126" ca="1">VLOOKUP(ENTRADAS14172038[CÓDIGO PRODUCTO],INVENTARIO12151836[],2,FALSE)</f>
        <v>#VALUE!</v>
      </c>
      <c r="R126" s="1">
        <v>111</v>
      </c>
    </row>
    <row r="127" spans="1:18" x14ac:dyDescent="0.25">
      <c r="A127" s="11" t="s">
        <v>449</v>
      </c>
      <c r="B127" t="s">
        <v>325</v>
      </c>
      <c r="C127" s="3">
        <f>INVENTARIO12151833[[#This Row],[STOCK]]</f>
        <v>116</v>
      </c>
      <c r="D127" s="17">
        <f>SUMIF(ENTRADAS14172038[[#This Row],[CÓDIGO PRODUCTO]],INVENTARIO12151836[[#This Row],[CÓDIGO PRODUCTO]],ENTRADAS14172038[[#This Row],[CANTIDAD]])</f>
        <v>105</v>
      </c>
      <c r="E127" s="17">
        <f>SUMIF(SALIDAS13161937[[#This Row],[CÓDIGO PRODUCTO]],INVENTARIO12151836[[#This Row],[CÓDIGO PRODUCTO]],SALIDAS13161937[[#This Row],[CANTIDAD]])</f>
        <v>87</v>
      </c>
      <c r="F127" s="18">
        <f>INVENTARIO12151836[[#This Row],[EXISTENCIAS INICIALES]]+INVENTARIO12151836[[#This Row],[ENTRADAS]]-INVENTARIO12151836[[#This Row],[SALIDAS]]</f>
        <v>134</v>
      </c>
      <c r="H127" s="1" t="s">
        <v>574</v>
      </c>
      <c r="J127" s="11" t="s">
        <v>449</v>
      </c>
      <c r="K127" s="36" t="e" cm="1">
        <f t="array" ref="K127">BUSCARV</f>
        <v>#NAME?</v>
      </c>
      <c r="L127" s="1">
        <v>87</v>
      </c>
      <c r="N127" s="1" t="s">
        <v>575</v>
      </c>
      <c r="P127" s="11" t="s">
        <v>449</v>
      </c>
      <c r="Q127" s="1" t="e" cm="1" vm="1">
        <f t="array" aca="1" ref="Q127" ca="1">VLOOKUP(ENTRADAS14172038[CÓDIGO PRODUCTO],INVENTARIO12151836[],2,FALSE)</f>
        <v>#VALUE!</v>
      </c>
      <c r="R127" s="1">
        <v>105</v>
      </c>
    </row>
    <row r="128" spans="1:18" x14ac:dyDescent="0.25">
      <c r="A128" s="11" t="s">
        <v>450</v>
      </c>
      <c r="B128" t="s">
        <v>326</v>
      </c>
      <c r="C128" s="3">
        <f>INVENTARIO12151833[[#This Row],[STOCK]]</f>
        <v>67</v>
      </c>
      <c r="D128" s="17">
        <f>SUMIF(ENTRADAS14172038[[#This Row],[CÓDIGO PRODUCTO]],INVENTARIO12151836[[#This Row],[CÓDIGO PRODUCTO]],ENTRADAS14172038[[#This Row],[CANTIDAD]])</f>
        <v>101</v>
      </c>
      <c r="E128" s="17">
        <f>SUMIF(SALIDAS13161937[[#This Row],[CÓDIGO PRODUCTO]],INVENTARIO12151836[[#This Row],[CÓDIGO PRODUCTO]],SALIDAS13161937[[#This Row],[CANTIDAD]])</f>
        <v>92</v>
      </c>
      <c r="F128" s="18">
        <f>INVENTARIO12151836[[#This Row],[EXISTENCIAS INICIALES]]+INVENTARIO12151836[[#This Row],[ENTRADAS]]-INVENTARIO12151836[[#This Row],[SALIDAS]]</f>
        <v>76</v>
      </c>
      <c r="H128" s="1" t="s">
        <v>575</v>
      </c>
      <c r="J128" s="11" t="s">
        <v>450</v>
      </c>
      <c r="K128" s="36" t="e" cm="1">
        <f t="array" ref="K128">BUSCARV</f>
        <v>#NAME?</v>
      </c>
      <c r="L128" s="1">
        <v>92</v>
      </c>
      <c r="N128" s="1" t="s">
        <v>576</v>
      </c>
      <c r="P128" s="11" t="s">
        <v>450</v>
      </c>
      <c r="Q128" s="1" t="e" cm="1" vm="1">
        <f t="array" aca="1" ref="Q128" ca="1">VLOOKUP(ENTRADAS14172038[CÓDIGO PRODUCTO],INVENTARIO12151836[],2,FALSE)</f>
        <v>#VALUE!</v>
      </c>
      <c r="R128" s="1">
        <v>101</v>
      </c>
    </row>
    <row r="129" spans="1:18" x14ac:dyDescent="0.25">
      <c r="A129" s="11" t="s">
        <v>451</v>
      </c>
      <c r="B129" t="s">
        <v>327</v>
      </c>
      <c r="C129" s="3">
        <f>INVENTARIO12151833[[#This Row],[STOCK]]</f>
        <v>111</v>
      </c>
      <c r="D129" s="17">
        <f>SUMIF(ENTRADAS14172038[[#This Row],[CÓDIGO PRODUCTO]],INVENTARIO12151836[[#This Row],[CÓDIGO PRODUCTO]],ENTRADAS14172038[[#This Row],[CANTIDAD]])</f>
        <v>102</v>
      </c>
      <c r="E129" s="17">
        <f>SUMIF(SALIDAS13161937[[#This Row],[CÓDIGO PRODUCTO]],INVENTARIO12151836[[#This Row],[CÓDIGO PRODUCTO]],SALIDAS13161937[[#This Row],[CANTIDAD]])</f>
        <v>89</v>
      </c>
      <c r="F129" s="18">
        <f>INVENTARIO12151836[[#This Row],[EXISTENCIAS INICIALES]]+INVENTARIO12151836[[#This Row],[ENTRADAS]]-INVENTARIO12151836[[#This Row],[SALIDAS]]</f>
        <v>124</v>
      </c>
      <c r="H129" s="1" t="s">
        <v>576</v>
      </c>
      <c r="J129" s="11" t="s">
        <v>451</v>
      </c>
      <c r="K129" s="36" t="e" cm="1">
        <f t="array" ref="K129">BUSCARV</f>
        <v>#NAME?</v>
      </c>
      <c r="L129" s="1">
        <v>89</v>
      </c>
      <c r="N129" s="1" t="s">
        <v>577</v>
      </c>
      <c r="P129" s="11" t="s">
        <v>451</v>
      </c>
      <c r="Q129" s="1" t="e" cm="1" vm="1">
        <f t="array" aca="1" ref="Q129" ca="1">VLOOKUP(ENTRADAS14172038[CÓDIGO PRODUCTO],INVENTARIO12151836[],2,FALSE)</f>
        <v>#VALUE!</v>
      </c>
      <c r="R129" s="1">
        <v>102</v>
      </c>
    </row>
    <row r="130" spans="1:18" x14ac:dyDescent="0.25">
      <c r="A130" s="11" t="s">
        <v>452</v>
      </c>
      <c r="B130" t="s">
        <v>328</v>
      </c>
      <c r="C130" s="3">
        <f>INVENTARIO12151833[[#This Row],[STOCK]]</f>
        <v>77</v>
      </c>
      <c r="D130" s="17">
        <f>SUMIF(ENTRADAS14172038[[#This Row],[CÓDIGO PRODUCTO]],INVENTARIO12151836[[#This Row],[CÓDIGO PRODUCTO]],ENTRADAS14172038[[#This Row],[CANTIDAD]])</f>
        <v>101</v>
      </c>
      <c r="E130" s="17">
        <f>SUMIF(SALIDAS13161937[[#This Row],[CÓDIGO PRODUCTO]],INVENTARIO12151836[[#This Row],[CÓDIGO PRODUCTO]],SALIDAS13161937[[#This Row],[CANTIDAD]])</f>
        <v>92</v>
      </c>
      <c r="F130" s="18">
        <f>INVENTARIO12151836[[#This Row],[EXISTENCIAS INICIALES]]+INVENTARIO12151836[[#This Row],[ENTRADAS]]-INVENTARIO12151836[[#This Row],[SALIDAS]]</f>
        <v>86</v>
      </c>
      <c r="H130" s="1" t="s">
        <v>577</v>
      </c>
      <c r="J130" s="11" t="s">
        <v>452</v>
      </c>
      <c r="K130" s="36" t="e" cm="1">
        <f t="array" ref="K130">BUSCARV</f>
        <v>#NAME?</v>
      </c>
      <c r="L130" s="1">
        <v>92</v>
      </c>
      <c r="N130" s="1" t="s">
        <v>578</v>
      </c>
      <c r="P130" s="11" t="s">
        <v>452</v>
      </c>
      <c r="Q130" s="1" t="e" cm="1" vm="1">
        <f t="array" aca="1" ref="Q130" ca="1">VLOOKUP(ENTRADAS14172038[CÓDIGO PRODUCTO],INVENTARIO12151836[],2,FALSE)</f>
        <v>#VALUE!</v>
      </c>
      <c r="R130" s="1">
        <v>101</v>
      </c>
    </row>
    <row r="131" spans="1:18" x14ac:dyDescent="0.25">
      <c r="A131" s="11" t="s">
        <v>453</v>
      </c>
      <c r="B131" t="s">
        <v>329</v>
      </c>
      <c r="C131" s="3">
        <f>INVENTARIO12151833[[#This Row],[STOCK]]</f>
        <v>106</v>
      </c>
      <c r="D131" s="17">
        <f>SUMIF(ENTRADAS14172038[[#This Row],[CÓDIGO PRODUCTO]],INVENTARIO12151836[[#This Row],[CÓDIGO PRODUCTO]],ENTRADAS14172038[[#This Row],[CANTIDAD]])</f>
        <v>105</v>
      </c>
      <c r="E131" s="17">
        <f>SUMIF(SALIDAS13161937[[#This Row],[CÓDIGO PRODUCTO]],INVENTARIO12151836[[#This Row],[CÓDIGO PRODUCTO]],SALIDAS13161937[[#This Row],[CANTIDAD]])</f>
        <v>93</v>
      </c>
      <c r="F131" s="18">
        <f>INVENTARIO12151836[[#This Row],[EXISTENCIAS INICIALES]]+INVENTARIO12151836[[#This Row],[ENTRADAS]]-INVENTARIO12151836[[#This Row],[SALIDAS]]</f>
        <v>118</v>
      </c>
      <c r="H131" s="1" t="s">
        <v>578</v>
      </c>
      <c r="J131" s="11" t="s">
        <v>453</v>
      </c>
      <c r="K131" s="36" t="e" cm="1">
        <f t="array" ref="K131">BUSCARV</f>
        <v>#NAME?</v>
      </c>
      <c r="L131" s="1">
        <v>93</v>
      </c>
      <c r="N131" s="1" t="s">
        <v>579</v>
      </c>
      <c r="P131" s="11" t="s">
        <v>453</v>
      </c>
      <c r="Q131" s="1" t="e" cm="1" vm="1">
        <f t="array" aca="1" ref="Q131" ca="1">VLOOKUP(ENTRADAS14172038[CÓDIGO PRODUCTO],INVENTARIO12151836[],2,FALSE)</f>
        <v>#VALUE!</v>
      </c>
      <c r="R131" s="1">
        <v>105</v>
      </c>
    </row>
    <row r="132" spans="1:18" x14ac:dyDescent="0.25">
      <c r="A132" s="11" t="s">
        <v>454</v>
      </c>
      <c r="B132" t="s">
        <v>330</v>
      </c>
      <c r="C132" s="3">
        <f>INVENTARIO12151833[[#This Row],[STOCK]]</f>
        <v>123</v>
      </c>
      <c r="D132" s="17">
        <f>SUMIF(ENTRADAS14172038[[#This Row],[CÓDIGO PRODUCTO]],INVENTARIO12151836[[#This Row],[CÓDIGO PRODUCTO]],ENTRADAS14172038[[#This Row],[CANTIDAD]])</f>
        <v>111</v>
      </c>
      <c r="E132" s="17">
        <f>SUMIF(SALIDAS13161937[[#This Row],[CÓDIGO PRODUCTO]],INVENTARIO12151836[[#This Row],[CÓDIGO PRODUCTO]],SALIDAS13161937[[#This Row],[CANTIDAD]])</f>
        <v>93</v>
      </c>
      <c r="F132" s="18">
        <f>INVENTARIO12151836[[#This Row],[EXISTENCIAS INICIALES]]+INVENTARIO12151836[[#This Row],[ENTRADAS]]-INVENTARIO12151836[[#This Row],[SALIDAS]]</f>
        <v>141</v>
      </c>
      <c r="H132" s="1" t="s">
        <v>579</v>
      </c>
      <c r="J132" s="11" t="s">
        <v>454</v>
      </c>
      <c r="K132" s="36" t="e" cm="1">
        <f t="array" ref="K132">BUSCARV</f>
        <v>#NAME?</v>
      </c>
      <c r="L132" s="1">
        <v>93</v>
      </c>
      <c r="N132" s="1" t="s">
        <v>580</v>
      </c>
      <c r="P132" s="11" t="s">
        <v>454</v>
      </c>
      <c r="Q132" s="1" t="e" cm="1" vm="1">
        <f t="array" aca="1" ref="Q132" ca="1">VLOOKUP(ENTRADAS14172038[CÓDIGO PRODUCTO],INVENTARIO12151836[],2,FALSE)</f>
        <v>#VALUE!</v>
      </c>
      <c r="R132" s="1">
        <v>111</v>
      </c>
    </row>
    <row r="133" spans="1:18" x14ac:dyDescent="0.25">
      <c r="A133" s="11" t="s">
        <v>455</v>
      </c>
      <c r="B133" t="s">
        <v>331</v>
      </c>
      <c r="C133" s="3">
        <f>INVENTARIO12151833[[#This Row],[STOCK]]</f>
        <v>-17</v>
      </c>
      <c r="D133" s="17">
        <f>SUMIF(ENTRADAS14172038[[#This Row],[CÓDIGO PRODUCTO]],INVENTARIO12151836[[#This Row],[CÓDIGO PRODUCTO]],ENTRADAS14172038[[#This Row],[CANTIDAD]])</f>
        <v>90</v>
      </c>
      <c r="E133" s="17">
        <f>SUMIF(SALIDAS13161937[[#This Row],[CÓDIGO PRODUCTO]],INVENTARIO12151836[[#This Row],[CÓDIGO PRODUCTO]],SALIDAS13161937[[#This Row],[CANTIDAD]])</f>
        <v>49</v>
      </c>
      <c r="F133" s="18">
        <f>INVENTARIO12151836[[#This Row],[EXISTENCIAS INICIALES]]+INVENTARIO12151836[[#This Row],[ENTRADAS]]-INVENTARIO12151836[[#This Row],[SALIDAS]]</f>
        <v>24</v>
      </c>
      <c r="H133" s="1" t="s">
        <v>580</v>
      </c>
      <c r="J133" s="11" t="s">
        <v>455</v>
      </c>
      <c r="K133" s="36" t="e" cm="1">
        <f t="array" ref="K133">BUSCARV</f>
        <v>#NAME?</v>
      </c>
      <c r="L133" s="1">
        <v>49</v>
      </c>
      <c r="N133" s="1" t="s">
        <v>581</v>
      </c>
      <c r="P133" s="11" t="s">
        <v>455</v>
      </c>
      <c r="Q133" s="1" t="e" cm="1" vm="1">
        <f t="array" aca="1" ref="Q133" ca="1">VLOOKUP(ENTRADAS14172038[CÓDIGO PRODUCTO],INVENTARIO12151836[],2,FALSE)</f>
        <v>#VALUE!</v>
      </c>
      <c r="R133" s="1">
        <v>90</v>
      </c>
    </row>
    <row r="134" spans="1:18" x14ac:dyDescent="0.25">
      <c r="A134" s="11" t="s">
        <v>456</v>
      </c>
      <c r="B134" t="s">
        <v>332</v>
      </c>
      <c r="C134" s="3">
        <f>INVENTARIO12151833[[#This Row],[STOCK]]</f>
        <v>86</v>
      </c>
      <c r="D134" s="17">
        <f>SUMIF(ENTRADAS14172038[[#This Row],[CÓDIGO PRODUCTO]],INVENTARIO12151836[[#This Row],[CÓDIGO PRODUCTO]],ENTRADAS14172038[[#This Row],[CANTIDAD]])</f>
        <v>111</v>
      </c>
      <c r="E134" s="17">
        <f>SUMIF(SALIDAS13161937[[#This Row],[CÓDIGO PRODUCTO]],INVENTARIO12151836[[#This Row],[CÓDIGO PRODUCTO]],SALIDAS13161937[[#This Row],[CANTIDAD]])</f>
        <v>93</v>
      </c>
      <c r="F134" s="18">
        <f>INVENTARIO12151836[[#This Row],[EXISTENCIAS INICIALES]]+INVENTARIO12151836[[#This Row],[ENTRADAS]]-INVENTARIO12151836[[#This Row],[SALIDAS]]</f>
        <v>104</v>
      </c>
      <c r="H134" s="1" t="s">
        <v>581</v>
      </c>
      <c r="J134" s="11" t="s">
        <v>456</v>
      </c>
      <c r="K134" s="36" t="e" cm="1">
        <f t="array" ref="K134">BUSCARV</f>
        <v>#NAME?</v>
      </c>
      <c r="L134" s="1">
        <v>93</v>
      </c>
      <c r="N134" s="1" t="s">
        <v>582</v>
      </c>
      <c r="P134" s="11" t="s">
        <v>456</v>
      </c>
      <c r="Q134" s="1" t="e" cm="1" vm="1">
        <f t="array" aca="1" ref="Q134" ca="1">VLOOKUP(ENTRADAS14172038[CÓDIGO PRODUCTO],INVENTARIO12151836[],2,FALSE)</f>
        <v>#VALUE!</v>
      </c>
      <c r="R134" s="1">
        <v>111</v>
      </c>
    </row>
    <row r="135" spans="1:18" x14ac:dyDescent="0.25">
      <c r="A135" s="11" t="s">
        <v>457</v>
      </c>
      <c r="B135" t="s">
        <v>333</v>
      </c>
      <c r="C135" s="3">
        <f>INVENTARIO12151833[[#This Row],[STOCK]]</f>
        <v>51</v>
      </c>
      <c r="D135" s="17">
        <f>SUMIF(ENTRADAS14172038[[#This Row],[CÓDIGO PRODUCTO]],INVENTARIO12151836[[#This Row],[CÓDIGO PRODUCTO]],ENTRADAS14172038[[#This Row],[CANTIDAD]])</f>
        <v>97</v>
      </c>
      <c r="E135" s="17">
        <f>SUMIF(SALIDAS13161937[[#This Row],[CÓDIGO PRODUCTO]],INVENTARIO12151836[[#This Row],[CÓDIGO PRODUCTO]],SALIDAS13161937[[#This Row],[CANTIDAD]])</f>
        <v>91</v>
      </c>
      <c r="F135" s="18">
        <f>INVENTARIO12151836[[#This Row],[EXISTENCIAS INICIALES]]+INVENTARIO12151836[[#This Row],[ENTRADAS]]-INVENTARIO12151836[[#This Row],[SALIDAS]]</f>
        <v>57</v>
      </c>
      <c r="H135" s="1" t="s">
        <v>582</v>
      </c>
      <c r="J135" s="11" t="s">
        <v>457</v>
      </c>
      <c r="K135" s="36" t="e" cm="1">
        <f t="array" ref="K135">BUSCARV</f>
        <v>#NAME?</v>
      </c>
      <c r="L135" s="1">
        <v>91</v>
      </c>
      <c r="N135" s="1" t="s">
        <v>583</v>
      </c>
      <c r="P135" s="11" t="s">
        <v>457</v>
      </c>
      <c r="Q135" s="1" t="e" cm="1" vm="1">
        <f t="array" aca="1" ref="Q135" ca="1">VLOOKUP(ENTRADAS14172038[CÓDIGO PRODUCTO],INVENTARIO12151836[],2,FALSE)</f>
        <v>#VALUE!</v>
      </c>
      <c r="R135" s="1">
        <v>97</v>
      </c>
    </row>
    <row r="136" spans="1:18" x14ac:dyDescent="0.25">
      <c r="A136" s="11" t="s">
        <v>458</v>
      </c>
      <c r="B136" t="s">
        <v>334</v>
      </c>
      <c r="C136" s="3">
        <f>INVENTARIO12151833[[#This Row],[STOCK]]</f>
        <v>51</v>
      </c>
      <c r="D136" s="17">
        <f>SUMIF(ENTRADAS14172038[[#This Row],[CÓDIGO PRODUCTO]],INVENTARIO12151836[[#This Row],[CÓDIGO PRODUCTO]],ENTRADAS14172038[[#This Row],[CANTIDAD]])</f>
        <v>100</v>
      </c>
      <c r="E136" s="17">
        <f>SUMIF(SALIDAS13161937[[#This Row],[CÓDIGO PRODUCTO]],INVENTARIO12151836[[#This Row],[CÓDIGO PRODUCTO]],SALIDAS13161937[[#This Row],[CANTIDAD]])</f>
        <v>95</v>
      </c>
      <c r="F136" s="18">
        <f>INVENTARIO12151836[[#This Row],[EXISTENCIAS INICIALES]]+INVENTARIO12151836[[#This Row],[ENTRADAS]]-INVENTARIO12151836[[#This Row],[SALIDAS]]</f>
        <v>56</v>
      </c>
      <c r="H136" s="1" t="s">
        <v>583</v>
      </c>
      <c r="J136" s="11" t="s">
        <v>458</v>
      </c>
      <c r="K136" s="36" t="e" cm="1">
        <f t="array" ref="K136">BUSCARV</f>
        <v>#NAME?</v>
      </c>
      <c r="L136" s="1">
        <v>95</v>
      </c>
      <c r="N136" s="1" t="s">
        <v>584</v>
      </c>
      <c r="P136" s="11" t="s">
        <v>458</v>
      </c>
      <c r="Q136" s="1" t="e" cm="1" vm="1">
        <f t="array" aca="1" ref="Q136" ca="1">VLOOKUP(ENTRADAS14172038[CÓDIGO PRODUCTO],INVENTARIO12151836[],2,FALSE)</f>
        <v>#VALUE!</v>
      </c>
      <c r="R136" s="1">
        <v>100</v>
      </c>
    </row>
    <row r="137" spans="1:18" x14ac:dyDescent="0.25">
      <c r="A137" s="11" t="s">
        <v>459</v>
      </c>
      <c r="B137" t="s">
        <v>335</v>
      </c>
      <c r="C137" s="3">
        <f>INVENTARIO12151833[[#This Row],[STOCK]]</f>
        <v>29</v>
      </c>
      <c r="D137" s="17">
        <f>SUMIF(ENTRADAS14172038[[#This Row],[CÓDIGO PRODUCTO]],INVENTARIO12151836[[#This Row],[CÓDIGO PRODUCTO]],ENTRADAS14172038[[#This Row],[CANTIDAD]])</f>
        <v>104</v>
      </c>
      <c r="E137" s="17">
        <f>SUMIF(SALIDAS13161937[[#This Row],[CÓDIGO PRODUCTO]],INVENTARIO12151836[[#This Row],[CÓDIGO PRODUCTO]],SALIDAS13161937[[#This Row],[CANTIDAD]])</f>
        <v>92</v>
      </c>
      <c r="F137" s="18">
        <f>INVENTARIO12151836[[#This Row],[EXISTENCIAS INICIALES]]+INVENTARIO12151836[[#This Row],[ENTRADAS]]-INVENTARIO12151836[[#This Row],[SALIDAS]]</f>
        <v>41</v>
      </c>
      <c r="H137" s="1" t="s">
        <v>584</v>
      </c>
      <c r="J137" s="11" t="s">
        <v>459</v>
      </c>
      <c r="K137" s="36" t="e" cm="1">
        <f t="array" ref="K137">BUSCARV</f>
        <v>#NAME?</v>
      </c>
      <c r="L137" s="1">
        <v>92</v>
      </c>
      <c r="N137" s="1" t="s">
        <v>585</v>
      </c>
      <c r="P137" s="11" t="s">
        <v>459</v>
      </c>
      <c r="Q137" s="1" t="e" cm="1" vm="1">
        <f t="array" aca="1" ref="Q137" ca="1">VLOOKUP(ENTRADAS14172038[CÓDIGO PRODUCTO],INVENTARIO12151836[],2,FALSE)</f>
        <v>#VALUE!</v>
      </c>
      <c r="R137" s="1">
        <v>104</v>
      </c>
    </row>
    <row r="138" spans="1:18" x14ac:dyDescent="0.25">
      <c r="A138" s="11" t="s">
        <v>460</v>
      </c>
      <c r="B138" t="s">
        <v>336</v>
      </c>
      <c r="C138" s="3">
        <f>INVENTARIO12151833[[#This Row],[STOCK]]</f>
        <v>56</v>
      </c>
      <c r="D138" s="17">
        <f>SUMIF(ENTRADAS14172038[[#This Row],[CÓDIGO PRODUCTO]],INVENTARIO12151836[[#This Row],[CÓDIGO PRODUCTO]],ENTRADAS14172038[[#This Row],[CANTIDAD]])</f>
        <v>109</v>
      </c>
      <c r="E138" s="17">
        <f>SUMIF(SALIDAS13161937[[#This Row],[CÓDIGO PRODUCTO]],INVENTARIO12151836[[#This Row],[CÓDIGO PRODUCTO]],SALIDAS13161937[[#This Row],[CANTIDAD]])</f>
        <v>95</v>
      </c>
      <c r="F138" s="18">
        <f>INVENTARIO12151836[[#This Row],[EXISTENCIAS INICIALES]]+INVENTARIO12151836[[#This Row],[ENTRADAS]]-INVENTARIO12151836[[#This Row],[SALIDAS]]</f>
        <v>70</v>
      </c>
      <c r="H138" s="1" t="s">
        <v>585</v>
      </c>
      <c r="J138" s="11" t="s">
        <v>460</v>
      </c>
      <c r="K138" s="36" t="e" cm="1">
        <f t="array" ref="K138">BUSCARV</f>
        <v>#NAME?</v>
      </c>
      <c r="L138" s="1">
        <v>95</v>
      </c>
      <c r="N138" s="1" t="s">
        <v>586</v>
      </c>
      <c r="P138" s="11" t="s">
        <v>460</v>
      </c>
      <c r="Q138" s="1" t="e" cm="1" vm="1">
        <f t="array" aca="1" ref="Q138" ca="1">VLOOKUP(ENTRADAS14172038[CÓDIGO PRODUCTO],INVENTARIO12151836[],2,FALSE)</f>
        <v>#VALUE!</v>
      </c>
      <c r="R138" s="1">
        <v>109</v>
      </c>
    </row>
    <row r="139" spans="1:18" x14ac:dyDescent="0.25">
      <c r="A139" s="11" t="s">
        <v>461</v>
      </c>
      <c r="B139" t="s">
        <v>337</v>
      </c>
      <c r="C139" s="3">
        <f>INVENTARIO12151833[[#This Row],[STOCK]]</f>
        <v>72</v>
      </c>
      <c r="D139" s="17">
        <f>SUMIF(ENTRADAS14172038[[#This Row],[CÓDIGO PRODUCTO]],INVENTARIO12151836[[#This Row],[CÓDIGO PRODUCTO]],ENTRADAS14172038[[#This Row],[CANTIDAD]])</f>
        <v>108</v>
      </c>
      <c r="E139" s="17">
        <f>SUMIF(SALIDAS13161937[[#This Row],[CÓDIGO PRODUCTO]],INVENTARIO12151836[[#This Row],[CÓDIGO PRODUCTO]],SALIDAS13161937[[#This Row],[CANTIDAD]])</f>
        <v>89</v>
      </c>
      <c r="F139" s="18">
        <f>INVENTARIO12151836[[#This Row],[EXISTENCIAS INICIALES]]+INVENTARIO12151836[[#This Row],[ENTRADAS]]-INVENTARIO12151836[[#This Row],[SALIDAS]]</f>
        <v>91</v>
      </c>
      <c r="H139" s="1" t="s">
        <v>586</v>
      </c>
      <c r="J139" s="11" t="s">
        <v>461</v>
      </c>
      <c r="K139" s="36" t="e" cm="1">
        <f t="array" ref="K139">BUSCARV</f>
        <v>#NAME?</v>
      </c>
      <c r="L139" s="1">
        <v>89</v>
      </c>
      <c r="N139" s="1" t="s">
        <v>587</v>
      </c>
      <c r="P139" s="11" t="s">
        <v>461</v>
      </c>
      <c r="Q139" s="1" t="e" cm="1" vm="1">
        <f t="array" aca="1" ref="Q139" ca="1">VLOOKUP(ENTRADAS14172038[CÓDIGO PRODUCTO],INVENTARIO12151836[],2,FALSE)</f>
        <v>#VALUE!</v>
      </c>
      <c r="R139" s="1">
        <v>108</v>
      </c>
    </row>
    <row r="140" spans="1:18" x14ac:dyDescent="0.25">
      <c r="A140" s="11" t="s">
        <v>462</v>
      </c>
      <c r="B140" t="s">
        <v>338</v>
      </c>
      <c r="C140" s="3">
        <f>INVENTARIO12151833[[#This Row],[STOCK]]</f>
        <v>116</v>
      </c>
      <c r="D140" s="17">
        <f>SUMIF(ENTRADAS14172038[[#This Row],[CÓDIGO PRODUCTO]],INVENTARIO12151836[[#This Row],[CÓDIGO PRODUCTO]],ENTRADAS14172038[[#This Row],[CANTIDAD]])</f>
        <v>110</v>
      </c>
      <c r="E140" s="17">
        <f>SUMIF(SALIDAS13161937[[#This Row],[CÓDIGO PRODUCTO]],INVENTARIO12151836[[#This Row],[CÓDIGO PRODUCTO]],SALIDAS13161937[[#This Row],[CANTIDAD]])</f>
        <v>93</v>
      </c>
      <c r="F140" s="18">
        <f>INVENTARIO12151836[[#This Row],[EXISTENCIAS INICIALES]]+INVENTARIO12151836[[#This Row],[ENTRADAS]]-INVENTARIO12151836[[#This Row],[SALIDAS]]</f>
        <v>133</v>
      </c>
      <c r="H140" s="1" t="s">
        <v>587</v>
      </c>
      <c r="J140" s="11" t="s">
        <v>462</v>
      </c>
      <c r="K140" s="36" t="e" cm="1">
        <f t="array" ref="K140">BUSCARV</f>
        <v>#NAME?</v>
      </c>
      <c r="L140" s="1">
        <v>93</v>
      </c>
      <c r="N140" s="1" t="s">
        <v>588</v>
      </c>
      <c r="P140" s="11" t="s">
        <v>462</v>
      </c>
      <c r="Q140" s="1" t="e" cm="1" vm="1">
        <f t="array" aca="1" ref="Q140" ca="1">VLOOKUP(ENTRADAS14172038[CÓDIGO PRODUCTO],INVENTARIO12151836[],2,FALSE)</f>
        <v>#VALUE!</v>
      </c>
      <c r="R140" s="1">
        <v>110</v>
      </c>
    </row>
    <row r="141" spans="1:18" x14ac:dyDescent="0.25">
      <c r="A141" s="11" t="s">
        <v>463</v>
      </c>
      <c r="B141" t="s">
        <v>339</v>
      </c>
      <c r="C141" s="3">
        <f>INVENTARIO12151833[[#This Row],[STOCK]]</f>
        <v>62</v>
      </c>
      <c r="D141" s="17">
        <f>SUMIF(ENTRADAS14172038[[#This Row],[CÓDIGO PRODUCTO]],INVENTARIO12151836[[#This Row],[CÓDIGO PRODUCTO]],ENTRADAS14172038[[#This Row],[CANTIDAD]])</f>
        <v>96</v>
      </c>
      <c r="E141" s="17">
        <f>SUMIF(SALIDAS13161937[[#This Row],[CÓDIGO PRODUCTO]],INVENTARIO12151836[[#This Row],[CÓDIGO PRODUCTO]],SALIDAS13161937[[#This Row],[CANTIDAD]])</f>
        <v>86</v>
      </c>
      <c r="F141" s="18">
        <f>INVENTARIO12151836[[#This Row],[EXISTENCIAS INICIALES]]+INVENTARIO12151836[[#This Row],[ENTRADAS]]-INVENTARIO12151836[[#This Row],[SALIDAS]]</f>
        <v>72</v>
      </c>
      <c r="H141" s="1" t="s">
        <v>588</v>
      </c>
      <c r="J141" s="11" t="s">
        <v>463</v>
      </c>
      <c r="K141" s="36" t="e" cm="1">
        <f t="array" ref="K141">BUSCARV</f>
        <v>#NAME?</v>
      </c>
      <c r="L141" s="1">
        <v>86</v>
      </c>
      <c r="N141" s="1" t="s">
        <v>589</v>
      </c>
      <c r="P141" s="11" t="s">
        <v>463</v>
      </c>
      <c r="Q141" s="1" t="e" cm="1" vm="1">
        <f t="array" aca="1" ref="Q141" ca="1">VLOOKUP(ENTRADAS14172038[CÓDIGO PRODUCTO],INVENTARIO12151836[],2,FALSE)</f>
        <v>#VALUE!</v>
      </c>
      <c r="R141" s="1">
        <v>96</v>
      </c>
    </row>
    <row r="142" spans="1:18" x14ac:dyDescent="0.25">
      <c r="A142" s="11" t="s">
        <v>464</v>
      </c>
      <c r="B142" t="s">
        <v>340</v>
      </c>
      <c r="C142" s="3">
        <f>INVENTARIO12151833[[#This Row],[STOCK]]</f>
        <v>66</v>
      </c>
      <c r="D142" s="17">
        <f>SUMIF(ENTRADAS14172038[[#This Row],[CÓDIGO PRODUCTO]],INVENTARIO12151836[[#This Row],[CÓDIGO PRODUCTO]],ENTRADAS14172038[[#This Row],[CANTIDAD]])</f>
        <v>101</v>
      </c>
      <c r="E142" s="17">
        <f>SUMIF(SALIDAS13161937[[#This Row],[CÓDIGO PRODUCTO]],INVENTARIO12151836[[#This Row],[CÓDIGO PRODUCTO]],SALIDAS13161937[[#This Row],[CANTIDAD]])</f>
        <v>88</v>
      </c>
      <c r="F142" s="18">
        <f>INVENTARIO12151836[[#This Row],[EXISTENCIAS INICIALES]]+INVENTARIO12151836[[#This Row],[ENTRADAS]]-INVENTARIO12151836[[#This Row],[SALIDAS]]</f>
        <v>79</v>
      </c>
      <c r="H142" s="1" t="s">
        <v>589</v>
      </c>
      <c r="J142" s="11" t="s">
        <v>464</v>
      </c>
      <c r="K142" s="36" t="e" cm="1">
        <f t="array" ref="K142">BUSCARV</f>
        <v>#NAME?</v>
      </c>
      <c r="L142" s="1">
        <v>88</v>
      </c>
      <c r="N142" s="1" t="s">
        <v>590</v>
      </c>
      <c r="P142" s="11" t="s">
        <v>464</v>
      </c>
      <c r="Q142" s="1" t="e" cm="1" vm="1">
        <f t="array" aca="1" ref="Q142" ca="1">VLOOKUP(ENTRADAS14172038[CÓDIGO PRODUCTO],INVENTARIO12151836[],2,FALSE)</f>
        <v>#VALUE!</v>
      </c>
      <c r="R142" s="1">
        <v>101</v>
      </c>
    </row>
    <row r="143" spans="1:18" x14ac:dyDescent="0.25">
      <c r="A143" s="11" t="s">
        <v>465</v>
      </c>
      <c r="B143" t="s">
        <v>341</v>
      </c>
      <c r="C143" s="3">
        <f>INVENTARIO12151833[[#This Row],[STOCK]]</f>
        <v>93</v>
      </c>
      <c r="D143" s="17">
        <f>SUMIF(ENTRADAS14172038[[#This Row],[CÓDIGO PRODUCTO]],INVENTARIO12151836[[#This Row],[CÓDIGO PRODUCTO]],ENTRADAS14172038[[#This Row],[CANTIDAD]])</f>
        <v>108</v>
      </c>
      <c r="E143" s="17">
        <f>SUMIF(SALIDAS13161937[[#This Row],[CÓDIGO PRODUCTO]],INVENTARIO12151836[[#This Row],[CÓDIGO PRODUCTO]],SALIDAS13161937[[#This Row],[CANTIDAD]])</f>
        <v>88</v>
      </c>
      <c r="F143" s="18">
        <f>INVENTARIO12151836[[#This Row],[EXISTENCIAS INICIALES]]+INVENTARIO12151836[[#This Row],[ENTRADAS]]-INVENTARIO12151836[[#This Row],[SALIDAS]]</f>
        <v>113</v>
      </c>
      <c r="H143" s="1" t="s">
        <v>590</v>
      </c>
      <c r="J143" s="11" t="s">
        <v>465</v>
      </c>
      <c r="K143" s="36" t="e" cm="1">
        <f t="array" ref="K143">BUSCARV</f>
        <v>#NAME?</v>
      </c>
      <c r="L143" s="1">
        <v>88</v>
      </c>
      <c r="N143" s="1" t="s">
        <v>591</v>
      </c>
      <c r="P143" s="11" t="s">
        <v>465</v>
      </c>
      <c r="Q143" s="1" t="e" cm="1" vm="1">
        <f t="array" aca="1" ref="Q143" ca="1">VLOOKUP(ENTRADAS14172038[CÓDIGO PRODUCTO],INVENTARIO12151836[],2,FALSE)</f>
        <v>#VALUE!</v>
      </c>
      <c r="R143" s="1">
        <v>108</v>
      </c>
    </row>
    <row r="144" spans="1:18" x14ac:dyDescent="0.25">
      <c r="A144" s="11" t="s">
        <v>466</v>
      </c>
      <c r="B144" t="s">
        <v>342</v>
      </c>
      <c r="C144" s="3">
        <f>INVENTARIO12151833[[#This Row],[STOCK]]</f>
        <v>24</v>
      </c>
      <c r="D144" s="17">
        <f>SUMIF(ENTRADAS14172038[[#This Row],[CÓDIGO PRODUCTO]],INVENTARIO12151836[[#This Row],[CÓDIGO PRODUCTO]],ENTRADAS14172038[[#This Row],[CANTIDAD]])</f>
        <v>99</v>
      </c>
      <c r="E144" s="17">
        <f>SUMIF(SALIDAS13161937[[#This Row],[CÓDIGO PRODUCTO]],INVENTARIO12151836[[#This Row],[CÓDIGO PRODUCTO]],SALIDAS13161937[[#This Row],[CANTIDAD]])</f>
        <v>92</v>
      </c>
      <c r="F144" s="18">
        <f>INVENTARIO12151836[[#This Row],[EXISTENCIAS INICIALES]]+INVENTARIO12151836[[#This Row],[ENTRADAS]]-INVENTARIO12151836[[#This Row],[SALIDAS]]</f>
        <v>31</v>
      </c>
      <c r="H144" s="1" t="s">
        <v>591</v>
      </c>
      <c r="J144" s="11" t="s">
        <v>466</v>
      </c>
      <c r="K144" s="36" t="e" cm="1">
        <f t="array" ref="K144">BUSCARV</f>
        <v>#NAME?</v>
      </c>
      <c r="L144" s="1">
        <v>92</v>
      </c>
      <c r="N144" s="1" t="s">
        <v>592</v>
      </c>
      <c r="P144" s="11" t="s">
        <v>466</v>
      </c>
      <c r="Q144" s="1" t="e" cm="1" vm="1">
        <f t="array" aca="1" ref="Q144" ca="1">VLOOKUP(ENTRADAS14172038[CÓDIGO PRODUCTO],INVENTARIO12151836[],2,FALSE)</f>
        <v>#VALUE!</v>
      </c>
      <c r="R144" s="1">
        <v>99</v>
      </c>
    </row>
    <row r="145" spans="1:18" x14ac:dyDescent="0.25">
      <c r="A145" s="11" t="s">
        <v>467</v>
      </c>
      <c r="B145" t="s">
        <v>343</v>
      </c>
      <c r="C145" s="3">
        <f>INVENTARIO12151833[[#This Row],[STOCK]]</f>
        <v>53</v>
      </c>
      <c r="D145" s="17">
        <f>SUMIF(ENTRADAS14172038[[#This Row],[CÓDIGO PRODUCTO]],INVENTARIO12151836[[#This Row],[CÓDIGO PRODUCTO]],ENTRADAS14172038[[#This Row],[CANTIDAD]])</f>
        <v>101</v>
      </c>
      <c r="E145" s="17">
        <f>SUMIF(SALIDAS13161937[[#This Row],[CÓDIGO PRODUCTO]],INVENTARIO12151836[[#This Row],[CÓDIGO PRODUCTO]],SALIDAS13161937[[#This Row],[CANTIDAD]])</f>
        <v>90</v>
      </c>
      <c r="F145" s="18">
        <f>INVENTARIO12151836[[#This Row],[EXISTENCIAS INICIALES]]+INVENTARIO12151836[[#This Row],[ENTRADAS]]-INVENTARIO12151836[[#This Row],[SALIDAS]]</f>
        <v>64</v>
      </c>
      <c r="H145" s="1" t="s">
        <v>592</v>
      </c>
      <c r="J145" s="11" t="s">
        <v>467</v>
      </c>
      <c r="K145" s="36" t="e" cm="1">
        <f t="array" ref="K145">BUSCARV</f>
        <v>#NAME?</v>
      </c>
      <c r="L145" s="1">
        <v>90</v>
      </c>
      <c r="N145" s="1" t="s">
        <v>593</v>
      </c>
      <c r="P145" s="11" t="s">
        <v>467</v>
      </c>
      <c r="Q145" s="1" t="e" cm="1" vm="1">
        <f t="array" aca="1" ref="Q145" ca="1">VLOOKUP(ENTRADAS14172038[CÓDIGO PRODUCTO],INVENTARIO12151836[],2,FALSE)</f>
        <v>#VALUE!</v>
      </c>
      <c r="R145" s="1">
        <v>101</v>
      </c>
    </row>
    <row r="146" spans="1:18" x14ac:dyDescent="0.25">
      <c r="A146" s="11" t="s">
        <v>468</v>
      </c>
      <c r="B146" t="s">
        <v>344</v>
      </c>
      <c r="C146" s="3">
        <f>INVENTARIO12151833[[#This Row],[STOCK]]</f>
        <v>23</v>
      </c>
      <c r="D146" s="17">
        <f>SUMIF(ENTRADAS14172038[[#This Row],[CÓDIGO PRODUCTO]],INVENTARIO12151836[[#This Row],[CÓDIGO PRODUCTO]],ENTRADAS14172038[[#This Row],[CANTIDAD]])</f>
        <v>91</v>
      </c>
      <c r="E146" s="17">
        <f>SUMIF(SALIDAS13161937[[#This Row],[CÓDIGO PRODUCTO]],INVENTARIO12151836[[#This Row],[CÓDIGO PRODUCTO]],SALIDAS13161937[[#This Row],[CANTIDAD]])</f>
        <v>88</v>
      </c>
      <c r="F146" s="18">
        <f>INVENTARIO12151836[[#This Row],[EXISTENCIAS INICIALES]]+INVENTARIO12151836[[#This Row],[ENTRADAS]]-INVENTARIO12151836[[#This Row],[SALIDAS]]</f>
        <v>26</v>
      </c>
      <c r="H146" s="1" t="s">
        <v>593</v>
      </c>
      <c r="J146" s="11" t="s">
        <v>468</v>
      </c>
      <c r="K146" s="36" t="e" cm="1">
        <f t="array" ref="K146">BUSCARV</f>
        <v>#NAME?</v>
      </c>
      <c r="L146" s="1">
        <v>88</v>
      </c>
      <c r="N146" s="1" t="s">
        <v>594</v>
      </c>
      <c r="P146" s="11" t="s">
        <v>468</v>
      </c>
      <c r="Q146" s="1" t="e" cm="1" vm="1">
        <f t="array" aca="1" ref="Q146" ca="1">VLOOKUP(ENTRADAS14172038[CÓDIGO PRODUCTO],INVENTARIO12151836[],2,FALSE)</f>
        <v>#VALUE!</v>
      </c>
      <c r="R146" s="1">
        <v>91</v>
      </c>
    </row>
    <row r="147" spans="1:18" x14ac:dyDescent="0.25">
      <c r="A147" s="11" t="s">
        <v>469</v>
      </c>
      <c r="B147" t="s">
        <v>345</v>
      </c>
      <c r="C147" s="3">
        <f>INVENTARIO12151833[[#This Row],[STOCK]]</f>
        <v>23</v>
      </c>
      <c r="D147" s="17">
        <f>SUMIF(ENTRADAS14172038[[#This Row],[CÓDIGO PRODUCTO]],INVENTARIO12151836[[#This Row],[CÓDIGO PRODUCTO]],ENTRADAS14172038[[#This Row],[CANTIDAD]])</f>
        <v>96</v>
      </c>
      <c r="E147" s="17">
        <f>SUMIF(SALIDAS13161937[[#This Row],[CÓDIGO PRODUCTO]],INVENTARIO12151836[[#This Row],[CÓDIGO PRODUCTO]],SALIDAS13161937[[#This Row],[CANTIDAD]])</f>
        <v>93</v>
      </c>
      <c r="F147" s="18">
        <f>INVENTARIO12151836[[#This Row],[EXISTENCIAS INICIALES]]+INVENTARIO12151836[[#This Row],[ENTRADAS]]-INVENTARIO12151836[[#This Row],[SALIDAS]]</f>
        <v>26</v>
      </c>
      <c r="H147" s="1" t="s">
        <v>594</v>
      </c>
      <c r="J147" s="11" t="s">
        <v>469</v>
      </c>
      <c r="K147" s="36" t="e" cm="1">
        <f t="array" ref="K147">BUSCARV</f>
        <v>#NAME?</v>
      </c>
      <c r="L147" s="1">
        <v>93</v>
      </c>
      <c r="N147" s="1" t="s">
        <v>595</v>
      </c>
      <c r="P147" s="11" t="s">
        <v>469</v>
      </c>
      <c r="Q147" s="1" t="e" cm="1" vm="1">
        <f t="array" aca="1" ref="Q147" ca="1">VLOOKUP(ENTRADAS14172038[CÓDIGO PRODUCTO],INVENTARIO12151836[],2,FALSE)</f>
        <v>#VALUE!</v>
      </c>
      <c r="R147" s="1">
        <v>96</v>
      </c>
    </row>
    <row r="148" spans="1:18" x14ac:dyDescent="0.25">
      <c r="A148" s="11" t="s">
        <v>470</v>
      </c>
      <c r="B148" t="s">
        <v>346</v>
      </c>
      <c r="C148" s="3">
        <f>INVENTARIO12151833[[#This Row],[STOCK]]</f>
        <v>85</v>
      </c>
      <c r="D148" s="17">
        <f>SUMIF(ENTRADAS14172038[[#This Row],[CÓDIGO PRODUCTO]],INVENTARIO12151836[[#This Row],[CÓDIGO PRODUCTO]],ENTRADAS14172038[[#This Row],[CANTIDAD]])</f>
        <v>106</v>
      </c>
      <c r="E148" s="17">
        <f>SUMIF(SALIDAS13161937[[#This Row],[CÓDIGO PRODUCTO]],INVENTARIO12151836[[#This Row],[CÓDIGO PRODUCTO]],SALIDAS13161937[[#This Row],[CANTIDAD]])</f>
        <v>86</v>
      </c>
      <c r="F148" s="18">
        <f>INVENTARIO12151836[[#This Row],[EXISTENCIAS INICIALES]]+INVENTARIO12151836[[#This Row],[ENTRADAS]]-INVENTARIO12151836[[#This Row],[SALIDAS]]</f>
        <v>105</v>
      </c>
      <c r="H148" s="1" t="s">
        <v>595</v>
      </c>
      <c r="J148" s="11" t="s">
        <v>470</v>
      </c>
      <c r="K148" s="36" t="e" cm="1">
        <f t="array" ref="K148">BUSCARV</f>
        <v>#NAME?</v>
      </c>
      <c r="L148" s="1">
        <v>86</v>
      </c>
      <c r="N148" s="1" t="s">
        <v>596</v>
      </c>
      <c r="P148" s="11" t="s">
        <v>470</v>
      </c>
      <c r="Q148" s="1" t="e" cm="1" vm="1">
        <f t="array" aca="1" ref="Q148" ca="1">VLOOKUP(ENTRADAS14172038[CÓDIGO PRODUCTO],INVENTARIO12151836[],2,FALSE)</f>
        <v>#VALUE!</v>
      </c>
      <c r="R148" s="1">
        <v>106</v>
      </c>
    </row>
    <row r="149" spans="1:18" x14ac:dyDescent="0.25">
      <c r="A149" s="11" t="s">
        <v>471</v>
      </c>
      <c r="B149" t="s">
        <v>347</v>
      </c>
      <c r="C149" s="3">
        <f>INVENTARIO12151833[[#This Row],[STOCK]]</f>
        <v>14</v>
      </c>
      <c r="D149" s="17">
        <f>SUMIF(ENTRADAS14172038[[#This Row],[CÓDIGO PRODUCTO]],INVENTARIO12151836[[#This Row],[CÓDIGO PRODUCTO]],ENTRADAS14172038[[#This Row],[CANTIDAD]])</f>
        <v>97</v>
      </c>
      <c r="E149" s="17">
        <f>SUMIF(SALIDAS13161937[[#This Row],[CÓDIGO PRODUCTO]],INVENTARIO12151836[[#This Row],[CÓDIGO PRODUCTO]],SALIDAS13161937[[#This Row],[CANTIDAD]])</f>
        <v>94</v>
      </c>
      <c r="F149" s="18">
        <f>INVENTARIO12151836[[#This Row],[EXISTENCIAS INICIALES]]+INVENTARIO12151836[[#This Row],[ENTRADAS]]-INVENTARIO12151836[[#This Row],[SALIDAS]]</f>
        <v>17</v>
      </c>
      <c r="H149" s="1" t="s">
        <v>596</v>
      </c>
      <c r="J149" s="11" t="s">
        <v>471</v>
      </c>
      <c r="K149" s="36" t="e" cm="1">
        <f t="array" ref="K149">BUSCARV</f>
        <v>#NAME?</v>
      </c>
      <c r="L149" s="1">
        <v>94</v>
      </c>
      <c r="N149" s="1" t="s">
        <v>597</v>
      </c>
      <c r="P149" s="11" t="s">
        <v>471</v>
      </c>
      <c r="Q149" s="1" t="e" cm="1" vm="1">
        <f t="array" aca="1" ref="Q149" ca="1">VLOOKUP(ENTRADAS14172038[CÓDIGO PRODUCTO],INVENTARIO12151836[],2,FALSE)</f>
        <v>#VALUE!</v>
      </c>
      <c r="R149" s="1">
        <v>97</v>
      </c>
    </row>
    <row r="150" spans="1:18" x14ac:dyDescent="0.25">
      <c r="A150" s="11" t="s">
        <v>472</v>
      </c>
      <c r="B150" t="s">
        <v>348</v>
      </c>
      <c r="C150" s="3">
        <f>INVENTARIO12151833[[#This Row],[STOCK]]</f>
        <v>110</v>
      </c>
      <c r="D150" s="17">
        <f>SUMIF(ENTRADAS14172038[[#This Row],[CÓDIGO PRODUCTO]],INVENTARIO12151836[[#This Row],[CÓDIGO PRODUCTO]],ENTRADAS14172038[[#This Row],[CANTIDAD]])</f>
        <v>106</v>
      </c>
      <c r="E150" s="17">
        <f>SUMIF(SALIDAS13161937[[#This Row],[CÓDIGO PRODUCTO]],INVENTARIO12151836[[#This Row],[CÓDIGO PRODUCTO]],SALIDAS13161937[[#This Row],[CANTIDAD]])</f>
        <v>87</v>
      </c>
      <c r="F150" s="18">
        <f>INVENTARIO12151836[[#This Row],[EXISTENCIAS INICIALES]]+INVENTARIO12151836[[#This Row],[ENTRADAS]]-INVENTARIO12151836[[#This Row],[SALIDAS]]</f>
        <v>129</v>
      </c>
      <c r="H150" s="1" t="s">
        <v>597</v>
      </c>
      <c r="J150" s="11" t="s">
        <v>472</v>
      </c>
      <c r="K150" s="36" t="e" cm="1">
        <f t="array" ref="K150">BUSCARV</f>
        <v>#NAME?</v>
      </c>
      <c r="L150" s="1">
        <v>87</v>
      </c>
      <c r="N150" s="1" t="s">
        <v>598</v>
      </c>
      <c r="P150" s="11" t="s">
        <v>472</v>
      </c>
      <c r="Q150" s="1" t="e" cm="1" vm="1">
        <f t="array" aca="1" ref="Q150" ca="1">VLOOKUP(ENTRADAS14172038[CÓDIGO PRODUCTO],INVENTARIO12151836[],2,FALSE)</f>
        <v>#VALUE!</v>
      </c>
      <c r="R150" s="1">
        <v>106</v>
      </c>
    </row>
    <row r="151" spans="1:18" x14ac:dyDescent="0.25">
      <c r="A151" s="11" t="s">
        <v>473</v>
      </c>
      <c r="B151" t="s">
        <v>349</v>
      </c>
      <c r="C151" s="3">
        <f>INVENTARIO12151833[[#This Row],[STOCK]]</f>
        <v>17</v>
      </c>
      <c r="D151" s="17">
        <f>SUMIF(ENTRADAS14172038[[#This Row],[CÓDIGO PRODUCTO]],INVENTARIO12151836[[#This Row],[CÓDIGO PRODUCTO]],ENTRADAS14172038[[#This Row],[CANTIDAD]])</f>
        <v>92</v>
      </c>
      <c r="E151" s="17">
        <f>SUMIF(SALIDAS13161937[[#This Row],[CÓDIGO PRODUCTO]],INVENTARIO12151836[[#This Row],[CÓDIGO PRODUCTO]],SALIDAS13161937[[#This Row],[CANTIDAD]])</f>
        <v>88</v>
      </c>
      <c r="F151" s="18">
        <f>INVENTARIO12151836[[#This Row],[EXISTENCIAS INICIALES]]+INVENTARIO12151836[[#This Row],[ENTRADAS]]-INVENTARIO12151836[[#This Row],[SALIDAS]]</f>
        <v>21</v>
      </c>
      <c r="H151" s="1" t="s">
        <v>598</v>
      </c>
      <c r="J151" s="11" t="s">
        <v>473</v>
      </c>
      <c r="K151" s="36" t="e" cm="1">
        <f t="array" ref="K151">BUSCARV</f>
        <v>#NAME?</v>
      </c>
      <c r="L151" s="1">
        <v>88</v>
      </c>
      <c r="N151" s="1" t="s">
        <v>599</v>
      </c>
      <c r="P151" s="11" t="s">
        <v>473</v>
      </c>
      <c r="Q151" s="1" t="e" cm="1" vm="1">
        <f t="array" aca="1" ref="Q151" ca="1">VLOOKUP(ENTRADAS14172038[CÓDIGO PRODUCTO],INVENTARIO12151836[],2,FALSE)</f>
        <v>#VALUE!</v>
      </c>
      <c r="R151" s="1">
        <v>92</v>
      </c>
    </row>
    <row r="152" spans="1:18" x14ac:dyDescent="0.25">
      <c r="A152" s="11" t="s">
        <v>474</v>
      </c>
      <c r="B152" t="s">
        <v>350</v>
      </c>
      <c r="C152" s="3">
        <f>INVENTARIO12151833[[#This Row],[STOCK]]</f>
        <v>48</v>
      </c>
      <c r="D152" s="17">
        <f>SUMIF(ENTRADAS14172038[[#This Row],[CÓDIGO PRODUCTO]],INVENTARIO12151836[[#This Row],[CÓDIGO PRODUCTO]],ENTRADAS14172038[[#This Row],[CANTIDAD]])</f>
        <v>99</v>
      </c>
      <c r="E152" s="17">
        <f>SUMIF(SALIDAS13161937[[#This Row],[CÓDIGO PRODUCTO]],INVENTARIO12151836[[#This Row],[CÓDIGO PRODUCTO]],SALIDAS13161937[[#This Row],[CANTIDAD]])</f>
        <v>93</v>
      </c>
      <c r="F152" s="18">
        <f>INVENTARIO12151836[[#This Row],[EXISTENCIAS INICIALES]]+INVENTARIO12151836[[#This Row],[ENTRADAS]]-INVENTARIO12151836[[#This Row],[SALIDAS]]</f>
        <v>54</v>
      </c>
      <c r="H152" s="1" t="s">
        <v>599</v>
      </c>
      <c r="J152" s="11" t="s">
        <v>474</v>
      </c>
      <c r="K152" s="36" t="e" cm="1">
        <f t="array" ref="K152">BUSCARV</f>
        <v>#NAME?</v>
      </c>
      <c r="L152" s="1">
        <v>93</v>
      </c>
      <c r="N152" s="1" t="s">
        <v>600</v>
      </c>
      <c r="P152" s="11" t="s">
        <v>474</v>
      </c>
      <c r="Q152" s="1" t="e" cm="1" vm="1">
        <f t="array" aca="1" ref="Q152" ca="1">VLOOKUP(ENTRADAS14172038[CÓDIGO PRODUCTO],INVENTARIO12151836[],2,FALSE)</f>
        <v>#VALUE!</v>
      </c>
      <c r="R152" s="1">
        <v>99</v>
      </c>
    </row>
    <row r="153" spans="1:18" x14ac:dyDescent="0.25">
      <c r="A153" s="11" t="s">
        <v>475</v>
      </c>
      <c r="B153" t="s">
        <v>351</v>
      </c>
      <c r="C153" s="3">
        <f>INVENTARIO12151833[[#This Row],[STOCK]]</f>
        <v>59</v>
      </c>
      <c r="D153" s="17">
        <f>SUMIF(ENTRADAS14172038[[#This Row],[CÓDIGO PRODUCTO]],INVENTARIO12151836[[#This Row],[CÓDIGO PRODUCTO]],ENTRADAS14172038[[#This Row],[CANTIDAD]])</f>
        <v>105</v>
      </c>
      <c r="E153" s="17">
        <f>SUMIF(SALIDAS13161937[[#This Row],[CÓDIGO PRODUCTO]],INVENTARIO12151836[[#This Row],[CÓDIGO PRODUCTO]],SALIDAS13161937[[#This Row],[CANTIDAD]])</f>
        <v>88</v>
      </c>
      <c r="F153" s="18">
        <f>INVENTARIO12151836[[#This Row],[EXISTENCIAS INICIALES]]+INVENTARIO12151836[[#This Row],[ENTRADAS]]-INVENTARIO12151836[[#This Row],[SALIDAS]]</f>
        <v>76</v>
      </c>
      <c r="H153" s="1" t="s">
        <v>600</v>
      </c>
      <c r="J153" s="11" t="s">
        <v>475</v>
      </c>
      <c r="K153" s="36" t="e" cm="1">
        <f t="array" ref="K153">BUSCARV</f>
        <v>#NAME?</v>
      </c>
      <c r="L153" s="1">
        <v>88</v>
      </c>
      <c r="N153" s="1" t="s">
        <v>601</v>
      </c>
      <c r="P153" s="11" t="s">
        <v>475</v>
      </c>
      <c r="Q153" s="1" t="e" cm="1" vm="1">
        <f t="array" aca="1" ref="Q153" ca="1">VLOOKUP(ENTRADAS14172038[CÓDIGO PRODUCTO],INVENTARIO12151836[],2,FALSE)</f>
        <v>#VALUE!</v>
      </c>
      <c r="R153" s="1">
        <v>105</v>
      </c>
    </row>
    <row r="154" spans="1:18" x14ac:dyDescent="0.25">
      <c r="A154" s="11" t="s">
        <v>476</v>
      </c>
      <c r="B154" t="s">
        <v>352</v>
      </c>
      <c r="C154" s="3">
        <f>INVENTARIO12151833[[#This Row],[STOCK]]</f>
        <v>61</v>
      </c>
      <c r="D154" s="17">
        <f>SUMIF(ENTRADAS14172038[[#This Row],[CÓDIGO PRODUCTO]],INVENTARIO12151836[[#This Row],[CÓDIGO PRODUCTO]],ENTRADAS14172038[[#This Row],[CANTIDAD]])</f>
        <v>97</v>
      </c>
      <c r="E154" s="17">
        <f>SUMIF(SALIDAS13161937[[#This Row],[CÓDIGO PRODUCTO]],INVENTARIO12151836[[#This Row],[CÓDIGO PRODUCTO]],SALIDAS13161937[[#This Row],[CANTIDAD]])</f>
        <v>91</v>
      </c>
      <c r="F154" s="18">
        <f>INVENTARIO12151836[[#This Row],[EXISTENCIAS INICIALES]]+INVENTARIO12151836[[#This Row],[ENTRADAS]]-INVENTARIO12151836[[#This Row],[SALIDAS]]</f>
        <v>67</v>
      </c>
      <c r="H154" s="1" t="s">
        <v>601</v>
      </c>
      <c r="J154" s="11" t="s">
        <v>476</v>
      </c>
      <c r="K154" s="36" t="e" cm="1">
        <f t="array" ref="K154">BUSCARV</f>
        <v>#NAME?</v>
      </c>
      <c r="L154" s="1">
        <v>91</v>
      </c>
      <c r="N154" s="1" t="s">
        <v>602</v>
      </c>
      <c r="P154" s="11" t="s">
        <v>476</v>
      </c>
      <c r="Q154" s="1" t="e" cm="1" vm="1">
        <f t="array" aca="1" ref="Q154" ca="1">VLOOKUP(ENTRADAS14172038[CÓDIGO PRODUCTO],INVENTARIO12151836[],2,FALSE)</f>
        <v>#VALUE!</v>
      </c>
      <c r="R154" s="1">
        <v>97</v>
      </c>
    </row>
    <row r="155" spans="1:18" x14ac:dyDescent="0.25">
      <c r="A155" s="11" t="s">
        <v>477</v>
      </c>
      <c r="B155" t="s">
        <v>353</v>
      </c>
      <c r="C155" s="3">
        <f>INVENTARIO12151833[[#This Row],[STOCK]]</f>
        <v>13</v>
      </c>
      <c r="D155" s="17">
        <f>SUMIF(ENTRADAS14172038[[#This Row],[CÓDIGO PRODUCTO]],INVENTARIO12151836[[#This Row],[CÓDIGO PRODUCTO]],ENTRADAS14172038[[#This Row],[CANTIDAD]])</f>
        <v>98</v>
      </c>
      <c r="E155" s="17">
        <f>SUMIF(SALIDAS13161937[[#This Row],[CÓDIGO PRODUCTO]],INVENTARIO12151836[[#This Row],[CÓDIGO PRODUCTO]],SALIDAS13161937[[#This Row],[CANTIDAD]])</f>
        <v>93</v>
      </c>
      <c r="F155" s="18">
        <f>INVENTARIO12151836[[#This Row],[EXISTENCIAS INICIALES]]+INVENTARIO12151836[[#This Row],[ENTRADAS]]-INVENTARIO12151836[[#This Row],[SALIDAS]]</f>
        <v>18</v>
      </c>
      <c r="H155" s="1" t="s">
        <v>602</v>
      </c>
      <c r="J155" s="11" t="s">
        <v>477</v>
      </c>
      <c r="K155" s="36" t="e" cm="1">
        <f t="array" ref="K155">BUSCARV</f>
        <v>#NAME?</v>
      </c>
      <c r="L155" s="1">
        <v>93</v>
      </c>
      <c r="N155" s="1" t="s">
        <v>603</v>
      </c>
      <c r="P155" s="11" t="s">
        <v>477</v>
      </c>
      <c r="Q155" s="1" t="e" cm="1" vm="1">
        <f t="array" aca="1" ref="Q155" ca="1">VLOOKUP(ENTRADAS14172038[CÓDIGO PRODUCTO],INVENTARIO12151836[],2,FALSE)</f>
        <v>#VALUE!</v>
      </c>
      <c r="R155" s="1">
        <v>98</v>
      </c>
    </row>
    <row r="156" spans="1:18" x14ac:dyDescent="0.25">
      <c r="A156" s="11" t="s">
        <v>478</v>
      </c>
      <c r="B156" t="s">
        <v>354</v>
      </c>
      <c r="C156" s="3">
        <f>INVENTARIO12151833[[#This Row],[STOCK]]</f>
        <v>21</v>
      </c>
      <c r="D156" s="17">
        <f>SUMIF(ENTRADAS14172038[[#This Row],[CÓDIGO PRODUCTO]],INVENTARIO12151836[[#This Row],[CÓDIGO PRODUCTO]],ENTRADAS14172038[[#This Row],[CANTIDAD]])</f>
        <v>104</v>
      </c>
      <c r="E156" s="17">
        <f>SUMIF(SALIDAS13161937[[#This Row],[CÓDIGO PRODUCTO]],INVENTARIO12151836[[#This Row],[CÓDIGO PRODUCTO]],SALIDAS13161937[[#This Row],[CANTIDAD]])</f>
        <v>86</v>
      </c>
      <c r="F156" s="18">
        <f>INVENTARIO12151836[[#This Row],[EXISTENCIAS INICIALES]]+INVENTARIO12151836[[#This Row],[ENTRADAS]]-INVENTARIO12151836[[#This Row],[SALIDAS]]</f>
        <v>39</v>
      </c>
      <c r="H156" s="1" t="s">
        <v>603</v>
      </c>
      <c r="J156" s="11" t="s">
        <v>478</v>
      </c>
      <c r="K156" s="36" t="e" cm="1">
        <f t="array" ref="K156">BUSCARV</f>
        <v>#NAME?</v>
      </c>
      <c r="L156" s="1">
        <v>86</v>
      </c>
      <c r="N156" s="1" t="s">
        <v>604</v>
      </c>
      <c r="P156" s="11" t="s">
        <v>478</v>
      </c>
      <c r="Q156" s="1" t="e" cm="1" vm="1">
        <f t="array" aca="1" ref="Q156" ca="1">VLOOKUP(ENTRADAS14172038[CÓDIGO PRODUCTO],INVENTARIO12151836[],2,FALSE)</f>
        <v>#VALUE!</v>
      </c>
      <c r="R156" s="1">
        <v>104</v>
      </c>
    </row>
    <row r="157" spans="1:18" x14ac:dyDescent="0.25">
      <c r="A157" s="11" t="s">
        <v>479</v>
      </c>
      <c r="B157" t="s">
        <v>355</v>
      </c>
      <c r="C157" s="3">
        <f>INVENTARIO12151833[[#This Row],[STOCK]]</f>
        <v>41</v>
      </c>
      <c r="D157" s="17">
        <f>SUMIF(ENTRADAS14172038[[#This Row],[CÓDIGO PRODUCTO]],INVENTARIO12151836[[#This Row],[CÓDIGO PRODUCTO]],ENTRADAS14172038[[#This Row],[CANTIDAD]])</f>
        <v>102</v>
      </c>
      <c r="E157" s="17">
        <f>SUMIF(SALIDAS13161937[[#This Row],[CÓDIGO PRODUCTO]],INVENTARIO12151836[[#This Row],[CÓDIGO PRODUCTO]],SALIDAS13161937[[#This Row],[CANTIDAD]])</f>
        <v>93</v>
      </c>
      <c r="F157" s="18">
        <f>INVENTARIO12151836[[#This Row],[EXISTENCIAS INICIALES]]+INVENTARIO12151836[[#This Row],[ENTRADAS]]-INVENTARIO12151836[[#This Row],[SALIDAS]]</f>
        <v>50</v>
      </c>
      <c r="H157" s="1" t="s">
        <v>604</v>
      </c>
      <c r="J157" s="11" t="s">
        <v>479</v>
      </c>
      <c r="K157" s="36" t="e" cm="1">
        <f t="array" ref="K157">BUSCARV</f>
        <v>#NAME?</v>
      </c>
      <c r="L157" s="1">
        <v>93</v>
      </c>
      <c r="N157" s="1" t="s">
        <v>605</v>
      </c>
      <c r="P157" s="11" t="s">
        <v>479</v>
      </c>
      <c r="Q157" s="1" t="e" cm="1" vm="1">
        <f t="array" aca="1" ref="Q157" ca="1">VLOOKUP(ENTRADAS14172038[CÓDIGO PRODUCTO],INVENTARIO12151836[],2,FALSE)</f>
        <v>#VALUE!</v>
      </c>
      <c r="R157" s="1">
        <v>102</v>
      </c>
    </row>
    <row r="158" spans="1:18" x14ac:dyDescent="0.25">
      <c r="A158" s="11" t="s">
        <v>480</v>
      </c>
      <c r="B158" t="s">
        <v>356</v>
      </c>
      <c r="C158" s="3">
        <f>INVENTARIO12151833[[#This Row],[STOCK]]</f>
        <v>52</v>
      </c>
      <c r="D158" s="17">
        <f>SUMIF(ENTRADAS14172038[[#This Row],[CÓDIGO PRODUCTO]],INVENTARIO12151836[[#This Row],[CÓDIGO PRODUCTO]],ENTRADAS14172038[[#This Row],[CANTIDAD]])</f>
        <v>111</v>
      </c>
      <c r="E158" s="17">
        <f>SUMIF(SALIDAS13161937[[#This Row],[CÓDIGO PRODUCTO]],INVENTARIO12151836[[#This Row],[CÓDIGO PRODUCTO]],SALIDAS13161937[[#This Row],[CANTIDAD]])</f>
        <v>89</v>
      </c>
      <c r="F158" s="18">
        <f>INVENTARIO12151836[[#This Row],[EXISTENCIAS INICIALES]]+INVENTARIO12151836[[#This Row],[ENTRADAS]]-INVENTARIO12151836[[#This Row],[SALIDAS]]</f>
        <v>74</v>
      </c>
      <c r="H158" s="1" t="s">
        <v>605</v>
      </c>
      <c r="J158" s="11" t="s">
        <v>480</v>
      </c>
      <c r="K158" s="36" t="e" cm="1">
        <f t="array" ref="K158">BUSCARV</f>
        <v>#NAME?</v>
      </c>
      <c r="L158" s="1">
        <v>89</v>
      </c>
      <c r="N158" s="1" t="s">
        <v>606</v>
      </c>
      <c r="P158" s="11" t="s">
        <v>480</v>
      </c>
      <c r="Q158" s="1" t="e" cm="1" vm="1">
        <f t="array" aca="1" ref="Q158" ca="1">VLOOKUP(ENTRADAS14172038[CÓDIGO PRODUCTO],INVENTARIO12151836[],2,FALSE)</f>
        <v>#VALUE!</v>
      </c>
      <c r="R158" s="1">
        <v>111</v>
      </c>
    </row>
    <row r="159" spans="1:18" x14ac:dyDescent="0.25">
      <c r="A159" s="11" t="s">
        <v>481</v>
      </c>
      <c r="B159" t="s">
        <v>357</v>
      </c>
      <c r="C159" s="3">
        <f>INVENTARIO12151833[[#This Row],[STOCK]]</f>
        <v>43</v>
      </c>
      <c r="D159" s="17">
        <f>SUMIF(ENTRADAS14172038[[#This Row],[CÓDIGO PRODUCTO]],INVENTARIO12151836[[#This Row],[CÓDIGO PRODUCTO]],ENTRADAS14172038[[#This Row],[CANTIDAD]])</f>
        <v>107</v>
      </c>
      <c r="E159" s="17">
        <f>SUMIF(SALIDAS13161937[[#This Row],[CÓDIGO PRODUCTO]],INVENTARIO12151836[[#This Row],[CÓDIGO PRODUCTO]],SALIDAS13161937[[#This Row],[CANTIDAD]])</f>
        <v>94</v>
      </c>
      <c r="F159" s="18">
        <f>INVENTARIO12151836[[#This Row],[EXISTENCIAS INICIALES]]+INVENTARIO12151836[[#This Row],[ENTRADAS]]-INVENTARIO12151836[[#This Row],[SALIDAS]]</f>
        <v>56</v>
      </c>
      <c r="H159" s="1" t="s">
        <v>606</v>
      </c>
      <c r="J159" s="11" t="s">
        <v>481</v>
      </c>
      <c r="K159" s="36" t="e" cm="1">
        <f t="array" ref="K159">BUSCARV</f>
        <v>#NAME?</v>
      </c>
      <c r="L159" s="1">
        <v>94</v>
      </c>
      <c r="N159" s="1" t="s">
        <v>607</v>
      </c>
      <c r="P159" s="11" t="s">
        <v>481</v>
      </c>
      <c r="Q159" s="1" t="e" cm="1" vm="1">
        <f t="array" aca="1" ref="Q159" ca="1">VLOOKUP(ENTRADAS14172038[CÓDIGO PRODUCTO],INVENTARIO12151836[],2,FALSE)</f>
        <v>#VALUE!</v>
      </c>
      <c r="R159" s="1">
        <v>107</v>
      </c>
    </row>
    <row r="160" spans="1:18" x14ac:dyDescent="0.25">
      <c r="A160" s="11" t="s">
        <v>482</v>
      </c>
      <c r="B160" t="s">
        <v>57</v>
      </c>
      <c r="C160" s="3">
        <f>INVENTARIO12151833[[#This Row],[STOCK]]</f>
        <v>30</v>
      </c>
      <c r="D160" s="17">
        <f>SUMIF(ENTRADAS14172038[[#This Row],[CÓDIGO PRODUCTO]],INVENTARIO12151836[[#This Row],[CÓDIGO PRODUCTO]],ENTRADAS14172038[[#This Row],[CANTIDAD]])</f>
        <v>95</v>
      </c>
      <c r="E160" s="17">
        <f>SUMIF(SALIDAS13161937[[#This Row],[CÓDIGO PRODUCTO]],INVENTARIO12151836[[#This Row],[CÓDIGO PRODUCTO]],SALIDAS13161937[[#This Row],[CANTIDAD]])</f>
        <v>95</v>
      </c>
      <c r="F160" s="18">
        <f>INVENTARIO12151836[[#This Row],[EXISTENCIAS INICIALES]]+INVENTARIO12151836[[#This Row],[ENTRADAS]]-INVENTARIO12151836[[#This Row],[SALIDAS]]</f>
        <v>30</v>
      </c>
      <c r="H160" s="1" t="s">
        <v>607</v>
      </c>
      <c r="J160" s="11" t="s">
        <v>482</v>
      </c>
      <c r="K160" s="36" t="e" cm="1">
        <f t="array" ref="K160">BUSCARV</f>
        <v>#NAME?</v>
      </c>
      <c r="L160" s="1">
        <v>95</v>
      </c>
      <c r="N160" s="1" t="s">
        <v>608</v>
      </c>
      <c r="P160" s="11" t="s">
        <v>482</v>
      </c>
      <c r="Q160" s="1" t="e" cm="1" vm="1">
        <f t="array" aca="1" ref="Q160" ca="1">VLOOKUP(ENTRADAS14172038[CÓDIGO PRODUCTO],INVENTARIO12151836[],2,FALSE)</f>
        <v>#VALUE!</v>
      </c>
      <c r="R160" s="1">
        <v>95</v>
      </c>
    </row>
    <row r="161" spans="1:18" x14ac:dyDescent="0.25">
      <c r="A161" s="11" t="s">
        <v>483</v>
      </c>
      <c r="B161" t="s">
        <v>358</v>
      </c>
      <c r="C161" s="3">
        <f>INVENTARIO12151833[[#This Row],[STOCK]]</f>
        <v>11</v>
      </c>
      <c r="D161" s="17">
        <f>SUMIF(ENTRADAS14172038[[#This Row],[CÓDIGO PRODUCTO]],INVENTARIO12151836[[#This Row],[CÓDIGO PRODUCTO]],ENTRADAS14172038[[#This Row],[CANTIDAD]])</f>
        <v>90</v>
      </c>
      <c r="E161" s="17">
        <f>SUMIF(SALIDAS13161937[[#This Row],[CÓDIGO PRODUCTO]],INVENTARIO12151836[[#This Row],[CÓDIGO PRODUCTO]],SALIDAS13161937[[#This Row],[CANTIDAD]])</f>
        <v>94</v>
      </c>
      <c r="F161" s="18">
        <f>INVENTARIO12151836[[#This Row],[EXISTENCIAS INICIALES]]+INVENTARIO12151836[[#This Row],[ENTRADAS]]-INVENTARIO12151836[[#This Row],[SALIDAS]]</f>
        <v>7</v>
      </c>
      <c r="H161" s="1" t="s">
        <v>608</v>
      </c>
      <c r="J161" s="11" t="s">
        <v>483</v>
      </c>
      <c r="K161" s="36" t="e" cm="1">
        <f t="array" ref="K161">BUSCARV</f>
        <v>#NAME?</v>
      </c>
      <c r="L161" s="1">
        <v>94</v>
      </c>
      <c r="N161" s="1" t="s">
        <v>609</v>
      </c>
      <c r="P161" s="11" t="s">
        <v>483</v>
      </c>
      <c r="Q161" s="1" t="e" cm="1" vm="1">
        <f t="array" aca="1" ref="Q161" ca="1">VLOOKUP(ENTRADAS14172038[CÓDIGO PRODUCTO],INVENTARIO12151836[],2,FALSE)</f>
        <v>#VALUE!</v>
      </c>
      <c r="R161" s="1">
        <v>90</v>
      </c>
    </row>
    <row r="162" spans="1:18" x14ac:dyDescent="0.25">
      <c r="A162" s="11" t="s">
        <v>484</v>
      </c>
      <c r="B162" t="s">
        <v>359</v>
      </c>
      <c r="C162" s="3">
        <f>INVENTARIO12151833[[#This Row],[STOCK]]</f>
        <v>22</v>
      </c>
      <c r="D162" s="17">
        <f>SUMIF(ENTRADAS14172038[[#This Row],[CÓDIGO PRODUCTO]],INVENTARIO12151836[[#This Row],[CÓDIGO PRODUCTO]],ENTRADAS14172038[[#This Row],[CANTIDAD]])</f>
        <v>95</v>
      </c>
      <c r="E162" s="17">
        <f>SUMIF(SALIDAS13161937[[#This Row],[CÓDIGO PRODUCTO]],INVENTARIO12151836[[#This Row],[CÓDIGO PRODUCTO]],SALIDAS13161937[[#This Row],[CANTIDAD]])</f>
        <v>90</v>
      </c>
      <c r="F162" s="18">
        <f>INVENTARIO12151836[[#This Row],[EXISTENCIAS INICIALES]]+INVENTARIO12151836[[#This Row],[ENTRADAS]]-INVENTARIO12151836[[#This Row],[SALIDAS]]</f>
        <v>27</v>
      </c>
      <c r="H162" s="1" t="s">
        <v>609</v>
      </c>
      <c r="J162" s="11" t="s">
        <v>484</v>
      </c>
      <c r="K162" s="36" t="e" cm="1">
        <f t="array" ref="K162">BUSCARV</f>
        <v>#NAME?</v>
      </c>
      <c r="L162" s="1">
        <v>90</v>
      </c>
      <c r="N162" s="1" t="s">
        <v>610</v>
      </c>
      <c r="P162" s="11" t="s">
        <v>484</v>
      </c>
      <c r="Q162" s="1" t="e" cm="1" vm="1">
        <f t="array" aca="1" ref="Q162" ca="1">VLOOKUP(ENTRADAS14172038[CÓDIGO PRODUCTO],INVENTARIO12151836[],2,FALSE)</f>
        <v>#VALUE!</v>
      </c>
      <c r="R162" s="1">
        <v>95</v>
      </c>
    </row>
    <row r="163" spans="1:18" x14ac:dyDescent="0.25">
      <c r="A163" s="11" t="s">
        <v>485</v>
      </c>
      <c r="B163" t="s">
        <v>360</v>
      </c>
      <c r="C163" s="3">
        <f>INVENTARIO12151833[[#This Row],[STOCK]]</f>
        <v>22</v>
      </c>
      <c r="D163" s="17">
        <f>SUMIF(ENTRADAS14172038[[#This Row],[CÓDIGO PRODUCTO]],INVENTARIO12151836[[#This Row],[CÓDIGO PRODUCTO]],ENTRADAS14172038[[#This Row],[CANTIDAD]])</f>
        <v>92</v>
      </c>
      <c r="E163" s="17">
        <f>SUMIF(SALIDAS13161937[[#This Row],[CÓDIGO PRODUCTO]],INVENTARIO12151836[[#This Row],[CÓDIGO PRODUCTO]],SALIDAS13161937[[#This Row],[CANTIDAD]])</f>
        <v>91</v>
      </c>
      <c r="F163" s="18">
        <f>INVENTARIO12151836[[#This Row],[EXISTENCIAS INICIALES]]+INVENTARIO12151836[[#This Row],[ENTRADAS]]-INVENTARIO12151836[[#This Row],[SALIDAS]]</f>
        <v>23</v>
      </c>
      <c r="H163" s="1" t="s">
        <v>610</v>
      </c>
      <c r="J163" s="11" t="s">
        <v>485</v>
      </c>
      <c r="K163" s="36" t="e" cm="1">
        <f t="array" ref="K163">BUSCARV</f>
        <v>#NAME?</v>
      </c>
      <c r="L163" s="1">
        <v>91</v>
      </c>
      <c r="N163" s="1" t="s">
        <v>611</v>
      </c>
      <c r="P163" s="11" t="s">
        <v>485</v>
      </c>
      <c r="Q163" s="1" t="e" cm="1" vm="1">
        <f t="array" aca="1" ref="Q163" ca="1">VLOOKUP(ENTRADAS14172038[CÓDIGO PRODUCTO],INVENTARIO12151836[],2,FALSE)</f>
        <v>#VALUE!</v>
      </c>
      <c r="R163" s="1">
        <v>92</v>
      </c>
    </row>
    <row r="164" spans="1:18" x14ac:dyDescent="0.25">
      <c r="A164" s="11" t="s">
        <v>486</v>
      </c>
      <c r="B164" t="s">
        <v>361</v>
      </c>
      <c r="C164" s="3">
        <f>INVENTARIO12151833[[#This Row],[STOCK]]</f>
        <v>43</v>
      </c>
      <c r="D164" s="17">
        <f>SUMIF(ENTRADAS14172038[[#This Row],[CÓDIGO PRODUCTO]],INVENTARIO12151836[[#This Row],[CÓDIGO PRODUCTO]],ENTRADAS14172038[[#This Row],[CANTIDAD]])</f>
        <v>98</v>
      </c>
      <c r="E164" s="17">
        <f>SUMIF(SALIDAS13161937[[#This Row],[CÓDIGO PRODUCTO]],INVENTARIO12151836[[#This Row],[CÓDIGO PRODUCTO]],SALIDAS13161937[[#This Row],[CANTIDAD]])</f>
        <v>87</v>
      </c>
      <c r="F164" s="18">
        <f>INVENTARIO12151836[[#This Row],[EXISTENCIAS INICIALES]]+INVENTARIO12151836[[#This Row],[ENTRADAS]]-INVENTARIO12151836[[#This Row],[SALIDAS]]</f>
        <v>54</v>
      </c>
      <c r="H164" s="1" t="s">
        <v>611</v>
      </c>
      <c r="J164" s="11" t="s">
        <v>486</v>
      </c>
      <c r="K164" s="36" t="e" cm="1">
        <f t="array" ref="K164">BUSCARV</f>
        <v>#NAME?</v>
      </c>
      <c r="L164" s="1">
        <v>87</v>
      </c>
      <c r="N164" s="1" t="s">
        <v>612</v>
      </c>
      <c r="P164" s="11" t="s">
        <v>486</v>
      </c>
      <c r="Q164" s="1" t="e" cm="1" vm="1">
        <f t="array" aca="1" ref="Q164" ca="1">VLOOKUP(ENTRADAS14172038[CÓDIGO PRODUCTO],INVENTARIO12151836[],2,FALSE)</f>
        <v>#VALUE!</v>
      </c>
      <c r="R164" s="1">
        <v>98</v>
      </c>
    </row>
    <row r="165" spans="1:18" x14ac:dyDescent="0.25">
      <c r="A165" s="11" t="s">
        <v>487</v>
      </c>
      <c r="B165" t="s">
        <v>362</v>
      </c>
      <c r="C165" s="3">
        <f>INVENTARIO12151833[[#This Row],[STOCK]]</f>
        <v>17</v>
      </c>
      <c r="D165" s="17">
        <f>SUMIF(ENTRADAS14172038[[#This Row],[CÓDIGO PRODUCTO]],INVENTARIO12151836[[#This Row],[CÓDIGO PRODUCTO]],ENTRADAS14172038[[#This Row],[CANTIDAD]])</f>
        <v>100</v>
      </c>
      <c r="E165" s="17">
        <f>SUMIF(SALIDAS13161937[[#This Row],[CÓDIGO PRODUCTO]],INVENTARIO12151836[[#This Row],[CÓDIGO PRODUCTO]],SALIDAS13161937[[#This Row],[CANTIDAD]])</f>
        <v>95</v>
      </c>
      <c r="F165" s="18">
        <f>INVENTARIO12151836[[#This Row],[EXISTENCIAS INICIALES]]+INVENTARIO12151836[[#This Row],[ENTRADAS]]-INVENTARIO12151836[[#This Row],[SALIDAS]]</f>
        <v>22</v>
      </c>
      <c r="H165" s="1" t="s">
        <v>612</v>
      </c>
      <c r="J165" s="11" t="s">
        <v>487</v>
      </c>
      <c r="K165" s="36" t="e" cm="1">
        <f t="array" ref="K165">BUSCARV</f>
        <v>#NAME?</v>
      </c>
      <c r="L165" s="1">
        <v>95</v>
      </c>
      <c r="N165" s="1" t="s">
        <v>613</v>
      </c>
      <c r="P165" s="11" t="s">
        <v>487</v>
      </c>
      <c r="Q165" s="1" t="e" cm="1" vm="1">
        <f t="array" aca="1" ref="Q165" ca="1">VLOOKUP(ENTRADAS14172038[CÓDIGO PRODUCTO],INVENTARIO12151836[],2,FALSE)</f>
        <v>#VALUE!</v>
      </c>
      <c r="R165" s="1">
        <v>100</v>
      </c>
    </row>
    <row r="166" spans="1:18" x14ac:dyDescent="0.25">
      <c r="A166" s="11" t="s">
        <v>488</v>
      </c>
      <c r="B166" t="s">
        <v>363</v>
      </c>
      <c r="C166" s="3">
        <f>INVENTARIO12151833[[#This Row],[STOCK]]</f>
        <v>66</v>
      </c>
      <c r="D166" s="17">
        <f>SUMIF(ENTRADAS14172038[[#This Row],[CÓDIGO PRODUCTO]],INVENTARIO12151836[[#This Row],[CÓDIGO PRODUCTO]],ENTRADAS14172038[[#This Row],[CANTIDAD]])</f>
        <v>110</v>
      </c>
      <c r="E166" s="17">
        <f>SUMIF(SALIDAS13161937[[#This Row],[CÓDIGO PRODUCTO]],INVENTARIO12151836[[#This Row],[CÓDIGO PRODUCTO]],SALIDAS13161937[[#This Row],[CANTIDAD]])</f>
        <v>91</v>
      </c>
      <c r="F166" s="18">
        <f>INVENTARIO12151836[[#This Row],[EXISTENCIAS INICIALES]]+INVENTARIO12151836[[#This Row],[ENTRADAS]]-INVENTARIO12151836[[#This Row],[SALIDAS]]</f>
        <v>85</v>
      </c>
      <c r="H166" s="1" t="s">
        <v>613</v>
      </c>
      <c r="J166" s="11" t="s">
        <v>488</v>
      </c>
      <c r="K166" s="36" t="e" cm="1">
        <f t="array" ref="K166">BUSCARV</f>
        <v>#NAME?</v>
      </c>
      <c r="L166" s="1">
        <v>91</v>
      </c>
      <c r="N166" s="1" t="s">
        <v>614</v>
      </c>
      <c r="P166" s="11" t="s">
        <v>488</v>
      </c>
      <c r="Q166" s="1" t="e" cm="1" vm="1">
        <f t="array" aca="1" ref="Q166" ca="1">VLOOKUP(ENTRADAS14172038[CÓDIGO PRODUCTO],INVENTARIO12151836[],2,FALSE)</f>
        <v>#VALUE!</v>
      </c>
      <c r="R166" s="1">
        <v>110</v>
      </c>
    </row>
    <row r="167" spans="1:18" x14ac:dyDescent="0.25">
      <c r="A167" s="11" t="s">
        <v>489</v>
      </c>
      <c r="B167" t="s">
        <v>364</v>
      </c>
      <c r="C167" s="3">
        <f>INVENTARIO12151833[[#This Row],[STOCK]]</f>
        <v>43</v>
      </c>
      <c r="D167" s="17">
        <f>SUMIF(ENTRADAS14172038[[#This Row],[CÓDIGO PRODUCTO]],INVENTARIO12151836[[#This Row],[CÓDIGO PRODUCTO]],ENTRADAS14172038[[#This Row],[CANTIDAD]])</f>
        <v>106</v>
      </c>
      <c r="E167" s="17">
        <f>SUMIF(SALIDAS13161937[[#This Row],[CÓDIGO PRODUCTO]],INVENTARIO12151836[[#This Row],[CÓDIGO PRODUCTO]],SALIDAS13161937[[#This Row],[CANTIDAD]])</f>
        <v>93</v>
      </c>
      <c r="F167" s="18">
        <f>INVENTARIO12151836[[#This Row],[EXISTENCIAS INICIALES]]+INVENTARIO12151836[[#This Row],[ENTRADAS]]-INVENTARIO12151836[[#This Row],[SALIDAS]]</f>
        <v>56</v>
      </c>
      <c r="H167" s="1" t="s">
        <v>614</v>
      </c>
      <c r="J167" s="11" t="s">
        <v>489</v>
      </c>
      <c r="K167" s="36" t="e" cm="1">
        <f t="array" ref="K167">BUSCARV</f>
        <v>#NAME?</v>
      </c>
      <c r="L167" s="1">
        <v>93</v>
      </c>
      <c r="N167" s="1" t="s">
        <v>615</v>
      </c>
      <c r="P167" s="11" t="s">
        <v>489</v>
      </c>
      <c r="Q167" s="1" t="e" cm="1" vm="1">
        <f t="array" aca="1" ref="Q167" ca="1">VLOOKUP(ENTRADAS14172038[CÓDIGO PRODUCTO],INVENTARIO12151836[],2,FALSE)</f>
        <v>#VALUE!</v>
      </c>
      <c r="R167" s="1">
        <v>106</v>
      </c>
    </row>
    <row r="168" spans="1:18" x14ac:dyDescent="0.25">
      <c r="A168" s="11" t="s">
        <v>490</v>
      </c>
      <c r="B168" t="s">
        <v>365</v>
      </c>
      <c r="C168" s="3">
        <f>INVENTARIO12151833[[#This Row],[STOCK]]</f>
        <v>16</v>
      </c>
      <c r="D168" s="17">
        <f>SUMIF(ENTRADAS14172038[[#This Row],[CÓDIGO PRODUCTO]],INVENTARIO12151836[[#This Row],[CÓDIGO PRODUCTO]],ENTRADAS14172038[[#This Row],[CANTIDAD]])</f>
        <v>99</v>
      </c>
      <c r="E168" s="17">
        <f>SUMIF(SALIDAS13161937[[#This Row],[CÓDIGO PRODUCTO]],INVENTARIO12151836[[#This Row],[CÓDIGO PRODUCTO]],SALIDAS13161937[[#This Row],[CANTIDAD]])</f>
        <v>87</v>
      </c>
      <c r="F168" s="18">
        <f>INVENTARIO12151836[[#This Row],[EXISTENCIAS INICIALES]]+INVENTARIO12151836[[#This Row],[ENTRADAS]]-INVENTARIO12151836[[#This Row],[SALIDAS]]</f>
        <v>28</v>
      </c>
      <c r="H168" s="1" t="s">
        <v>615</v>
      </c>
      <c r="J168" s="11" t="s">
        <v>490</v>
      </c>
      <c r="K168" s="36" t="e" cm="1">
        <f t="array" ref="K168">BUSCARV</f>
        <v>#NAME?</v>
      </c>
      <c r="L168" s="1">
        <v>87</v>
      </c>
      <c r="N168" s="1" t="s">
        <v>616</v>
      </c>
      <c r="P168" s="11" t="s">
        <v>490</v>
      </c>
      <c r="Q168" s="1" t="e" cm="1" vm="1">
        <f t="array" aca="1" ref="Q168" ca="1">VLOOKUP(ENTRADAS14172038[CÓDIGO PRODUCTO],INVENTARIO12151836[],2,FALSE)</f>
        <v>#VALUE!</v>
      </c>
      <c r="R168" s="1">
        <v>99</v>
      </c>
    </row>
    <row r="169" spans="1:18" x14ac:dyDescent="0.25">
      <c r="A169" s="11" t="s">
        <v>491</v>
      </c>
      <c r="B169" t="s">
        <v>366</v>
      </c>
      <c r="C169" s="3">
        <f>INVENTARIO12151833[[#This Row],[STOCK]]</f>
        <v>18</v>
      </c>
      <c r="D169" s="17">
        <f>SUMIF(ENTRADAS14172038[[#This Row],[CÓDIGO PRODUCTO]],INVENTARIO12151836[[#This Row],[CÓDIGO PRODUCTO]],ENTRADAS14172038[[#This Row],[CANTIDAD]])</f>
        <v>102</v>
      </c>
      <c r="E169" s="17">
        <f>SUMIF(SALIDAS13161937[[#This Row],[CÓDIGO PRODUCTO]],INVENTARIO12151836[[#This Row],[CÓDIGO PRODUCTO]],SALIDAS13161937[[#This Row],[CANTIDAD]])</f>
        <v>91</v>
      </c>
      <c r="F169" s="18">
        <f>INVENTARIO12151836[[#This Row],[EXISTENCIAS INICIALES]]+INVENTARIO12151836[[#This Row],[ENTRADAS]]-INVENTARIO12151836[[#This Row],[SALIDAS]]</f>
        <v>29</v>
      </c>
      <c r="H169" s="1" t="s">
        <v>616</v>
      </c>
      <c r="J169" s="11" t="s">
        <v>491</v>
      </c>
      <c r="K169" s="36" t="e" cm="1">
        <f t="array" ref="K169">BUSCARV</f>
        <v>#NAME?</v>
      </c>
      <c r="L169" s="1">
        <v>91</v>
      </c>
      <c r="N169" s="1" t="s">
        <v>617</v>
      </c>
      <c r="P169" s="11" t="s">
        <v>491</v>
      </c>
      <c r="Q169" s="1" t="e" cm="1" vm="1">
        <f t="array" aca="1" ref="Q169" ca="1">VLOOKUP(ENTRADAS14172038[CÓDIGO PRODUCTO],INVENTARIO12151836[],2,FALSE)</f>
        <v>#VALUE!</v>
      </c>
      <c r="R169" s="1">
        <v>102</v>
      </c>
    </row>
    <row r="170" spans="1:18" x14ac:dyDescent="0.25">
      <c r="A170" s="11" t="s">
        <v>492</v>
      </c>
      <c r="B170" t="s">
        <v>367</v>
      </c>
      <c r="C170" s="3">
        <f>INVENTARIO12151833[[#This Row],[STOCK]]</f>
        <v>8</v>
      </c>
      <c r="D170" s="17">
        <f>SUMIF(ENTRADAS14172038[[#This Row],[CÓDIGO PRODUCTO]],INVENTARIO12151836[[#This Row],[CÓDIGO PRODUCTO]],ENTRADAS14172038[[#This Row],[CANTIDAD]])</f>
        <v>96</v>
      </c>
      <c r="E170" s="17">
        <f>SUMIF(SALIDAS13161937[[#This Row],[CÓDIGO PRODUCTO]],INVENTARIO12151836[[#This Row],[CÓDIGO PRODUCTO]],SALIDAS13161937[[#This Row],[CANTIDAD]])</f>
        <v>88</v>
      </c>
      <c r="F170" s="18">
        <f>INVENTARIO12151836[[#This Row],[EXISTENCIAS INICIALES]]+INVENTARIO12151836[[#This Row],[ENTRADAS]]-INVENTARIO12151836[[#This Row],[SALIDAS]]</f>
        <v>16</v>
      </c>
      <c r="H170" s="1" t="s">
        <v>617</v>
      </c>
      <c r="J170" s="11" t="s">
        <v>492</v>
      </c>
      <c r="K170" s="36" t="e" cm="1">
        <f t="array" ref="K170">BUSCARV</f>
        <v>#NAME?</v>
      </c>
      <c r="L170" s="1">
        <v>88</v>
      </c>
      <c r="N170" s="1" t="s">
        <v>618</v>
      </c>
      <c r="P170" s="11" t="s">
        <v>492</v>
      </c>
      <c r="Q170" s="1" t="e" cm="1" vm="1">
        <f t="array" aca="1" ref="Q170" ca="1">VLOOKUP(ENTRADAS14172038[CÓDIGO PRODUCTO],INVENTARIO12151836[],2,FALSE)</f>
        <v>#VALUE!</v>
      </c>
      <c r="R170" s="1">
        <v>96</v>
      </c>
    </row>
    <row r="171" spans="1:18" x14ac:dyDescent="0.25">
      <c r="A171" s="11" t="s">
        <v>493</v>
      </c>
      <c r="B171" t="s">
        <v>368</v>
      </c>
      <c r="C171" s="3">
        <f>INVENTARIO12151833[[#This Row],[STOCK]]</f>
        <v>100</v>
      </c>
      <c r="D171" s="17">
        <f>SUMIF(ENTRADAS14172038[[#This Row],[CÓDIGO PRODUCTO]],INVENTARIO12151836[[#This Row],[CÓDIGO PRODUCTO]],ENTRADAS14172038[[#This Row],[CANTIDAD]])</f>
        <v>103</v>
      </c>
      <c r="E171" s="17">
        <f>SUMIF(SALIDAS13161937[[#This Row],[CÓDIGO PRODUCTO]],INVENTARIO12151836[[#This Row],[CÓDIGO PRODUCTO]],SALIDAS13161937[[#This Row],[CANTIDAD]])</f>
        <v>94</v>
      </c>
      <c r="F171" s="18">
        <f>INVENTARIO12151836[[#This Row],[EXISTENCIAS INICIALES]]+INVENTARIO12151836[[#This Row],[ENTRADAS]]-INVENTARIO12151836[[#This Row],[SALIDAS]]</f>
        <v>109</v>
      </c>
      <c r="H171" s="1" t="s">
        <v>618</v>
      </c>
      <c r="J171" s="11" t="s">
        <v>493</v>
      </c>
      <c r="K171" s="36" t="e" cm="1">
        <f t="array" ref="K171">BUSCARV</f>
        <v>#NAME?</v>
      </c>
      <c r="L171" s="1">
        <v>94</v>
      </c>
      <c r="N171" s="1" t="s">
        <v>619</v>
      </c>
      <c r="P171" s="11" t="s">
        <v>493</v>
      </c>
      <c r="Q171" s="1" t="e" cm="1" vm="1">
        <f t="array" aca="1" ref="Q171" ca="1">VLOOKUP(ENTRADAS14172038[CÓDIGO PRODUCTO],INVENTARIO12151836[],2,FALSE)</f>
        <v>#VALUE!</v>
      </c>
      <c r="R171" s="1">
        <v>103</v>
      </c>
    </row>
    <row r="172" spans="1:18" x14ac:dyDescent="0.25">
      <c r="A172" s="11" t="s">
        <v>494</v>
      </c>
      <c r="B172" t="s">
        <v>369</v>
      </c>
      <c r="C172" s="3">
        <f>INVENTARIO12151833[[#This Row],[STOCK]]</f>
        <v>39</v>
      </c>
      <c r="D172" s="17">
        <f>SUMIF(ENTRADAS14172038[[#This Row],[CÓDIGO PRODUCTO]],INVENTARIO12151836[[#This Row],[CÓDIGO PRODUCTO]],ENTRADAS14172038[[#This Row],[CANTIDAD]])</f>
        <v>104</v>
      </c>
      <c r="E172" s="17">
        <f>SUMIF(SALIDAS13161937[[#This Row],[CÓDIGO PRODUCTO]],INVENTARIO12151836[[#This Row],[CÓDIGO PRODUCTO]],SALIDAS13161937[[#This Row],[CANTIDAD]])</f>
        <v>91</v>
      </c>
      <c r="F172" s="18">
        <f>INVENTARIO12151836[[#This Row],[EXISTENCIAS INICIALES]]+INVENTARIO12151836[[#This Row],[ENTRADAS]]-INVENTARIO12151836[[#This Row],[SALIDAS]]</f>
        <v>52</v>
      </c>
      <c r="H172" s="1" t="s">
        <v>619</v>
      </c>
      <c r="J172" s="11" t="s">
        <v>494</v>
      </c>
      <c r="K172" s="36" t="e" cm="1">
        <f t="array" ref="K172">BUSCARV</f>
        <v>#NAME?</v>
      </c>
      <c r="L172" s="1">
        <v>91</v>
      </c>
      <c r="N172" s="1" t="s">
        <v>620</v>
      </c>
      <c r="P172" s="11" t="s">
        <v>494</v>
      </c>
      <c r="Q172" s="1" t="e" cm="1" vm="1">
        <f t="array" aca="1" ref="Q172" ca="1">VLOOKUP(ENTRADAS14172038[CÓDIGO PRODUCTO],INVENTARIO12151836[],2,FALSE)</f>
        <v>#VALUE!</v>
      </c>
      <c r="R172" s="1">
        <v>104</v>
      </c>
    </row>
    <row r="173" spans="1:18" x14ac:dyDescent="0.25">
      <c r="A173" s="11" t="s">
        <v>495</v>
      </c>
      <c r="B173" t="s">
        <v>370</v>
      </c>
      <c r="C173" s="3">
        <f>INVENTARIO12151833[[#This Row],[STOCK]]</f>
        <v>80</v>
      </c>
      <c r="D173" s="17">
        <f>SUMIF(ENTRADAS14172038[[#This Row],[CÓDIGO PRODUCTO]],INVENTARIO12151836[[#This Row],[CÓDIGO PRODUCTO]],ENTRADAS14172038[[#This Row],[CANTIDAD]])</f>
        <v>103</v>
      </c>
      <c r="E173" s="17">
        <f>SUMIF(SALIDAS13161937[[#This Row],[CÓDIGO PRODUCTO]],INVENTARIO12151836[[#This Row],[CÓDIGO PRODUCTO]],SALIDAS13161937[[#This Row],[CANTIDAD]])</f>
        <v>95</v>
      </c>
      <c r="F173" s="18">
        <f>INVENTARIO12151836[[#This Row],[EXISTENCIAS INICIALES]]+INVENTARIO12151836[[#This Row],[ENTRADAS]]-INVENTARIO12151836[[#This Row],[SALIDAS]]</f>
        <v>88</v>
      </c>
      <c r="H173" s="1" t="s">
        <v>620</v>
      </c>
      <c r="J173" s="11" t="s">
        <v>495</v>
      </c>
      <c r="K173" s="36" t="e" cm="1">
        <f t="array" ref="K173">BUSCARV</f>
        <v>#NAME?</v>
      </c>
      <c r="L173" s="1">
        <v>95</v>
      </c>
      <c r="N173" s="1" t="s">
        <v>621</v>
      </c>
      <c r="P173" s="11" t="s">
        <v>495</v>
      </c>
      <c r="Q173" s="1" t="e" cm="1" vm="1">
        <f t="array" aca="1" ref="Q173" ca="1">VLOOKUP(ENTRADAS14172038[CÓDIGO PRODUCTO],INVENTARIO12151836[],2,FALSE)</f>
        <v>#VALUE!</v>
      </c>
      <c r="R173" s="1">
        <v>103</v>
      </c>
    </row>
    <row r="174" spans="1:18" x14ac:dyDescent="0.25">
      <c r="A174" s="11" t="s">
        <v>496</v>
      </c>
      <c r="B174" t="s">
        <v>371</v>
      </c>
      <c r="C174" s="3">
        <f>INVENTARIO12151833[[#This Row],[STOCK]]</f>
        <v>19</v>
      </c>
      <c r="D174" s="17">
        <f>SUMIF(ENTRADAS14172038[[#This Row],[CÓDIGO PRODUCTO]],INVENTARIO12151836[[#This Row],[CÓDIGO PRODUCTO]],ENTRADAS14172038[[#This Row],[CANTIDAD]])</f>
        <v>92</v>
      </c>
      <c r="E174" s="17">
        <f>SUMIF(SALIDAS13161937[[#This Row],[CÓDIGO PRODUCTO]],INVENTARIO12151836[[#This Row],[CÓDIGO PRODUCTO]],SALIDAS13161937[[#This Row],[CANTIDAD]])</f>
        <v>89</v>
      </c>
      <c r="F174" s="18">
        <f>INVENTARIO12151836[[#This Row],[EXISTENCIAS INICIALES]]+INVENTARIO12151836[[#This Row],[ENTRADAS]]-INVENTARIO12151836[[#This Row],[SALIDAS]]</f>
        <v>22</v>
      </c>
      <c r="H174" s="1" t="s">
        <v>621</v>
      </c>
      <c r="J174" s="11" t="s">
        <v>496</v>
      </c>
      <c r="K174" s="36" t="e" cm="1">
        <f t="array" ref="K174">BUSCARV</f>
        <v>#NAME?</v>
      </c>
      <c r="L174" s="1">
        <v>89</v>
      </c>
      <c r="N174" s="1" t="s">
        <v>622</v>
      </c>
      <c r="P174" s="11" t="s">
        <v>496</v>
      </c>
      <c r="Q174" s="1" t="e" cm="1" vm="1">
        <f t="array" aca="1" ref="Q174" ca="1">VLOOKUP(ENTRADAS14172038[CÓDIGO PRODUCTO],INVENTARIO12151836[],2,FALSE)</f>
        <v>#VALUE!</v>
      </c>
      <c r="R174" s="1">
        <v>92</v>
      </c>
    </row>
    <row r="175" spans="1:18" x14ac:dyDescent="0.25">
      <c r="A175" s="11" t="s">
        <v>497</v>
      </c>
      <c r="B175" t="s">
        <v>372</v>
      </c>
      <c r="C175" s="3">
        <f>INVENTARIO12151833[[#This Row],[STOCK]]</f>
        <v>79</v>
      </c>
      <c r="D175" s="17">
        <f>SUMIF(ENTRADAS14172038[[#This Row],[CÓDIGO PRODUCTO]],INVENTARIO12151836[[#This Row],[CÓDIGO PRODUCTO]],ENTRADAS14172038[[#This Row],[CANTIDAD]])</f>
        <v>111</v>
      </c>
      <c r="E175" s="17">
        <f>SUMIF(SALIDAS13161937[[#This Row],[CÓDIGO PRODUCTO]],INVENTARIO12151836[[#This Row],[CÓDIGO PRODUCTO]],SALIDAS13161937[[#This Row],[CANTIDAD]])</f>
        <v>92</v>
      </c>
      <c r="F175" s="18">
        <f>INVENTARIO12151836[[#This Row],[EXISTENCIAS INICIALES]]+INVENTARIO12151836[[#This Row],[ENTRADAS]]-INVENTARIO12151836[[#This Row],[SALIDAS]]</f>
        <v>98</v>
      </c>
      <c r="H175" s="1" t="s">
        <v>622</v>
      </c>
      <c r="J175" s="11" t="s">
        <v>497</v>
      </c>
      <c r="K175" s="36" t="e" cm="1">
        <f t="array" ref="K175">BUSCARV</f>
        <v>#NAME?</v>
      </c>
      <c r="L175" s="1">
        <v>92</v>
      </c>
      <c r="N175" s="1" t="s">
        <v>623</v>
      </c>
      <c r="P175" s="11" t="s">
        <v>497</v>
      </c>
      <c r="Q175" s="1" t="e" cm="1" vm="1">
        <f t="array" aca="1" ref="Q175" ca="1">VLOOKUP(ENTRADAS14172038[CÓDIGO PRODUCTO],INVENTARIO12151836[],2,FALSE)</f>
        <v>#VALUE!</v>
      </c>
      <c r="R175" s="1">
        <v>111</v>
      </c>
    </row>
    <row r="176" spans="1:18" x14ac:dyDescent="0.25">
      <c r="A176" s="11" t="s">
        <v>498</v>
      </c>
      <c r="B176" t="s">
        <v>373</v>
      </c>
      <c r="C176" s="3">
        <f>INVENTARIO12151833[[#This Row],[STOCK]]</f>
        <v>64</v>
      </c>
      <c r="D176" s="17">
        <f>SUMIF(ENTRADAS14172038[[#This Row],[CÓDIGO PRODUCTO]],INVENTARIO12151836[[#This Row],[CÓDIGO PRODUCTO]],ENTRADAS14172038[[#This Row],[CANTIDAD]])</f>
        <v>99</v>
      </c>
      <c r="E176" s="17">
        <f>SUMIF(SALIDAS13161937[[#This Row],[CÓDIGO PRODUCTO]],INVENTARIO12151836[[#This Row],[CÓDIGO PRODUCTO]],SALIDAS13161937[[#This Row],[CANTIDAD]])</f>
        <v>92</v>
      </c>
      <c r="F176" s="18">
        <f>INVENTARIO12151836[[#This Row],[EXISTENCIAS INICIALES]]+INVENTARIO12151836[[#This Row],[ENTRADAS]]-INVENTARIO12151836[[#This Row],[SALIDAS]]</f>
        <v>71</v>
      </c>
      <c r="H176" s="1" t="s">
        <v>623</v>
      </c>
      <c r="J176" s="11" t="s">
        <v>498</v>
      </c>
      <c r="K176" s="36" t="e" cm="1">
        <f t="array" ref="K176">BUSCARV</f>
        <v>#NAME?</v>
      </c>
      <c r="L176" s="1">
        <v>92</v>
      </c>
      <c r="N176" s="1" t="s">
        <v>624</v>
      </c>
      <c r="P176" s="11" t="s">
        <v>498</v>
      </c>
      <c r="Q176" s="1" t="e" cm="1" vm="1">
        <f t="array" aca="1" ref="Q176" ca="1">VLOOKUP(ENTRADAS14172038[CÓDIGO PRODUCTO],INVENTARIO12151836[],2,FALSE)</f>
        <v>#VALUE!</v>
      </c>
      <c r="R176" s="1">
        <v>99</v>
      </c>
    </row>
    <row r="177" spans="1:18" x14ac:dyDescent="0.25">
      <c r="A177" s="11" t="s">
        <v>499</v>
      </c>
      <c r="B177" t="s">
        <v>374</v>
      </c>
      <c r="C177" s="3">
        <f>INVENTARIO12151833[[#This Row],[STOCK]]</f>
        <v>3</v>
      </c>
      <c r="D177" s="17">
        <f>SUMIF(ENTRADAS14172038[[#This Row],[CÓDIGO PRODUCTO]],INVENTARIO12151836[[#This Row],[CÓDIGO PRODUCTO]],ENTRADAS14172038[[#This Row],[CANTIDAD]])</f>
        <v>95</v>
      </c>
      <c r="E177" s="17">
        <f>SUMIF(SALIDAS13161937[[#This Row],[CÓDIGO PRODUCTO]],INVENTARIO12151836[[#This Row],[CÓDIGO PRODUCTO]],SALIDAS13161937[[#This Row],[CANTIDAD]])</f>
        <v>91</v>
      </c>
      <c r="F177" s="18">
        <f>INVENTARIO12151836[[#This Row],[EXISTENCIAS INICIALES]]+INVENTARIO12151836[[#This Row],[ENTRADAS]]-INVENTARIO12151836[[#This Row],[SALIDAS]]</f>
        <v>7</v>
      </c>
      <c r="H177" s="1" t="s">
        <v>624</v>
      </c>
      <c r="J177" s="11" t="s">
        <v>499</v>
      </c>
      <c r="K177" s="36" t="e" cm="1">
        <f t="array" ref="K177">BUSCARV</f>
        <v>#NAME?</v>
      </c>
      <c r="L177" s="1">
        <v>91</v>
      </c>
      <c r="N177" s="1" t="s">
        <v>625</v>
      </c>
      <c r="P177" s="11" t="s">
        <v>499</v>
      </c>
      <c r="Q177" s="1" t="e" cm="1" vm="1">
        <f t="array" aca="1" ref="Q177" ca="1">VLOOKUP(ENTRADAS14172038[CÓDIGO PRODUCTO],INVENTARIO12151836[],2,FALSE)</f>
        <v>#VALUE!</v>
      </c>
      <c r="R177" s="1">
        <v>95</v>
      </c>
    </row>
    <row r="178" spans="1:18" x14ac:dyDescent="0.25">
      <c r="A178" s="11" t="s">
        <v>500</v>
      </c>
      <c r="B178" t="s">
        <v>375</v>
      </c>
      <c r="C178" s="3">
        <f>INVENTARIO12151833[[#This Row],[STOCK]]</f>
        <v>76</v>
      </c>
      <c r="D178" s="17">
        <f>SUMIF(ENTRADAS14172038[[#This Row],[CÓDIGO PRODUCTO]],INVENTARIO12151836[[#This Row],[CÓDIGO PRODUCTO]],ENTRADAS14172038[[#This Row],[CANTIDAD]])</f>
        <v>112</v>
      </c>
      <c r="E178" s="17">
        <f>SUMIF(SALIDAS13161937[[#This Row],[CÓDIGO PRODUCTO]],INVENTARIO12151836[[#This Row],[CÓDIGO PRODUCTO]],SALIDAS13161937[[#This Row],[CANTIDAD]])</f>
        <v>91</v>
      </c>
      <c r="F178" s="18">
        <f>INVENTARIO12151836[[#This Row],[EXISTENCIAS INICIALES]]+INVENTARIO12151836[[#This Row],[ENTRADAS]]-INVENTARIO12151836[[#This Row],[SALIDAS]]</f>
        <v>97</v>
      </c>
      <c r="H178" s="1" t="s">
        <v>625</v>
      </c>
      <c r="J178" s="11" t="s">
        <v>500</v>
      </c>
      <c r="K178" s="36" t="e" cm="1">
        <f t="array" ref="K178">BUSCARV</f>
        <v>#NAME?</v>
      </c>
      <c r="L178" s="1">
        <v>91</v>
      </c>
      <c r="N178" s="1" t="s">
        <v>626</v>
      </c>
      <c r="P178" s="11" t="s">
        <v>500</v>
      </c>
      <c r="Q178" s="1" t="e" cm="1" vm="1">
        <f t="array" aca="1" ref="Q178" ca="1">VLOOKUP(ENTRADAS14172038[CÓDIGO PRODUCTO],INVENTARIO12151836[],2,FALSE)</f>
        <v>#VALUE!</v>
      </c>
      <c r="R178" s="1">
        <v>112</v>
      </c>
    </row>
    <row r="179" spans="1:18" x14ac:dyDescent="0.25">
      <c r="A179" s="11" t="s">
        <v>501</v>
      </c>
      <c r="B179" t="s">
        <v>376</v>
      </c>
      <c r="C179" s="3">
        <f>INVENTARIO12151833[[#This Row],[STOCK]]</f>
        <v>21</v>
      </c>
      <c r="D179" s="17">
        <f>SUMIF(ENTRADAS14172038[[#This Row],[CÓDIGO PRODUCTO]],INVENTARIO12151836[[#This Row],[CÓDIGO PRODUCTO]],ENTRADAS14172038[[#This Row],[CANTIDAD]])</f>
        <v>95</v>
      </c>
      <c r="E179" s="17">
        <f>SUMIF(SALIDAS13161937[[#This Row],[CÓDIGO PRODUCTO]],INVENTARIO12151836[[#This Row],[CÓDIGO PRODUCTO]],SALIDAS13161937[[#This Row],[CANTIDAD]])</f>
        <v>95</v>
      </c>
      <c r="F179" s="18">
        <f>INVENTARIO12151836[[#This Row],[EXISTENCIAS INICIALES]]+INVENTARIO12151836[[#This Row],[ENTRADAS]]-INVENTARIO12151836[[#This Row],[SALIDAS]]</f>
        <v>21</v>
      </c>
      <c r="H179" s="1" t="s">
        <v>626</v>
      </c>
      <c r="J179" s="11" t="s">
        <v>501</v>
      </c>
      <c r="K179" s="36" t="e" cm="1">
        <f t="array" ref="K179">BUSCARV</f>
        <v>#NAME?</v>
      </c>
      <c r="L179" s="1">
        <v>95</v>
      </c>
      <c r="N179" s="1" t="s">
        <v>627</v>
      </c>
      <c r="P179" s="11" t="s">
        <v>501</v>
      </c>
      <c r="Q179" s="1" t="e" cm="1" vm="1">
        <f t="array" aca="1" ref="Q179" ca="1">VLOOKUP(ENTRADAS14172038[CÓDIGO PRODUCTO],INVENTARIO12151836[],2,FALSE)</f>
        <v>#VALUE!</v>
      </c>
      <c r="R179" s="1">
        <v>95</v>
      </c>
    </row>
    <row r="180" spans="1:18" x14ac:dyDescent="0.25">
      <c r="A180" s="11" t="s">
        <v>502</v>
      </c>
      <c r="B180" t="s">
        <v>377</v>
      </c>
      <c r="C180" s="3">
        <f>INVENTARIO12151833[[#This Row],[STOCK]]</f>
        <v>4</v>
      </c>
      <c r="D180" s="17">
        <f>SUMIF(ENTRADAS14172038[[#This Row],[CÓDIGO PRODUCTO]],INVENTARIO12151836[[#This Row],[CÓDIGO PRODUCTO]],ENTRADAS14172038[[#This Row],[CANTIDAD]])</f>
        <v>91</v>
      </c>
      <c r="E180" s="17">
        <f>SUMIF(SALIDAS13161937[[#This Row],[CÓDIGO PRODUCTO]],INVENTARIO12151836[[#This Row],[CÓDIGO PRODUCTO]],SALIDAS13161937[[#This Row],[CANTIDAD]])</f>
        <v>92</v>
      </c>
      <c r="F180" s="18">
        <f>INVENTARIO12151836[[#This Row],[EXISTENCIAS INICIALES]]+INVENTARIO12151836[[#This Row],[ENTRADAS]]-INVENTARIO12151836[[#This Row],[SALIDAS]]</f>
        <v>3</v>
      </c>
      <c r="H180" s="1" t="s">
        <v>627</v>
      </c>
      <c r="J180" s="11" t="s">
        <v>502</v>
      </c>
      <c r="K180" s="36" t="e" cm="1">
        <f t="array" ref="K180">BUSCARV</f>
        <v>#NAME?</v>
      </c>
      <c r="L180" s="1">
        <v>92</v>
      </c>
      <c r="N180" s="1" t="s">
        <v>628</v>
      </c>
      <c r="P180" s="11" t="s">
        <v>502</v>
      </c>
      <c r="Q180" s="1" t="e" cm="1" vm="1">
        <f t="array" aca="1" ref="Q180" ca="1">VLOOKUP(ENTRADAS14172038[CÓDIGO PRODUCTO],INVENTARIO12151836[],2,FALSE)</f>
        <v>#VALUE!</v>
      </c>
      <c r="R180" s="1">
        <v>91</v>
      </c>
    </row>
    <row r="181" spans="1:18" x14ac:dyDescent="0.25">
      <c r="A181" s="11" t="s">
        <v>503</v>
      </c>
      <c r="B181" t="s">
        <v>378</v>
      </c>
      <c r="C181" s="3">
        <f>INVENTARIO12151833[[#This Row],[STOCK]]</f>
        <v>92</v>
      </c>
      <c r="D181" s="17">
        <f>SUMIF(ENTRADAS14172038[[#This Row],[CÓDIGO PRODUCTO]],INVENTARIO12151836[[#This Row],[CÓDIGO PRODUCTO]],ENTRADAS14172038[[#This Row],[CANTIDAD]])</f>
        <v>111</v>
      </c>
      <c r="E181" s="17">
        <f>SUMIF(SALIDAS13161937[[#This Row],[CÓDIGO PRODUCTO]],INVENTARIO12151836[[#This Row],[CÓDIGO PRODUCTO]],SALIDAS13161937[[#This Row],[CANTIDAD]])</f>
        <v>86</v>
      </c>
      <c r="F181" s="18">
        <f>INVENTARIO12151836[[#This Row],[EXISTENCIAS INICIALES]]+INVENTARIO12151836[[#This Row],[ENTRADAS]]-INVENTARIO12151836[[#This Row],[SALIDAS]]</f>
        <v>117</v>
      </c>
      <c r="H181" s="1" t="s">
        <v>628</v>
      </c>
      <c r="J181" s="11" t="s">
        <v>503</v>
      </c>
      <c r="K181" s="36" t="e" cm="1">
        <f t="array" ref="K181">BUSCARV</f>
        <v>#NAME?</v>
      </c>
      <c r="L181" s="1">
        <v>86</v>
      </c>
      <c r="N181" s="1" t="s">
        <v>629</v>
      </c>
      <c r="P181" s="11" t="s">
        <v>503</v>
      </c>
      <c r="Q181" s="1" t="e" cm="1" vm="1">
        <f t="array" aca="1" ref="Q181" ca="1">VLOOKUP(ENTRADAS14172038[CÓDIGO PRODUCTO],INVENTARIO12151836[],2,FALSE)</f>
        <v>#VALUE!</v>
      </c>
      <c r="R181" s="1">
        <v>111</v>
      </c>
    </row>
    <row r="182" spans="1:18" x14ac:dyDescent="0.25">
      <c r="A182" s="11" t="s">
        <v>504</v>
      </c>
      <c r="B182" t="s">
        <v>379</v>
      </c>
      <c r="C182" s="3">
        <f>INVENTARIO12151833[[#This Row],[STOCK]]</f>
        <v>87</v>
      </c>
      <c r="D182" s="17">
        <f>SUMIF(ENTRADAS14172038[[#This Row],[CÓDIGO PRODUCTO]],INVENTARIO12151836[[#This Row],[CÓDIGO PRODUCTO]],ENTRADAS14172038[[#This Row],[CANTIDAD]])</f>
        <v>111</v>
      </c>
      <c r="E182" s="17">
        <f>SUMIF(SALIDAS13161937[[#This Row],[CÓDIGO PRODUCTO]],INVENTARIO12151836[[#This Row],[CÓDIGO PRODUCTO]],SALIDAS13161937[[#This Row],[CANTIDAD]])</f>
        <v>93</v>
      </c>
      <c r="F182" s="18">
        <f>INVENTARIO12151836[[#This Row],[EXISTENCIAS INICIALES]]+INVENTARIO12151836[[#This Row],[ENTRADAS]]-INVENTARIO12151836[[#This Row],[SALIDAS]]</f>
        <v>105</v>
      </c>
      <c r="H182" s="1" t="s">
        <v>629</v>
      </c>
      <c r="J182" s="11" t="s">
        <v>504</v>
      </c>
      <c r="K182" s="36" t="e" cm="1">
        <f t="array" ref="K182">BUSCARV</f>
        <v>#NAME?</v>
      </c>
      <c r="L182" s="1">
        <v>93</v>
      </c>
      <c r="N182" s="1" t="s">
        <v>630</v>
      </c>
      <c r="P182" s="11" t="s">
        <v>504</v>
      </c>
      <c r="Q182" s="1" t="e" cm="1" vm="1">
        <f t="array" aca="1" ref="Q182" ca="1">VLOOKUP(ENTRADAS14172038[CÓDIGO PRODUCTO],INVENTARIO12151836[],2,FALSE)</f>
        <v>#VALUE!</v>
      </c>
      <c r="R182" s="1">
        <v>111</v>
      </c>
    </row>
    <row r="183" spans="1:18" x14ac:dyDescent="0.25">
      <c r="A183" s="11" t="s">
        <v>505</v>
      </c>
      <c r="B183" t="s">
        <v>380</v>
      </c>
      <c r="C183" s="3">
        <f>INVENTARIO12151833[[#This Row],[STOCK]]</f>
        <v>21</v>
      </c>
      <c r="D183" s="17">
        <f>SUMIF(ENTRADAS14172038[[#This Row],[CÓDIGO PRODUCTO]],INVENTARIO12151836[[#This Row],[CÓDIGO PRODUCTO]],ENTRADAS14172038[[#This Row],[CANTIDAD]])</f>
        <v>91</v>
      </c>
      <c r="E183" s="17">
        <f>SUMIF(SALIDAS13161937[[#This Row],[CÓDIGO PRODUCTO]],INVENTARIO12151836[[#This Row],[CÓDIGO PRODUCTO]],SALIDAS13161937[[#This Row],[CANTIDAD]])</f>
        <v>87</v>
      </c>
      <c r="F183" s="18">
        <f>INVENTARIO12151836[[#This Row],[EXISTENCIAS INICIALES]]+INVENTARIO12151836[[#This Row],[ENTRADAS]]-INVENTARIO12151836[[#This Row],[SALIDAS]]</f>
        <v>25</v>
      </c>
      <c r="H183" s="1" t="s">
        <v>630</v>
      </c>
      <c r="J183" s="11" t="s">
        <v>505</v>
      </c>
      <c r="K183" s="36" t="e" cm="1">
        <f t="array" ref="K183">BUSCARV</f>
        <v>#NAME?</v>
      </c>
      <c r="L183" s="1">
        <v>87</v>
      </c>
      <c r="N183" s="1" t="s">
        <v>631</v>
      </c>
      <c r="P183" s="11" t="s">
        <v>505</v>
      </c>
      <c r="Q183" s="1" t="e" cm="1" vm="1">
        <f t="array" aca="1" ref="Q183" ca="1">VLOOKUP(ENTRADAS14172038[CÓDIGO PRODUCTO],INVENTARIO12151836[],2,FALSE)</f>
        <v>#VALUE!</v>
      </c>
      <c r="R183" s="1">
        <v>91</v>
      </c>
    </row>
    <row r="184" spans="1:18" x14ac:dyDescent="0.25">
      <c r="A184" s="11" t="s">
        <v>506</v>
      </c>
      <c r="B184" t="s">
        <v>381</v>
      </c>
      <c r="C184" s="3">
        <f>INVENTARIO12151833[[#This Row],[STOCK]]</f>
        <v>2</v>
      </c>
      <c r="D184" s="17">
        <f>SUMIF(ENTRADAS14172038[[#This Row],[CÓDIGO PRODUCTO]],INVENTARIO12151836[[#This Row],[CÓDIGO PRODUCTO]],ENTRADAS14172038[[#This Row],[CANTIDAD]])</f>
        <v>91</v>
      </c>
      <c r="E184" s="17">
        <f>SUMIF(SALIDAS13161937[[#This Row],[CÓDIGO PRODUCTO]],INVENTARIO12151836[[#This Row],[CÓDIGO PRODUCTO]],SALIDAS13161937[[#This Row],[CANTIDAD]])</f>
        <v>72</v>
      </c>
      <c r="F184" s="18">
        <f>INVENTARIO12151836[[#This Row],[EXISTENCIAS INICIALES]]+INVENTARIO12151836[[#This Row],[ENTRADAS]]-INVENTARIO12151836[[#This Row],[SALIDAS]]</f>
        <v>21</v>
      </c>
      <c r="H184" s="1" t="s">
        <v>631</v>
      </c>
      <c r="J184" s="11" t="s">
        <v>506</v>
      </c>
      <c r="K184" s="36" t="e" cm="1">
        <f t="array" ref="K184">BUSCARV</f>
        <v>#NAME?</v>
      </c>
      <c r="L184" s="1">
        <v>72</v>
      </c>
      <c r="N184" s="1" t="s">
        <v>632</v>
      </c>
      <c r="P184" s="11" t="s">
        <v>506</v>
      </c>
      <c r="Q184" s="1" t="e" cm="1" vm="1">
        <f t="array" aca="1" ref="Q184" ca="1">VLOOKUP(ENTRADAS14172038[CÓDIGO PRODUCTO],INVENTARIO12151836[],2,FALSE)</f>
        <v>#VALUE!</v>
      </c>
      <c r="R184" s="1">
        <v>91</v>
      </c>
    </row>
    <row r="185" spans="1:18" x14ac:dyDescent="0.25">
      <c r="A185" s="11" t="s">
        <v>507</v>
      </c>
      <c r="B185" t="s">
        <v>382</v>
      </c>
      <c r="C185" s="3">
        <f>INVENTARIO12151833[[#This Row],[STOCK]]</f>
        <v>5</v>
      </c>
      <c r="D185" s="17">
        <f>SUMIF(ENTRADAS14172038[[#This Row],[CÓDIGO PRODUCTO]],INVENTARIO12151836[[#This Row],[CÓDIGO PRODUCTO]],ENTRADAS14172038[[#This Row],[CANTIDAD]])</f>
        <v>98</v>
      </c>
      <c r="E185" s="17">
        <f>SUMIF(SALIDAS13161937[[#This Row],[CÓDIGO PRODUCTO]],INVENTARIO12151836[[#This Row],[CÓDIGO PRODUCTO]],SALIDAS13161937[[#This Row],[CANTIDAD]])</f>
        <v>95</v>
      </c>
      <c r="F185" s="18">
        <f>INVENTARIO12151836[[#This Row],[EXISTENCIAS INICIALES]]+INVENTARIO12151836[[#This Row],[ENTRADAS]]-INVENTARIO12151836[[#This Row],[SALIDAS]]</f>
        <v>8</v>
      </c>
      <c r="H185" s="1" t="s">
        <v>632</v>
      </c>
      <c r="J185" s="11" t="s">
        <v>507</v>
      </c>
      <c r="K185" s="36" t="e" cm="1">
        <f t="array" ref="K185">BUSCARV</f>
        <v>#NAME?</v>
      </c>
      <c r="L185" s="1">
        <v>95</v>
      </c>
      <c r="N185" s="1" t="s">
        <v>633</v>
      </c>
      <c r="P185" s="11" t="s">
        <v>507</v>
      </c>
      <c r="Q185" s="1" t="e" cm="1" vm="1">
        <f t="array" aca="1" ref="Q185" ca="1">VLOOKUP(ENTRADAS14172038[CÓDIGO PRODUCTO],INVENTARIO12151836[],2,FALSE)</f>
        <v>#VALUE!</v>
      </c>
      <c r="R185" s="1">
        <v>98</v>
      </c>
    </row>
    <row r="186" spans="1:18" x14ac:dyDescent="0.25">
      <c r="A186" s="11" t="s">
        <v>508</v>
      </c>
      <c r="B186" t="s">
        <v>383</v>
      </c>
      <c r="C186" s="3">
        <f>INVENTARIO12151833[[#This Row],[STOCK]]</f>
        <v>2</v>
      </c>
      <c r="D186" s="17">
        <f>SUMIF(ENTRADAS14172038[[#This Row],[CÓDIGO PRODUCTO]],INVENTARIO12151836[[#This Row],[CÓDIGO PRODUCTO]],ENTRADAS14172038[[#This Row],[CANTIDAD]])</f>
        <v>106</v>
      </c>
      <c r="E186" s="17">
        <f>SUMIF(SALIDAS13161937[[#This Row],[CÓDIGO PRODUCTO]],INVENTARIO12151836[[#This Row],[CÓDIGO PRODUCTO]],SALIDAS13161937[[#This Row],[CANTIDAD]])</f>
        <v>91</v>
      </c>
      <c r="F186" s="18">
        <f>INVENTARIO12151836[[#This Row],[EXISTENCIAS INICIALES]]+INVENTARIO12151836[[#This Row],[ENTRADAS]]-INVENTARIO12151836[[#This Row],[SALIDAS]]</f>
        <v>17</v>
      </c>
      <c r="H186" s="1" t="s">
        <v>633</v>
      </c>
      <c r="J186" s="11" t="s">
        <v>508</v>
      </c>
      <c r="K186" s="36" t="e" cm="1">
        <f t="array" ref="K186">BUSCARV</f>
        <v>#NAME?</v>
      </c>
      <c r="L186" s="1">
        <v>91</v>
      </c>
      <c r="N186" s="1" t="s">
        <v>634</v>
      </c>
      <c r="P186" s="11" t="s">
        <v>508</v>
      </c>
      <c r="Q186" s="1" t="e" cm="1" vm="1">
        <f t="array" aca="1" ref="Q186" ca="1">VLOOKUP(ENTRADAS14172038[CÓDIGO PRODUCTO],INVENTARIO12151836[],2,FALSE)</f>
        <v>#VALUE!</v>
      </c>
      <c r="R186" s="1">
        <v>106</v>
      </c>
    </row>
    <row r="187" spans="1:18" x14ac:dyDescent="0.25">
      <c r="A187" s="11" t="s">
        <v>509</v>
      </c>
      <c r="B187" t="s">
        <v>384</v>
      </c>
      <c r="C187" s="3">
        <f>INVENTARIO12151833[[#This Row],[STOCK]]</f>
        <v>16</v>
      </c>
      <c r="D187" s="17">
        <f>SUMIF(ENTRADAS14172038[[#This Row],[CÓDIGO PRODUCTO]],INVENTARIO12151836[[#This Row],[CÓDIGO PRODUCTO]],ENTRADAS14172038[[#This Row],[CANTIDAD]])</f>
        <v>91</v>
      </c>
      <c r="E187" s="17">
        <f>SUMIF(SALIDAS13161937[[#This Row],[CÓDIGO PRODUCTO]],INVENTARIO12151836[[#This Row],[CÓDIGO PRODUCTO]],SALIDAS13161937[[#This Row],[CANTIDAD]])</f>
        <v>93</v>
      </c>
      <c r="F187" s="18">
        <f>INVENTARIO12151836[[#This Row],[EXISTENCIAS INICIALES]]+INVENTARIO12151836[[#This Row],[ENTRADAS]]-INVENTARIO12151836[[#This Row],[SALIDAS]]</f>
        <v>14</v>
      </c>
      <c r="H187" s="1" t="s">
        <v>634</v>
      </c>
      <c r="J187" s="11" t="s">
        <v>509</v>
      </c>
      <c r="K187" s="36" t="e" cm="1">
        <f t="array" ref="K187">BUSCARV</f>
        <v>#NAME?</v>
      </c>
      <c r="L187" s="1">
        <v>93</v>
      </c>
      <c r="N187" s="1" t="s">
        <v>635</v>
      </c>
      <c r="P187" s="11" t="s">
        <v>509</v>
      </c>
      <c r="Q187" s="1" t="e" cm="1" vm="1">
        <f t="array" aca="1" ref="Q187" ca="1">VLOOKUP(ENTRADAS14172038[CÓDIGO PRODUCTO],INVENTARIO12151836[],2,FALSE)</f>
        <v>#VALUE!</v>
      </c>
      <c r="R187" s="1">
        <v>91</v>
      </c>
    </row>
    <row r="188" spans="1:18" x14ac:dyDescent="0.25">
      <c r="A188" s="11" t="s">
        <v>510</v>
      </c>
      <c r="B188" t="s">
        <v>385</v>
      </c>
      <c r="C188" s="3">
        <f>INVENTARIO12151833[[#This Row],[STOCK]]</f>
        <v>39</v>
      </c>
      <c r="D188" s="17">
        <f>SUMIF(ENTRADAS14172038[[#This Row],[CÓDIGO PRODUCTO]],INVENTARIO12151836[[#This Row],[CÓDIGO PRODUCTO]],ENTRADAS14172038[[#This Row],[CANTIDAD]])</f>
        <v>111</v>
      </c>
      <c r="E188" s="17">
        <f>SUMIF(SALIDAS13161937[[#This Row],[CÓDIGO PRODUCTO]],INVENTARIO12151836[[#This Row],[CÓDIGO PRODUCTO]],SALIDAS13161937[[#This Row],[CANTIDAD]])</f>
        <v>95</v>
      </c>
      <c r="F188" s="18">
        <f>INVENTARIO12151836[[#This Row],[EXISTENCIAS INICIALES]]+INVENTARIO12151836[[#This Row],[ENTRADAS]]-INVENTARIO12151836[[#This Row],[SALIDAS]]</f>
        <v>55</v>
      </c>
      <c r="H188" s="1" t="s">
        <v>635</v>
      </c>
      <c r="J188" s="11" t="s">
        <v>510</v>
      </c>
      <c r="K188" s="36" t="e" cm="1">
        <f t="array" ref="K188">BUSCARV</f>
        <v>#NAME?</v>
      </c>
      <c r="L188" s="1">
        <v>95</v>
      </c>
      <c r="N188" s="1" t="s">
        <v>636</v>
      </c>
      <c r="P188" s="11" t="s">
        <v>510</v>
      </c>
      <c r="Q188" s="1" t="e" cm="1" vm="1">
        <f t="array" aca="1" ref="Q188" ca="1">VLOOKUP(ENTRADAS14172038[CÓDIGO PRODUCTO],INVENTARIO12151836[],2,FALSE)</f>
        <v>#VALUE!</v>
      </c>
      <c r="R188" s="1">
        <v>111</v>
      </c>
    </row>
    <row r="189" spans="1:18" x14ac:dyDescent="0.25">
      <c r="A189" s="11" t="s">
        <v>511</v>
      </c>
      <c r="B189" t="s">
        <v>386</v>
      </c>
      <c r="C189" s="3">
        <f>INVENTARIO12151833[[#This Row],[STOCK]]</f>
        <v>4</v>
      </c>
      <c r="D189" s="17">
        <f>SUMIF(ENTRADAS14172038[[#This Row],[CÓDIGO PRODUCTO]],INVENTARIO12151836[[#This Row],[CÓDIGO PRODUCTO]],ENTRADAS14172038[[#This Row],[CANTIDAD]])</f>
        <v>91</v>
      </c>
      <c r="E189" s="17">
        <f>SUMIF(SALIDAS13161937[[#This Row],[CÓDIGO PRODUCTO]],INVENTARIO12151836[[#This Row],[CÓDIGO PRODUCTO]],SALIDAS13161937[[#This Row],[CANTIDAD]])</f>
        <v>90</v>
      </c>
      <c r="F189" s="18">
        <f>INVENTARIO12151836[[#This Row],[EXISTENCIAS INICIALES]]+INVENTARIO12151836[[#This Row],[ENTRADAS]]-INVENTARIO12151836[[#This Row],[SALIDAS]]</f>
        <v>5</v>
      </c>
      <c r="H189" s="1" t="s">
        <v>636</v>
      </c>
      <c r="J189" s="11" t="s">
        <v>511</v>
      </c>
      <c r="K189" s="36" t="e" cm="1">
        <f t="array" ref="K189">BUSCARV</f>
        <v>#NAME?</v>
      </c>
      <c r="L189" s="1">
        <v>90</v>
      </c>
      <c r="N189" s="1" t="s">
        <v>637</v>
      </c>
      <c r="P189" s="11" t="s">
        <v>511</v>
      </c>
      <c r="Q189" s="1" t="e" cm="1" vm="1">
        <f t="array" aca="1" ref="Q189" ca="1">VLOOKUP(ENTRADAS14172038[CÓDIGO PRODUCTO],INVENTARIO12151836[],2,FALSE)</f>
        <v>#VALUE!</v>
      </c>
      <c r="R189" s="1">
        <v>91</v>
      </c>
    </row>
    <row r="190" spans="1:18" x14ac:dyDescent="0.25">
      <c r="A190" s="11" t="s">
        <v>512</v>
      </c>
      <c r="B190" t="s">
        <v>387</v>
      </c>
      <c r="C190" s="3">
        <f>INVENTARIO12151833[[#This Row],[STOCK]]</f>
        <v>5</v>
      </c>
      <c r="D190" s="17">
        <f>SUMIF(ENTRADAS14172038[[#This Row],[CÓDIGO PRODUCTO]],INVENTARIO12151836[[#This Row],[CÓDIGO PRODUCTO]],ENTRADAS14172038[[#This Row],[CANTIDAD]])</f>
        <v>90</v>
      </c>
      <c r="E190" s="17">
        <f>SUMIF(SALIDAS13161937[[#This Row],[CÓDIGO PRODUCTO]],INVENTARIO12151836[[#This Row],[CÓDIGO PRODUCTO]],SALIDAS13161937[[#This Row],[CANTIDAD]])</f>
        <v>89</v>
      </c>
      <c r="F190" s="18">
        <f>INVENTARIO12151836[[#This Row],[EXISTENCIAS INICIALES]]+INVENTARIO12151836[[#This Row],[ENTRADAS]]-INVENTARIO12151836[[#This Row],[SALIDAS]]</f>
        <v>6</v>
      </c>
      <c r="H190" s="1" t="s">
        <v>637</v>
      </c>
      <c r="J190" s="11" t="s">
        <v>512</v>
      </c>
      <c r="K190" s="36" t="e" cm="1">
        <f t="array" ref="K190">BUSCARV</f>
        <v>#NAME?</v>
      </c>
      <c r="L190" s="1">
        <v>89</v>
      </c>
      <c r="N190" s="1" t="s">
        <v>638</v>
      </c>
      <c r="P190" s="11" t="s">
        <v>512</v>
      </c>
      <c r="Q190" s="1" t="e" cm="1" vm="1">
        <f t="array" aca="1" ref="Q190" ca="1">VLOOKUP(ENTRADAS14172038[CÓDIGO PRODUCTO],INVENTARIO12151836[],2,FALSE)</f>
        <v>#VALUE!</v>
      </c>
      <c r="R190" s="1">
        <v>90</v>
      </c>
    </row>
    <row r="191" spans="1:18" x14ac:dyDescent="0.25">
      <c r="A191" s="11" t="s">
        <v>513</v>
      </c>
      <c r="B191" t="s">
        <v>388</v>
      </c>
      <c r="C191" s="3">
        <f>INVENTARIO12151833[[#This Row],[STOCK]]</f>
        <v>58</v>
      </c>
      <c r="D191" s="17">
        <f>SUMIF(ENTRADAS14172038[[#This Row],[CÓDIGO PRODUCTO]],INVENTARIO12151836[[#This Row],[CÓDIGO PRODUCTO]],ENTRADAS14172038[[#This Row],[CANTIDAD]])</f>
        <v>109</v>
      </c>
      <c r="E191" s="17">
        <f>SUMIF(SALIDAS13161937[[#This Row],[CÓDIGO PRODUCTO]],INVENTARIO12151836[[#This Row],[CÓDIGO PRODUCTO]],SALIDAS13161937[[#This Row],[CANTIDAD]])</f>
        <v>89</v>
      </c>
      <c r="F191" s="18">
        <f>INVENTARIO12151836[[#This Row],[EXISTENCIAS INICIALES]]+INVENTARIO12151836[[#This Row],[ENTRADAS]]-INVENTARIO12151836[[#This Row],[SALIDAS]]</f>
        <v>78</v>
      </c>
      <c r="H191" s="1" t="s">
        <v>638</v>
      </c>
      <c r="J191" s="11" t="s">
        <v>513</v>
      </c>
      <c r="K191" s="36" t="e" cm="1">
        <f t="array" ref="K191">BUSCARV</f>
        <v>#NAME?</v>
      </c>
      <c r="L191" s="1">
        <v>89</v>
      </c>
      <c r="N191" s="1" t="s">
        <v>639</v>
      </c>
      <c r="P191" s="11" t="s">
        <v>513</v>
      </c>
      <c r="Q191" s="1" t="e" cm="1" vm="1">
        <f t="array" aca="1" ref="Q191" ca="1">VLOOKUP(ENTRADAS14172038[CÓDIGO PRODUCTO],INVENTARIO12151836[],2,FALSE)</f>
        <v>#VALUE!</v>
      </c>
      <c r="R191" s="1">
        <v>109</v>
      </c>
    </row>
    <row r="192" spans="1:18" x14ac:dyDescent="0.25">
      <c r="A192" s="11" t="s">
        <v>514</v>
      </c>
      <c r="B192" t="s">
        <v>389</v>
      </c>
      <c r="C192" s="3">
        <f>INVENTARIO12151833[[#This Row],[STOCK]]</f>
        <v>38</v>
      </c>
      <c r="D192" s="17">
        <f>SUMIF(ENTRADAS14172038[[#This Row],[CÓDIGO PRODUCTO]],INVENTARIO12151836[[#This Row],[CÓDIGO PRODUCTO]],ENTRADAS14172038[[#This Row],[CANTIDAD]])</f>
        <v>102</v>
      </c>
      <c r="E192" s="17">
        <f>SUMIF(SALIDAS13161937[[#This Row],[CÓDIGO PRODUCTO]],INVENTARIO12151836[[#This Row],[CÓDIGO PRODUCTO]],SALIDAS13161937[[#This Row],[CANTIDAD]])</f>
        <v>95</v>
      </c>
      <c r="F192" s="18">
        <f>INVENTARIO12151836[[#This Row],[EXISTENCIAS INICIALES]]+INVENTARIO12151836[[#This Row],[ENTRADAS]]-INVENTARIO12151836[[#This Row],[SALIDAS]]</f>
        <v>45</v>
      </c>
      <c r="H192" s="1" t="s">
        <v>639</v>
      </c>
      <c r="J192" s="11" t="s">
        <v>514</v>
      </c>
      <c r="K192" s="36" t="e" cm="1">
        <f t="array" ref="K192">BUSCARV</f>
        <v>#NAME?</v>
      </c>
      <c r="L192" s="1">
        <v>95</v>
      </c>
      <c r="N192" s="1" t="s">
        <v>640</v>
      </c>
      <c r="P192" s="11" t="s">
        <v>514</v>
      </c>
      <c r="Q192" s="1" t="e" cm="1" vm="1">
        <f t="array" aca="1" ref="Q192" ca="1">VLOOKUP(ENTRADAS14172038[CÓDIGO PRODUCTO],INVENTARIO12151836[],2,FALSE)</f>
        <v>#VALUE!</v>
      </c>
      <c r="R192" s="1">
        <v>102</v>
      </c>
    </row>
    <row r="193" spans="1:18" x14ac:dyDescent="0.25">
      <c r="A193" s="11" t="s">
        <v>515</v>
      </c>
      <c r="B193" t="s">
        <v>390</v>
      </c>
      <c r="C193" s="3">
        <f>INVENTARIO12151833[[#This Row],[STOCK]]</f>
        <v>44</v>
      </c>
      <c r="D193" s="17">
        <f>SUMIF(ENTRADAS14172038[[#This Row],[CÓDIGO PRODUCTO]],INVENTARIO12151836[[#This Row],[CÓDIGO PRODUCTO]],ENTRADAS14172038[[#This Row],[CANTIDAD]])</f>
        <v>102</v>
      </c>
      <c r="E193" s="17">
        <f>SUMIF(SALIDAS13161937[[#This Row],[CÓDIGO PRODUCTO]],INVENTARIO12151836[[#This Row],[CÓDIGO PRODUCTO]],SALIDAS13161937[[#This Row],[CANTIDAD]])</f>
        <v>89</v>
      </c>
      <c r="F193" s="18">
        <f>INVENTARIO12151836[[#This Row],[EXISTENCIAS INICIALES]]+INVENTARIO12151836[[#This Row],[ENTRADAS]]-INVENTARIO12151836[[#This Row],[SALIDAS]]</f>
        <v>57</v>
      </c>
      <c r="H193" s="1" t="s">
        <v>640</v>
      </c>
      <c r="J193" s="11" t="s">
        <v>515</v>
      </c>
      <c r="K193" s="36" t="e" cm="1">
        <f t="array" ref="K193">BUSCARV</f>
        <v>#NAME?</v>
      </c>
      <c r="L193" s="1">
        <v>89</v>
      </c>
      <c r="N193" s="1" t="s">
        <v>641</v>
      </c>
      <c r="P193" s="11" t="s">
        <v>515</v>
      </c>
      <c r="Q193" s="1" t="e" cm="1" vm="1">
        <f t="array" aca="1" ref="Q193" ca="1">VLOOKUP(ENTRADAS14172038[CÓDIGO PRODUCTO],INVENTARIO12151836[],2,FALSE)</f>
        <v>#VALUE!</v>
      </c>
      <c r="R193" s="1">
        <v>102</v>
      </c>
    </row>
    <row r="194" spans="1:18" x14ac:dyDescent="0.25">
      <c r="A194" s="11" t="s">
        <v>516</v>
      </c>
      <c r="B194" t="s">
        <v>391</v>
      </c>
      <c r="C194" s="3">
        <f>INVENTARIO12151833[[#This Row],[STOCK]]</f>
        <v>36</v>
      </c>
      <c r="D194" s="17">
        <f>SUMIF(ENTRADAS14172038[[#This Row],[CÓDIGO PRODUCTO]],INVENTARIO12151836[[#This Row],[CÓDIGO PRODUCTO]],ENTRADAS14172038[[#This Row],[CANTIDAD]])</f>
        <v>102</v>
      </c>
      <c r="E194" s="17">
        <f>SUMIF(SALIDAS13161937[[#This Row],[CÓDIGO PRODUCTO]],INVENTARIO12151836[[#This Row],[CÓDIGO PRODUCTO]],SALIDAS13161937[[#This Row],[CANTIDAD]])</f>
        <v>92</v>
      </c>
      <c r="F194" s="18">
        <f>INVENTARIO12151836[[#This Row],[EXISTENCIAS INICIALES]]+INVENTARIO12151836[[#This Row],[ENTRADAS]]-INVENTARIO12151836[[#This Row],[SALIDAS]]</f>
        <v>46</v>
      </c>
      <c r="H194" s="1" t="s">
        <v>641</v>
      </c>
      <c r="J194" s="11" t="s">
        <v>516</v>
      </c>
      <c r="K194" s="36" t="e" cm="1">
        <f t="array" ref="K194">BUSCARV</f>
        <v>#NAME?</v>
      </c>
      <c r="L194" s="1">
        <v>92</v>
      </c>
      <c r="N194" s="1" t="s">
        <v>642</v>
      </c>
      <c r="P194" s="11" t="s">
        <v>516</v>
      </c>
      <c r="Q194" s="1" t="e" cm="1" vm="1">
        <f t="array" aca="1" ref="Q194" ca="1">VLOOKUP(ENTRADAS14172038[CÓDIGO PRODUCTO],INVENTARIO12151836[],2,FALSE)</f>
        <v>#VALUE!</v>
      </c>
      <c r="R194" s="1">
        <v>102</v>
      </c>
    </row>
    <row r="195" spans="1:18" x14ac:dyDescent="0.25">
      <c r="A195" s="11" t="s">
        <v>517</v>
      </c>
      <c r="B195" t="s">
        <v>272</v>
      </c>
      <c r="C195" s="3">
        <f>INVENTARIO12151833[[#This Row],[STOCK]]</f>
        <v>12</v>
      </c>
      <c r="D195" s="17">
        <f>SUMIF(ENTRADAS14172038[[#This Row],[CÓDIGO PRODUCTO]],INVENTARIO12151836[[#This Row],[CÓDIGO PRODUCTO]],ENTRADAS14172038[[#This Row],[CANTIDAD]])</f>
        <v>111</v>
      </c>
      <c r="E195" s="17">
        <f>SUMIF(SALIDAS13161937[[#This Row],[CÓDIGO PRODUCTO]],INVENTARIO12151836[[#This Row],[CÓDIGO PRODUCTO]],SALIDAS13161937[[#This Row],[CANTIDAD]])</f>
        <v>91</v>
      </c>
      <c r="F195" s="18">
        <f>INVENTARIO12151836[[#This Row],[EXISTENCIAS INICIALES]]+INVENTARIO12151836[[#This Row],[ENTRADAS]]-INVENTARIO12151836[[#This Row],[SALIDAS]]</f>
        <v>32</v>
      </c>
      <c r="H195" s="1" t="s">
        <v>642</v>
      </c>
      <c r="J195" s="11" t="s">
        <v>517</v>
      </c>
      <c r="K195" s="36" t="e" cm="1">
        <f t="array" ref="K195">BUSCARV</f>
        <v>#NAME?</v>
      </c>
      <c r="L195" s="1">
        <v>91</v>
      </c>
      <c r="N195" s="1" t="s">
        <v>643</v>
      </c>
      <c r="P195" s="11" t="s">
        <v>517</v>
      </c>
      <c r="Q195" s="1" t="e" cm="1" vm="1">
        <f t="array" aca="1" ref="Q195" ca="1">VLOOKUP(ENTRADAS14172038[CÓDIGO PRODUCTO],INVENTARIO12151836[],2,FALSE)</f>
        <v>#VALUE!</v>
      </c>
      <c r="R195" s="1">
        <v>111</v>
      </c>
    </row>
    <row r="196" spans="1:18" x14ac:dyDescent="0.25">
      <c r="A196" s="5"/>
      <c r="B196" s="4"/>
      <c r="C196" s="3"/>
      <c r="D196" s="17"/>
      <c r="E196" s="17"/>
      <c r="F196" s="18"/>
      <c r="J196" s="11"/>
      <c r="K196" s="36" t="e" cm="1">
        <f t="array" ref="K196">BUSCARV</f>
        <v>#NAME?</v>
      </c>
    </row>
    <row r="197" spans="1:18" x14ac:dyDescent="0.25">
      <c r="A197" s="5"/>
      <c r="B197" s="4"/>
      <c r="C197" s="3"/>
      <c r="D197" s="17"/>
      <c r="E197" s="17"/>
      <c r="F197" s="18"/>
      <c r="J197" s="35"/>
      <c r="K197" s="36" t="e" cm="1">
        <f t="array" ref="K197">BUSCARV</f>
        <v>#NAME?</v>
      </c>
    </row>
    <row r="198" spans="1:18" x14ac:dyDescent="0.25">
      <c r="A198" s="5"/>
      <c r="B198" s="4"/>
      <c r="C198" s="3"/>
      <c r="D198" s="17"/>
      <c r="E198" s="17"/>
      <c r="F198" s="18"/>
      <c r="J198" s="35"/>
      <c r="K198" s="36" t="e" cm="1">
        <f t="array" ref="K198">BUSCARV</f>
        <v>#NAME?</v>
      </c>
    </row>
    <row r="199" spans="1:18" x14ac:dyDescent="0.25">
      <c r="A199" s="5"/>
      <c r="B199" s="4"/>
      <c r="C199" s="3"/>
      <c r="D199" s="17"/>
      <c r="E199" s="17"/>
      <c r="F199" s="18"/>
      <c r="J199" s="35"/>
      <c r="K199" s="36" t="e" cm="1">
        <f t="array" ref="K199">BUSCARV</f>
        <v>#NAME?</v>
      </c>
    </row>
    <row r="200" spans="1:18" x14ac:dyDescent="0.25">
      <c r="A200" s="11"/>
      <c r="B200" s="12"/>
      <c r="C200" s="13"/>
      <c r="D200" s="19"/>
      <c r="E200" s="19"/>
      <c r="F200" s="20"/>
      <c r="J200" s="35"/>
      <c r="K200" s="36" t="e" cm="1">
        <f t="array" ref="K200">BUSCARV</f>
        <v>#NAME?</v>
      </c>
    </row>
    <row r="201" spans="1:18" x14ac:dyDescent="0.25">
      <c r="J201" s="35"/>
      <c r="K201" s="36" t="e" cm="1">
        <f t="array" ref="K201">BUSCARV</f>
        <v>#NAME?</v>
      </c>
    </row>
    <row r="202" spans="1:18" x14ac:dyDescent="0.25">
      <c r="J202" s="35"/>
      <c r="K202" s="36" t="e" cm="1">
        <f t="array" ref="K202">BUSCARV</f>
        <v>#NAME?</v>
      </c>
    </row>
    <row r="203" spans="1:18" x14ac:dyDescent="0.25">
      <c r="J203" s="35"/>
      <c r="K203" s="36" t="e" cm="1">
        <f t="array" ref="K203">BUSCARV</f>
        <v>#NAME?</v>
      </c>
    </row>
    <row r="204" spans="1:18" x14ac:dyDescent="0.25">
      <c r="J204" s="35"/>
      <c r="K204" s="36" t="e" cm="1">
        <f t="array" ref="K204">BUSCARV</f>
        <v>#NAME?</v>
      </c>
    </row>
    <row r="205" spans="1:18" x14ac:dyDescent="0.25">
      <c r="J205" s="35"/>
      <c r="K205" s="36" t="e" cm="1">
        <f t="array" ref="K205">BUSCARV</f>
        <v>#NAME?</v>
      </c>
    </row>
    <row r="206" spans="1:18" x14ac:dyDescent="0.25">
      <c r="J206" s="35"/>
      <c r="K206" s="36" t="e" cm="1">
        <f t="array" ref="K206">BUSCARV</f>
        <v>#NAME?</v>
      </c>
    </row>
    <row r="207" spans="1:18" x14ac:dyDescent="0.25">
      <c r="J207" s="35"/>
      <c r="K207" s="36" t="e" cm="1">
        <f t="array" ref="K207">BUSCARV</f>
        <v>#NAME?</v>
      </c>
    </row>
    <row r="208" spans="1:18" x14ac:dyDescent="0.25">
      <c r="J208" s="35"/>
      <c r="K208" s="36" t="e" cm="1">
        <f t="array" ref="K208">BUSCARV</f>
        <v>#NAME?</v>
      </c>
    </row>
    <row r="209" spans="10:11" x14ac:dyDescent="0.25">
      <c r="J209" s="35"/>
      <c r="K209" s="36" t="e" cm="1">
        <f t="array" ref="K209">BUSCARV</f>
        <v>#NAME?</v>
      </c>
    </row>
    <row r="210" spans="10:11" x14ac:dyDescent="0.25">
      <c r="J210" s="35"/>
      <c r="K210" s="36" t="e" cm="1">
        <f t="array" ref="K210">BUSCARV</f>
        <v>#NAME?</v>
      </c>
    </row>
    <row r="211" spans="10:11" x14ac:dyDescent="0.25">
      <c r="J211" s="35"/>
      <c r="K211" s="36" t="e" cm="1">
        <f t="array" ref="K211">BUSCARV</f>
        <v>#NAME?</v>
      </c>
    </row>
    <row r="212" spans="10:11" x14ac:dyDescent="0.25">
      <c r="J212" s="35"/>
      <c r="K212" s="36" t="e" cm="1">
        <f t="array" ref="K212">BUSCARV</f>
        <v>#NAME?</v>
      </c>
    </row>
    <row r="213" spans="10:11" x14ac:dyDescent="0.25">
      <c r="J213" s="35"/>
      <c r="K213" s="36" t="e" cm="1">
        <f t="array" ref="K213">BUSCARV</f>
        <v>#NAME?</v>
      </c>
    </row>
    <row r="214" spans="10:11" x14ac:dyDescent="0.25">
      <c r="J214" s="35"/>
      <c r="K214" s="36" t="e" cm="1">
        <f t="array" ref="K214">BUSCARV</f>
        <v>#NAME?</v>
      </c>
    </row>
    <row r="215" spans="10:11" x14ac:dyDescent="0.25">
      <c r="J215" s="35"/>
      <c r="K215" s="36" t="e" cm="1">
        <f t="array" ref="K215">BUSCARV</f>
        <v>#NAME?</v>
      </c>
    </row>
    <row r="216" spans="10:11" x14ac:dyDescent="0.25">
      <c r="J216" s="35"/>
      <c r="K216" s="36" t="e" cm="1">
        <f t="array" ref="K216">BUSCARV</f>
        <v>#NAME?</v>
      </c>
    </row>
    <row r="217" spans="10:11" x14ac:dyDescent="0.25">
      <c r="J217" s="35"/>
      <c r="K217" s="36" t="e" cm="1">
        <f t="array" ref="K217">BUSCARV</f>
        <v>#NAME?</v>
      </c>
    </row>
    <row r="218" spans="10:11" x14ac:dyDescent="0.25">
      <c r="J218" s="35"/>
      <c r="K218" s="36" t="e" cm="1">
        <f t="array" ref="K218">BUSCARV</f>
        <v>#NAME?</v>
      </c>
    </row>
    <row r="219" spans="10:11" x14ac:dyDescent="0.25">
      <c r="J219" s="35"/>
      <c r="K219" s="36" t="e" cm="1">
        <f t="array" ref="K219">BUSCARV</f>
        <v>#NAME?</v>
      </c>
    </row>
    <row r="220" spans="10:11" x14ac:dyDescent="0.25">
      <c r="J220" s="35"/>
      <c r="K220" s="36" t="e" cm="1">
        <f t="array" ref="K220">BUSCARV</f>
        <v>#NAME?</v>
      </c>
    </row>
    <row r="221" spans="10:11" x14ac:dyDescent="0.25">
      <c r="J221" s="35"/>
      <c r="K221" s="36" t="e" cm="1">
        <f t="array" ref="K221">BUSCARV</f>
        <v>#NAME?</v>
      </c>
    </row>
    <row r="222" spans="10:11" x14ac:dyDescent="0.25">
      <c r="J222" s="35"/>
      <c r="K222" s="36" t="e" cm="1">
        <f t="array" ref="K222">BUSCARV</f>
        <v>#NAME?</v>
      </c>
    </row>
    <row r="223" spans="10:11" x14ac:dyDescent="0.25">
      <c r="J223" s="35"/>
      <c r="K223" s="36" t="e" cm="1">
        <f t="array" ref="K223">BUSCARV</f>
        <v>#NAME?</v>
      </c>
    </row>
    <row r="224" spans="10:11" x14ac:dyDescent="0.25">
      <c r="J224" s="35"/>
      <c r="K224" s="36" t="e" cm="1">
        <f t="array" ref="K224">BUSCARV</f>
        <v>#NAME?</v>
      </c>
    </row>
    <row r="225" spans="10:11" x14ac:dyDescent="0.25">
      <c r="J225" s="35"/>
      <c r="K225" s="36" t="e" cm="1">
        <f t="array" ref="K225">BUSCARV</f>
        <v>#NAME?</v>
      </c>
    </row>
    <row r="226" spans="10:11" x14ac:dyDescent="0.25">
      <c r="J226" s="35"/>
      <c r="K226" s="36" t="e" cm="1">
        <f t="array" ref="K226">BUSCARV</f>
        <v>#NAME?</v>
      </c>
    </row>
    <row r="227" spans="10:11" x14ac:dyDescent="0.25">
      <c r="J227" s="35"/>
      <c r="K227" s="36" t="e" cm="1">
        <f t="array" ref="K227">BUSCARV</f>
        <v>#NAME?</v>
      </c>
    </row>
    <row r="228" spans="10:11" x14ac:dyDescent="0.25">
      <c r="J228" s="35"/>
      <c r="K228" s="36" t="e" cm="1">
        <f t="array" ref="K228">BUSCARV</f>
        <v>#NAME?</v>
      </c>
    </row>
    <row r="229" spans="10:11" x14ac:dyDescent="0.25">
      <c r="J229" s="35"/>
      <c r="K229" s="36" t="e" cm="1">
        <f t="array" ref="K229">BUSCARV</f>
        <v>#NAME?</v>
      </c>
    </row>
    <row r="230" spans="10:11" x14ac:dyDescent="0.25">
      <c r="J230" s="35"/>
      <c r="K230" s="36" t="e" cm="1">
        <f t="array" ref="K230">BUSCARV</f>
        <v>#NAME?</v>
      </c>
    </row>
    <row r="231" spans="10:11" x14ac:dyDescent="0.25">
      <c r="J231" s="35"/>
      <c r="K231" s="36" t="e" cm="1">
        <f t="array" ref="K231">BUSCARV</f>
        <v>#NAME?</v>
      </c>
    </row>
    <row r="232" spans="10:11" x14ac:dyDescent="0.25">
      <c r="J232" s="35"/>
      <c r="K232" s="36" t="e" cm="1">
        <f t="array" ref="K232">BUSCARV</f>
        <v>#NAME?</v>
      </c>
    </row>
    <row r="233" spans="10:11" x14ac:dyDescent="0.25">
      <c r="J233" s="35"/>
      <c r="K233" s="36" t="e" cm="1">
        <f t="array" ref="K233">BUSCARV</f>
        <v>#NAME?</v>
      </c>
    </row>
    <row r="234" spans="10:11" x14ac:dyDescent="0.25">
      <c r="J234" s="35"/>
      <c r="K234" s="36" t="e" cm="1">
        <f t="array" ref="K234">BUSCARV</f>
        <v>#NAME?</v>
      </c>
    </row>
    <row r="235" spans="10:11" x14ac:dyDescent="0.25">
      <c r="J235" s="35"/>
      <c r="K235" s="36" t="e" cm="1">
        <f t="array" ref="K235">BUSCARV</f>
        <v>#NAME?</v>
      </c>
    </row>
    <row r="236" spans="10:11" x14ac:dyDescent="0.25">
      <c r="J236" s="35"/>
      <c r="K236" s="36" t="e" cm="1">
        <f t="array" ref="K236">BUSCARV</f>
        <v>#NAME?</v>
      </c>
    </row>
    <row r="237" spans="10:11" x14ac:dyDescent="0.25">
      <c r="J237" s="35"/>
      <c r="K237" s="36" t="e" cm="1">
        <f t="array" ref="K237">BUSCARV</f>
        <v>#NAME?</v>
      </c>
    </row>
    <row r="238" spans="10:11" x14ac:dyDescent="0.25">
      <c r="J238" s="35"/>
      <c r="K238" s="36" t="e" cm="1">
        <f t="array" ref="K238">BUSCARV</f>
        <v>#NAME?</v>
      </c>
    </row>
    <row r="239" spans="10:11" x14ac:dyDescent="0.25">
      <c r="J239" s="35"/>
      <c r="K239" s="36" t="e" cm="1">
        <f t="array" ref="K239">BUSCARV</f>
        <v>#NAME?</v>
      </c>
    </row>
    <row r="240" spans="10:11" x14ac:dyDescent="0.25">
      <c r="J240" s="35"/>
      <c r="K240" s="36" t="e" cm="1">
        <f t="array" ref="K240">BUSCARV</f>
        <v>#NAME?</v>
      </c>
    </row>
    <row r="241" spans="10:11" x14ac:dyDescent="0.25">
      <c r="J241" s="35"/>
      <c r="K241" s="36" t="e" cm="1">
        <f t="array" ref="K241">BUSCARV</f>
        <v>#NAME?</v>
      </c>
    </row>
    <row r="242" spans="10:11" x14ac:dyDescent="0.25">
      <c r="J242" s="35"/>
      <c r="K242" s="36" t="e" cm="1">
        <f t="array" ref="K242">BUSCARV</f>
        <v>#NAME?</v>
      </c>
    </row>
    <row r="243" spans="10:11" x14ac:dyDescent="0.25">
      <c r="J243" s="35"/>
      <c r="K243" s="36" t="e" cm="1">
        <f t="array" ref="K243">BUSCARV</f>
        <v>#NAME?</v>
      </c>
    </row>
    <row r="244" spans="10:11" x14ac:dyDescent="0.25">
      <c r="J244" s="35"/>
      <c r="K244" s="36" t="e" cm="1">
        <f t="array" ref="K244">BUSCARV</f>
        <v>#NAME?</v>
      </c>
    </row>
    <row r="245" spans="10:11" x14ac:dyDescent="0.25">
      <c r="J245" s="35"/>
      <c r="K245" s="36" t="e" cm="1">
        <f t="array" ref="K245">BUSCARV</f>
        <v>#NAME?</v>
      </c>
    </row>
    <row r="246" spans="10:11" x14ac:dyDescent="0.25">
      <c r="J246" s="35"/>
      <c r="K246" s="36" t="e" cm="1">
        <f t="array" ref="K246">BUSCARV</f>
        <v>#NAME?</v>
      </c>
    </row>
    <row r="247" spans="10:11" x14ac:dyDescent="0.25">
      <c r="J247" s="35"/>
      <c r="K247" s="36" t="e" cm="1">
        <f t="array" ref="K247">BUSCARV</f>
        <v>#NAME?</v>
      </c>
    </row>
    <row r="248" spans="10:11" x14ac:dyDescent="0.25">
      <c r="J248" s="35"/>
      <c r="K248" s="36" t="e" cm="1">
        <f t="array" ref="K248">BUSCARV</f>
        <v>#NAME?</v>
      </c>
    </row>
  </sheetData>
  <mergeCells count="4">
    <mergeCell ref="A1:S1"/>
    <mergeCell ref="A2:F2"/>
    <mergeCell ref="H2:L2"/>
    <mergeCell ref="N2:R2"/>
  </mergeCells>
  <pageMargins left="0.7" right="0.7" top="0.75" bottom="0.75" header="0.3" footer="0.3"/>
  <tableParts count="3">
    <tablePart r:id="rId1"/>
    <tablePart r:id="rId2"/>
    <tablePart r:id="rId3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0295B4-7D1A-4960-8926-E371C51052F7}">
  <dimension ref="A1:S248"/>
  <sheetViews>
    <sheetView topLeftCell="A170" zoomScale="70" zoomScaleNormal="70" workbookViewId="0">
      <selection activeCell="D5" sqref="D5:D195"/>
    </sheetView>
  </sheetViews>
  <sheetFormatPr baseColWidth="10" defaultRowHeight="15" x14ac:dyDescent="0.25"/>
  <cols>
    <col min="1" max="1" width="21.28515625" style="1" customWidth="1"/>
    <col min="2" max="2" width="24" style="1" customWidth="1"/>
    <col min="3" max="3" width="19.140625" style="1" customWidth="1"/>
    <col min="4" max="4" width="13" style="1" customWidth="1"/>
    <col min="5" max="5" width="11.42578125" style="1"/>
    <col min="6" max="6" width="12.42578125" style="1" customWidth="1"/>
    <col min="7" max="7" width="2.85546875" style="2" customWidth="1"/>
    <col min="8" max="8" width="14.42578125" style="1" customWidth="1"/>
    <col min="9" max="9" width="12.5703125" style="1" customWidth="1"/>
    <col min="10" max="10" width="18" style="1" customWidth="1"/>
    <col min="11" max="11" width="0.42578125" style="1" customWidth="1"/>
    <col min="12" max="12" width="12.7109375" style="1" customWidth="1"/>
    <col min="13" max="13" width="3.140625" style="2" customWidth="1"/>
    <col min="14" max="14" width="14.42578125" style="1" customWidth="1"/>
    <col min="15" max="15" width="12.5703125" style="1" customWidth="1"/>
    <col min="16" max="16" width="21.28515625" style="1" customWidth="1"/>
    <col min="17" max="17" width="0.140625" style="1" customWidth="1"/>
    <col min="18" max="18" width="12.7109375" style="1" customWidth="1"/>
    <col min="19" max="19" width="3" style="2" customWidth="1"/>
    <col min="20" max="16384" width="11.42578125" style="1"/>
  </cols>
  <sheetData>
    <row r="1" spans="1:19" ht="53.25" customHeight="1" x14ac:dyDescent="0.25">
      <c r="A1" s="40"/>
      <c r="B1" s="41"/>
      <c r="C1" s="41"/>
      <c r="D1" s="41"/>
      <c r="E1" s="41"/>
      <c r="F1" s="41"/>
      <c r="G1" s="41"/>
      <c r="H1" s="41"/>
      <c r="I1" s="41"/>
      <c r="J1" s="41"/>
      <c r="K1" s="41"/>
      <c r="L1" s="41"/>
      <c r="M1" s="41"/>
      <c r="N1" s="41"/>
      <c r="O1" s="41"/>
      <c r="P1" s="41"/>
      <c r="Q1" s="41"/>
      <c r="R1" s="41"/>
      <c r="S1" s="41"/>
    </row>
    <row r="2" spans="1:19" ht="36.75" customHeight="1" x14ac:dyDescent="0.25">
      <c r="A2" s="37" t="s">
        <v>9</v>
      </c>
      <c r="B2" s="37"/>
      <c r="C2" s="37"/>
      <c r="D2" s="37"/>
      <c r="E2" s="37"/>
      <c r="F2" s="37"/>
      <c r="H2" s="38" t="s">
        <v>6</v>
      </c>
      <c r="I2" s="38"/>
      <c r="J2" s="38"/>
      <c r="K2" s="38"/>
      <c r="L2" s="38"/>
      <c r="N2" s="39" t="s">
        <v>5</v>
      </c>
      <c r="O2" s="39"/>
      <c r="P2" s="39"/>
      <c r="Q2" s="39"/>
      <c r="R2" s="39"/>
    </row>
    <row r="3" spans="1:19" ht="3" customHeight="1" x14ac:dyDescent="0.25"/>
    <row r="4" spans="1:19" ht="36.75" customHeight="1" x14ac:dyDescent="0.25">
      <c r="A4" s="7" t="s">
        <v>2</v>
      </c>
      <c r="B4" s="8" t="s">
        <v>3</v>
      </c>
      <c r="C4" s="9" t="s">
        <v>8</v>
      </c>
      <c r="D4" s="8" t="s">
        <v>5</v>
      </c>
      <c r="E4" s="8" t="s">
        <v>6</v>
      </c>
      <c r="F4" s="10" t="s">
        <v>7</v>
      </c>
      <c r="H4" s="8" t="s">
        <v>0</v>
      </c>
      <c r="I4" s="8" t="s">
        <v>1</v>
      </c>
      <c r="J4" s="9" t="s">
        <v>2</v>
      </c>
      <c r="K4" s="8" t="s">
        <v>3</v>
      </c>
      <c r="L4" s="8" t="s">
        <v>4</v>
      </c>
      <c r="N4" s="8" t="s">
        <v>0</v>
      </c>
      <c r="O4" s="8" t="s">
        <v>1</v>
      </c>
      <c r="P4" s="9" t="s">
        <v>2</v>
      </c>
      <c r="Q4" s="8" t="s">
        <v>3</v>
      </c>
      <c r="R4" s="8" t="s">
        <v>4</v>
      </c>
    </row>
    <row r="5" spans="1:19" x14ac:dyDescent="0.25">
      <c r="A5" s="5" t="s">
        <v>18</v>
      </c>
      <c r="B5" s="4" t="s">
        <v>28</v>
      </c>
      <c r="C5" s="3">
        <f>INVENTARIO12151836[[#This Row],[STOCK]]</f>
        <v>11</v>
      </c>
      <c r="D5" s="3">
        <f>SUMIF(ENTRADAS14172041[[#This Row],[CÓDIGO PRODUCTO]],INVENTARIO12151839[[#This Row],[CÓDIGO PRODUCTO]],ENTRADAS14172041[[#This Row],[CANTIDAD]])</f>
        <v>86</v>
      </c>
      <c r="E5" s="3">
        <f>SUMIF(SALIDAS13161940[[#This Row],[CÓDIGO PRODUCTO]],INVENTARIO12151839[[#This Row],[CÓDIGO PRODUCTO]],SALIDAS13161940[[#This Row],[CANTIDAD]])</f>
        <v>70</v>
      </c>
      <c r="F5" s="6">
        <f>INVENTARIO12151839[[#This Row],[EXISTENCIAS INICIALES]]+INVENTARIO12151839[[#This Row],[ENTRADAS]]-INVENTARIO12151839[[#This Row],[SALIDAS]]</f>
        <v>27</v>
      </c>
      <c r="H5" s="1" t="s">
        <v>26</v>
      </c>
      <c r="I5" s="15">
        <v>44652</v>
      </c>
      <c r="J5" s="5" t="s">
        <v>18</v>
      </c>
      <c r="L5" s="1">
        <v>70</v>
      </c>
      <c r="N5" s="1" t="s">
        <v>27</v>
      </c>
      <c r="O5" s="16">
        <v>44649</v>
      </c>
      <c r="P5" s="5" t="s">
        <v>18</v>
      </c>
      <c r="Q5" s="1" t="e" cm="1" vm="1">
        <f t="array" aca="1" ref="Q5" ca="1">VLOOKUP(ENTRADAS14172041[CÓDIGO PRODUCTO],INVENTARIO12151839[],2,FALSE)</f>
        <v>#VALUE!</v>
      </c>
      <c r="R5" s="1">
        <v>86</v>
      </c>
    </row>
    <row r="6" spans="1:19" x14ac:dyDescent="0.25">
      <c r="A6" s="5" t="s">
        <v>19</v>
      </c>
      <c r="B6" s="4" t="s">
        <v>29</v>
      </c>
      <c r="C6" s="3">
        <f>INVENTARIO12151836[[#This Row],[STOCK]]</f>
        <v>1</v>
      </c>
      <c r="D6" s="3">
        <f>SUMIF(ENTRADAS14172041[[#This Row],[CÓDIGO PRODUCTO]],INVENTARIO12151839[[#This Row],[CÓDIGO PRODUCTO]],ENTRADAS14172041[[#This Row],[CANTIDAD]])</f>
        <v>85</v>
      </c>
      <c r="E6" s="3">
        <f>SUMIF(SALIDAS13161940[[#This Row],[CÓDIGO PRODUCTO]],INVENTARIO12151839[[#This Row],[CÓDIGO PRODUCTO]],SALIDAS13161940[[#This Row],[CANTIDAD]])</f>
        <v>70</v>
      </c>
      <c r="F6" s="6">
        <f>INVENTARIO12151839[[#This Row],[EXISTENCIAS INICIALES]]+INVENTARIO12151839[[#This Row],[ENTRADAS]]-INVENTARIO12151839[[#This Row],[SALIDAS]]</f>
        <v>16</v>
      </c>
      <c r="H6" s="1" t="s">
        <v>27</v>
      </c>
      <c r="I6" s="15">
        <v>44653</v>
      </c>
      <c r="J6" s="5" t="s">
        <v>19</v>
      </c>
      <c r="K6" s="1" t="e" cm="1" vm="2">
        <f t="array" aca="1" ref="K6" ca="1">VLOOKUP(SALIDAS13161940[CÓDIGO PRODUCTO],INVENTARIO12151839[],2,FALSE)</f>
        <v>#VALUE!</v>
      </c>
      <c r="L6" s="1">
        <v>70</v>
      </c>
      <c r="N6" s="1" t="s">
        <v>141</v>
      </c>
      <c r="O6" s="16">
        <v>44650</v>
      </c>
      <c r="P6" s="5" t="s">
        <v>19</v>
      </c>
      <c r="Q6" s="1" t="e" cm="1" vm="1">
        <f t="array" aca="1" ref="Q6" ca="1">VLOOKUP(ENTRADAS14172041[CÓDIGO PRODUCTO],INVENTARIO12151839[],2,FALSE)</f>
        <v>#VALUE!</v>
      </c>
      <c r="R6" s="1">
        <v>85</v>
      </c>
    </row>
    <row r="7" spans="1:19" x14ac:dyDescent="0.25">
      <c r="A7" s="5" t="s">
        <v>20</v>
      </c>
      <c r="B7" s="4" t="s">
        <v>30</v>
      </c>
      <c r="C7" s="3">
        <f>INVENTARIO12151836[[#This Row],[STOCK]]</f>
        <v>66</v>
      </c>
      <c r="D7" s="3">
        <f>SUMIF(ENTRADAS14172041[[#This Row],[CÓDIGO PRODUCTO]],INVENTARIO12151839[[#This Row],[CÓDIGO PRODUCTO]],ENTRADAS14172041[[#This Row],[CANTIDAD]])</f>
        <v>87</v>
      </c>
      <c r="E7" s="3">
        <f>SUMIF(SALIDAS13161940[[#This Row],[CÓDIGO PRODUCTO]],INVENTARIO12151839[[#This Row],[CÓDIGO PRODUCTO]],SALIDAS13161940[[#This Row],[CANTIDAD]])</f>
        <v>77</v>
      </c>
      <c r="F7" s="6">
        <f>INVENTARIO12151839[[#This Row],[EXISTENCIAS INICIALES]]+INVENTARIO12151839[[#This Row],[ENTRADAS]]-INVENTARIO12151839[[#This Row],[SALIDAS]]</f>
        <v>76</v>
      </c>
      <c r="H7" s="1" t="s">
        <v>141</v>
      </c>
      <c r="I7" s="15">
        <v>44654</v>
      </c>
      <c r="J7" s="5" t="s">
        <v>20</v>
      </c>
      <c r="K7" s="1" t="e" cm="1">
        <f t="array" ref="K7">BUSCARV</f>
        <v>#NAME?</v>
      </c>
      <c r="L7" s="1">
        <v>77</v>
      </c>
      <c r="N7" s="1" t="s">
        <v>142</v>
      </c>
      <c r="O7" s="16">
        <v>44651</v>
      </c>
      <c r="P7" s="5" t="s">
        <v>20</v>
      </c>
      <c r="Q7" s="1" t="e" cm="1" vm="1">
        <f t="array" aca="1" ref="Q7" ca="1">VLOOKUP(ENTRADAS14172041[CÓDIGO PRODUCTO],INVENTARIO12151839[],2,FALSE)</f>
        <v>#VALUE!</v>
      </c>
      <c r="R7" s="1">
        <v>87</v>
      </c>
    </row>
    <row r="8" spans="1:19" x14ac:dyDescent="0.25">
      <c r="A8" s="5" t="s">
        <v>21</v>
      </c>
      <c r="B8" s="4" t="s">
        <v>31</v>
      </c>
      <c r="C8" s="3">
        <f>INVENTARIO12151836[[#This Row],[STOCK]]</f>
        <v>49</v>
      </c>
      <c r="D8" s="3">
        <f>SUMIF(ENTRADAS14172041[[#This Row],[CÓDIGO PRODUCTO]],INVENTARIO12151839[[#This Row],[CÓDIGO PRODUCTO]],ENTRADAS14172041[[#This Row],[CANTIDAD]])</f>
        <v>90</v>
      </c>
      <c r="E8" s="3">
        <f>SUMIF(SALIDAS13161940[[#This Row],[CÓDIGO PRODUCTO]],INVENTARIO12151839[[#This Row],[CÓDIGO PRODUCTO]],SALIDAS13161940[[#This Row],[CANTIDAD]])</f>
        <v>69</v>
      </c>
      <c r="F8" s="6">
        <f>INVENTARIO12151839[[#This Row],[EXISTENCIAS INICIALES]]+INVENTARIO12151839[[#This Row],[ENTRADAS]]-INVENTARIO12151839[[#This Row],[SALIDAS]]</f>
        <v>70</v>
      </c>
      <c r="H8" s="1" t="s">
        <v>142</v>
      </c>
      <c r="I8" s="15">
        <v>44655</v>
      </c>
      <c r="J8" s="5" t="s">
        <v>21</v>
      </c>
      <c r="K8" s="1" t="e" cm="1">
        <f t="array" ref="K8">BUSCARV</f>
        <v>#NAME?</v>
      </c>
      <c r="L8" s="1">
        <v>69</v>
      </c>
      <c r="N8" s="1" t="s">
        <v>143</v>
      </c>
      <c r="O8" s="16">
        <v>44652</v>
      </c>
      <c r="P8" s="5" t="s">
        <v>21</v>
      </c>
      <c r="Q8" s="1" t="e" cm="1" vm="1">
        <f t="array" aca="1" ref="Q8" ca="1">VLOOKUP(ENTRADAS14172041[CÓDIGO PRODUCTO],INVENTARIO12151839[],2,FALSE)</f>
        <v>#VALUE!</v>
      </c>
      <c r="R8" s="1">
        <v>90</v>
      </c>
    </row>
    <row r="9" spans="1:19" x14ac:dyDescent="0.25">
      <c r="A9" s="5" t="s">
        <v>14</v>
      </c>
      <c r="B9" s="4" t="s">
        <v>32</v>
      </c>
      <c r="C9" s="3">
        <f>INVENTARIO12151836[[#This Row],[STOCK]]</f>
        <v>72</v>
      </c>
      <c r="D9" s="3">
        <f>SUMIF(ENTRADAS14172041[[#This Row],[CÓDIGO PRODUCTO]],INVENTARIO12151839[[#This Row],[CÓDIGO PRODUCTO]],ENTRADAS14172041[[#This Row],[CANTIDAD]])</f>
        <v>88</v>
      </c>
      <c r="E9" s="3">
        <f>SUMIF(SALIDAS13161940[[#This Row],[CÓDIGO PRODUCTO]],INVENTARIO12151839[[#This Row],[CÓDIGO PRODUCTO]],SALIDAS13161940[[#This Row],[CANTIDAD]])</f>
        <v>75</v>
      </c>
      <c r="F9" s="6">
        <f>INVENTARIO12151839[[#This Row],[EXISTENCIAS INICIALES]]+INVENTARIO12151839[[#This Row],[ENTRADAS]]-INVENTARIO12151839[[#This Row],[SALIDAS]]</f>
        <v>85</v>
      </c>
      <c r="H9" s="1" t="s">
        <v>143</v>
      </c>
      <c r="I9" s="15">
        <v>44656</v>
      </c>
      <c r="J9" s="5" t="s">
        <v>14</v>
      </c>
      <c r="K9" s="1" t="e" cm="1">
        <f t="array" ref="K9">BUSCARV</f>
        <v>#NAME?</v>
      </c>
      <c r="L9" s="1">
        <v>75</v>
      </c>
      <c r="N9" s="1" t="s">
        <v>144</v>
      </c>
      <c r="O9" s="16">
        <v>44653</v>
      </c>
      <c r="P9" s="5" t="s">
        <v>14</v>
      </c>
      <c r="Q9" s="1" t="e" cm="1" vm="1">
        <f t="array" aca="1" ref="Q9" ca="1">VLOOKUP(ENTRADAS14172041[CÓDIGO PRODUCTO],INVENTARIO12151839[],2,FALSE)</f>
        <v>#VALUE!</v>
      </c>
      <c r="R9" s="1">
        <v>88</v>
      </c>
    </row>
    <row r="10" spans="1:19" x14ac:dyDescent="0.25">
      <c r="A10" s="5" t="s">
        <v>15</v>
      </c>
      <c r="B10" s="4" t="s">
        <v>33</v>
      </c>
      <c r="C10" s="3">
        <f>INVENTARIO12151836[[#This Row],[STOCK]]</f>
        <v>28</v>
      </c>
      <c r="D10" s="3">
        <f>SUMIF(ENTRADAS14172041[[#This Row],[CÓDIGO PRODUCTO]],INVENTARIO12151839[[#This Row],[CÓDIGO PRODUCTO]],ENTRADAS14172041[[#This Row],[CANTIDAD]])</f>
        <v>89</v>
      </c>
      <c r="E10" s="3">
        <f>SUMIF(SALIDAS13161940[[#This Row],[CÓDIGO PRODUCTO]],INVENTARIO12151839[[#This Row],[CÓDIGO PRODUCTO]],SALIDAS13161940[[#This Row],[CANTIDAD]])</f>
        <v>78</v>
      </c>
      <c r="F10" s="6">
        <f>INVENTARIO12151839[[#This Row],[EXISTENCIAS INICIALES]]+INVENTARIO12151839[[#This Row],[ENTRADAS]]-INVENTARIO12151839[[#This Row],[SALIDAS]]</f>
        <v>39</v>
      </c>
      <c r="H10" s="1" t="s">
        <v>144</v>
      </c>
      <c r="I10" s="15">
        <v>44657</v>
      </c>
      <c r="J10" s="5" t="s">
        <v>15</v>
      </c>
      <c r="K10" s="1" t="e" cm="1">
        <f t="array" ref="K10">BUSCARV</f>
        <v>#NAME?</v>
      </c>
      <c r="L10" s="1">
        <v>78</v>
      </c>
      <c r="N10" s="1" t="s">
        <v>145</v>
      </c>
      <c r="O10" s="16">
        <v>44654</v>
      </c>
      <c r="P10" s="5" t="s">
        <v>15</v>
      </c>
      <c r="Q10" s="1" t="e" cm="1" vm="1">
        <f t="array" aca="1" ref="Q10" ca="1">VLOOKUP(ENTRADAS14172041[CÓDIGO PRODUCTO],INVENTARIO12151839[],2,FALSE)</f>
        <v>#VALUE!</v>
      </c>
      <c r="R10" s="1">
        <v>89</v>
      </c>
    </row>
    <row r="11" spans="1:19" x14ac:dyDescent="0.25">
      <c r="A11" s="5" t="s">
        <v>16</v>
      </c>
      <c r="B11" s="4" t="s">
        <v>34</v>
      </c>
      <c r="C11" s="3">
        <f>INVENTARIO12151836[[#This Row],[STOCK]]</f>
        <v>22</v>
      </c>
      <c r="D11" s="3">
        <f>SUMIF(ENTRADAS14172041[[#This Row],[CÓDIGO PRODUCTO]],INVENTARIO12151839[[#This Row],[CÓDIGO PRODUCTO]],ENTRADAS14172041[[#This Row],[CANTIDAD]])</f>
        <v>84</v>
      </c>
      <c r="E11" s="3">
        <f>SUMIF(SALIDAS13161940[[#This Row],[CÓDIGO PRODUCTO]],INVENTARIO12151839[[#This Row],[CÓDIGO PRODUCTO]],SALIDAS13161940[[#This Row],[CANTIDAD]])</f>
        <v>68</v>
      </c>
      <c r="F11" s="6">
        <f>INVENTARIO12151839[[#This Row],[EXISTENCIAS INICIALES]]+INVENTARIO12151839[[#This Row],[ENTRADAS]]-INVENTARIO12151839[[#This Row],[SALIDAS]]</f>
        <v>38</v>
      </c>
      <c r="H11" s="1" t="s">
        <v>145</v>
      </c>
      <c r="I11" s="15">
        <v>44658</v>
      </c>
      <c r="J11" s="5" t="s">
        <v>16</v>
      </c>
      <c r="K11" s="1" t="e" cm="1">
        <f t="array" ref="K11">BUSCARV</f>
        <v>#NAME?</v>
      </c>
      <c r="L11" s="1">
        <v>68</v>
      </c>
      <c r="N11" s="1" t="s">
        <v>146</v>
      </c>
      <c r="O11" s="16">
        <v>44655</v>
      </c>
      <c r="P11" s="5" t="s">
        <v>16</v>
      </c>
      <c r="Q11" s="1" t="e" cm="1" vm="1">
        <f t="array" aca="1" ref="Q11" ca="1">VLOOKUP(ENTRADAS14172041[CÓDIGO PRODUCTO],INVENTARIO12151839[],2,FALSE)</f>
        <v>#VALUE!</v>
      </c>
      <c r="R11" s="1">
        <v>84</v>
      </c>
    </row>
    <row r="12" spans="1:19" x14ac:dyDescent="0.25">
      <c r="A12" s="5" t="s">
        <v>17</v>
      </c>
      <c r="B12" s="4" t="s">
        <v>35</v>
      </c>
      <c r="C12" s="3">
        <f>INVENTARIO12151836[[#This Row],[STOCK]]</f>
        <v>10</v>
      </c>
      <c r="D12" s="3">
        <f>SUMIF(ENTRADAS14172041[[#This Row],[CÓDIGO PRODUCTO]],INVENTARIO12151839[[#This Row],[CÓDIGO PRODUCTO]],ENTRADAS14172041[[#This Row],[CANTIDAD]])</f>
        <v>83</v>
      </c>
      <c r="E12" s="3">
        <f>SUMIF(SALIDAS13161940[[#This Row],[CÓDIGO PRODUCTO]],INVENTARIO12151839[[#This Row],[CÓDIGO PRODUCTO]],SALIDAS13161940[[#This Row],[CANTIDAD]])</f>
        <v>79</v>
      </c>
      <c r="F12" s="6">
        <f>INVENTARIO12151839[[#This Row],[EXISTENCIAS INICIALES]]+INVENTARIO12151839[[#This Row],[ENTRADAS]]-INVENTARIO12151839[[#This Row],[SALIDAS]]</f>
        <v>14</v>
      </c>
      <c r="H12" s="1" t="s">
        <v>146</v>
      </c>
      <c r="I12" s="15">
        <v>44659</v>
      </c>
      <c r="J12" s="5" t="s">
        <v>17</v>
      </c>
      <c r="K12" s="1" t="e" cm="1">
        <f t="array" ref="K12">BUSCARV</f>
        <v>#NAME?</v>
      </c>
      <c r="L12" s="1">
        <v>79</v>
      </c>
      <c r="N12" s="1" t="s">
        <v>147</v>
      </c>
      <c r="O12" s="16">
        <v>44656</v>
      </c>
      <c r="P12" s="5" t="s">
        <v>17</v>
      </c>
      <c r="Q12" s="1" t="e" cm="1" vm="1">
        <f t="array" aca="1" ref="Q12" ca="1">VLOOKUP(ENTRADAS14172041[CÓDIGO PRODUCTO],INVENTARIO12151839[],2,FALSE)</f>
        <v>#VALUE!</v>
      </c>
      <c r="R12" s="1">
        <v>83</v>
      </c>
    </row>
    <row r="13" spans="1:19" x14ac:dyDescent="0.25">
      <c r="A13" s="5" t="s">
        <v>10</v>
      </c>
      <c r="B13" s="4" t="s">
        <v>36</v>
      </c>
      <c r="C13" s="3">
        <f>INVENTARIO12151836[[#This Row],[STOCK]]</f>
        <v>0</v>
      </c>
      <c r="D13" s="3">
        <f>SUMIF(ENTRADAS14172041[[#This Row],[CÓDIGO PRODUCTO]],INVENTARIO12151839[[#This Row],[CÓDIGO PRODUCTO]],ENTRADAS14172041[[#This Row],[CANTIDAD]])</f>
        <v>80</v>
      </c>
      <c r="E13" s="3">
        <f>SUMIF(SALIDAS13161940[[#This Row],[CÓDIGO PRODUCTO]],INVENTARIO12151839[[#This Row],[CÓDIGO PRODUCTO]],SALIDAS13161940[[#This Row],[CANTIDAD]])</f>
        <v>70</v>
      </c>
      <c r="F13" s="6">
        <f>INVENTARIO12151839[[#This Row],[EXISTENCIAS INICIALES]]+INVENTARIO12151839[[#This Row],[ENTRADAS]]-INVENTARIO12151839[[#This Row],[SALIDAS]]</f>
        <v>10</v>
      </c>
      <c r="H13" s="1" t="s">
        <v>147</v>
      </c>
      <c r="I13" s="15">
        <v>44660</v>
      </c>
      <c r="J13" s="5" t="s">
        <v>10</v>
      </c>
      <c r="K13" s="1" t="e" cm="1">
        <f t="array" ref="K13">BUSCARV</f>
        <v>#NAME?</v>
      </c>
      <c r="L13" s="1">
        <v>70</v>
      </c>
      <c r="N13" s="1" t="s">
        <v>148</v>
      </c>
      <c r="O13" s="16">
        <v>44657</v>
      </c>
      <c r="P13" s="5" t="s">
        <v>10</v>
      </c>
      <c r="Q13" s="1" t="e" cm="1" vm="1">
        <f t="array" aca="1" ref="Q13" ca="1">VLOOKUP(ENTRADAS14172041[CÓDIGO PRODUCTO],INVENTARIO12151839[],2,FALSE)</f>
        <v>#VALUE!</v>
      </c>
      <c r="R13" s="1">
        <v>80</v>
      </c>
    </row>
    <row r="14" spans="1:19" x14ac:dyDescent="0.25">
      <c r="A14" s="5" t="s">
        <v>11</v>
      </c>
      <c r="B14" s="4" t="s">
        <v>36</v>
      </c>
      <c r="C14" s="3">
        <f>INVENTARIO12151836[[#This Row],[STOCK]]</f>
        <v>33</v>
      </c>
      <c r="D14" s="3">
        <f>SUMIF(ENTRADAS14172041[[#This Row],[CÓDIGO PRODUCTO]],INVENTARIO12151839[[#This Row],[CÓDIGO PRODUCTO]],ENTRADAS14172041[[#This Row],[CANTIDAD]])</f>
        <v>84</v>
      </c>
      <c r="E14" s="3">
        <f>SUMIF(SALIDAS13161940[[#This Row],[CÓDIGO PRODUCTO]],INVENTARIO12151839[[#This Row],[CÓDIGO PRODUCTO]],SALIDAS13161940[[#This Row],[CANTIDAD]])</f>
        <v>77</v>
      </c>
      <c r="F14" s="6">
        <f>INVENTARIO12151839[[#This Row],[EXISTENCIAS INICIALES]]+INVENTARIO12151839[[#This Row],[ENTRADAS]]-INVENTARIO12151839[[#This Row],[SALIDAS]]</f>
        <v>40</v>
      </c>
      <c r="H14" s="1" t="s">
        <v>148</v>
      </c>
      <c r="I14" s="15">
        <v>44661</v>
      </c>
      <c r="J14" s="5" t="s">
        <v>11</v>
      </c>
      <c r="K14" s="1" t="e" cm="1">
        <f t="array" ref="K14">BUSCARV</f>
        <v>#NAME?</v>
      </c>
      <c r="L14" s="1">
        <v>77</v>
      </c>
      <c r="N14" s="1" t="s">
        <v>149</v>
      </c>
      <c r="O14" s="16">
        <v>44658</v>
      </c>
      <c r="P14" s="5" t="s">
        <v>11</v>
      </c>
      <c r="Q14" s="1" t="e" cm="1" vm="1">
        <f t="array" aca="1" ref="Q14" ca="1">VLOOKUP(ENTRADAS14172041[CÓDIGO PRODUCTO],INVENTARIO12151839[],2,FALSE)</f>
        <v>#VALUE!</v>
      </c>
      <c r="R14" s="1">
        <v>84</v>
      </c>
    </row>
    <row r="15" spans="1:19" x14ac:dyDescent="0.25">
      <c r="A15" s="5" t="s">
        <v>12</v>
      </c>
      <c r="B15" s="4" t="s">
        <v>37</v>
      </c>
      <c r="C15" s="3">
        <f>INVENTARIO12151836[[#This Row],[STOCK]]</f>
        <v>21</v>
      </c>
      <c r="D15" s="3">
        <f>SUMIF(ENTRADAS14172041[[#This Row],[CÓDIGO PRODUCTO]],INVENTARIO12151839[[#This Row],[CÓDIGO PRODUCTO]],ENTRADAS14172041[[#This Row],[CANTIDAD]])</f>
        <v>80</v>
      </c>
      <c r="E15" s="3">
        <f>SUMIF(SALIDAS13161940[[#This Row],[CÓDIGO PRODUCTO]],INVENTARIO12151839[[#This Row],[CÓDIGO PRODUCTO]],SALIDAS13161940[[#This Row],[CANTIDAD]])</f>
        <v>79</v>
      </c>
      <c r="F15" s="6">
        <f>INVENTARIO12151839[[#This Row],[EXISTENCIAS INICIALES]]+INVENTARIO12151839[[#This Row],[ENTRADAS]]-INVENTARIO12151839[[#This Row],[SALIDAS]]</f>
        <v>22</v>
      </c>
      <c r="H15" s="1" t="s">
        <v>149</v>
      </c>
      <c r="I15" s="15">
        <v>44662</v>
      </c>
      <c r="J15" s="5" t="s">
        <v>12</v>
      </c>
      <c r="K15" s="1" t="e" cm="1">
        <f t="array" ref="K15">BUSCARV</f>
        <v>#NAME?</v>
      </c>
      <c r="L15" s="1">
        <v>79</v>
      </c>
      <c r="N15" s="1" t="s">
        <v>150</v>
      </c>
      <c r="O15" s="16">
        <v>44659</v>
      </c>
      <c r="P15" s="5" t="s">
        <v>12</v>
      </c>
      <c r="Q15" s="1" t="e" cm="1" vm="1">
        <f t="array" aca="1" ref="Q15" ca="1">VLOOKUP(ENTRADAS14172041[CÓDIGO PRODUCTO],INVENTARIO12151839[],2,FALSE)</f>
        <v>#VALUE!</v>
      </c>
      <c r="R15" s="1">
        <v>80</v>
      </c>
    </row>
    <row r="16" spans="1:19" x14ac:dyDescent="0.25">
      <c r="A16" s="5" t="s">
        <v>13</v>
      </c>
      <c r="B16" s="4" t="s">
        <v>38</v>
      </c>
      <c r="C16" s="3">
        <f>INVENTARIO12151836[[#This Row],[STOCK]]</f>
        <v>20</v>
      </c>
      <c r="D16" s="3">
        <f>SUMIF(ENTRADAS14172041[[#This Row],[CÓDIGO PRODUCTO]],INVENTARIO12151839[[#This Row],[CÓDIGO PRODUCTO]],ENTRADAS14172041[[#This Row],[CANTIDAD]])</f>
        <v>83</v>
      </c>
      <c r="E16" s="3">
        <f>SUMIF(SALIDAS13161940[[#This Row],[CÓDIGO PRODUCTO]],INVENTARIO12151839[[#This Row],[CÓDIGO PRODUCTO]],SALIDAS13161940[[#This Row],[CANTIDAD]])</f>
        <v>68</v>
      </c>
      <c r="F16" s="6">
        <f>INVENTARIO12151839[[#This Row],[EXISTENCIAS INICIALES]]+INVENTARIO12151839[[#This Row],[ENTRADAS]]-INVENTARIO12151839[[#This Row],[SALIDAS]]</f>
        <v>35</v>
      </c>
      <c r="H16" s="1" t="s">
        <v>150</v>
      </c>
      <c r="I16" s="15">
        <v>44663</v>
      </c>
      <c r="J16" s="5" t="s">
        <v>13</v>
      </c>
      <c r="K16" s="1" t="e" cm="1">
        <f t="array" ref="K16">BUSCARV</f>
        <v>#NAME?</v>
      </c>
      <c r="L16" s="1">
        <v>68</v>
      </c>
      <c r="N16" s="1" t="s">
        <v>151</v>
      </c>
      <c r="O16" s="16">
        <v>44660</v>
      </c>
      <c r="P16" s="5" t="s">
        <v>13</v>
      </c>
      <c r="Q16" s="1" t="e" cm="1" vm="1">
        <f t="array" aca="1" ref="Q16" ca="1">VLOOKUP(ENTRADAS14172041[CÓDIGO PRODUCTO],INVENTARIO12151839[],2,FALSE)</f>
        <v>#VALUE!</v>
      </c>
      <c r="R16" s="1">
        <v>83</v>
      </c>
    </row>
    <row r="17" spans="1:18" x14ac:dyDescent="0.25">
      <c r="A17" s="5" t="s">
        <v>22</v>
      </c>
      <c r="B17" s="4" t="s">
        <v>39</v>
      </c>
      <c r="C17" s="3">
        <f>INVENTARIO12151836[[#This Row],[STOCK]]</f>
        <v>61</v>
      </c>
      <c r="D17" s="3">
        <f>SUMIF(ENTRADAS14172041[[#This Row],[CÓDIGO PRODUCTO]],INVENTARIO12151839[[#This Row],[CÓDIGO PRODUCTO]],ENTRADAS14172041[[#This Row],[CANTIDAD]])</f>
        <v>87</v>
      </c>
      <c r="E17" s="3">
        <f>SUMIF(SALIDAS13161940[[#This Row],[CÓDIGO PRODUCTO]],INVENTARIO12151839[[#This Row],[CÓDIGO PRODUCTO]],SALIDAS13161940[[#This Row],[CANTIDAD]])</f>
        <v>68</v>
      </c>
      <c r="F17" s="6">
        <f>INVENTARIO12151839[[#This Row],[EXISTENCIAS INICIALES]]+INVENTARIO12151839[[#This Row],[ENTRADAS]]-INVENTARIO12151839[[#This Row],[SALIDAS]]</f>
        <v>80</v>
      </c>
      <c r="H17" s="1" t="s">
        <v>151</v>
      </c>
      <c r="I17" s="15">
        <v>44664</v>
      </c>
      <c r="J17" s="5" t="s">
        <v>22</v>
      </c>
      <c r="K17" s="1" t="e" cm="1">
        <f t="array" ref="K17">BUSCARV</f>
        <v>#NAME?</v>
      </c>
      <c r="L17" s="1">
        <v>68</v>
      </c>
      <c r="N17" s="1" t="s">
        <v>152</v>
      </c>
      <c r="O17" s="16">
        <v>44661</v>
      </c>
      <c r="P17" s="5" t="s">
        <v>22</v>
      </c>
      <c r="Q17" s="1" t="e" cm="1" vm="1">
        <f t="array" aca="1" ref="Q17" ca="1">VLOOKUP(ENTRADAS14172041[CÓDIGO PRODUCTO],INVENTARIO12151839[],2,FALSE)</f>
        <v>#VALUE!</v>
      </c>
      <c r="R17" s="1">
        <v>87</v>
      </c>
    </row>
    <row r="18" spans="1:18" x14ac:dyDescent="0.25">
      <c r="A18" s="5" t="s">
        <v>23</v>
      </c>
      <c r="B18" s="4" t="s">
        <v>40</v>
      </c>
      <c r="C18" s="3">
        <f>INVENTARIO12151836[[#This Row],[STOCK]]</f>
        <v>82</v>
      </c>
      <c r="D18" s="3">
        <f>SUMIF(ENTRADAS14172041[[#This Row],[CÓDIGO PRODUCTO]],INVENTARIO12151839[[#This Row],[CÓDIGO PRODUCTO]],ENTRADAS14172041[[#This Row],[CANTIDAD]])</f>
        <v>91</v>
      </c>
      <c r="E18" s="3">
        <f>SUMIF(SALIDAS13161940[[#This Row],[CÓDIGO PRODUCTO]],INVENTARIO12151839[[#This Row],[CÓDIGO PRODUCTO]],SALIDAS13161940[[#This Row],[CANTIDAD]])</f>
        <v>75</v>
      </c>
      <c r="F18" s="6">
        <f>INVENTARIO12151839[[#This Row],[EXISTENCIAS INICIALES]]+INVENTARIO12151839[[#This Row],[ENTRADAS]]-INVENTARIO12151839[[#This Row],[SALIDAS]]</f>
        <v>98</v>
      </c>
      <c r="H18" s="1" t="s">
        <v>152</v>
      </c>
      <c r="I18" s="15">
        <v>44665</v>
      </c>
      <c r="J18" s="5" t="s">
        <v>23</v>
      </c>
      <c r="K18" s="1" t="e" cm="1">
        <f t="array" ref="K18">BUSCARV</f>
        <v>#NAME?</v>
      </c>
      <c r="L18" s="1">
        <v>75</v>
      </c>
      <c r="N18" s="1" t="s">
        <v>153</v>
      </c>
      <c r="O18" s="16">
        <v>44662</v>
      </c>
      <c r="P18" s="5" t="s">
        <v>23</v>
      </c>
      <c r="Q18" s="1" t="e" cm="1" vm="1">
        <f t="array" aca="1" ref="Q18" ca="1">VLOOKUP(ENTRADAS14172041[CÓDIGO PRODUCTO],INVENTARIO12151839[],2,FALSE)</f>
        <v>#VALUE!</v>
      </c>
      <c r="R18" s="1">
        <v>91</v>
      </c>
    </row>
    <row r="19" spans="1:18" x14ac:dyDescent="0.25">
      <c r="A19" s="5" t="s">
        <v>24</v>
      </c>
      <c r="B19" s="4" t="s">
        <v>41</v>
      </c>
      <c r="C19" s="3">
        <f>INVENTARIO12151836[[#This Row],[STOCK]]</f>
        <v>73</v>
      </c>
      <c r="D19" s="3">
        <f>SUMIF(ENTRADAS14172041[[#This Row],[CÓDIGO PRODUCTO]],INVENTARIO12151839[[#This Row],[CÓDIGO PRODUCTO]],ENTRADAS14172041[[#This Row],[CANTIDAD]])</f>
        <v>87</v>
      </c>
      <c r="E19" s="3">
        <f>SUMIF(SALIDAS13161940[[#This Row],[CÓDIGO PRODUCTO]],INVENTARIO12151839[[#This Row],[CÓDIGO PRODUCTO]],SALIDAS13161940[[#This Row],[CANTIDAD]])</f>
        <v>73</v>
      </c>
      <c r="F19" s="6">
        <f>INVENTARIO12151839[[#This Row],[EXISTENCIAS INICIALES]]+INVENTARIO12151839[[#This Row],[ENTRADAS]]-INVENTARIO12151839[[#This Row],[SALIDAS]]</f>
        <v>87</v>
      </c>
      <c r="H19" s="1" t="s">
        <v>153</v>
      </c>
      <c r="I19" s="15">
        <v>44666</v>
      </c>
      <c r="J19" s="5" t="s">
        <v>24</v>
      </c>
      <c r="K19" s="1" t="e" cm="1">
        <f t="array" ref="K19">BUSCARV</f>
        <v>#NAME?</v>
      </c>
      <c r="L19" s="1">
        <v>73</v>
      </c>
      <c r="N19" s="1" t="s">
        <v>154</v>
      </c>
      <c r="O19" s="16">
        <v>44663</v>
      </c>
      <c r="P19" s="5" t="s">
        <v>24</v>
      </c>
      <c r="Q19" s="1" t="e" cm="1" vm="1">
        <f t="array" aca="1" ref="Q19" ca="1">VLOOKUP(ENTRADAS14172041[CÓDIGO PRODUCTO],INVENTARIO12151839[],2,FALSE)</f>
        <v>#VALUE!</v>
      </c>
      <c r="R19" s="1">
        <v>87</v>
      </c>
    </row>
    <row r="20" spans="1:18" x14ac:dyDescent="0.25">
      <c r="A20" s="11" t="s">
        <v>25</v>
      </c>
      <c r="B20" s="12" t="s">
        <v>42</v>
      </c>
      <c r="C20" s="3">
        <f>INVENTARIO12151836[[#This Row],[STOCK]]</f>
        <v>82</v>
      </c>
      <c r="D20" s="3">
        <f>SUMIF(ENTRADAS14172041[[#This Row],[CÓDIGO PRODUCTO]],INVENTARIO12151839[[#This Row],[CÓDIGO PRODUCTO]],ENTRADAS14172041[[#This Row],[CANTIDAD]])</f>
        <v>80</v>
      </c>
      <c r="E20" s="13">
        <f>SUMIF(SALIDAS13161940[[#This Row],[CÓDIGO PRODUCTO]],INVENTARIO12151839[[#This Row],[CÓDIGO PRODUCTO]],SALIDAS13161940[[#This Row],[CANTIDAD]])</f>
        <v>77</v>
      </c>
      <c r="F20" s="14">
        <f>INVENTARIO12151839[[#This Row],[EXISTENCIAS INICIALES]]+INVENTARIO12151839[[#This Row],[ENTRADAS]]-INVENTARIO12151839[[#This Row],[SALIDAS]]</f>
        <v>85</v>
      </c>
      <c r="H20" s="1" t="s">
        <v>154</v>
      </c>
      <c r="I20" s="15">
        <v>44667</v>
      </c>
      <c r="J20" s="11" t="s">
        <v>25</v>
      </c>
      <c r="K20" s="1" t="e" cm="1">
        <f t="array" ref="K20">BUSCARV</f>
        <v>#NAME?</v>
      </c>
      <c r="L20" s="1">
        <v>77</v>
      </c>
      <c r="N20" s="1" t="s">
        <v>155</v>
      </c>
      <c r="O20" s="16">
        <v>44664</v>
      </c>
      <c r="P20" s="11" t="s">
        <v>25</v>
      </c>
      <c r="Q20" s="1" t="e" cm="1" vm="1">
        <f t="array" aca="1" ref="Q20" ca="1">VLOOKUP(ENTRADAS14172041[CÓDIGO PRODUCTO],INVENTARIO12151839[],2,FALSE)</f>
        <v>#VALUE!</v>
      </c>
      <c r="R20" s="1">
        <v>80</v>
      </c>
    </row>
    <row r="21" spans="1:18" x14ac:dyDescent="0.25">
      <c r="A21" s="11" t="s">
        <v>43</v>
      </c>
      <c r="B21" s="4" t="s">
        <v>53</v>
      </c>
      <c r="C21" s="3">
        <f>INVENTARIO12151836[[#This Row],[STOCK]]</f>
        <v>16</v>
      </c>
      <c r="D21" s="17">
        <f>SUMIF(ENTRADAS14172041[[#This Row],[CÓDIGO PRODUCTO]],INVENTARIO12151839[[#This Row],[CÓDIGO PRODUCTO]],ENTRADAS14172041[[#This Row],[CANTIDAD]])</f>
        <v>80</v>
      </c>
      <c r="E21" s="17">
        <f>SUMIF(SALIDAS13161940[[#This Row],[CÓDIGO PRODUCTO]],INVENTARIO12151839[[#This Row],[CÓDIGO PRODUCTO]],SALIDAS13161940[[#This Row],[CANTIDAD]])</f>
        <v>79</v>
      </c>
      <c r="F21" s="18">
        <f>INVENTARIO12151839[[#This Row],[EXISTENCIAS INICIALES]]+INVENTARIO12151839[[#This Row],[ENTRADAS]]-INVENTARIO12151839[[#This Row],[SALIDAS]]</f>
        <v>17</v>
      </c>
      <c r="H21" s="1" t="s">
        <v>155</v>
      </c>
      <c r="I21" s="15">
        <v>44668</v>
      </c>
      <c r="J21" s="11" t="s">
        <v>43</v>
      </c>
      <c r="K21" s="1" t="e" cm="1">
        <f t="array" ref="K21">BUSCARV</f>
        <v>#NAME?</v>
      </c>
      <c r="L21" s="1">
        <v>79</v>
      </c>
      <c r="N21" s="1" t="s">
        <v>156</v>
      </c>
      <c r="O21" s="16">
        <v>44665</v>
      </c>
      <c r="P21" s="11" t="s">
        <v>43</v>
      </c>
      <c r="Q21" s="1" t="e" cm="1" vm="1">
        <f t="array" aca="1" ref="Q21" ca="1">VLOOKUP(ENTRADAS14172041[CÓDIGO PRODUCTO],INVENTARIO12151839[],2,FALSE)</f>
        <v>#VALUE!</v>
      </c>
      <c r="R21" s="1">
        <v>80</v>
      </c>
    </row>
    <row r="22" spans="1:18" x14ac:dyDescent="0.25">
      <c r="A22" s="11" t="s">
        <v>44</v>
      </c>
      <c r="B22" s="4" t="s">
        <v>54</v>
      </c>
      <c r="C22" s="3">
        <f>INVENTARIO12151836[[#This Row],[STOCK]]</f>
        <v>61</v>
      </c>
      <c r="D22" s="17">
        <f>SUMIF(ENTRADAS14172041[[#This Row],[CÓDIGO PRODUCTO]],INVENTARIO12151839[[#This Row],[CÓDIGO PRODUCTO]],ENTRADAS14172041[[#This Row],[CANTIDAD]])</f>
        <v>90</v>
      </c>
      <c r="E22" s="17">
        <f>SUMIF(SALIDAS13161940[[#This Row],[CÓDIGO PRODUCTO]],INVENTARIO12151839[[#This Row],[CÓDIGO PRODUCTO]],SALIDAS13161940[[#This Row],[CANTIDAD]])</f>
        <v>79</v>
      </c>
      <c r="F22" s="18">
        <f>INVENTARIO12151839[[#This Row],[EXISTENCIAS INICIALES]]+INVENTARIO12151839[[#This Row],[ENTRADAS]]-INVENTARIO12151839[[#This Row],[SALIDAS]]</f>
        <v>72</v>
      </c>
      <c r="H22" s="1" t="s">
        <v>156</v>
      </c>
      <c r="I22" s="15">
        <v>44669</v>
      </c>
      <c r="J22" s="11" t="s">
        <v>44</v>
      </c>
      <c r="K22" s="1" t="e" cm="1">
        <f t="array" ref="K22">BUSCARV</f>
        <v>#NAME?</v>
      </c>
      <c r="L22" s="1">
        <v>79</v>
      </c>
      <c r="N22" s="1" t="s">
        <v>157</v>
      </c>
      <c r="O22" s="16">
        <v>44666</v>
      </c>
      <c r="P22" s="11" t="s">
        <v>44</v>
      </c>
      <c r="Q22" s="1" t="e" cm="1" vm="1">
        <f t="array" aca="1" ref="Q22" ca="1">VLOOKUP(ENTRADAS14172041[CÓDIGO PRODUCTO],INVENTARIO12151839[],2,FALSE)</f>
        <v>#VALUE!</v>
      </c>
      <c r="R22" s="1">
        <v>90</v>
      </c>
    </row>
    <row r="23" spans="1:18" x14ac:dyDescent="0.25">
      <c r="A23" s="11" t="s">
        <v>45</v>
      </c>
      <c r="B23" s="4" t="s">
        <v>55</v>
      </c>
      <c r="C23" s="3">
        <f>INVENTARIO12151836[[#This Row],[STOCK]]</f>
        <v>3</v>
      </c>
      <c r="D23" s="17">
        <f>SUMIF(ENTRADAS14172041[[#This Row],[CÓDIGO PRODUCTO]],INVENTARIO12151839[[#This Row],[CÓDIGO PRODUCTO]],ENTRADAS14172041[[#This Row],[CANTIDAD]])</f>
        <v>80</v>
      </c>
      <c r="E23" s="17">
        <f>SUMIF(SALIDAS13161940[[#This Row],[CÓDIGO PRODUCTO]],INVENTARIO12151839[[#This Row],[CÓDIGO PRODUCTO]],SALIDAS13161940[[#This Row],[CANTIDAD]])</f>
        <v>70</v>
      </c>
      <c r="F23" s="18">
        <f>INVENTARIO12151839[[#This Row],[EXISTENCIAS INICIALES]]+INVENTARIO12151839[[#This Row],[ENTRADAS]]-INVENTARIO12151839[[#This Row],[SALIDAS]]</f>
        <v>13</v>
      </c>
      <c r="H23" s="1" t="s">
        <v>157</v>
      </c>
      <c r="I23" s="15">
        <v>44670</v>
      </c>
      <c r="J23" s="11" t="s">
        <v>45</v>
      </c>
      <c r="K23" s="1" t="e" cm="1">
        <f t="array" ref="K23">BUSCARV</f>
        <v>#NAME?</v>
      </c>
      <c r="L23" s="1">
        <v>70</v>
      </c>
      <c r="N23" s="1" t="s">
        <v>158</v>
      </c>
      <c r="O23" s="16">
        <v>44667</v>
      </c>
      <c r="P23" s="11" t="s">
        <v>45</v>
      </c>
      <c r="Q23" s="1" t="e" cm="1" vm="1">
        <f t="array" aca="1" ref="Q23" ca="1">VLOOKUP(ENTRADAS14172041[CÓDIGO PRODUCTO],INVENTARIO12151839[],2,FALSE)</f>
        <v>#VALUE!</v>
      </c>
      <c r="R23" s="1">
        <v>80</v>
      </c>
    </row>
    <row r="24" spans="1:18" x14ac:dyDescent="0.25">
      <c r="A24" s="11" t="s">
        <v>46</v>
      </c>
      <c r="B24" s="4" t="s">
        <v>56</v>
      </c>
      <c r="C24" s="3">
        <f>INVENTARIO12151836[[#This Row],[STOCK]]</f>
        <v>24</v>
      </c>
      <c r="D24" s="17">
        <f>SUMIF(ENTRADAS14172041[[#This Row],[CÓDIGO PRODUCTO]],INVENTARIO12151839[[#This Row],[CÓDIGO PRODUCTO]],ENTRADAS14172041[[#This Row],[CANTIDAD]])</f>
        <v>86</v>
      </c>
      <c r="E24" s="17">
        <f>SUMIF(SALIDAS13161940[[#This Row],[CÓDIGO PRODUCTO]],INVENTARIO12151839[[#This Row],[CÓDIGO PRODUCTO]],SALIDAS13161940[[#This Row],[CANTIDAD]])</f>
        <v>69</v>
      </c>
      <c r="F24" s="18">
        <f>INVENTARIO12151839[[#This Row],[EXISTENCIAS INICIALES]]+INVENTARIO12151839[[#This Row],[ENTRADAS]]-INVENTARIO12151839[[#This Row],[SALIDAS]]</f>
        <v>41</v>
      </c>
      <c r="H24" s="1" t="s">
        <v>158</v>
      </c>
      <c r="I24" s="15">
        <v>44671</v>
      </c>
      <c r="J24" s="11" t="s">
        <v>46</v>
      </c>
      <c r="K24" s="1" t="e" cm="1">
        <f t="array" ref="K24">BUSCARV</f>
        <v>#NAME?</v>
      </c>
      <c r="L24" s="1">
        <v>69</v>
      </c>
      <c r="N24" s="1" t="s">
        <v>159</v>
      </c>
      <c r="O24" s="16">
        <v>44668</v>
      </c>
      <c r="P24" s="11" t="s">
        <v>46</v>
      </c>
      <c r="Q24" s="1" t="e" cm="1" vm="1">
        <f t="array" aca="1" ref="Q24" ca="1">VLOOKUP(ENTRADAS14172041[CÓDIGO PRODUCTO],INVENTARIO12151839[],2,FALSE)</f>
        <v>#VALUE!</v>
      </c>
      <c r="R24" s="1">
        <v>86</v>
      </c>
    </row>
    <row r="25" spans="1:18" x14ac:dyDescent="0.25">
      <c r="A25" s="11" t="s">
        <v>47</v>
      </c>
      <c r="B25" s="4" t="s">
        <v>57</v>
      </c>
      <c r="C25" s="3">
        <f>INVENTARIO12151836[[#This Row],[STOCK]]</f>
        <v>63</v>
      </c>
      <c r="D25" s="17">
        <f>SUMIF(ENTRADAS14172041[[#This Row],[CÓDIGO PRODUCTO]],INVENTARIO12151839[[#This Row],[CÓDIGO PRODUCTO]],ENTRADAS14172041[[#This Row],[CANTIDAD]])</f>
        <v>87</v>
      </c>
      <c r="E25" s="17">
        <f>SUMIF(SALIDAS13161940[[#This Row],[CÓDIGO PRODUCTO]],INVENTARIO12151839[[#This Row],[CÓDIGO PRODUCTO]],SALIDAS13161940[[#This Row],[CANTIDAD]])</f>
        <v>72</v>
      </c>
      <c r="F25" s="18">
        <f>INVENTARIO12151839[[#This Row],[EXISTENCIAS INICIALES]]+INVENTARIO12151839[[#This Row],[ENTRADAS]]-INVENTARIO12151839[[#This Row],[SALIDAS]]</f>
        <v>78</v>
      </c>
      <c r="H25" s="1" t="s">
        <v>159</v>
      </c>
      <c r="I25" s="15">
        <v>44672</v>
      </c>
      <c r="J25" s="11" t="s">
        <v>47</v>
      </c>
      <c r="K25" s="1" t="e" cm="1">
        <f t="array" ref="K25">BUSCARV</f>
        <v>#NAME?</v>
      </c>
      <c r="L25" s="1">
        <v>72</v>
      </c>
      <c r="N25" s="1" t="s">
        <v>160</v>
      </c>
      <c r="O25" s="16">
        <v>44669</v>
      </c>
      <c r="P25" s="11" t="s">
        <v>47</v>
      </c>
      <c r="Q25" s="1" t="e" cm="1" vm="1">
        <f t="array" aca="1" ref="Q25" ca="1">VLOOKUP(ENTRADAS14172041[CÓDIGO PRODUCTO],INVENTARIO12151839[],2,FALSE)</f>
        <v>#VALUE!</v>
      </c>
      <c r="R25" s="1">
        <v>87</v>
      </c>
    </row>
    <row r="26" spans="1:18" x14ac:dyDescent="0.25">
      <c r="A26" s="11" t="s">
        <v>48</v>
      </c>
      <c r="B26" s="4" t="s">
        <v>58</v>
      </c>
      <c r="C26" s="3">
        <f>INVENTARIO12151836[[#This Row],[STOCK]]</f>
        <v>25</v>
      </c>
      <c r="D26" s="17">
        <f>SUMIF(ENTRADAS14172041[[#This Row],[CÓDIGO PRODUCTO]],INVENTARIO12151839[[#This Row],[CÓDIGO PRODUCTO]],ENTRADAS14172041[[#This Row],[CANTIDAD]])</f>
        <v>83</v>
      </c>
      <c r="E26" s="17">
        <f>SUMIF(SALIDAS13161940[[#This Row],[CÓDIGO PRODUCTO]],INVENTARIO12151839[[#This Row],[CÓDIGO PRODUCTO]],SALIDAS13161940[[#This Row],[CANTIDAD]])</f>
        <v>68</v>
      </c>
      <c r="F26" s="18">
        <f>INVENTARIO12151839[[#This Row],[EXISTENCIAS INICIALES]]+INVENTARIO12151839[[#This Row],[ENTRADAS]]-INVENTARIO12151839[[#This Row],[SALIDAS]]</f>
        <v>40</v>
      </c>
      <c r="H26" s="1" t="s">
        <v>160</v>
      </c>
      <c r="I26" s="15">
        <v>44673</v>
      </c>
      <c r="J26" s="11" t="s">
        <v>48</v>
      </c>
      <c r="K26" s="1" t="e" cm="1">
        <f t="array" ref="K26">BUSCARV</f>
        <v>#NAME?</v>
      </c>
      <c r="L26" s="1">
        <v>68</v>
      </c>
      <c r="N26" s="1" t="s">
        <v>161</v>
      </c>
      <c r="O26" s="16">
        <v>44670</v>
      </c>
      <c r="P26" s="11" t="s">
        <v>48</v>
      </c>
      <c r="Q26" s="1" t="e" cm="1" vm="1">
        <f t="array" aca="1" ref="Q26" ca="1">VLOOKUP(ENTRADAS14172041[CÓDIGO PRODUCTO],INVENTARIO12151839[],2,FALSE)</f>
        <v>#VALUE!</v>
      </c>
      <c r="R26" s="1">
        <v>83</v>
      </c>
    </row>
    <row r="27" spans="1:18" x14ac:dyDescent="0.25">
      <c r="A27" s="11" t="s">
        <v>49</v>
      </c>
      <c r="B27" s="4" t="s">
        <v>59</v>
      </c>
      <c r="C27" s="3">
        <f>INVENTARIO12151836[[#This Row],[STOCK]]</f>
        <v>18</v>
      </c>
      <c r="D27" s="17">
        <f>SUMIF(ENTRADAS14172041[[#This Row],[CÓDIGO PRODUCTO]],INVENTARIO12151839[[#This Row],[CÓDIGO PRODUCTO]],ENTRADAS14172041[[#This Row],[CANTIDAD]])</f>
        <v>82</v>
      </c>
      <c r="E27" s="17">
        <f>SUMIF(SALIDAS13161940[[#This Row],[CÓDIGO PRODUCTO]],INVENTARIO12151839[[#This Row],[CÓDIGO PRODUCTO]],SALIDAS13161940[[#This Row],[CANTIDAD]])</f>
        <v>74</v>
      </c>
      <c r="F27" s="18">
        <f>INVENTARIO12151839[[#This Row],[EXISTENCIAS INICIALES]]+INVENTARIO12151839[[#This Row],[ENTRADAS]]-INVENTARIO12151839[[#This Row],[SALIDAS]]</f>
        <v>26</v>
      </c>
      <c r="H27" s="1" t="s">
        <v>161</v>
      </c>
      <c r="I27" s="15">
        <v>44674</v>
      </c>
      <c r="J27" s="11" t="s">
        <v>49</v>
      </c>
      <c r="K27" s="1" t="e" cm="1">
        <f t="array" ref="K27">BUSCARV</f>
        <v>#NAME?</v>
      </c>
      <c r="L27" s="1">
        <v>74</v>
      </c>
      <c r="N27" s="1" t="s">
        <v>162</v>
      </c>
      <c r="O27" s="16">
        <v>44671</v>
      </c>
      <c r="P27" s="11" t="s">
        <v>49</v>
      </c>
      <c r="Q27" s="1" t="e" cm="1" vm="1">
        <f t="array" aca="1" ref="Q27" ca="1">VLOOKUP(ENTRADAS14172041[CÓDIGO PRODUCTO],INVENTARIO12151839[],2,FALSE)</f>
        <v>#VALUE!</v>
      </c>
      <c r="R27" s="1">
        <v>82</v>
      </c>
    </row>
    <row r="28" spans="1:18" x14ac:dyDescent="0.25">
      <c r="A28" s="11" t="s">
        <v>50</v>
      </c>
      <c r="B28" s="4" t="s">
        <v>60</v>
      </c>
      <c r="C28" s="3">
        <f>INVENTARIO12151836[[#This Row],[STOCK]]</f>
        <v>56</v>
      </c>
      <c r="D28" s="17">
        <f>SUMIF(ENTRADAS14172041[[#This Row],[CÓDIGO PRODUCTO]],INVENTARIO12151839[[#This Row],[CÓDIGO PRODUCTO]],ENTRADAS14172041[[#This Row],[CANTIDAD]])</f>
        <v>83</v>
      </c>
      <c r="E28" s="17">
        <f>SUMIF(SALIDAS13161940[[#This Row],[CÓDIGO PRODUCTO]],INVENTARIO12151839[[#This Row],[CÓDIGO PRODUCTO]],SALIDAS13161940[[#This Row],[CANTIDAD]])</f>
        <v>72</v>
      </c>
      <c r="F28" s="18">
        <f>INVENTARIO12151839[[#This Row],[EXISTENCIAS INICIALES]]+INVENTARIO12151839[[#This Row],[ENTRADAS]]-INVENTARIO12151839[[#This Row],[SALIDAS]]</f>
        <v>67</v>
      </c>
      <c r="H28" s="1" t="s">
        <v>162</v>
      </c>
      <c r="I28" s="15">
        <v>44675</v>
      </c>
      <c r="J28" s="11" t="s">
        <v>50</v>
      </c>
      <c r="K28" s="1" t="e" cm="1">
        <f t="array" ref="K28">BUSCARV</f>
        <v>#NAME?</v>
      </c>
      <c r="L28" s="1">
        <v>72</v>
      </c>
      <c r="N28" s="1" t="s">
        <v>163</v>
      </c>
      <c r="O28" s="16">
        <v>44672</v>
      </c>
      <c r="P28" s="11" t="s">
        <v>50</v>
      </c>
      <c r="Q28" s="1" t="e" cm="1" vm="1">
        <f t="array" aca="1" ref="Q28" ca="1">VLOOKUP(ENTRADAS14172041[CÓDIGO PRODUCTO],INVENTARIO12151839[],2,FALSE)</f>
        <v>#VALUE!</v>
      </c>
      <c r="R28" s="1">
        <v>83</v>
      </c>
    </row>
    <row r="29" spans="1:18" x14ac:dyDescent="0.25">
      <c r="A29" s="11" t="s">
        <v>51</v>
      </c>
      <c r="B29" s="4" t="s">
        <v>61</v>
      </c>
      <c r="C29" s="3">
        <f>INVENTARIO12151836[[#This Row],[STOCK]]</f>
        <v>85</v>
      </c>
      <c r="D29" s="17">
        <f>SUMIF(ENTRADAS14172041[[#This Row],[CÓDIGO PRODUCTO]],INVENTARIO12151839[[#This Row],[CÓDIGO PRODUCTO]],ENTRADAS14172041[[#This Row],[CANTIDAD]])</f>
        <v>84</v>
      </c>
      <c r="E29" s="17">
        <f>SUMIF(SALIDAS13161940[[#This Row],[CÓDIGO PRODUCTO]],INVENTARIO12151839[[#This Row],[CÓDIGO PRODUCTO]],SALIDAS13161940[[#This Row],[CANTIDAD]])</f>
        <v>72</v>
      </c>
      <c r="F29" s="18">
        <f>INVENTARIO12151839[[#This Row],[EXISTENCIAS INICIALES]]+INVENTARIO12151839[[#This Row],[ENTRADAS]]-INVENTARIO12151839[[#This Row],[SALIDAS]]</f>
        <v>97</v>
      </c>
      <c r="H29" s="1" t="s">
        <v>163</v>
      </c>
      <c r="I29" s="15">
        <v>44676</v>
      </c>
      <c r="J29" s="11" t="s">
        <v>51</v>
      </c>
      <c r="K29" s="1" t="e" cm="1">
        <f t="array" ref="K29">BUSCARV</f>
        <v>#NAME?</v>
      </c>
      <c r="L29" s="1">
        <v>72</v>
      </c>
      <c r="N29" s="1" t="s">
        <v>164</v>
      </c>
      <c r="O29" s="16">
        <v>44673</v>
      </c>
      <c r="P29" s="11" t="s">
        <v>51</v>
      </c>
      <c r="Q29" s="1" t="e" cm="1" vm="1">
        <f t="array" aca="1" ref="Q29" ca="1">VLOOKUP(ENTRADAS14172041[CÓDIGO PRODUCTO],INVENTARIO12151839[],2,FALSE)</f>
        <v>#VALUE!</v>
      </c>
      <c r="R29" s="1">
        <v>84</v>
      </c>
    </row>
    <row r="30" spans="1:18" x14ac:dyDescent="0.25">
      <c r="A30" s="11" t="s">
        <v>52</v>
      </c>
      <c r="B30" s="4" t="s">
        <v>62</v>
      </c>
      <c r="C30" s="3">
        <f>INVENTARIO12151836[[#This Row],[STOCK]]</f>
        <v>17</v>
      </c>
      <c r="D30" s="17">
        <f>SUMIF(ENTRADAS14172041[[#This Row],[CÓDIGO PRODUCTO]],INVENTARIO12151839[[#This Row],[CÓDIGO PRODUCTO]],ENTRADAS14172041[[#This Row],[CANTIDAD]])</f>
        <v>81</v>
      </c>
      <c r="E30" s="17">
        <f>SUMIF(SALIDAS13161940[[#This Row],[CÓDIGO PRODUCTO]],INVENTARIO12151839[[#This Row],[CÓDIGO PRODUCTO]],SALIDAS13161940[[#This Row],[CANTIDAD]])</f>
        <v>72</v>
      </c>
      <c r="F30" s="18">
        <f>INVENTARIO12151839[[#This Row],[EXISTENCIAS INICIALES]]+INVENTARIO12151839[[#This Row],[ENTRADAS]]-INVENTARIO12151839[[#This Row],[SALIDAS]]</f>
        <v>26</v>
      </c>
      <c r="H30" s="1" t="s">
        <v>164</v>
      </c>
      <c r="I30" s="15">
        <v>44677</v>
      </c>
      <c r="J30" s="11" t="s">
        <v>52</v>
      </c>
      <c r="K30" s="1" t="e" cm="1">
        <f t="array" ref="K30">BUSCARV</f>
        <v>#NAME?</v>
      </c>
      <c r="L30" s="1">
        <v>72</v>
      </c>
      <c r="N30" s="1" t="s">
        <v>165</v>
      </c>
      <c r="O30" s="16">
        <v>44674</v>
      </c>
      <c r="P30" s="11" t="s">
        <v>52</v>
      </c>
      <c r="Q30" s="1" t="e" cm="1" vm="1">
        <f t="array" aca="1" ref="Q30" ca="1">VLOOKUP(ENTRADAS14172041[CÓDIGO PRODUCTO],INVENTARIO12151839[],2,FALSE)</f>
        <v>#VALUE!</v>
      </c>
      <c r="R30" s="1">
        <v>81</v>
      </c>
    </row>
    <row r="31" spans="1:18" x14ac:dyDescent="0.25">
      <c r="A31" s="11" t="s">
        <v>63</v>
      </c>
      <c r="B31" s="4" t="s">
        <v>74</v>
      </c>
      <c r="C31" s="3">
        <f>INVENTARIO12151836[[#This Row],[STOCK]]</f>
        <v>52</v>
      </c>
      <c r="D31" s="17">
        <f>SUMIF(ENTRADAS14172041[[#This Row],[CÓDIGO PRODUCTO]],INVENTARIO12151839[[#This Row],[CÓDIGO PRODUCTO]],ENTRADAS14172041[[#This Row],[CANTIDAD]])</f>
        <v>90</v>
      </c>
      <c r="E31" s="17">
        <f>SUMIF(SALIDAS13161940[[#This Row],[CÓDIGO PRODUCTO]],INVENTARIO12151839[[#This Row],[CÓDIGO PRODUCTO]],SALIDAS13161940[[#This Row],[CANTIDAD]])</f>
        <v>76</v>
      </c>
      <c r="F31" s="18">
        <f>INVENTARIO12151839[[#This Row],[EXISTENCIAS INICIALES]]+INVENTARIO12151839[[#This Row],[ENTRADAS]]-INVENTARIO12151839[[#This Row],[SALIDAS]]</f>
        <v>66</v>
      </c>
      <c r="H31" s="1" t="s">
        <v>165</v>
      </c>
      <c r="I31" s="15">
        <v>44678</v>
      </c>
      <c r="J31" s="11" t="s">
        <v>63</v>
      </c>
      <c r="K31" s="1" t="e" cm="1">
        <f t="array" ref="K31">BUSCARV</f>
        <v>#NAME?</v>
      </c>
      <c r="L31" s="1">
        <v>76</v>
      </c>
      <c r="N31" s="1" t="s">
        <v>166</v>
      </c>
      <c r="O31" s="16">
        <v>44675</v>
      </c>
      <c r="P31" s="11" t="s">
        <v>63</v>
      </c>
      <c r="Q31" s="1" t="e" cm="1" vm="1">
        <f t="array" aca="1" ref="Q31" ca="1">VLOOKUP(ENTRADAS14172041[CÓDIGO PRODUCTO],INVENTARIO12151839[],2,FALSE)</f>
        <v>#VALUE!</v>
      </c>
      <c r="R31" s="1">
        <v>90</v>
      </c>
    </row>
    <row r="32" spans="1:18" x14ac:dyDescent="0.25">
      <c r="A32" s="11" t="s">
        <v>64</v>
      </c>
      <c r="B32" s="4" t="s">
        <v>75</v>
      </c>
      <c r="C32" s="3">
        <f>INVENTARIO12151836[[#This Row],[STOCK]]</f>
        <v>42</v>
      </c>
      <c r="D32" s="17">
        <f>SUMIF(ENTRADAS14172041[[#This Row],[CÓDIGO PRODUCTO]],INVENTARIO12151839[[#This Row],[CÓDIGO PRODUCTO]],ENTRADAS14172041[[#This Row],[CANTIDAD]])</f>
        <v>87</v>
      </c>
      <c r="E32" s="17">
        <f>SUMIF(SALIDAS13161940[[#This Row],[CÓDIGO PRODUCTO]],INVENTARIO12151839[[#This Row],[CÓDIGO PRODUCTO]],SALIDAS13161940[[#This Row],[CANTIDAD]])</f>
        <v>78</v>
      </c>
      <c r="F32" s="18">
        <f>INVENTARIO12151839[[#This Row],[EXISTENCIAS INICIALES]]+INVENTARIO12151839[[#This Row],[ENTRADAS]]-INVENTARIO12151839[[#This Row],[SALIDAS]]</f>
        <v>51</v>
      </c>
      <c r="H32" s="1" t="s">
        <v>166</v>
      </c>
      <c r="I32" s="15">
        <v>44679</v>
      </c>
      <c r="J32" s="11" t="s">
        <v>64</v>
      </c>
      <c r="K32" s="1" t="e" cm="1">
        <f t="array" ref="K32">BUSCARV</f>
        <v>#NAME?</v>
      </c>
      <c r="L32" s="1">
        <v>78</v>
      </c>
      <c r="N32" s="1" t="s">
        <v>167</v>
      </c>
      <c r="O32" s="16">
        <v>44676</v>
      </c>
      <c r="P32" s="11" t="s">
        <v>64</v>
      </c>
      <c r="Q32" s="1" t="e" cm="1" vm="1">
        <f t="array" aca="1" ref="Q32" ca="1">VLOOKUP(ENTRADAS14172041[CÓDIGO PRODUCTO],INVENTARIO12151839[],2,FALSE)</f>
        <v>#VALUE!</v>
      </c>
      <c r="R32" s="1">
        <v>87</v>
      </c>
    </row>
    <row r="33" spans="1:18" x14ac:dyDescent="0.25">
      <c r="A33" s="11" t="s">
        <v>65</v>
      </c>
      <c r="B33" s="4" t="s">
        <v>76</v>
      </c>
      <c r="C33" s="3">
        <f>INVENTARIO12151836[[#This Row],[STOCK]]</f>
        <v>68</v>
      </c>
      <c r="D33" s="17">
        <f>SUMIF(ENTRADAS14172041[[#This Row],[CÓDIGO PRODUCTO]],INVENTARIO12151839[[#This Row],[CÓDIGO PRODUCTO]],ENTRADAS14172041[[#This Row],[CANTIDAD]])</f>
        <v>90</v>
      </c>
      <c r="E33" s="17">
        <f>SUMIF(SALIDAS13161940[[#This Row],[CÓDIGO PRODUCTO]],INVENTARIO12151839[[#This Row],[CÓDIGO PRODUCTO]],SALIDAS13161940[[#This Row],[CANTIDAD]])</f>
        <v>75</v>
      </c>
      <c r="F33" s="18">
        <f>INVENTARIO12151839[[#This Row],[EXISTENCIAS INICIALES]]+INVENTARIO12151839[[#This Row],[ENTRADAS]]-INVENTARIO12151839[[#This Row],[SALIDAS]]</f>
        <v>83</v>
      </c>
      <c r="H33" s="1" t="s">
        <v>167</v>
      </c>
      <c r="I33" s="15">
        <v>44680</v>
      </c>
      <c r="J33" s="11" t="s">
        <v>65</v>
      </c>
      <c r="K33" s="1" t="e" cm="1">
        <f t="array" ref="K33">BUSCARV</f>
        <v>#NAME?</v>
      </c>
      <c r="L33" s="1">
        <v>75</v>
      </c>
      <c r="N33" s="1" t="s">
        <v>168</v>
      </c>
      <c r="O33" s="16">
        <v>44677</v>
      </c>
      <c r="P33" s="11" t="s">
        <v>65</v>
      </c>
      <c r="Q33" s="1" t="e" cm="1" vm="1">
        <f t="array" aca="1" ref="Q33" ca="1">VLOOKUP(ENTRADAS14172041[CÓDIGO PRODUCTO],INVENTARIO12151839[],2,FALSE)</f>
        <v>#VALUE!</v>
      </c>
      <c r="R33" s="1">
        <v>90</v>
      </c>
    </row>
    <row r="34" spans="1:18" x14ac:dyDescent="0.25">
      <c r="A34" s="11" t="s">
        <v>66</v>
      </c>
      <c r="B34" s="4" t="s">
        <v>77</v>
      </c>
      <c r="C34" s="3">
        <f>INVENTARIO12151836[[#This Row],[STOCK]]</f>
        <v>76</v>
      </c>
      <c r="D34" s="17">
        <f>SUMIF(ENTRADAS14172041[[#This Row],[CÓDIGO PRODUCTO]],INVENTARIO12151839[[#This Row],[CÓDIGO PRODUCTO]],ENTRADAS14172041[[#This Row],[CANTIDAD]])</f>
        <v>90</v>
      </c>
      <c r="E34" s="17">
        <f>SUMIF(SALIDAS13161940[[#This Row],[CÓDIGO PRODUCTO]],INVENTARIO12151839[[#This Row],[CÓDIGO PRODUCTO]],SALIDAS13161940[[#This Row],[CANTIDAD]])</f>
        <v>74</v>
      </c>
      <c r="F34" s="18">
        <f>INVENTARIO12151839[[#This Row],[EXISTENCIAS INICIALES]]+INVENTARIO12151839[[#This Row],[ENTRADAS]]-INVENTARIO12151839[[#This Row],[SALIDAS]]</f>
        <v>92</v>
      </c>
      <c r="H34" s="1" t="s">
        <v>168</v>
      </c>
      <c r="I34" s="15">
        <v>44681</v>
      </c>
      <c r="J34" s="11" t="s">
        <v>66</v>
      </c>
      <c r="K34" s="1" t="e" cm="1">
        <f t="array" ref="K34">BUSCARV</f>
        <v>#NAME?</v>
      </c>
      <c r="L34" s="1">
        <v>74</v>
      </c>
      <c r="N34" s="1" t="s">
        <v>169</v>
      </c>
      <c r="O34" s="16">
        <v>44678</v>
      </c>
      <c r="P34" s="11" t="s">
        <v>66</v>
      </c>
      <c r="Q34" s="1" t="e" cm="1" vm="1">
        <f t="array" aca="1" ref="Q34" ca="1">VLOOKUP(ENTRADAS14172041[CÓDIGO PRODUCTO],INVENTARIO12151839[],2,FALSE)</f>
        <v>#VALUE!</v>
      </c>
      <c r="R34" s="1">
        <v>90</v>
      </c>
    </row>
    <row r="35" spans="1:18" x14ac:dyDescent="0.25">
      <c r="A35" s="11" t="s">
        <v>67</v>
      </c>
      <c r="B35" s="4" t="s">
        <v>78</v>
      </c>
      <c r="C35" s="3">
        <f>INVENTARIO12151836[[#This Row],[STOCK]]</f>
        <v>49</v>
      </c>
      <c r="D35" s="17">
        <f>SUMIF(ENTRADAS14172041[[#This Row],[CÓDIGO PRODUCTO]],INVENTARIO12151839[[#This Row],[CÓDIGO PRODUCTO]],ENTRADAS14172041[[#This Row],[CANTIDAD]])</f>
        <v>91</v>
      </c>
      <c r="E35" s="17">
        <f>SUMIF(SALIDAS13161940[[#This Row],[CÓDIGO PRODUCTO]],INVENTARIO12151839[[#This Row],[CÓDIGO PRODUCTO]],SALIDAS13161940[[#This Row],[CANTIDAD]])</f>
        <v>71</v>
      </c>
      <c r="F35" s="18">
        <f>INVENTARIO12151839[[#This Row],[EXISTENCIAS INICIALES]]+INVENTARIO12151839[[#This Row],[ENTRADAS]]-INVENTARIO12151839[[#This Row],[SALIDAS]]</f>
        <v>69</v>
      </c>
      <c r="H35" s="1" t="s">
        <v>169</v>
      </c>
      <c r="I35" s="15">
        <v>44682</v>
      </c>
      <c r="J35" s="11" t="s">
        <v>67</v>
      </c>
      <c r="K35" s="1" t="e" cm="1">
        <f t="array" ref="K35">BUSCARV</f>
        <v>#NAME?</v>
      </c>
      <c r="L35" s="1">
        <v>71</v>
      </c>
      <c r="N35" s="1" t="s">
        <v>170</v>
      </c>
      <c r="O35" s="16">
        <v>44679</v>
      </c>
      <c r="P35" s="11" t="s">
        <v>67</v>
      </c>
      <c r="Q35" s="1" t="e" cm="1" vm="1">
        <f t="array" aca="1" ref="Q35" ca="1">VLOOKUP(ENTRADAS14172041[CÓDIGO PRODUCTO],INVENTARIO12151839[],2,FALSE)</f>
        <v>#VALUE!</v>
      </c>
      <c r="R35" s="1">
        <v>91</v>
      </c>
    </row>
    <row r="36" spans="1:18" x14ac:dyDescent="0.25">
      <c r="A36" s="11" t="s">
        <v>68</v>
      </c>
      <c r="B36" s="4" t="s">
        <v>79</v>
      </c>
      <c r="C36" s="3">
        <f>INVENTARIO12151836[[#This Row],[STOCK]]</f>
        <v>57</v>
      </c>
      <c r="D36" s="17">
        <f>SUMIF(ENTRADAS14172041[[#This Row],[CÓDIGO PRODUCTO]],INVENTARIO12151839[[#This Row],[CÓDIGO PRODUCTO]],ENTRADAS14172041[[#This Row],[CANTIDAD]])</f>
        <v>87</v>
      </c>
      <c r="E36" s="17">
        <f>SUMIF(SALIDAS13161940[[#This Row],[CÓDIGO PRODUCTO]],INVENTARIO12151839[[#This Row],[CÓDIGO PRODUCTO]],SALIDAS13161940[[#This Row],[CANTIDAD]])</f>
        <v>71</v>
      </c>
      <c r="F36" s="18">
        <f>INVENTARIO12151839[[#This Row],[EXISTENCIAS INICIALES]]+INVENTARIO12151839[[#This Row],[ENTRADAS]]-INVENTARIO12151839[[#This Row],[SALIDAS]]</f>
        <v>73</v>
      </c>
      <c r="H36" s="1" t="s">
        <v>170</v>
      </c>
      <c r="I36" s="15">
        <v>44683</v>
      </c>
      <c r="J36" s="11" t="s">
        <v>68</v>
      </c>
      <c r="K36" s="1" t="e" cm="1">
        <f t="array" ref="K36">BUSCARV</f>
        <v>#NAME?</v>
      </c>
      <c r="L36" s="1">
        <v>71</v>
      </c>
      <c r="N36" s="1" t="s">
        <v>171</v>
      </c>
      <c r="O36" s="16">
        <v>44680</v>
      </c>
      <c r="P36" s="11" t="s">
        <v>68</v>
      </c>
      <c r="Q36" s="1" t="e" cm="1" vm="1">
        <f t="array" aca="1" ref="Q36" ca="1">VLOOKUP(ENTRADAS14172041[CÓDIGO PRODUCTO],INVENTARIO12151839[],2,FALSE)</f>
        <v>#VALUE!</v>
      </c>
      <c r="R36" s="1">
        <v>87</v>
      </c>
    </row>
    <row r="37" spans="1:18" x14ac:dyDescent="0.25">
      <c r="A37" s="11" t="s">
        <v>69</v>
      </c>
      <c r="B37" s="4" t="s">
        <v>80</v>
      </c>
      <c r="C37" s="3">
        <f>INVENTARIO12151836[[#This Row],[STOCK]]</f>
        <v>56</v>
      </c>
      <c r="D37" s="17">
        <f>SUMIF(ENTRADAS14172041[[#This Row],[CÓDIGO PRODUCTO]],INVENTARIO12151839[[#This Row],[CÓDIGO PRODUCTO]],ENTRADAS14172041[[#This Row],[CANTIDAD]])</f>
        <v>89</v>
      </c>
      <c r="E37" s="17">
        <f>SUMIF(SALIDAS13161940[[#This Row],[CÓDIGO PRODUCTO]],INVENTARIO12151839[[#This Row],[CÓDIGO PRODUCTO]],SALIDAS13161940[[#This Row],[CANTIDAD]])</f>
        <v>72</v>
      </c>
      <c r="F37" s="18">
        <f>INVENTARIO12151839[[#This Row],[EXISTENCIAS INICIALES]]+INVENTARIO12151839[[#This Row],[ENTRADAS]]-INVENTARIO12151839[[#This Row],[SALIDAS]]</f>
        <v>73</v>
      </c>
      <c r="H37" s="1" t="s">
        <v>171</v>
      </c>
      <c r="I37" s="15">
        <v>44684</v>
      </c>
      <c r="J37" s="11" t="s">
        <v>69</v>
      </c>
      <c r="K37" s="1" t="e" cm="1">
        <f t="array" ref="K37">BUSCARV</f>
        <v>#NAME?</v>
      </c>
      <c r="L37" s="1">
        <v>72</v>
      </c>
      <c r="N37" s="1" t="s">
        <v>172</v>
      </c>
      <c r="O37" s="16">
        <v>44681</v>
      </c>
      <c r="P37" s="11" t="s">
        <v>69</v>
      </c>
      <c r="Q37" s="1" t="e" cm="1" vm="1">
        <f t="array" aca="1" ref="Q37" ca="1">VLOOKUP(ENTRADAS14172041[CÓDIGO PRODUCTO],INVENTARIO12151839[],2,FALSE)</f>
        <v>#VALUE!</v>
      </c>
      <c r="R37" s="1">
        <v>89</v>
      </c>
    </row>
    <row r="38" spans="1:18" x14ac:dyDescent="0.25">
      <c r="A38" s="11" t="s">
        <v>70</v>
      </c>
      <c r="B38" s="4" t="s">
        <v>81</v>
      </c>
      <c r="C38" s="3">
        <f>INVENTARIO12151836[[#This Row],[STOCK]]</f>
        <v>87</v>
      </c>
      <c r="D38" s="17">
        <f>SUMIF(ENTRADAS14172041[[#This Row],[CÓDIGO PRODUCTO]],INVENTARIO12151839[[#This Row],[CÓDIGO PRODUCTO]],ENTRADAS14172041[[#This Row],[CANTIDAD]])</f>
        <v>91</v>
      </c>
      <c r="E38" s="17">
        <f>SUMIF(SALIDAS13161940[[#This Row],[CÓDIGO PRODUCTO]],INVENTARIO12151839[[#This Row],[CÓDIGO PRODUCTO]],SALIDAS13161940[[#This Row],[CANTIDAD]])</f>
        <v>70</v>
      </c>
      <c r="F38" s="18">
        <f>INVENTARIO12151839[[#This Row],[EXISTENCIAS INICIALES]]+INVENTARIO12151839[[#This Row],[ENTRADAS]]-INVENTARIO12151839[[#This Row],[SALIDAS]]</f>
        <v>108</v>
      </c>
      <c r="H38" s="1" t="s">
        <v>172</v>
      </c>
      <c r="I38" s="15">
        <v>44685</v>
      </c>
      <c r="J38" s="11" t="s">
        <v>70</v>
      </c>
      <c r="K38" s="1" t="e" cm="1">
        <f t="array" ref="K38">BUSCARV</f>
        <v>#NAME?</v>
      </c>
      <c r="L38" s="1">
        <v>70</v>
      </c>
      <c r="N38" s="1" t="s">
        <v>173</v>
      </c>
      <c r="O38" s="16">
        <v>44682</v>
      </c>
      <c r="P38" s="11" t="s">
        <v>70</v>
      </c>
      <c r="Q38" s="1" t="e" cm="1" vm="1">
        <f t="array" aca="1" ref="Q38" ca="1">VLOOKUP(ENTRADAS14172041[CÓDIGO PRODUCTO],INVENTARIO12151839[],2,FALSE)</f>
        <v>#VALUE!</v>
      </c>
      <c r="R38" s="1">
        <v>91</v>
      </c>
    </row>
    <row r="39" spans="1:18" x14ac:dyDescent="0.25">
      <c r="A39" s="11" t="s">
        <v>71</v>
      </c>
      <c r="B39" s="4" t="s">
        <v>82</v>
      </c>
      <c r="C39" s="3">
        <f>INVENTARIO12151836[[#This Row],[STOCK]]</f>
        <v>9</v>
      </c>
      <c r="D39" s="17">
        <f>SUMIF(ENTRADAS14172041[[#This Row],[CÓDIGO PRODUCTO]],INVENTARIO12151839[[#This Row],[CÓDIGO PRODUCTO]],ENTRADAS14172041[[#This Row],[CANTIDAD]])</f>
        <v>81</v>
      </c>
      <c r="E39" s="17">
        <f>SUMIF(SALIDAS13161940[[#This Row],[CÓDIGO PRODUCTO]],INVENTARIO12151839[[#This Row],[CÓDIGO PRODUCTO]],SALIDAS13161940[[#This Row],[CANTIDAD]])</f>
        <v>76</v>
      </c>
      <c r="F39" s="18">
        <f>INVENTARIO12151839[[#This Row],[EXISTENCIAS INICIALES]]+INVENTARIO12151839[[#This Row],[ENTRADAS]]-INVENTARIO12151839[[#This Row],[SALIDAS]]</f>
        <v>14</v>
      </c>
      <c r="H39" s="1" t="s">
        <v>173</v>
      </c>
      <c r="I39" s="15">
        <v>44686</v>
      </c>
      <c r="J39" s="11" t="s">
        <v>71</v>
      </c>
      <c r="K39" s="1" t="e" cm="1">
        <f t="array" ref="K39">BUSCARV</f>
        <v>#NAME?</v>
      </c>
      <c r="L39" s="1">
        <v>76</v>
      </c>
      <c r="N39" s="1" t="s">
        <v>174</v>
      </c>
      <c r="O39" s="16">
        <v>44683</v>
      </c>
      <c r="P39" s="11" t="s">
        <v>71</v>
      </c>
      <c r="Q39" s="1" t="e" cm="1" vm="1">
        <f t="array" aca="1" ref="Q39" ca="1">VLOOKUP(ENTRADAS14172041[CÓDIGO PRODUCTO],INVENTARIO12151839[],2,FALSE)</f>
        <v>#VALUE!</v>
      </c>
      <c r="R39" s="1">
        <v>81</v>
      </c>
    </row>
    <row r="40" spans="1:18" x14ac:dyDescent="0.25">
      <c r="A40" s="11" t="s">
        <v>72</v>
      </c>
      <c r="B40" s="4" t="s">
        <v>83</v>
      </c>
      <c r="C40" s="3">
        <f>INVENTARIO12151836[[#This Row],[STOCK]]</f>
        <v>84</v>
      </c>
      <c r="D40" s="17">
        <f>SUMIF(ENTRADAS14172041[[#This Row],[CÓDIGO PRODUCTO]],INVENTARIO12151839[[#This Row],[CÓDIGO PRODUCTO]],ENTRADAS14172041[[#This Row],[CANTIDAD]])</f>
        <v>88</v>
      </c>
      <c r="E40" s="17">
        <f>SUMIF(SALIDAS13161940[[#This Row],[CÓDIGO PRODUCTO]],INVENTARIO12151839[[#This Row],[CÓDIGO PRODUCTO]],SALIDAS13161940[[#This Row],[CANTIDAD]])</f>
        <v>79</v>
      </c>
      <c r="F40" s="18">
        <f>INVENTARIO12151839[[#This Row],[EXISTENCIAS INICIALES]]+INVENTARIO12151839[[#This Row],[ENTRADAS]]-INVENTARIO12151839[[#This Row],[SALIDAS]]</f>
        <v>93</v>
      </c>
      <c r="H40" s="1" t="s">
        <v>174</v>
      </c>
      <c r="I40" s="15">
        <v>44687</v>
      </c>
      <c r="J40" s="11" t="s">
        <v>72</v>
      </c>
      <c r="K40" s="1" t="e" cm="1">
        <f t="array" ref="K40">BUSCARV</f>
        <v>#NAME?</v>
      </c>
      <c r="L40" s="1">
        <v>79</v>
      </c>
      <c r="N40" s="1" t="s">
        <v>175</v>
      </c>
      <c r="O40" s="16">
        <v>44684</v>
      </c>
      <c r="P40" s="11" t="s">
        <v>72</v>
      </c>
      <c r="Q40" s="1" t="e" cm="1" vm="1">
        <f t="array" aca="1" ref="Q40" ca="1">VLOOKUP(ENTRADAS14172041[CÓDIGO PRODUCTO],INVENTARIO12151839[],2,FALSE)</f>
        <v>#VALUE!</v>
      </c>
      <c r="R40" s="1">
        <v>88</v>
      </c>
    </row>
    <row r="41" spans="1:18" x14ac:dyDescent="0.25">
      <c r="A41" s="11" t="s">
        <v>73</v>
      </c>
      <c r="B41" s="4" t="s">
        <v>84</v>
      </c>
      <c r="C41" s="3">
        <f>INVENTARIO12151836[[#This Row],[STOCK]]</f>
        <v>3</v>
      </c>
      <c r="D41" s="17">
        <f>SUMIF(ENTRADAS14172041[[#This Row],[CÓDIGO PRODUCTO]],INVENTARIO12151839[[#This Row],[CÓDIGO PRODUCTO]],ENTRADAS14172041[[#This Row],[CANTIDAD]])</f>
        <v>83</v>
      </c>
      <c r="E41" s="17">
        <f>SUMIF(SALIDAS13161940[[#This Row],[CÓDIGO PRODUCTO]],INVENTARIO12151839[[#This Row],[CÓDIGO PRODUCTO]],SALIDAS13161940[[#This Row],[CANTIDAD]])</f>
        <v>77</v>
      </c>
      <c r="F41" s="18">
        <f>INVENTARIO12151839[[#This Row],[EXISTENCIAS INICIALES]]+INVENTARIO12151839[[#This Row],[ENTRADAS]]-INVENTARIO12151839[[#This Row],[SALIDAS]]</f>
        <v>9</v>
      </c>
      <c r="H41" s="1" t="s">
        <v>175</v>
      </c>
      <c r="I41" s="15">
        <v>44688</v>
      </c>
      <c r="J41" s="11" t="s">
        <v>73</v>
      </c>
      <c r="K41" s="1" t="e" cm="1">
        <f t="array" ref="K41">BUSCARV</f>
        <v>#NAME?</v>
      </c>
      <c r="L41" s="1">
        <v>77</v>
      </c>
      <c r="N41" s="1" t="s">
        <v>176</v>
      </c>
      <c r="O41" s="16">
        <v>44685</v>
      </c>
      <c r="P41" s="11" t="s">
        <v>73</v>
      </c>
      <c r="Q41" s="1" t="e" cm="1" vm="1">
        <f t="array" aca="1" ref="Q41" ca="1">VLOOKUP(ENTRADAS14172041[CÓDIGO PRODUCTO],INVENTARIO12151839[],2,FALSE)</f>
        <v>#VALUE!</v>
      </c>
      <c r="R41" s="1">
        <v>83</v>
      </c>
    </row>
    <row r="42" spans="1:18" x14ac:dyDescent="0.25">
      <c r="A42" s="11" t="s">
        <v>85</v>
      </c>
      <c r="B42" s="4" t="s">
        <v>99</v>
      </c>
      <c r="C42" s="3">
        <f>INVENTARIO12151836[[#This Row],[STOCK]]</f>
        <v>5</v>
      </c>
      <c r="D42" s="17">
        <f>SUMIF(ENTRADAS14172041[[#This Row],[CÓDIGO PRODUCTO]],INVENTARIO12151839[[#This Row],[CÓDIGO PRODUCTO]],ENTRADAS14172041[[#This Row],[CANTIDAD]])</f>
        <v>81</v>
      </c>
      <c r="E42" s="17">
        <f>SUMIF(SALIDAS13161940[[#This Row],[CÓDIGO PRODUCTO]],INVENTARIO12151839[[#This Row],[CÓDIGO PRODUCTO]],SALIDAS13161940[[#This Row],[CANTIDAD]])</f>
        <v>69</v>
      </c>
      <c r="F42" s="18">
        <f>INVENTARIO12151839[[#This Row],[EXISTENCIAS INICIALES]]+INVENTARIO12151839[[#This Row],[ENTRADAS]]-INVENTARIO12151839[[#This Row],[SALIDAS]]</f>
        <v>17</v>
      </c>
      <c r="H42" s="1" t="s">
        <v>176</v>
      </c>
      <c r="I42" s="15">
        <v>44689</v>
      </c>
      <c r="J42" s="11" t="s">
        <v>85</v>
      </c>
      <c r="K42" s="1" t="e" cm="1">
        <f t="array" ref="K42">BUSCARV</f>
        <v>#NAME?</v>
      </c>
      <c r="L42" s="1">
        <v>69</v>
      </c>
      <c r="N42" s="1" t="s">
        <v>177</v>
      </c>
      <c r="O42" s="16">
        <v>44686</v>
      </c>
      <c r="P42" s="11" t="s">
        <v>85</v>
      </c>
      <c r="Q42" s="1" t="e" cm="1" vm="1">
        <f t="array" aca="1" ref="Q42" ca="1">VLOOKUP(ENTRADAS14172041[CÓDIGO PRODUCTO],INVENTARIO12151839[],2,FALSE)</f>
        <v>#VALUE!</v>
      </c>
      <c r="R42" s="1">
        <v>81</v>
      </c>
    </row>
    <row r="43" spans="1:18" x14ac:dyDescent="0.25">
      <c r="A43" s="11" t="s">
        <v>86</v>
      </c>
      <c r="B43" s="4" t="s">
        <v>100</v>
      </c>
      <c r="C43" s="3">
        <f>INVENTARIO12151836[[#This Row],[STOCK]]</f>
        <v>22</v>
      </c>
      <c r="D43" s="17">
        <f>SUMIF(ENTRADAS14172041[[#This Row],[CÓDIGO PRODUCTO]],INVENTARIO12151839[[#This Row],[CÓDIGO PRODUCTO]],ENTRADAS14172041[[#This Row],[CANTIDAD]])</f>
        <v>84</v>
      </c>
      <c r="E43" s="17">
        <f>SUMIF(SALIDAS13161940[[#This Row],[CÓDIGO PRODUCTO]],INVENTARIO12151839[[#This Row],[CÓDIGO PRODUCTO]],SALIDAS13161940[[#This Row],[CANTIDAD]])</f>
        <v>93</v>
      </c>
      <c r="F43" s="18">
        <f>INVENTARIO12151839[[#This Row],[EXISTENCIAS INICIALES]]+INVENTARIO12151839[[#This Row],[ENTRADAS]]-INVENTARIO12151839[[#This Row],[SALIDAS]]</f>
        <v>13</v>
      </c>
      <c r="H43" s="1" t="s">
        <v>177</v>
      </c>
      <c r="I43" s="15">
        <v>44690</v>
      </c>
      <c r="J43" s="11" t="s">
        <v>86</v>
      </c>
      <c r="K43" s="1" t="e" cm="1">
        <f t="array" ref="K43">BUSCARV</f>
        <v>#NAME?</v>
      </c>
      <c r="L43" s="1">
        <v>93</v>
      </c>
      <c r="N43" s="1" t="s">
        <v>178</v>
      </c>
      <c r="O43" s="16">
        <v>44687</v>
      </c>
      <c r="P43" s="11" t="s">
        <v>86</v>
      </c>
      <c r="Q43" s="1" t="e" cm="1" vm="1">
        <f t="array" aca="1" ref="Q43" ca="1">VLOOKUP(ENTRADAS14172041[CÓDIGO PRODUCTO],INVENTARIO12151839[],2,FALSE)</f>
        <v>#VALUE!</v>
      </c>
      <c r="R43" s="1">
        <v>84</v>
      </c>
    </row>
    <row r="44" spans="1:18" x14ac:dyDescent="0.25">
      <c r="A44" s="11" t="s">
        <v>87</v>
      </c>
      <c r="B44" s="4" t="s">
        <v>101</v>
      </c>
      <c r="C44" s="3">
        <f>INVENTARIO12151836[[#This Row],[STOCK]]</f>
        <v>56</v>
      </c>
      <c r="D44" s="17">
        <f>SUMIF(ENTRADAS14172041[[#This Row],[CÓDIGO PRODUCTO]],INVENTARIO12151839[[#This Row],[CÓDIGO PRODUCTO]],ENTRADAS14172041[[#This Row],[CANTIDAD]])</f>
        <v>90</v>
      </c>
      <c r="E44" s="17">
        <f>SUMIF(SALIDAS13161940[[#This Row],[CÓDIGO PRODUCTO]],INVENTARIO12151839[[#This Row],[CÓDIGO PRODUCTO]],SALIDAS13161940[[#This Row],[CANTIDAD]])</f>
        <v>93</v>
      </c>
      <c r="F44" s="18">
        <f>INVENTARIO12151839[[#This Row],[EXISTENCIAS INICIALES]]+INVENTARIO12151839[[#This Row],[ENTRADAS]]-INVENTARIO12151839[[#This Row],[SALIDAS]]</f>
        <v>53</v>
      </c>
      <c r="H44" s="1" t="s">
        <v>178</v>
      </c>
      <c r="I44" s="15">
        <v>44691</v>
      </c>
      <c r="J44" s="11" t="s">
        <v>87</v>
      </c>
      <c r="K44" s="1" t="e" cm="1">
        <f t="array" ref="K44">BUSCARV</f>
        <v>#NAME?</v>
      </c>
      <c r="L44" s="1">
        <v>93</v>
      </c>
      <c r="N44" s="1" t="s">
        <v>179</v>
      </c>
      <c r="O44" s="16">
        <v>44688</v>
      </c>
      <c r="P44" s="11" t="s">
        <v>87</v>
      </c>
      <c r="Q44" s="1" t="e" cm="1" vm="1">
        <f t="array" aca="1" ref="Q44" ca="1">VLOOKUP(ENTRADAS14172041[CÓDIGO PRODUCTO],INVENTARIO12151839[],2,FALSE)</f>
        <v>#VALUE!</v>
      </c>
      <c r="R44" s="1">
        <v>90</v>
      </c>
    </row>
    <row r="45" spans="1:18" x14ac:dyDescent="0.25">
      <c r="A45" s="11" t="s">
        <v>88</v>
      </c>
      <c r="B45" s="4" t="s">
        <v>102</v>
      </c>
      <c r="C45" s="3">
        <f>INVENTARIO12151836[[#This Row],[STOCK]]</f>
        <v>103</v>
      </c>
      <c r="D45" s="17">
        <f>SUMIF(ENTRADAS14172041[[#This Row],[CÓDIGO PRODUCTO]],INVENTARIO12151839[[#This Row],[CÓDIGO PRODUCTO]],ENTRADAS14172041[[#This Row],[CANTIDAD]])</f>
        <v>90</v>
      </c>
      <c r="E45" s="17">
        <f>SUMIF(SALIDAS13161940[[#This Row],[CÓDIGO PRODUCTO]],INVENTARIO12151839[[#This Row],[CÓDIGO PRODUCTO]],SALIDAS13161940[[#This Row],[CANTIDAD]])</f>
        <v>88</v>
      </c>
      <c r="F45" s="18">
        <f>INVENTARIO12151839[[#This Row],[EXISTENCIAS INICIALES]]+INVENTARIO12151839[[#This Row],[ENTRADAS]]-INVENTARIO12151839[[#This Row],[SALIDAS]]</f>
        <v>105</v>
      </c>
      <c r="H45" s="1" t="s">
        <v>179</v>
      </c>
      <c r="I45" s="15">
        <v>44692</v>
      </c>
      <c r="J45" s="11" t="s">
        <v>88</v>
      </c>
      <c r="K45" s="1" t="e" cm="1">
        <f t="array" ref="K45">BUSCARV</f>
        <v>#NAME?</v>
      </c>
      <c r="L45" s="1">
        <v>88</v>
      </c>
      <c r="N45" s="1" t="s">
        <v>180</v>
      </c>
      <c r="O45" s="16">
        <v>44689</v>
      </c>
      <c r="P45" s="11" t="s">
        <v>88</v>
      </c>
      <c r="Q45" s="1" t="e" cm="1" vm="1">
        <f t="array" aca="1" ref="Q45" ca="1">VLOOKUP(ENTRADAS14172041[CÓDIGO PRODUCTO],INVENTARIO12151839[],2,FALSE)</f>
        <v>#VALUE!</v>
      </c>
      <c r="R45" s="1">
        <v>90</v>
      </c>
    </row>
    <row r="46" spans="1:18" x14ac:dyDescent="0.25">
      <c r="A46" s="11" t="s">
        <v>89</v>
      </c>
      <c r="B46" s="4" t="s">
        <v>103</v>
      </c>
      <c r="C46" s="3">
        <f>INVENTARIO12151836[[#This Row],[STOCK]]</f>
        <v>38</v>
      </c>
      <c r="D46" s="17">
        <f>SUMIF(ENTRADAS14172041[[#This Row],[CÓDIGO PRODUCTO]],INVENTARIO12151839[[#This Row],[CÓDIGO PRODUCTO]],ENTRADAS14172041[[#This Row],[CANTIDAD]])</f>
        <v>91</v>
      </c>
      <c r="E46" s="17">
        <f>SUMIF(SALIDAS13161940[[#This Row],[CÓDIGO PRODUCTO]],INVENTARIO12151839[[#This Row],[CÓDIGO PRODUCTO]],SALIDAS13161940[[#This Row],[CANTIDAD]])</f>
        <v>89</v>
      </c>
      <c r="F46" s="18">
        <f>INVENTARIO12151839[[#This Row],[EXISTENCIAS INICIALES]]+INVENTARIO12151839[[#This Row],[ENTRADAS]]-INVENTARIO12151839[[#This Row],[SALIDAS]]</f>
        <v>40</v>
      </c>
      <c r="H46" s="1" t="s">
        <v>180</v>
      </c>
      <c r="I46" s="15">
        <v>44693</v>
      </c>
      <c r="J46" s="11" t="s">
        <v>89</v>
      </c>
      <c r="K46" s="1" t="e" cm="1">
        <f t="array" ref="K46">BUSCARV</f>
        <v>#NAME?</v>
      </c>
      <c r="L46" s="1">
        <v>89</v>
      </c>
      <c r="N46" s="1" t="s">
        <v>181</v>
      </c>
      <c r="O46" s="16">
        <v>44690</v>
      </c>
      <c r="P46" s="11" t="s">
        <v>89</v>
      </c>
      <c r="Q46" s="1" t="e" cm="1" vm="1">
        <f t="array" aca="1" ref="Q46" ca="1">VLOOKUP(ENTRADAS14172041[CÓDIGO PRODUCTO],INVENTARIO12151839[],2,FALSE)</f>
        <v>#VALUE!</v>
      </c>
      <c r="R46" s="1">
        <v>91</v>
      </c>
    </row>
    <row r="47" spans="1:18" x14ac:dyDescent="0.25">
      <c r="A47" s="11" t="s">
        <v>90</v>
      </c>
      <c r="B47" s="4" t="s">
        <v>104</v>
      </c>
      <c r="C47" s="3">
        <f>INVENTARIO12151836[[#This Row],[STOCK]]</f>
        <v>13</v>
      </c>
      <c r="D47" s="17">
        <f>SUMIF(ENTRADAS14172041[[#This Row],[CÓDIGO PRODUCTO]],INVENTARIO12151839[[#This Row],[CÓDIGO PRODUCTO]],ENTRADAS14172041[[#This Row],[CANTIDAD]])</f>
        <v>85</v>
      </c>
      <c r="E47" s="17">
        <f>SUMIF(SALIDAS13161940[[#This Row],[CÓDIGO PRODUCTO]],INVENTARIO12151839[[#This Row],[CÓDIGO PRODUCTO]],SALIDAS13161940[[#This Row],[CANTIDAD]])</f>
        <v>95</v>
      </c>
      <c r="F47" s="18">
        <f>INVENTARIO12151839[[#This Row],[EXISTENCIAS INICIALES]]+INVENTARIO12151839[[#This Row],[ENTRADAS]]-INVENTARIO12151839[[#This Row],[SALIDAS]]</f>
        <v>3</v>
      </c>
      <c r="H47" s="1" t="s">
        <v>181</v>
      </c>
      <c r="I47" s="15">
        <v>44694</v>
      </c>
      <c r="J47" s="11" t="s">
        <v>90</v>
      </c>
      <c r="K47" s="1" t="e" cm="1">
        <f t="array" ref="K47">BUSCARV</f>
        <v>#NAME?</v>
      </c>
      <c r="L47" s="1">
        <v>95</v>
      </c>
      <c r="N47" s="1" t="s">
        <v>182</v>
      </c>
      <c r="O47" s="16">
        <v>44691</v>
      </c>
      <c r="P47" s="11" t="s">
        <v>90</v>
      </c>
      <c r="Q47" s="1" t="e" cm="1" vm="1">
        <f t="array" aca="1" ref="Q47" ca="1">VLOOKUP(ENTRADAS14172041[CÓDIGO PRODUCTO],INVENTARIO12151839[],2,FALSE)</f>
        <v>#VALUE!</v>
      </c>
      <c r="R47" s="1">
        <v>85</v>
      </c>
    </row>
    <row r="48" spans="1:18" x14ac:dyDescent="0.25">
      <c r="A48" s="11" t="s">
        <v>91</v>
      </c>
      <c r="B48" s="4" t="s">
        <v>105</v>
      </c>
      <c r="C48" s="3">
        <f>INVENTARIO12151836[[#This Row],[STOCK]]</f>
        <v>13</v>
      </c>
      <c r="D48" s="17">
        <f>SUMIF(ENTRADAS14172041[[#This Row],[CÓDIGO PRODUCTO]],INVENTARIO12151839[[#This Row],[CÓDIGO PRODUCTO]],ENTRADAS14172041[[#This Row],[CANTIDAD]])</f>
        <v>82</v>
      </c>
      <c r="E48" s="17">
        <f>SUMIF(SALIDAS13161940[[#This Row],[CÓDIGO PRODUCTO]],INVENTARIO12151839[[#This Row],[CÓDIGO PRODUCTO]],SALIDAS13161940[[#This Row],[CANTIDAD]])</f>
        <v>89</v>
      </c>
      <c r="F48" s="18">
        <f>INVENTARIO12151839[[#This Row],[EXISTENCIAS INICIALES]]+INVENTARIO12151839[[#This Row],[ENTRADAS]]-INVENTARIO12151839[[#This Row],[SALIDAS]]</f>
        <v>6</v>
      </c>
      <c r="H48" s="1" t="s">
        <v>182</v>
      </c>
      <c r="I48" s="15">
        <v>44695</v>
      </c>
      <c r="J48" s="11" t="s">
        <v>91</v>
      </c>
      <c r="K48" s="1" t="e" cm="1">
        <f t="array" ref="K48">BUSCARV</f>
        <v>#NAME?</v>
      </c>
      <c r="L48" s="1">
        <v>89</v>
      </c>
      <c r="N48" s="1" t="s">
        <v>183</v>
      </c>
      <c r="O48" s="16">
        <v>44692</v>
      </c>
      <c r="P48" s="11" t="s">
        <v>91</v>
      </c>
      <c r="Q48" s="1" t="e" cm="1" vm="1">
        <f t="array" aca="1" ref="Q48" ca="1">VLOOKUP(ENTRADAS14172041[CÓDIGO PRODUCTO],INVENTARIO12151839[],2,FALSE)</f>
        <v>#VALUE!</v>
      </c>
      <c r="R48" s="1">
        <v>82</v>
      </c>
    </row>
    <row r="49" spans="1:18" x14ac:dyDescent="0.25">
      <c r="A49" s="11" t="s">
        <v>92</v>
      </c>
      <c r="B49" s="4" t="s">
        <v>106</v>
      </c>
      <c r="C49" s="3">
        <f>INVENTARIO12151836[[#This Row],[STOCK]]</f>
        <v>52</v>
      </c>
      <c r="D49" s="17">
        <f>SUMIF(ENTRADAS14172041[[#This Row],[CÓDIGO PRODUCTO]],INVENTARIO12151839[[#This Row],[CÓDIGO PRODUCTO]],ENTRADAS14172041[[#This Row],[CANTIDAD]])</f>
        <v>86</v>
      </c>
      <c r="E49" s="17">
        <f>SUMIF(SALIDAS13161940[[#This Row],[CÓDIGO PRODUCTO]],INVENTARIO12151839[[#This Row],[CÓDIGO PRODUCTO]],SALIDAS13161940[[#This Row],[CANTIDAD]])</f>
        <v>91</v>
      </c>
      <c r="F49" s="18">
        <f>INVENTARIO12151839[[#This Row],[EXISTENCIAS INICIALES]]+INVENTARIO12151839[[#This Row],[ENTRADAS]]-INVENTARIO12151839[[#This Row],[SALIDAS]]</f>
        <v>47</v>
      </c>
      <c r="H49" s="1" t="s">
        <v>183</v>
      </c>
      <c r="I49" s="15">
        <v>44696</v>
      </c>
      <c r="J49" s="11" t="s">
        <v>92</v>
      </c>
      <c r="K49" s="1" t="e" cm="1">
        <f t="array" ref="K49">BUSCARV</f>
        <v>#NAME?</v>
      </c>
      <c r="L49" s="1">
        <v>91</v>
      </c>
      <c r="N49" s="1" t="s">
        <v>184</v>
      </c>
      <c r="O49" s="16">
        <v>44693</v>
      </c>
      <c r="P49" s="11" t="s">
        <v>92</v>
      </c>
      <c r="Q49" s="1" t="e" cm="1" vm="1">
        <f t="array" aca="1" ref="Q49" ca="1">VLOOKUP(ENTRADAS14172041[CÓDIGO PRODUCTO],INVENTARIO12151839[],2,FALSE)</f>
        <v>#VALUE!</v>
      </c>
      <c r="R49" s="1">
        <v>86</v>
      </c>
    </row>
    <row r="50" spans="1:18" x14ac:dyDescent="0.25">
      <c r="A50" s="11" t="s">
        <v>93</v>
      </c>
      <c r="B50" s="4" t="s">
        <v>107</v>
      </c>
      <c r="C50" s="3">
        <f>INVENTARIO12151836[[#This Row],[STOCK]]</f>
        <v>44</v>
      </c>
      <c r="D50" s="17">
        <f>SUMIF(ENTRADAS14172041[[#This Row],[CÓDIGO PRODUCTO]],INVENTARIO12151839[[#This Row],[CÓDIGO PRODUCTO]],ENTRADAS14172041[[#This Row],[CANTIDAD]])</f>
        <v>86</v>
      </c>
      <c r="E50" s="17">
        <f>SUMIF(SALIDAS13161940[[#This Row],[CÓDIGO PRODUCTO]],INVENTARIO12151839[[#This Row],[CÓDIGO PRODUCTO]],SALIDAS13161940[[#This Row],[CANTIDAD]])</f>
        <v>94</v>
      </c>
      <c r="F50" s="18">
        <f>INVENTARIO12151839[[#This Row],[EXISTENCIAS INICIALES]]+INVENTARIO12151839[[#This Row],[ENTRADAS]]-INVENTARIO12151839[[#This Row],[SALIDAS]]</f>
        <v>36</v>
      </c>
      <c r="H50" s="1" t="s">
        <v>184</v>
      </c>
      <c r="I50" s="15">
        <v>44697</v>
      </c>
      <c r="J50" s="11" t="s">
        <v>93</v>
      </c>
      <c r="K50" s="1" t="e" cm="1">
        <f t="array" ref="K50">BUSCARV</f>
        <v>#NAME?</v>
      </c>
      <c r="L50" s="1">
        <v>94</v>
      </c>
      <c r="N50" s="1" t="s">
        <v>185</v>
      </c>
      <c r="O50" s="16">
        <v>44694</v>
      </c>
      <c r="P50" s="11" t="s">
        <v>93</v>
      </c>
      <c r="Q50" s="1" t="e" cm="1" vm="1">
        <f t="array" aca="1" ref="Q50" ca="1">VLOOKUP(ENTRADAS14172041[CÓDIGO PRODUCTO],INVENTARIO12151839[],2,FALSE)</f>
        <v>#VALUE!</v>
      </c>
      <c r="R50" s="1">
        <v>86</v>
      </c>
    </row>
    <row r="51" spans="1:18" x14ac:dyDescent="0.25">
      <c r="A51" s="11" t="s">
        <v>94</v>
      </c>
      <c r="B51" s="4" t="s">
        <v>108</v>
      </c>
      <c r="C51" s="3">
        <f>INVENTARIO12151836[[#This Row],[STOCK]]</f>
        <v>12</v>
      </c>
      <c r="D51" s="17">
        <f>SUMIF(ENTRADAS14172041[[#This Row],[CÓDIGO PRODUCTO]],INVENTARIO12151839[[#This Row],[CÓDIGO PRODUCTO]],ENTRADAS14172041[[#This Row],[CANTIDAD]])</f>
        <v>87</v>
      </c>
      <c r="E51" s="17">
        <f>SUMIF(SALIDAS13161940[[#This Row],[CÓDIGO PRODUCTO]],INVENTARIO12151839[[#This Row],[CÓDIGO PRODUCTO]],SALIDAS13161940[[#This Row],[CANTIDAD]])</f>
        <v>88</v>
      </c>
      <c r="F51" s="18">
        <f>INVENTARIO12151839[[#This Row],[EXISTENCIAS INICIALES]]+INVENTARIO12151839[[#This Row],[ENTRADAS]]-INVENTARIO12151839[[#This Row],[SALIDAS]]</f>
        <v>11</v>
      </c>
      <c r="H51" s="1" t="s">
        <v>185</v>
      </c>
      <c r="I51" s="15">
        <v>44698</v>
      </c>
      <c r="J51" s="11" t="s">
        <v>94</v>
      </c>
      <c r="K51" s="1" t="e" cm="1">
        <f t="array" ref="K51">BUSCARV</f>
        <v>#NAME?</v>
      </c>
      <c r="L51" s="1">
        <v>88</v>
      </c>
      <c r="N51" s="1" t="s">
        <v>186</v>
      </c>
      <c r="O51" s="16">
        <v>44695</v>
      </c>
      <c r="P51" s="11" t="s">
        <v>94</v>
      </c>
      <c r="Q51" s="1" t="e" cm="1" vm="1">
        <f t="array" aca="1" ref="Q51" ca="1">VLOOKUP(ENTRADAS14172041[CÓDIGO PRODUCTO],INVENTARIO12151839[],2,FALSE)</f>
        <v>#VALUE!</v>
      </c>
      <c r="R51" s="1">
        <v>87</v>
      </c>
    </row>
    <row r="52" spans="1:18" x14ac:dyDescent="0.25">
      <c r="A52" s="11" t="s">
        <v>95</v>
      </c>
      <c r="B52" s="4" t="s">
        <v>109</v>
      </c>
      <c r="C52" s="3">
        <f>INVENTARIO12151836[[#This Row],[STOCK]]</f>
        <v>60</v>
      </c>
      <c r="D52" s="17">
        <f>SUMIF(ENTRADAS14172041[[#This Row],[CÓDIGO PRODUCTO]],INVENTARIO12151839[[#This Row],[CÓDIGO PRODUCTO]],ENTRADAS14172041[[#This Row],[CANTIDAD]])</f>
        <v>88</v>
      </c>
      <c r="E52" s="17">
        <f>SUMIF(SALIDAS13161940[[#This Row],[CÓDIGO PRODUCTO]],INVENTARIO12151839[[#This Row],[CÓDIGO PRODUCTO]],SALIDAS13161940[[#This Row],[CANTIDAD]])</f>
        <v>89</v>
      </c>
      <c r="F52" s="18">
        <f>INVENTARIO12151839[[#This Row],[EXISTENCIAS INICIALES]]+INVENTARIO12151839[[#This Row],[ENTRADAS]]-INVENTARIO12151839[[#This Row],[SALIDAS]]</f>
        <v>59</v>
      </c>
      <c r="H52" s="1" t="s">
        <v>186</v>
      </c>
      <c r="I52" s="15">
        <v>44699</v>
      </c>
      <c r="J52" s="11" t="s">
        <v>95</v>
      </c>
      <c r="K52" s="1" t="e" cm="1">
        <f t="array" ref="K52">BUSCARV</f>
        <v>#NAME?</v>
      </c>
      <c r="L52" s="1">
        <v>89</v>
      </c>
      <c r="N52" s="1" t="s">
        <v>187</v>
      </c>
      <c r="O52" s="16">
        <v>44696</v>
      </c>
      <c r="P52" s="11" t="s">
        <v>95</v>
      </c>
      <c r="Q52" s="1" t="e" cm="1" vm="1">
        <f t="array" aca="1" ref="Q52" ca="1">VLOOKUP(ENTRADAS14172041[CÓDIGO PRODUCTO],INVENTARIO12151839[],2,FALSE)</f>
        <v>#VALUE!</v>
      </c>
      <c r="R52" s="1">
        <v>88</v>
      </c>
    </row>
    <row r="53" spans="1:18" x14ac:dyDescent="0.25">
      <c r="A53" s="11" t="s">
        <v>96</v>
      </c>
      <c r="B53" s="4" t="s">
        <v>110</v>
      </c>
      <c r="C53" s="3">
        <f>INVENTARIO12151836[[#This Row],[STOCK]]</f>
        <v>18</v>
      </c>
      <c r="D53" s="17">
        <f>SUMIF(ENTRADAS14172041[[#This Row],[CÓDIGO PRODUCTO]],INVENTARIO12151839[[#This Row],[CÓDIGO PRODUCTO]],ENTRADAS14172041[[#This Row],[CANTIDAD]])</f>
        <v>80</v>
      </c>
      <c r="E53" s="17">
        <f>SUMIF(SALIDAS13161940[[#This Row],[CÓDIGO PRODUCTO]],INVENTARIO12151839[[#This Row],[CÓDIGO PRODUCTO]],SALIDAS13161940[[#This Row],[CANTIDAD]])</f>
        <v>92</v>
      </c>
      <c r="F53" s="18">
        <f>INVENTARIO12151839[[#This Row],[EXISTENCIAS INICIALES]]+INVENTARIO12151839[[#This Row],[ENTRADAS]]-INVENTARIO12151839[[#This Row],[SALIDAS]]</f>
        <v>6</v>
      </c>
      <c r="H53" s="1" t="s">
        <v>187</v>
      </c>
      <c r="I53" s="15">
        <v>44700</v>
      </c>
      <c r="J53" s="11" t="s">
        <v>96</v>
      </c>
      <c r="K53" s="1" t="e" cm="1">
        <f t="array" ref="K53">BUSCARV</f>
        <v>#NAME?</v>
      </c>
      <c r="L53" s="1">
        <v>92</v>
      </c>
      <c r="N53" s="1" t="s">
        <v>188</v>
      </c>
      <c r="O53" s="16">
        <v>44697</v>
      </c>
      <c r="P53" s="11" t="s">
        <v>96</v>
      </c>
      <c r="Q53" s="1" t="e" cm="1" vm="1">
        <f t="array" aca="1" ref="Q53" ca="1">VLOOKUP(ENTRADAS14172041[CÓDIGO PRODUCTO],INVENTARIO12151839[],2,FALSE)</f>
        <v>#VALUE!</v>
      </c>
      <c r="R53" s="1">
        <v>80</v>
      </c>
    </row>
    <row r="54" spans="1:18" x14ac:dyDescent="0.25">
      <c r="A54" s="11" t="s">
        <v>97</v>
      </c>
      <c r="B54" s="4" t="s">
        <v>111</v>
      </c>
      <c r="C54" s="3">
        <f>INVENTARIO12151836[[#This Row],[STOCK]]</f>
        <v>79</v>
      </c>
      <c r="D54" s="17">
        <f>SUMIF(ENTRADAS14172041[[#This Row],[CÓDIGO PRODUCTO]],INVENTARIO12151839[[#This Row],[CÓDIGO PRODUCTO]],ENTRADAS14172041[[#This Row],[CANTIDAD]])</f>
        <v>90</v>
      </c>
      <c r="E54" s="17">
        <f>SUMIF(SALIDAS13161940[[#This Row],[CÓDIGO PRODUCTO]],INVENTARIO12151839[[#This Row],[CÓDIGO PRODUCTO]],SALIDAS13161940[[#This Row],[CANTIDAD]])</f>
        <v>86</v>
      </c>
      <c r="F54" s="18">
        <f>INVENTARIO12151839[[#This Row],[EXISTENCIAS INICIALES]]+INVENTARIO12151839[[#This Row],[ENTRADAS]]-INVENTARIO12151839[[#This Row],[SALIDAS]]</f>
        <v>83</v>
      </c>
      <c r="H54" s="1" t="s">
        <v>188</v>
      </c>
      <c r="I54" s="15">
        <v>44701</v>
      </c>
      <c r="J54" s="11" t="s">
        <v>97</v>
      </c>
      <c r="K54" s="1" t="e" cm="1">
        <f t="array" ref="K54">BUSCARV</f>
        <v>#NAME?</v>
      </c>
      <c r="L54" s="1">
        <v>86</v>
      </c>
      <c r="N54" s="1" t="s">
        <v>189</v>
      </c>
      <c r="O54" s="16">
        <v>44698</v>
      </c>
      <c r="P54" s="11" t="s">
        <v>97</v>
      </c>
      <c r="Q54" s="1" t="e" cm="1" vm="1">
        <f t="array" aca="1" ref="Q54" ca="1">VLOOKUP(ENTRADAS14172041[CÓDIGO PRODUCTO],INVENTARIO12151839[],2,FALSE)</f>
        <v>#VALUE!</v>
      </c>
      <c r="R54" s="1">
        <v>90</v>
      </c>
    </row>
    <row r="55" spans="1:18" x14ac:dyDescent="0.25">
      <c r="A55" s="11" t="s">
        <v>98</v>
      </c>
      <c r="B55" s="4" t="s">
        <v>112</v>
      </c>
      <c r="C55" s="3">
        <f>INVENTARIO12151836[[#This Row],[STOCK]]</f>
        <v>42</v>
      </c>
      <c r="D55" s="17">
        <f>SUMIF(ENTRADAS14172041[[#This Row],[CÓDIGO PRODUCTO]],INVENTARIO12151839[[#This Row],[CÓDIGO PRODUCTO]],ENTRADAS14172041[[#This Row],[CANTIDAD]])</f>
        <v>87</v>
      </c>
      <c r="E55" s="17">
        <f>SUMIF(SALIDAS13161940[[#This Row],[CÓDIGO PRODUCTO]],INVENTARIO12151839[[#This Row],[CÓDIGO PRODUCTO]],SALIDAS13161940[[#This Row],[CANTIDAD]])</f>
        <v>93</v>
      </c>
      <c r="F55" s="18">
        <f>INVENTARIO12151839[[#This Row],[EXISTENCIAS INICIALES]]+INVENTARIO12151839[[#This Row],[ENTRADAS]]-INVENTARIO12151839[[#This Row],[SALIDAS]]</f>
        <v>36</v>
      </c>
      <c r="H55" s="1" t="s">
        <v>189</v>
      </c>
      <c r="I55" s="15">
        <v>44702</v>
      </c>
      <c r="J55" s="11" t="s">
        <v>98</v>
      </c>
      <c r="K55" s="1" t="e" cm="1">
        <f t="array" ref="K55">BUSCARV</f>
        <v>#NAME?</v>
      </c>
      <c r="L55" s="1">
        <v>93</v>
      </c>
      <c r="N55" s="1" t="s">
        <v>190</v>
      </c>
      <c r="O55" s="16">
        <v>44699</v>
      </c>
      <c r="P55" s="11" t="s">
        <v>98</v>
      </c>
      <c r="Q55" s="1" t="e" cm="1" vm="1">
        <f t="array" aca="1" ref="Q55" ca="1">VLOOKUP(ENTRADAS14172041[CÓDIGO PRODUCTO],INVENTARIO12151839[],2,FALSE)</f>
        <v>#VALUE!</v>
      </c>
      <c r="R55" s="1">
        <v>87</v>
      </c>
    </row>
    <row r="56" spans="1:18" x14ac:dyDescent="0.25">
      <c r="A56" s="11" t="s">
        <v>113</v>
      </c>
      <c r="B56" s="4" t="s">
        <v>125</v>
      </c>
      <c r="C56" s="3">
        <f>INVENTARIO12151836[[#This Row],[STOCK]]</f>
        <v>14</v>
      </c>
      <c r="D56" s="17">
        <f>SUMIF(ENTRADAS14172041[[#This Row],[CÓDIGO PRODUCTO]],INVENTARIO12151839[[#This Row],[CÓDIGO PRODUCTO]],ENTRADAS14172041[[#This Row],[CANTIDAD]])</f>
        <v>88</v>
      </c>
      <c r="E56" s="17">
        <f>SUMIF(SALIDAS13161940[[#This Row],[CÓDIGO PRODUCTO]],INVENTARIO12151839[[#This Row],[CÓDIGO PRODUCTO]],SALIDAS13161940[[#This Row],[CANTIDAD]])</f>
        <v>89</v>
      </c>
      <c r="F56" s="18">
        <f>INVENTARIO12151839[[#This Row],[EXISTENCIAS INICIALES]]+INVENTARIO12151839[[#This Row],[ENTRADAS]]-INVENTARIO12151839[[#This Row],[SALIDAS]]</f>
        <v>13</v>
      </c>
      <c r="H56" s="1" t="s">
        <v>190</v>
      </c>
      <c r="I56" s="15">
        <v>44703</v>
      </c>
      <c r="J56" s="11" t="s">
        <v>113</v>
      </c>
      <c r="K56" s="1" t="e" cm="1">
        <f t="array" ref="K56">BUSCARV</f>
        <v>#NAME?</v>
      </c>
      <c r="L56" s="1">
        <v>89</v>
      </c>
      <c r="N56" s="1" t="s">
        <v>191</v>
      </c>
      <c r="O56" s="16">
        <v>44700</v>
      </c>
      <c r="P56" s="11" t="s">
        <v>113</v>
      </c>
      <c r="Q56" s="1" t="e" cm="1" vm="1">
        <f t="array" aca="1" ref="Q56" ca="1">VLOOKUP(ENTRADAS14172041[CÓDIGO PRODUCTO],INVENTARIO12151839[],2,FALSE)</f>
        <v>#VALUE!</v>
      </c>
      <c r="R56" s="1">
        <v>88</v>
      </c>
    </row>
    <row r="57" spans="1:18" x14ac:dyDescent="0.25">
      <c r="A57" s="11" t="s">
        <v>114</v>
      </c>
      <c r="B57" s="4" t="s">
        <v>126</v>
      </c>
      <c r="C57" s="3">
        <f>INVENTARIO12151836[[#This Row],[STOCK]]</f>
        <v>74</v>
      </c>
      <c r="D57" s="17">
        <f>SUMIF(ENTRADAS14172041[[#This Row],[CÓDIGO PRODUCTO]],INVENTARIO12151839[[#This Row],[CÓDIGO PRODUCTO]],ENTRADAS14172041[[#This Row],[CANTIDAD]])</f>
        <v>85</v>
      </c>
      <c r="E57" s="17">
        <f>SUMIF(SALIDAS13161940[[#This Row],[CÓDIGO PRODUCTO]],INVENTARIO12151839[[#This Row],[CÓDIGO PRODUCTO]],SALIDAS13161940[[#This Row],[CANTIDAD]])</f>
        <v>87</v>
      </c>
      <c r="F57" s="18">
        <f>INVENTARIO12151839[[#This Row],[EXISTENCIAS INICIALES]]+INVENTARIO12151839[[#This Row],[ENTRADAS]]-INVENTARIO12151839[[#This Row],[SALIDAS]]</f>
        <v>72</v>
      </c>
      <c r="H57" s="1" t="s">
        <v>191</v>
      </c>
      <c r="I57" s="15">
        <v>44704</v>
      </c>
      <c r="J57" s="11" t="s">
        <v>114</v>
      </c>
      <c r="K57" s="1" t="e" cm="1">
        <f t="array" ref="K57">BUSCARV</f>
        <v>#NAME?</v>
      </c>
      <c r="L57" s="1">
        <v>87</v>
      </c>
      <c r="N57" s="1" t="s">
        <v>192</v>
      </c>
      <c r="O57" s="16">
        <v>44701</v>
      </c>
      <c r="P57" s="11" t="s">
        <v>114</v>
      </c>
      <c r="Q57" s="1" t="e" cm="1" vm="1">
        <f t="array" aca="1" ref="Q57" ca="1">VLOOKUP(ENTRADAS14172041[CÓDIGO PRODUCTO],INVENTARIO12151839[],2,FALSE)</f>
        <v>#VALUE!</v>
      </c>
      <c r="R57" s="1">
        <v>85</v>
      </c>
    </row>
    <row r="58" spans="1:18" x14ac:dyDescent="0.25">
      <c r="A58" s="11" t="s">
        <v>115</v>
      </c>
      <c r="B58" s="4" t="s">
        <v>127</v>
      </c>
      <c r="C58" s="3">
        <f>INVENTARIO12151836[[#This Row],[STOCK]]</f>
        <v>28</v>
      </c>
      <c r="D58" s="17">
        <f>SUMIF(ENTRADAS14172041[[#This Row],[CÓDIGO PRODUCTO]],INVENTARIO12151839[[#This Row],[CÓDIGO PRODUCTO]],ENTRADAS14172041[[#This Row],[CANTIDAD]])</f>
        <v>86</v>
      </c>
      <c r="E58" s="17">
        <f>SUMIF(SALIDAS13161940[[#This Row],[CÓDIGO PRODUCTO]],INVENTARIO12151839[[#This Row],[CÓDIGO PRODUCTO]],SALIDAS13161940[[#This Row],[CANTIDAD]])</f>
        <v>93</v>
      </c>
      <c r="F58" s="18">
        <f>INVENTARIO12151839[[#This Row],[EXISTENCIAS INICIALES]]+INVENTARIO12151839[[#This Row],[ENTRADAS]]-INVENTARIO12151839[[#This Row],[SALIDAS]]</f>
        <v>21</v>
      </c>
      <c r="H58" s="1" t="s">
        <v>192</v>
      </c>
      <c r="I58" s="15">
        <v>44705</v>
      </c>
      <c r="J58" s="11" t="s">
        <v>115</v>
      </c>
      <c r="K58" s="1" t="e" cm="1">
        <f t="array" ref="K58">BUSCARV</f>
        <v>#NAME?</v>
      </c>
      <c r="L58" s="1">
        <v>93</v>
      </c>
      <c r="N58" s="1" t="s">
        <v>193</v>
      </c>
      <c r="O58" s="16">
        <v>44702</v>
      </c>
      <c r="P58" s="11" t="s">
        <v>115</v>
      </c>
      <c r="Q58" s="1" t="e" cm="1" vm="1">
        <f t="array" aca="1" ref="Q58" ca="1">VLOOKUP(ENTRADAS14172041[CÓDIGO PRODUCTO],INVENTARIO12151839[],2,FALSE)</f>
        <v>#VALUE!</v>
      </c>
      <c r="R58" s="1">
        <v>86</v>
      </c>
    </row>
    <row r="59" spans="1:18" x14ac:dyDescent="0.25">
      <c r="A59" s="11" t="s">
        <v>116</v>
      </c>
      <c r="B59" s="4" t="s">
        <v>128</v>
      </c>
      <c r="C59" s="3">
        <f>INVENTARIO12151836[[#This Row],[STOCK]]</f>
        <v>37</v>
      </c>
      <c r="D59" s="17">
        <f>SUMIF(ENTRADAS14172041[[#This Row],[CÓDIGO PRODUCTO]],INVENTARIO12151839[[#This Row],[CÓDIGO PRODUCTO]],ENTRADAS14172041[[#This Row],[CANTIDAD]])</f>
        <v>91</v>
      </c>
      <c r="E59" s="17">
        <f>SUMIF(SALIDAS13161940[[#This Row],[CÓDIGO PRODUCTO]],INVENTARIO12151839[[#This Row],[CÓDIGO PRODUCTO]],SALIDAS13161940[[#This Row],[CANTIDAD]])</f>
        <v>95</v>
      </c>
      <c r="F59" s="18">
        <f>INVENTARIO12151839[[#This Row],[EXISTENCIAS INICIALES]]+INVENTARIO12151839[[#This Row],[ENTRADAS]]-INVENTARIO12151839[[#This Row],[SALIDAS]]</f>
        <v>33</v>
      </c>
      <c r="H59" s="1" t="s">
        <v>193</v>
      </c>
      <c r="I59" s="15">
        <v>44706</v>
      </c>
      <c r="J59" s="11" t="s">
        <v>116</v>
      </c>
      <c r="K59" s="1" t="e" cm="1">
        <f t="array" ref="K59">BUSCARV</f>
        <v>#NAME?</v>
      </c>
      <c r="L59" s="1">
        <v>95</v>
      </c>
      <c r="N59" s="1" t="s">
        <v>194</v>
      </c>
      <c r="O59" s="16">
        <v>44703</v>
      </c>
      <c r="P59" s="11" t="s">
        <v>116</v>
      </c>
      <c r="Q59" s="1" t="e" cm="1" vm="1">
        <f t="array" aca="1" ref="Q59" ca="1">VLOOKUP(ENTRADAS14172041[CÓDIGO PRODUCTO],INVENTARIO12151839[],2,FALSE)</f>
        <v>#VALUE!</v>
      </c>
      <c r="R59" s="1">
        <v>91</v>
      </c>
    </row>
    <row r="60" spans="1:18" x14ac:dyDescent="0.25">
      <c r="A60" s="11" t="s">
        <v>117</v>
      </c>
      <c r="B60" s="4" t="s">
        <v>129</v>
      </c>
      <c r="C60" s="3">
        <f>INVENTARIO12151836[[#This Row],[STOCK]]</f>
        <v>109</v>
      </c>
      <c r="D60" s="17">
        <f>SUMIF(ENTRADAS14172041[[#This Row],[CÓDIGO PRODUCTO]],INVENTARIO12151839[[#This Row],[CÓDIGO PRODUCTO]],ENTRADAS14172041[[#This Row],[CANTIDAD]])</f>
        <v>85</v>
      </c>
      <c r="E60" s="17">
        <f>SUMIF(SALIDAS13161940[[#This Row],[CÓDIGO PRODUCTO]],INVENTARIO12151839[[#This Row],[CÓDIGO PRODUCTO]],SALIDAS13161940[[#This Row],[CANTIDAD]])</f>
        <v>87</v>
      </c>
      <c r="F60" s="18">
        <f>INVENTARIO12151839[[#This Row],[EXISTENCIAS INICIALES]]+INVENTARIO12151839[[#This Row],[ENTRADAS]]-INVENTARIO12151839[[#This Row],[SALIDAS]]</f>
        <v>107</v>
      </c>
      <c r="H60" s="1" t="s">
        <v>194</v>
      </c>
      <c r="I60" s="15">
        <v>44707</v>
      </c>
      <c r="J60" s="11" t="s">
        <v>117</v>
      </c>
      <c r="K60" s="1" t="e" cm="1">
        <f t="array" ref="K60">BUSCARV</f>
        <v>#NAME?</v>
      </c>
      <c r="L60" s="1">
        <v>87</v>
      </c>
      <c r="N60" s="1" t="s">
        <v>195</v>
      </c>
      <c r="O60" s="16">
        <v>44704</v>
      </c>
      <c r="P60" s="11" t="s">
        <v>117</v>
      </c>
      <c r="Q60" s="1" t="e" cm="1" vm="1">
        <f t="array" aca="1" ref="Q60" ca="1">VLOOKUP(ENTRADAS14172041[CÓDIGO PRODUCTO],INVENTARIO12151839[],2,FALSE)</f>
        <v>#VALUE!</v>
      </c>
      <c r="R60" s="1">
        <v>85</v>
      </c>
    </row>
    <row r="61" spans="1:18" x14ac:dyDescent="0.25">
      <c r="A61" s="11" t="s">
        <v>118</v>
      </c>
      <c r="B61" s="4" t="s">
        <v>130</v>
      </c>
      <c r="C61" s="3">
        <f>INVENTARIO12151836[[#This Row],[STOCK]]</f>
        <v>35</v>
      </c>
      <c r="D61" s="17">
        <f>SUMIF(ENTRADAS14172041[[#This Row],[CÓDIGO PRODUCTO]],INVENTARIO12151839[[#This Row],[CÓDIGO PRODUCTO]],ENTRADAS14172041[[#This Row],[CANTIDAD]])</f>
        <v>81</v>
      </c>
      <c r="E61" s="17">
        <f>SUMIF(SALIDAS13161940[[#This Row],[CÓDIGO PRODUCTO]],INVENTARIO12151839[[#This Row],[CÓDIGO PRODUCTO]],SALIDAS13161940[[#This Row],[CANTIDAD]])</f>
        <v>87</v>
      </c>
      <c r="F61" s="18">
        <f>INVENTARIO12151839[[#This Row],[EXISTENCIAS INICIALES]]+INVENTARIO12151839[[#This Row],[ENTRADAS]]-INVENTARIO12151839[[#This Row],[SALIDAS]]</f>
        <v>29</v>
      </c>
      <c r="H61" s="1" t="s">
        <v>195</v>
      </c>
      <c r="I61" s="15">
        <v>44708</v>
      </c>
      <c r="J61" s="11" t="s">
        <v>118</v>
      </c>
      <c r="K61" s="1" t="e" cm="1">
        <f t="array" ref="K61">BUSCARV</f>
        <v>#NAME?</v>
      </c>
      <c r="L61" s="1">
        <v>87</v>
      </c>
      <c r="N61" s="1" t="s">
        <v>196</v>
      </c>
      <c r="O61" s="16">
        <v>44705</v>
      </c>
      <c r="P61" s="11" t="s">
        <v>118</v>
      </c>
      <c r="Q61" s="1" t="e" cm="1" vm="1">
        <f t="array" aca="1" ref="Q61" ca="1">VLOOKUP(ENTRADAS14172041[CÓDIGO PRODUCTO],INVENTARIO12151839[],2,FALSE)</f>
        <v>#VALUE!</v>
      </c>
      <c r="R61" s="1">
        <v>81</v>
      </c>
    </row>
    <row r="62" spans="1:18" x14ac:dyDescent="0.25">
      <c r="A62" s="11" t="s">
        <v>119</v>
      </c>
      <c r="B62" s="4" t="s">
        <v>131</v>
      </c>
      <c r="C62" s="3">
        <f>INVENTARIO12151836[[#This Row],[STOCK]]</f>
        <v>13</v>
      </c>
      <c r="D62" s="17">
        <f>SUMIF(ENTRADAS14172041[[#This Row],[CÓDIGO PRODUCTO]],INVENTARIO12151839[[#This Row],[CÓDIGO PRODUCTO]],ENTRADAS14172041[[#This Row],[CANTIDAD]])</f>
        <v>83</v>
      </c>
      <c r="E62" s="17">
        <f>SUMIF(SALIDAS13161940[[#This Row],[CÓDIGO PRODUCTO]],INVENTARIO12151839[[#This Row],[CÓDIGO PRODUCTO]],SALIDAS13161940[[#This Row],[CANTIDAD]])</f>
        <v>93</v>
      </c>
      <c r="F62" s="18">
        <f>INVENTARIO12151839[[#This Row],[EXISTENCIAS INICIALES]]+INVENTARIO12151839[[#This Row],[ENTRADAS]]-INVENTARIO12151839[[#This Row],[SALIDAS]]</f>
        <v>3</v>
      </c>
      <c r="H62" s="1" t="s">
        <v>196</v>
      </c>
      <c r="I62" s="15">
        <v>44709</v>
      </c>
      <c r="J62" s="11" t="s">
        <v>119</v>
      </c>
      <c r="K62" s="1" t="e" cm="1">
        <f t="array" ref="K62">BUSCARV</f>
        <v>#NAME?</v>
      </c>
      <c r="L62" s="1">
        <v>93</v>
      </c>
      <c r="N62" s="1" t="s">
        <v>197</v>
      </c>
      <c r="O62" s="16">
        <v>44706</v>
      </c>
      <c r="P62" s="11" t="s">
        <v>119</v>
      </c>
      <c r="Q62" s="1" t="e" cm="1" vm="1">
        <f t="array" aca="1" ref="Q62" ca="1">VLOOKUP(ENTRADAS14172041[CÓDIGO PRODUCTO],INVENTARIO12151839[],2,FALSE)</f>
        <v>#VALUE!</v>
      </c>
      <c r="R62" s="1">
        <v>83</v>
      </c>
    </row>
    <row r="63" spans="1:18" x14ac:dyDescent="0.25">
      <c r="A63" s="11" t="s">
        <v>120</v>
      </c>
      <c r="B63" s="4" t="s">
        <v>132</v>
      </c>
      <c r="C63" s="3">
        <f>INVENTARIO12151836[[#This Row],[STOCK]]</f>
        <v>11</v>
      </c>
      <c r="D63" s="17">
        <f>SUMIF(ENTRADAS14172041[[#This Row],[CÓDIGO PRODUCTO]],INVENTARIO12151839[[#This Row],[CÓDIGO PRODUCTO]],ENTRADAS14172041[[#This Row],[CANTIDAD]])</f>
        <v>81</v>
      </c>
      <c r="E63" s="17">
        <f>SUMIF(SALIDAS13161940[[#This Row],[CÓDIGO PRODUCTO]],INVENTARIO12151839[[#This Row],[CÓDIGO PRODUCTO]],SALIDAS13161940[[#This Row],[CANTIDAD]])</f>
        <v>87</v>
      </c>
      <c r="F63" s="18">
        <f>INVENTARIO12151839[[#This Row],[EXISTENCIAS INICIALES]]+INVENTARIO12151839[[#This Row],[ENTRADAS]]-INVENTARIO12151839[[#This Row],[SALIDAS]]</f>
        <v>5</v>
      </c>
      <c r="H63" s="1" t="s">
        <v>197</v>
      </c>
      <c r="I63" s="15">
        <v>44710</v>
      </c>
      <c r="J63" s="11" t="s">
        <v>120</v>
      </c>
      <c r="K63" s="1" t="e" cm="1">
        <f t="array" ref="K63">BUSCARV</f>
        <v>#NAME?</v>
      </c>
      <c r="L63" s="1">
        <v>87</v>
      </c>
      <c r="N63" s="1" t="s">
        <v>198</v>
      </c>
      <c r="O63" s="16">
        <v>44707</v>
      </c>
      <c r="P63" s="11" t="s">
        <v>120</v>
      </c>
      <c r="Q63" s="1" t="e" cm="1" vm="1">
        <f t="array" aca="1" ref="Q63" ca="1">VLOOKUP(ENTRADAS14172041[CÓDIGO PRODUCTO],INVENTARIO12151839[],2,FALSE)</f>
        <v>#VALUE!</v>
      </c>
      <c r="R63" s="1">
        <v>81</v>
      </c>
    </row>
    <row r="64" spans="1:18" x14ac:dyDescent="0.25">
      <c r="A64" s="11" t="s">
        <v>121</v>
      </c>
      <c r="B64" s="4" t="s">
        <v>133</v>
      </c>
      <c r="C64" s="3">
        <f>INVENTARIO12151836[[#This Row],[STOCK]]</f>
        <v>46</v>
      </c>
      <c r="D64" s="17">
        <f>SUMIF(ENTRADAS14172041[[#This Row],[CÓDIGO PRODUCTO]],INVENTARIO12151839[[#This Row],[CÓDIGO PRODUCTO]],ENTRADAS14172041[[#This Row],[CANTIDAD]])</f>
        <v>82</v>
      </c>
      <c r="E64" s="17">
        <f>SUMIF(SALIDAS13161940[[#This Row],[CÓDIGO PRODUCTO]],INVENTARIO12151839[[#This Row],[CÓDIGO PRODUCTO]],SALIDAS13161940[[#This Row],[CANTIDAD]])</f>
        <v>90</v>
      </c>
      <c r="F64" s="18">
        <f>INVENTARIO12151839[[#This Row],[EXISTENCIAS INICIALES]]+INVENTARIO12151839[[#This Row],[ENTRADAS]]-INVENTARIO12151839[[#This Row],[SALIDAS]]</f>
        <v>38</v>
      </c>
      <c r="H64" s="1" t="s">
        <v>198</v>
      </c>
      <c r="I64" s="15">
        <v>44711</v>
      </c>
      <c r="J64" s="11" t="s">
        <v>121</v>
      </c>
      <c r="K64" s="1" t="e" cm="1">
        <f t="array" ref="K64">BUSCARV</f>
        <v>#NAME?</v>
      </c>
      <c r="L64" s="1">
        <v>90</v>
      </c>
      <c r="N64" s="1" t="s">
        <v>199</v>
      </c>
      <c r="O64" s="16">
        <v>44708</v>
      </c>
      <c r="P64" s="11" t="s">
        <v>121</v>
      </c>
      <c r="Q64" s="1" t="e" cm="1" vm="1">
        <f t="array" aca="1" ref="Q64" ca="1">VLOOKUP(ENTRADAS14172041[CÓDIGO PRODUCTO],INVENTARIO12151839[],2,FALSE)</f>
        <v>#VALUE!</v>
      </c>
      <c r="R64" s="1">
        <v>82</v>
      </c>
    </row>
    <row r="65" spans="1:18" x14ac:dyDescent="0.25">
      <c r="A65" s="11" t="s">
        <v>122</v>
      </c>
      <c r="B65" s="4" t="s">
        <v>134</v>
      </c>
      <c r="C65" s="3">
        <f>INVENTARIO12151836[[#This Row],[STOCK]]</f>
        <v>14</v>
      </c>
      <c r="D65" s="17">
        <f>SUMIF(ENTRADAS14172041[[#This Row],[CÓDIGO PRODUCTO]],INVENTARIO12151839[[#This Row],[CÓDIGO PRODUCTO]],ENTRADAS14172041[[#This Row],[CANTIDAD]])</f>
        <v>85</v>
      </c>
      <c r="E65" s="17">
        <f>SUMIF(SALIDAS13161940[[#This Row],[CÓDIGO PRODUCTO]],INVENTARIO12151839[[#This Row],[CÓDIGO PRODUCTO]],SALIDAS13161940[[#This Row],[CANTIDAD]])</f>
        <v>87</v>
      </c>
      <c r="F65" s="18">
        <f>INVENTARIO12151839[[#This Row],[EXISTENCIAS INICIALES]]+INVENTARIO12151839[[#This Row],[ENTRADAS]]-INVENTARIO12151839[[#This Row],[SALIDAS]]</f>
        <v>12</v>
      </c>
      <c r="H65" s="1" t="s">
        <v>199</v>
      </c>
      <c r="I65" s="15">
        <v>44712</v>
      </c>
      <c r="J65" s="11" t="s">
        <v>122</v>
      </c>
      <c r="K65" s="1" t="e" cm="1">
        <f t="array" ref="K65">BUSCARV</f>
        <v>#NAME?</v>
      </c>
      <c r="L65" s="1">
        <v>87</v>
      </c>
      <c r="N65" s="1" t="s">
        <v>200</v>
      </c>
      <c r="O65" s="16">
        <v>44709</v>
      </c>
      <c r="P65" s="11" t="s">
        <v>122</v>
      </c>
      <c r="Q65" s="1" t="e" cm="1" vm="1">
        <f t="array" aca="1" ref="Q65" ca="1">VLOOKUP(ENTRADAS14172041[CÓDIGO PRODUCTO],INVENTARIO12151839[],2,FALSE)</f>
        <v>#VALUE!</v>
      </c>
      <c r="R65" s="1">
        <v>85</v>
      </c>
    </row>
    <row r="66" spans="1:18" x14ac:dyDescent="0.25">
      <c r="A66" s="11" t="s">
        <v>123</v>
      </c>
      <c r="B66" s="4" t="s">
        <v>135</v>
      </c>
      <c r="C66" s="3">
        <f>INVENTARIO12151836[[#This Row],[STOCK]]</f>
        <v>52</v>
      </c>
      <c r="D66" s="17">
        <f>SUMIF(ENTRADAS14172041[[#This Row],[CÓDIGO PRODUCTO]],INVENTARIO12151839[[#This Row],[CÓDIGO PRODUCTO]],ENTRADAS14172041[[#This Row],[CANTIDAD]])</f>
        <v>91</v>
      </c>
      <c r="E66" s="17">
        <f>SUMIF(SALIDAS13161940[[#This Row],[CÓDIGO PRODUCTO]],INVENTARIO12151839[[#This Row],[CÓDIGO PRODUCTO]],SALIDAS13161940[[#This Row],[CANTIDAD]])</f>
        <v>87</v>
      </c>
      <c r="F66" s="18">
        <f>INVENTARIO12151839[[#This Row],[EXISTENCIAS INICIALES]]+INVENTARIO12151839[[#This Row],[ENTRADAS]]-INVENTARIO12151839[[#This Row],[SALIDAS]]</f>
        <v>56</v>
      </c>
      <c r="H66" s="1" t="s">
        <v>200</v>
      </c>
      <c r="I66" s="15">
        <v>44713</v>
      </c>
      <c r="J66" s="11" t="s">
        <v>123</v>
      </c>
      <c r="K66" s="1" t="e" cm="1">
        <f t="array" ref="K66">BUSCARV</f>
        <v>#NAME?</v>
      </c>
      <c r="L66" s="1">
        <v>87</v>
      </c>
      <c r="N66" s="1" t="s">
        <v>201</v>
      </c>
      <c r="O66" s="16">
        <v>44710</v>
      </c>
      <c r="P66" s="11" t="s">
        <v>123</v>
      </c>
      <c r="Q66" s="1" t="e" cm="1" vm="1">
        <f t="array" aca="1" ref="Q66" ca="1">VLOOKUP(ENTRADAS14172041[CÓDIGO PRODUCTO],INVENTARIO12151839[],2,FALSE)</f>
        <v>#VALUE!</v>
      </c>
      <c r="R66" s="1">
        <v>91</v>
      </c>
    </row>
    <row r="67" spans="1:18" x14ac:dyDescent="0.25">
      <c r="A67" s="11" t="s">
        <v>124</v>
      </c>
      <c r="B67" s="4" t="s">
        <v>136</v>
      </c>
      <c r="C67" s="3">
        <f>INVENTARIO12151836[[#This Row],[STOCK]]</f>
        <v>26</v>
      </c>
      <c r="D67" s="17">
        <f>SUMIF(ENTRADAS14172041[[#This Row],[CÓDIGO PRODUCTO]],INVENTARIO12151839[[#This Row],[CÓDIGO PRODUCTO]],ENTRADAS14172041[[#This Row],[CANTIDAD]])</f>
        <v>85</v>
      </c>
      <c r="E67" s="17">
        <f>SUMIF(SALIDAS13161940[[#This Row],[CÓDIGO PRODUCTO]],INVENTARIO12151839[[#This Row],[CÓDIGO PRODUCTO]],SALIDAS13161940[[#This Row],[CANTIDAD]])</f>
        <v>91</v>
      </c>
      <c r="F67" s="18">
        <f>INVENTARIO12151839[[#This Row],[EXISTENCIAS INICIALES]]+INVENTARIO12151839[[#This Row],[ENTRADAS]]-INVENTARIO12151839[[#This Row],[SALIDAS]]</f>
        <v>20</v>
      </c>
      <c r="H67" s="1" t="s">
        <v>201</v>
      </c>
      <c r="I67" s="15">
        <v>44714</v>
      </c>
      <c r="J67" s="11" t="s">
        <v>124</v>
      </c>
      <c r="K67" s="1" t="e" cm="1">
        <f t="array" ref="K67">BUSCARV</f>
        <v>#NAME?</v>
      </c>
      <c r="L67" s="1">
        <v>91</v>
      </c>
      <c r="N67" s="1" t="s">
        <v>202</v>
      </c>
      <c r="O67" s="16">
        <v>44711</v>
      </c>
      <c r="P67" s="11" t="s">
        <v>124</v>
      </c>
      <c r="Q67" s="1" t="e" cm="1" vm="1">
        <f t="array" aca="1" ref="Q67" ca="1">VLOOKUP(ENTRADAS14172041[CÓDIGO PRODUCTO],INVENTARIO12151839[],2,FALSE)</f>
        <v>#VALUE!</v>
      </c>
      <c r="R67" s="1">
        <v>85</v>
      </c>
    </row>
    <row r="68" spans="1:18" x14ac:dyDescent="0.25">
      <c r="A68" s="11" t="s">
        <v>137</v>
      </c>
      <c r="B68" s="4" t="s">
        <v>139</v>
      </c>
      <c r="C68" s="3">
        <f>INVENTARIO12151836[[#This Row],[STOCK]]</f>
        <v>39</v>
      </c>
      <c r="D68" s="17">
        <f>SUMIF(ENTRADAS14172041[[#This Row],[CÓDIGO PRODUCTO]],INVENTARIO12151839[[#This Row],[CÓDIGO PRODUCTO]],ENTRADAS14172041[[#This Row],[CANTIDAD]])</f>
        <v>86</v>
      </c>
      <c r="E68" s="17">
        <f>SUMIF(SALIDAS13161940[[#This Row],[CÓDIGO PRODUCTO]],INVENTARIO12151839[[#This Row],[CÓDIGO PRODUCTO]],SALIDAS13161940[[#This Row],[CANTIDAD]])</f>
        <v>94</v>
      </c>
      <c r="F68" s="18">
        <f>INVENTARIO12151839[[#This Row],[EXISTENCIAS INICIALES]]+INVENTARIO12151839[[#This Row],[ENTRADAS]]-INVENTARIO12151839[[#This Row],[SALIDAS]]</f>
        <v>31</v>
      </c>
      <c r="H68" s="1" t="s">
        <v>202</v>
      </c>
      <c r="I68" s="15">
        <v>44715</v>
      </c>
      <c r="J68" s="11" t="s">
        <v>137</v>
      </c>
      <c r="K68" s="1" t="e" cm="1">
        <f t="array" ref="K68">BUSCARV</f>
        <v>#NAME?</v>
      </c>
      <c r="L68" s="1">
        <v>94</v>
      </c>
      <c r="N68" s="1" t="s">
        <v>203</v>
      </c>
      <c r="O68" s="16">
        <v>44712</v>
      </c>
      <c r="P68" s="11" t="s">
        <v>137</v>
      </c>
      <c r="Q68" s="1" t="e" cm="1" vm="1">
        <f t="array" aca="1" ref="Q68" ca="1">VLOOKUP(ENTRADAS14172041[CÓDIGO PRODUCTO],INVENTARIO12151839[],2,FALSE)</f>
        <v>#VALUE!</v>
      </c>
      <c r="R68" s="1">
        <v>86</v>
      </c>
    </row>
    <row r="69" spans="1:18" x14ac:dyDescent="0.25">
      <c r="A69" s="11" t="s">
        <v>138</v>
      </c>
      <c r="B69" s="4" t="s">
        <v>140</v>
      </c>
      <c r="C69" s="3">
        <f>INVENTARIO12151836[[#This Row],[STOCK]]</f>
        <v>64</v>
      </c>
      <c r="D69" s="17">
        <f>SUMIF(ENTRADAS14172041[[#This Row],[CÓDIGO PRODUCTO]],INVENTARIO12151839[[#This Row],[CÓDIGO PRODUCTO]],ENTRADAS14172041[[#This Row],[CANTIDAD]])</f>
        <v>85</v>
      </c>
      <c r="E69" s="17">
        <f>SUMIF(SALIDAS13161940[[#This Row],[CÓDIGO PRODUCTO]],INVENTARIO12151839[[#This Row],[CÓDIGO PRODUCTO]],SALIDAS13161940[[#This Row],[CANTIDAD]])</f>
        <v>95</v>
      </c>
      <c r="F69" s="18">
        <f>INVENTARIO12151839[[#This Row],[EXISTENCIAS INICIALES]]+INVENTARIO12151839[[#This Row],[ENTRADAS]]-INVENTARIO12151839[[#This Row],[SALIDAS]]</f>
        <v>54</v>
      </c>
      <c r="H69" s="1" t="s">
        <v>203</v>
      </c>
      <c r="I69" s="15">
        <v>44716</v>
      </c>
      <c r="J69" s="11" t="s">
        <v>138</v>
      </c>
      <c r="K69" s="1" t="e" cm="1">
        <f t="array" ref="K69">BUSCARV</f>
        <v>#NAME?</v>
      </c>
      <c r="L69" s="1">
        <v>95</v>
      </c>
      <c r="N69" s="1" t="s">
        <v>204</v>
      </c>
      <c r="O69" s="16">
        <v>44713</v>
      </c>
      <c r="P69" s="11" t="s">
        <v>138</v>
      </c>
      <c r="Q69" s="1" t="e" cm="1" vm="1">
        <f t="array" aca="1" ref="Q69" ca="1">VLOOKUP(ENTRADAS14172041[CÓDIGO PRODUCTO],INVENTARIO12151839[],2,FALSE)</f>
        <v>#VALUE!</v>
      </c>
      <c r="R69" s="1">
        <v>85</v>
      </c>
    </row>
    <row r="70" spans="1:18" x14ac:dyDescent="0.25">
      <c r="A70" s="11" t="s">
        <v>392</v>
      </c>
      <c r="B70" t="s">
        <v>273</v>
      </c>
      <c r="C70" s="3">
        <f>INVENTARIO12151836[[#This Row],[STOCK]]</f>
        <v>56</v>
      </c>
      <c r="D70" s="17">
        <f>SUMIF(ENTRADAS14172041[[#This Row],[CÓDIGO PRODUCTO]],INVENTARIO12151839[[#This Row],[CÓDIGO PRODUCTO]],ENTRADAS14172041[[#This Row],[CANTIDAD]])</f>
        <v>87</v>
      </c>
      <c r="E70" s="17">
        <f>SUMIF(SALIDAS13161940[[#This Row],[CÓDIGO PRODUCTO]],INVENTARIO12151839[[#This Row],[CÓDIGO PRODUCTO]],SALIDAS13161940[[#This Row],[CANTIDAD]])</f>
        <v>88</v>
      </c>
      <c r="F70" s="18">
        <f>INVENTARIO12151839[[#This Row],[EXISTENCIAS INICIALES]]+INVENTARIO12151839[[#This Row],[ENTRADAS]]-INVENTARIO12151839[[#This Row],[SALIDAS]]</f>
        <v>55</v>
      </c>
      <c r="H70" s="1" t="s">
        <v>204</v>
      </c>
      <c r="J70" s="11" t="s">
        <v>392</v>
      </c>
      <c r="K70" s="36" t="e" cm="1">
        <f t="array" ref="K70">BUSCARV</f>
        <v>#NAME?</v>
      </c>
      <c r="L70" s="1">
        <v>88</v>
      </c>
      <c r="N70" s="1" t="s">
        <v>518</v>
      </c>
      <c r="P70" s="11" t="s">
        <v>392</v>
      </c>
      <c r="Q70" s="1" t="e" cm="1" vm="1">
        <f t="array" aca="1" ref="Q70" ca="1">VLOOKUP(ENTRADAS14172041[CÓDIGO PRODUCTO],INVENTARIO12151839[],2,FALSE)</f>
        <v>#VALUE!</v>
      </c>
      <c r="R70" s="1">
        <v>87</v>
      </c>
    </row>
    <row r="71" spans="1:18" x14ac:dyDescent="0.25">
      <c r="A71" s="11" t="s">
        <v>393</v>
      </c>
      <c r="B71" t="s">
        <v>40</v>
      </c>
      <c r="C71" s="3">
        <f>INVENTARIO12151836[[#This Row],[STOCK]]</f>
        <v>45</v>
      </c>
      <c r="D71" s="17">
        <f>SUMIF(ENTRADAS14172041[[#This Row],[CÓDIGO PRODUCTO]],INVENTARIO12151839[[#This Row],[CÓDIGO PRODUCTO]],ENTRADAS14172041[[#This Row],[CANTIDAD]])</f>
        <v>88</v>
      </c>
      <c r="E71" s="17">
        <f>SUMIF(SALIDAS13161940[[#This Row],[CÓDIGO PRODUCTO]],INVENTARIO12151839[[#This Row],[CÓDIGO PRODUCTO]],SALIDAS13161940[[#This Row],[CANTIDAD]])</f>
        <v>94</v>
      </c>
      <c r="F71" s="18">
        <f>INVENTARIO12151839[[#This Row],[EXISTENCIAS INICIALES]]+INVENTARIO12151839[[#This Row],[ENTRADAS]]-INVENTARIO12151839[[#This Row],[SALIDAS]]</f>
        <v>39</v>
      </c>
      <c r="H71" s="1" t="s">
        <v>518</v>
      </c>
      <c r="J71" s="11" t="s">
        <v>393</v>
      </c>
      <c r="K71" s="36" t="e" cm="1">
        <f t="array" ref="K71">BUSCARV</f>
        <v>#NAME?</v>
      </c>
      <c r="L71" s="1">
        <v>94</v>
      </c>
      <c r="N71" s="1" t="s">
        <v>519</v>
      </c>
      <c r="P71" s="11" t="s">
        <v>393</v>
      </c>
      <c r="Q71" s="1" t="e" cm="1" vm="1">
        <f t="array" aca="1" ref="Q71" ca="1">VLOOKUP(ENTRADAS14172041[CÓDIGO PRODUCTO],INVENTARIO12151839[],2,FALSE)</f>
        <v>#VALUE!</v>
      </c>
      <c r="R71" s="1">
        <v>88</v>
      </c>
    </row>
    <row r="72" spans="1:18" x14ac:dyDescent="0.25">
      <c r="A72" s="11" t="s">
        <v>394</v>
      </c>
      <c r="B72" t="s">
        <v>274</v>
      </c>
      <c r="C72" s="3">
        <f>INVENTARIO12151836[[#This Row],[STOCK]]</f>
        <v>95</v>
      </c>
      <c r="D72" s="19">
        <f>SUMIF(ENTRADAS14172041[[#This Row],[CÓDIGO PRODUCTO]],INVENTARIO12151839[[#This Row],[CÓDIGO PRODUCTO]],ENTRADAS14172041[[#This Row],[CANTIDAD]])</f>
        <v>97</v>
      </c>
      <c r="E72" s="19">
        <f>SUMIF(SALIDAS13161940[[#This Row],[CÓDIGO PRODUCTO]],INVENTARIO12151839[[#This Row],[CÓDIGO PRODUCTO]],SALIDAS13161940[[#This Row],[CANTIDAD]])</f>
        <v>66</v>
      </c>
      <c r="F72" s="20">
        <f>INVENTARIO12151839[[#This Row],[EXISTENCIAS INICIALES]]+INVENTARIO12151839[[#This Row],[ENTRADAS]]-INVENTARIO12151839[[#This Row],[SALIDAS]]</f>
        <v>126</v>
      </c>
      <c r="H72" s="1" t="s">
        <v>519</v>
      </c>
      <c r="J72" s="11" t="s">
        <v>394</v>
      </c>
      <c r="K72" s="36" t="e" cm="1">
        <f t="array" ref="K72">BUSCARV</f>
        <v>#NAME?</v>
      </c>
      <c r="L72" s="1">
        <v>66</v>
      </c>
      <c r="N72" s="1" t="s">
        <v>520</v>
      </c>
      <c r="P72" s="11" t="s">
        <v>394</v>
      </c>
      <c r="Q72" s="1" t="e" cm="1" vm="1">
        <f t="array" aca="1" ref="Q72" ca="1">VLOOKUP(ENTRADAS14172041[CÓDIGO PRODUCTO],INVENTARIO12151839[],2,FALSE)</f>
        <v>#VALUE!</v>
      </c>
      <c r="R72" s="1">
        <v>97</v>
      </c>
    </row>
    <row r="73" spans="1:18" x14ac:dyDescent="0.25">
      <c r="A73" s="11" t="s">
        <v>395</v>
      </c>
      <c r="B73" t="s">
        <v>275</v>
      </c>
      <c r="C73" s="3">
        <f>INVENTARIO12151836[[#This Row],[STOCK]]</f>
        <v>63</v>
      </c>
      <c r="D73" s="17">
        <f>SUMIF(ENTRADAS14172041[[#This Row],[CÓDIGO PRODUCTO]],INVENTARIO12151839[[#This Row],[CÓDIGO PRODUCTO]],ENTRADAS14172041[[#This Row],[CANTIDAD]])</f>
        <v>93</v>
      </c>
      <c r="E73" s="17">
        <f>SUMIF(SALIDAS13161940[[#This Row],[CÓDIGO PRODUCTO]],INVENTARIO12151839[[#This Row],[CÓDIGO PRODUCTO]],SALIDAS13161940[[#This Row],[CANTIDAD]])</f>
        <v>62</v>
      </c>
      <c r="F73" s="18">
        <f>INVENTARIO12151839[[#This Row],[EXISTENCIAS INICIALES]]+INVENTARIO12151839[[#This Row],[ENTRADAS]]-INVENTARIO12151839[[#This Row],[SALIDAS]]</f>
        <v>94</v>
      </c>
      <c r="H73" s="1" t="s">
        <v>520</v>
      </c>
      <c r="J73" s="11" t="s">
        <v>395</v>
      </c>
      <c r="K73" s="36" t="e" cm="1">
        <f t="array" ref="K73">BUSCARV</f>
        <v>#NAME?</v>
      </c>
      <c r="L73" s="1">
        <v>62</v>
      </c>
      <c r="N73" s="1" t="s">
        <v>521</v>
      </c>
      <c r="P73" s="11" t="s">
        <v>395</v>
      </c>
      <c r="Q73" s="1" t="e" cm="1" vm="1">
        <f t="array" aca="1" ref="Q73" ca="1">VLOOKUP(ENTRADAS14172041[CÓDIGO PRODUCTO],INVENTARIO12151839[],2,FALSE)</f>
        <v>#VALUE!</v>
      </c>
      <c r="R73" s="1">
        <v>93</v>
      </c>
    </row>
    <row r="74" spans="1:18" x14ac:dyDescent="0.25">
      <c r="A74" s="11" t="s">
        <v>396</v>
      </c>
      <c r="B74" t="s">
        <v>276</v>
      </c>
      <c r="C74" s="3">
        <f>INVENTARIO12151836[[#This Row],[STOCK]]</f>
        <v>106</v>
      </c>
      <c r="D74" s="17">
        <f>SUMIF(ENTRADAS14172041[[#This Row],[CÓDIGO PRODUCTO]],INVENTARIO12151839[[#This Row],[CÓDIGO PRODUCTO]],ENTRADAS14172041[[#This Row],[CANTIDAD]])</f>
        <v>107</v>
      </c>
      <c r="E74" s="17">
        <f>SUMIF(SALIDAS13161940[[#This Row],[CÓDIGO PRODUCTO]],INVENTARIO12151839[[#This Row],[CÓDIGO PRODUCTO]],SALIDAS13161940[[#This Row],[CANTIDAD]])</f>
        <v>59</v>
      </c>
      <c r="F74" s="18">
        <f>INVENTARIO12151839[[#This Row],[EXISTENCIAS INICIALES]]+INVENTARIO12151839[[#This Row],[ENTRADAS]]-INVENTARIO12151839[[#This Row],[SALIDAS]]</f>
        <v>154</v>
      </c>
      <c r="H74" s="1" t="s">
        <v>521</v>
      </c>
      <c r="J74" s="11" t="s">
        <v>396</v>
      </c>
      <c r="K74" s="36" t="e" cm="1">
        <f t="array" ref="K74">BUSCARV</f>
        <v>#NAME?</v>
      </c>
      <c r="L74" s="1">
        <v>59</v>
      </c>
      <c r="N74" s="1" t="s">
        <v>522</v>
      </c>
      <c r="P74" s="11" t="s">
        <v>396</v>
      </c>
      <c r="Q74" s="1" t="e" cm="1" vm="1">
        <f t="array" aca="1" ref="Q74" ca="1">VLOOKUP(ENTRADAS14172041[CÓDIGO PRODUCTO],INVENTARIO12151839[],2,FALSE)</f>
        <v>#VALUE!</v>
      </c>
      <c r="R74" s="1">
        <v>107</v>
      </c>
    </row>
    <row r="75" spans="1:18" x14ac:dyDescent="0.25">
      <c r="A75" s="11" t="s">
        <v>397</v>
      </c>
      <c r="B75" t="s">
        <v>41</v>
      </c>
      <c r="C75" s="3">
        <f>INVENTARIO12151836[[#This Row],[STOCK]]</f>
        <v>41</v>
      </c>
      <c r="D75" s="17">
        <f>SUMIF(ENTRADAS14172041[[#This Row],[CÓDIGO PRODUCTO]],INVENTARIO12151839[[#This Row],[CÓDIGO PRODUCTO]],ENTRADAS14172041[[#This Row],[CANTIDAD]])</f>
        <v>100</v>
      </c>
      <c r="E75" s="17">
        <f>SUMIF(SALIDAS13161940[[#This Row],[CÓDIGO PRODUCTO]],INVENTARIO12151839[[#This Row],[CÓDIGO PRODUCTO]],SALIDAS13161940[[#This Row],[CANTIDAD]])</f>
        <v>63</v>
      </c>
      <c r="F75" s="18">
        <f>INVENTARIO12151839[[#This Row],[EXISTENCIAS INICIALES]]+INVENTARIO12151839[[#This Row],[ENTRADAS]]-INVENTARIO12151839[[#This Row],[SALIDAS]]</f>
        <v>78</v>
      </c>
      <c r="H75" s="1" t="s">
        <v>522</v>
      </c>
      <c r="J75" s="11" t="s">
        <v>397</v>
      </c>
      <c r="K75" s="36" t="e" cm="1">
        <f t="array" ref="K75">BUSCARV</f>
        <v>#NAME?</v>
      </c>
      <c r="L75" s="1">
        <v>63</v>
      </c>
      <c r="N75" s="1" t="s">
        <v>523</v>
      </c>
      <c r="P75" s="11" t="s">
        <v>397</v>
      </c>
      <c r="Q75" s="1" t="e" cm="1" vm="1">
        <f t="array" aca="1" ref="Q75" ca="1">VLOOKUP(ENTRADAS14172041[CÓDIGO PRODUCTO],INVENTARIO12151839[],2,FALSE)</f>
        <v>#VALUE!</v>
      </c>
      <c r="R75" s="1">
        <v>100</v>
      </c>
    </row>
    <row r="76" spans="1:18" x14ac:dyDescent="0.25">
      <c r="A76" s="11" t="s">
        <v>398</v>
      </c>
      <c r="B76" t="s">
        <v>277</v>
      </c>
      <c r="C76" s="3">
        <f>INVENTARIO12151836[[#This Row],[STOCK]]</f>
        <v>40</v>
      </c>
      <c r="D76" s="17">
        <f>SUMIF(ENTRADAS14172041[[#This Row],[CÓDIGO PRODUCTO]],INVENTARIO12151839[[#This Row],[CÓDIGO PRODUCTO]],ENTRADAS14172041[[#This Row],[CANTIDAD]])</f>
        <v>93</v>
      </c>
      <c r="E76" s="17">
        <f>SUMIF(SALIDAS13161940[[#This Row],[CÓDIGO PRODUCTO]],INVENTARIO12151839[[#This Row],[CÓDIGO PRODUCTO]],SALIDAS13161940[[#This Row],[CANTIDAD]])</f>
        <v>57</v>
      </c>
      <c r="F76" s="18">
        <f>INVENTARIO12151839[[#This Row],[EXISTENCIAS INICIALES]]+INVENTARIO12151839[[#This Row],[ENTRADAS]]-INVENTARIO12151839[[#This Row],[SALIDAS]]</f>
        <v>76</v>
      </c>
      <c r="H76" s="1" t="s">
        <v>523</v>
      </c>
      <c r="J76" s="11" t="s">
        <v>398</v>
      </c>
      <c r="K76" s="36" t="e" cm="1">
        <f t="array" ref="K76">BUSCARV</f>
        <v>#NAME?</v>
      </c>
      <c r="L76" s="1">
        <v>57</v>
      </c>
      <c r="N76" s="1" t="s">
        <v>524</v>
      </c>
      <c r="P76" s="11" t="s">
        <v>398</v>
      </c>
      <c r="Q76" s="1" t="e" cm="1" vm="1">
        <f t="array" aca="1" ref="Q76" ca="1">VLOOKUP(ENTRADAS14172041[CÓDIGO PRODUCTO],INVENTARIO12151839[],2,FALSE)</f>
        <v>#VALUE!</v>
      </c>
      <c r="R76" s="1">
        <v>93</v>
      </c>
    </row>
    <row r="77" spans="1:18" x14ac:dyDescent="0.25">
      <c r="A77" s="11" t="s">
        <v>399</v>
      </c>
      <c r="B77" t="s">
        <v>278</v>
      </c>
      <c r="C77" s="3">
        <f>INVENTARIO12151836[[#This Row],[STOCK]]</f>
        <v>64</v>
      </c>
      <c r="D77" s="17">
        <f>SUMIF(ENTRADAS14172041[[#This Row],[CÓDIGO PRODUCTO]],INVENTARIO12151839[[#This Row],[CÓDIGO PRODUCTO]],ENTRADAS14172041[[#This Row],[CANTIDAD]])</f>
        <v>96</v>
      </c>
      <c r="E77" s="17">
        <f>SUMIF(SALIDAS13161940[[#This Row],[CÓDIGO PRODUCTO]],INVENTARIO12151839[[#This Row],[CÓDIGO PRODUCTO]],SALIDAS13161940[[#This Row],[CANTIDAD]])</f>
        <v>68</v>
      </c>
      <c r="F77" s="18">
        <f>INVENTARIO12151839[[#This Row],[EXISTENCIAS INICIALES]]+INVENTARIO12151839[[#This Row],[ENTRADAS]]-INVENTARIO12151839[[#This Row],[SALIDAS]]</f>
        <v>92</v>
      </c>
      <c r="H77" s="1" t="s">
        <v>524</v>
      </c>
      <c r="J77" s="11" t="s">
        <v>399</v>
      </c>
      <c r="K77" s="36" t="e" cm="1">
        <f t="array" ref="K77">BUSCARV</f>
        <v>#NAME?</v>
      </c>
      <c r="L77" s="1">
        <v>68</v>
      </c>
      <c r="N77" s="1" t="s">
        <v>525</v>
      </c>
      <c r="P77" s="11" t="s">
        <v>399</v>
      </c>
      <c r="Q77" s="1" t="e" cm="1" vm="1">
        <f t="array" aca="1" ref="Q77" ca="1">VLOOKUP(ENTRADAS14172041[CÓDIGO PRODUCTO],INVENTARIO12151839[],2,FALSE)</f>
        <v>#VALUE!</v>
      </c>
      <c r="R77" s="1">
        <v>96</v>
      </c>
    </row>
    <row r="78" spans="1:18" x14ac:dyDescent="0.25">
      <c r="A78" s="11" t="s">
        <v>400</v>
      </c>
      <c r="B78" t="s">
        <v>279</v>
      </c>
      <c r="C78" s="3">
        <f>INVENTARIO12151836[[#This Row],[STOCK]]</f>
        <v>122</v>
      </c>
      <c r="D78" s="17">
        <f>SUMIF(ENTRADAS14172041[[#This Row],[CÓDIGO PRODUCTO]],INVENTARIO12151839[[#This Row],[CÓDIGO PRODUCTO]],ENTRADAS14172041[[#This Row],[CANTIDAD]])</f>
        <v>107</v>
      </c>
      <c r="E78" s="17">
        <f>SUMIF(SALIDAS13161940[[#This Row],[CÓDIGO PRODUCTO]],INVENTARIO12151839[[#This Row],[CÓDIGO PRODUCTO]],SALIDAS13161940[[#This Row],[CANTIDAD]])</f>
        <v>63</v>
      </c>
      <c r="F78" s="18">
        <f>INVENTARIO12151839[[#This Row],[EXISTENCIAS INICIALES]]+INVENTARIO12151839[[#This Row],[ENTRADAS]]-INVENTARIO12151839[[#This Row],[SALIDAS]]</f>
        <v>166</v>
      </c>
      <c r="H78" s="1" t="s">
        <v>525</v>
      </c>
      <c r="J78" s="11" t="s">
        <v>400</v>
      </c>
      <c r="K78" s="36" t="e" cm="1">
        <f t="array" ref="K78">BUSCARV</f>
        <v>#NAME?</v>
      </c>
      <c r="L78" s="1">
        <v>63</v>
      </c>
      <c r="N78" s="1" t="s">
        <v>526</v>
      </c>
      <c r="P78" s="11" t="s">
        <v>400</v>
      </c>
      <c r="Q78" s="1" t="e" cm="1" vm="1">
        <f t="array" aca="1" ref="Q78" ca="1">VLOOKUP(ENTRADAS14172041[CÓDIGO PRODUCTO],INVENTARIO12151839[],2,FALSE)</f>
        <v>#VALUE!</v>
      </c>
      <c r="R78" s="1">
        <v>107</v>
      </c>
    </row>
    <row r="79" spans="1:18" x14ac:dyDescent="0.25">
      <c r="A79" s="11" t="s">
        <v>401</v>
      </c>
      <c r="B79" t="s">
        <v>280</v>
      </c>
      <c r="C79" s="3">
        <f>INVENTARIO12151836[[#This Row],[STOCK]]</f>
        <v>62</v>
      </c>
      <c r="D79" s="17">
        <f>SUMIF(ENTRADAS14172041[[#This Row],[CÓDIGO PRODUCTO]],INVENTARIO12151839[[#This Row],[CÓDIGO PRODUCTO]],ENTRADAS14172041[[#This Row],[CANTIDAD]])</f>
        <v>96</v>
      </c>
      <c r="E79" s="17">
        <f>SUMIF(SALIDAS13161940[[#This Row],[CÓDIGO PRODUCTO]],INVENTARIO12151839[[#This Row],[CÓDIGO PRODUCTO]],SALIDAS13161940[[#This Row],[CANTIDAD]])</f>
        <v>59</v>
      </c>
      <c r="F79" s="18">
        <f>INVENTARIO12151839[[#This Row],[EXISTENCIAS INICIALES]]+INVENTARIO12151839[[#This Row],[ENTRADAS]]-INVENTARIO12151839[[#This Row],[SALIDAS]]</f>
        <v>99</v>
      </c>
      <c r="H79" s="1" t="s">
        <v>526</v>
      </c>
      <c r="J79" s="11" t="s">
        <v>401</v>
      </c>
      <c r="K79" s="36" t="e" cm="1">
        <f t="array" ref="K79">BUSCARV</f>
        <v>#NAME?</v>
      </c>
      <c r="L79" s="1">
        <v>59</v>
      </c>
      <c r="N79" s="1" t="s">
        <v>527</v>
      </c>
      <c r="P79" s="11" t="s">
        <v>401</v>
      </c>
      <c r="Q79" s="1" t="e" cm="1" vm="1">
        <f t="array" aca="1" ref="Q79" ca="1">VLOOKUP(ENTRADAS14172041[CÓDIGO PRODUCTO],INVENTARIO12151839[],2,FALSE)</f>
        <v>#VALUE!</v>
      </c>
      <c r="R79" s="1">
        <v>96</v>
      </c>
    </row>
    <row r="80" spans="1:18" x14ac:dyDescent="0.25">
      <c r="A80" s="11" t="s">
        <v>402</v>
      </c>
      <c r="B80" t="s">
        <v>281</v>
      </c>
      <c r="C80" s="3">
        <f>INVENTARIO12151836[[#This Row],[STOCK]]</f>
        <v>82</v>
      </c>
      <c r="D80" s="17">
        <f>SUMIF(ENTRADAS14172041[[#This Row],[CÓDIGO PRODUCTO]],INVENTARIO12151839[[#This Row],[CÓDIGO PRODUCTO]],ENTRADAS14172041[[#This Row],[CANTIDAD]])</f>
        <v>96</v>
      </c>
      <c r="E80" s="17">
        <f>SUMIF(SALIDAS13161940[[#This Row],[CÓDIGO PRODUCTO]],INVENTARIO12151839[[#This Row],[CÓDIGO PRODUCTO]],SALIDAS13161940[[#This Row],[CANTIDAD]])</f>
        <v>50</v>
      </c>
      <c r="F80" s="18">
        <f>INVENTARIO12151839[[#This Row],[EXISTENCIAS INICIALES]]+INVENTARIO12151839[[#This Row],[ENTRADAS]]-INVENTARIO12151839[[#This Row],[SALIDAS]]</f>
        <v>128</v>
      </c>
      <c r="H80" s="1" t="s">
        <v>527</v>
      </c>
      <c r="J80" s="11" t="s">
        <v>402</v>
      </c>
      <c r="K80" s="36" t="e" cm="1">
        <f t="array" ref="K80">BUSCARV</f>
        <v>#NAME?</v>
      </c>
      <c r="L80" s="1">
        <v>50</v>
      </c>
      <c r="N80" s="1" t="s">
        <v>528</v>
      </c>
      <c r="P80" s="11" t="s">
        <v>402</v>
      </c>
      <c r="Q80" s="1" t="e" cm="1" vm="1">
        <f t="array" aca="1" ref="Q80" ca="1">VLOOKUP(ENTRADAS14172041[CÓDIGO PRODUCTO],INVENTARIO12151839[],2,FALSE)</f>
        <v>#VALUE!</v>
      </c>
      <c r="R80" s="1">
        <v>96</v>
      </c>
    </row>
    <row r="81" spans="1:18" x14ac:dyDescent="0.25">
      <c r="A81" s="11" t="s">
        <v>403</v>
      </c>
      <c r="B81" t="s">
        <v>282</v>
      </c>
      <c r="C81" s="3">
        <f>INVENTARIO12151836[[#This Row],[STOCK]]</f>
        <v>90</v>
      </c>
      <c r="D81" s="17">
        <f>SUMIF(ENTRADAS14172041[[#This Row],[CÓDIGO PRODUCTO]],INVENTARIO12151839[[#This Row],[CÓDIGO PRODUCTO]],ENTRADAS14172041[[#This Row],[CANTIDAD]])</f>
        <v>100</v>
      </c>
      <c r="E81" s="17">
        <f>SUMIF(SALIDAS13161940[[#This Row],[CÓDIGO PRODUCTO]],INVENTARIO12151839[[#This Row],[CÓDIGO PRODUCTO]],SALIDAS13161940[[#This Row],[CANTIDAD]])</f>
        <v>59</v>
      </c>
      <c r="F81" s="18">
        <f>INVENTARIO12151839[[#This Row],[EXISTENCIAS INICIALES]]+INVENTARIO12151839[[#This Row],[ENTRADAS]]-INVENTARIO12151839[[#This Row],[SALIDAS]]</f>
        <v>131</v>
      </c>
      <c r="H81" s="1" t="s">
        <v>528</v>
      </c>
      <c r="J81" s="11" t="s">
        <v>403</v>
      </c>
      <c r="K81" s="36" t="e" cm="1">
        <f t="array" ref="K81">BUSCARV</f>
        <v>#NAME?</v>
      </c>
      <c r="L81" s="1">
        <v>59</v>
      </c>
      <c r="N81" s="1" t="s">
        <v>529</v>
      </c>
      <c r="P81" s="11" t="s">
        <v>403</v>
      </c>
      <c r="Q81" s="1" t="e" cm="1" vm="1">
        <f t="array" aca="1" ref="Q81" ca="1">VLOOKUP(ENTRADAS14172041[CÓDIGO PRODUCTO],INVENTARIO12151839[],2,FALSE)</f>
        <v>#VALUE!</v>
      </c>
      <c r="R81" s="1">
        <v>100</v>
      </c>
    </row>
    <row r="82" spans="1:18" x14ac:dyDescent="0.25">
      <c r="A82" s="11" t="s">
        <v>404</v>
      </c>
      <c r="B82" t="s">
        <v>283</v>
      </c>
      <c r="C82" s="3">
        <f>INVENTARIO12151836[[#This Row],[STOCK]]</f>
        <v>66</v>
      </c>
      <c r="D82" s="17">
        <f>SUMIF(ENTRADAS14172041[[#This Row],[CÓDIGO PRODUCTO]],INVENTARIO12151839[[#This Row],[CÓDIGO PRODUCTO]],ENTRADAS14172041[[#This Row],[CANTIDAD]])</f>
        <v>98</v>
      </c>
      <c r="E82" s="17">
        <f>SUMIF(SALIDAS13161940[[#This Row],[CÓDIGO PRODUCTO]],INVENTARIO12151839[[#This Row],[CÓDIGO PRODUCTO]],SALIDAS13161940[[#This Row],[CANTIDAD]])</f>
        <v>61</v>
      </c>
      <c r="F82" s="18">
        <f>INVENTARIO12151839[[#This Row],[EXISTENCIAS INICIALES]]+INVENTARIO12151839[[#This Row],[ENTRADAS]]-INVENTARIO12151839[[#This Row],[SALIDAS]]</f>
        <v>103</v>
      </c>
      <c r="H82" s="1" t="s">
        <v>529</v>
      </c>
      <c r="J82" s="11" t="s">
        <v>404</v>
      </c>
      <c r="K82" s="36" t="e" cm="1">
        <f t="array" ref="K82">BUSCARV</f>
        <v>#NAME?</v>
      </c>
      <c r="L82" s="1">
        <v>61</v>
      </c>
      <c r="N82" s="1" t="s">
        <v>530</v>
      </c>
      <c r="P82" s="11" t="s">
        <v>404</v>
      </c>
      <c r="Q82" s="1" t="e" cm="1" vm="1">
        <f t="array" aca="1" ref="Q82" ca="1">VLOOKUP(ENTRADAS14172041[CÓDIGO PRODUCTO],INVENTARIO12151839[],2,FALSE)</f>
        <v>#VALUE!</v>
      </c>
      <c r="R82" s="1">
        <v>98</v>
      </c>
    </row>
    <row r="83" spans="1:18" x14ac:dyDescent="0.25">
      <c r="A83" s="11" t="s">
        <v>405</v>
      </c>
      <c r="B83" t="s">
        <v>284</v>
      </c>
      <c r="C83" s="3">
        <f>INVENTARIO12151836[[#This Row],[STOCK]]</f>
        <v>107</v>
      </c>
      <c r="D83" s="17">
        <f>SUMIF(ENTRADAS14172041[[#This Row],[CÓDIGO PRODUCTO]],INVENTARIO12151839[[#This Row],[CÓDIGO PRODUCTO]],ENTRADAS14172041[[#This Row],[CANTIDAD]])</f>
        <v>105</v>
      </c>
      <c r="E83" s="17">
        <f>SUMIF(SALIDAS13161940[[#This Row],[CÓDIGO PRODUCTO]],INVENTARIO12151839[[#This Row],[CÓDIGO PRODUCTO]],SALIDAS13161940[[#This Row],[CANTIDAD]])</f>
        <v>53</v>
      </c>
      <c r="F83" s="18">
        <f>INVENTARIO12151839[[#This Row],[EXISTENCIAS INICIALES]]+INVENTARIO12151839[[#This Row],[ENTRADAS]]-INVENTARIO12151839[[#This Row],[SALIDAS]]</f>
        <v>159</v>
      </c>
      <c r="H83" s="1" t="s">
        <v>530</v>
      </c>
      <c r="J83" s="11" t="s">
        <v>405</v>
      </c>
      <c r="K83" s="36" t="e" cm="1">
        <f t="array" ref="K83">BUSCARV</f>
        <v>#NAME?</v>
      </c>
      <c r="L83" s="1">
        <v>53</v>
      </c>
      <c r="N83" s="1" t="s">
        <v>531</v>
      </c>
      <c r="P83" s="11" t="s">
        <v>405</v>
      </c>
      <c r="Q83" s="1" t="e" cm="1" vm="1">
        <f t="array" aca="1" ref="Q83" ca="1">VLOOKUP(ENTRADAS14172041[CÓDIGO PRODUCTO],INVENTARIO12151839[],2,FALSE)</f>
        <v>#VALUE!</v>
      </c>
      <c r="R83" s="1">
        <v>105</v>
      </c>
    </row>
    <row r="84" spans="1:18" x14ac:dyDescent="0.25">
      <c r="A84" s="11" t="s">
        <v>406</v>
      </c>
      <c r="B84" t="s">
        <v>285</v>
      </c>
      <c r="C84" s="3">
        <f>INVENTARIO12151836[[#This Row],[STOCK]]</f>
        <v>93</v>
      </c>
      <c r="D84" s="17">
        <f>SUMIF(ENTRADAS14172041[[#This Row],[CÓDIGO PRODUCTO]],INVENTARIO12151839[[#This Row],[CÓDIGO PRODUCTO]],ENTRADAS14172041[[#This Row],[CANTIDAD]])</f>
        <v>110</v>
      </c>
      <c r="E84" s="17">
        <f>SUMIF(SALIDAS13161940[[#This Row],[CÓDIGO PRODUCTO]],INVENTARIO12151839[[#This Row],[CÓDIGO PRODUCTO]],SALIDAS13161940[[#This Row],[CANTIDAD]])</f>
        <v>61</v>
      </c>
      <c r="F84" s="18">
        <f>INVENTARIO12151839[[#This Row],[EXISTENCIAS INICIALES]]+INVENTARIO12151839[[#This Row],[ENTRADAS]]-INVENTARIO12151839[[#This Row],[SALIDAS]]</f>
        <v>142</v>
      </c>
      <c r="H84" s="1" t="s">
        <v>531</v>
      </c>
      <c r="J84" s="11" t="s">
        <v>406</v>
      </c>
      <c r="K84" s="36" t="e" cm="1">
        <f t="array" ref="K84">BUSCARV</f>
        <v>#NAME?</v>
      </c>
      <c r="L84" s="1">
        <v>61</v>
      </c>
      <c r="N84" s="1" t="s">
        <v>532</v>
      </c>
      <c r="P84" s="11" t="s">
        <v>406</v>
      </c>
      <c r="Q84" s="1" t="e" cm="1" vm="1">
        <f t="array" aca="1" ref="Q84" ca="1">VLOOKUP(ENTRADAS14172041[CÓDIGO PRODUCTO],INVENTARIO12151839[],2,FALSE)</f>
        <v>#VALUE!</v>
      </c>
      <c r="R84" s="1">
        <v>110</v>
      </c>
    </row>
    <row r="85" spans="1:18" x14ac:dyDescent="0.25">
      <c r="A85" s="11" t="s">
        <v>407</v>
      </c>
      <c r="B85" t="s">
        <v>286</v>
      </c>
      <c r="C85" s="3">
        <f>INVENTARIO12151836[[#This Row],[STOCK]]</f>
        <v>55</v>
      </c>
      <c r="D85" s="17">
        <f>SUMIF(ENTRADAS14172041[[#This Row],[CÓDIGO PRODUCTO]],INVENTARIO12151839[[#This Row],[CÓDIGO PRODUCTO]],ENTRADAS14172041[[#This Row],[CANTIDAD]])</f>
        <v>94</v>
      </c>
      <c r="E85" s="17">
        <f>SUMIF(SALIDAS13161940[[#This Row],[CÓDIGO PRODUCTO]],INVENTARIO12151839[[#This Row],[CÓDIGO PRODUCTO]],SALIDAS13161940[[#This Row],[CANTIDAD]])</f>
        <v>66</v>
      </c>
      <c r="F85" s="18">
        <f>INVENTARIO12151839[[#This Row],[EXISTENCIAS INICIALES]]+INVENTARIO12151839[[#This Row],[ENTRADAS]]-INVENTARIO12151839[[#This Row],[SALIDAS]]</f>
        <v>83</v>
      </c>
      <c r="H85" s="1" t="s">
        <v>532</v>
      </c>
      <c r="J85" s="11" t="s">
        <v>407</v>
      </c>
      <c r="K85" s="36" t="e" cm="1">
        <f t="array" ref="K85">BUSCARV</f>
        <v>#NAME?</v>
      </c>
      <c r="L85" s="1">
        <v>66</v>
      </c>
      <c r="N85" s="1" t="s">
        <v>533</v>
      </c>
      <c r="P85" s="11" t="s">
        <v>407</v>
      </c>
      <c r="Q85" s="1" t="e" cm="1" vm="1">
        <f t="array" aca="1" ref="Q85" ca="1">VLOOKUP(ENTRADAS14172041[CÓDIGO PRODUCTO],INVENTARIO12151839[],2,FALSE)</f>
        <v>#VALUE!</v>
      </c>
      <c r="R85" s="1">
        <v>94</v>
      </c>
    </row>
    <row r="86" spans="1:18" x14ac:dyDescent="0.25">
      <c r="A86" s="11" t="s">
        <v>408</v>
      </c>
      <c r="B86" t="s">
        <v>287</v>
      </c>
      <c r="C86" s="3">
        <f>INVENTARIO12151836[[#This Row],[STOCK]]</f>
        <v>107</v>
      </c>
      <c r="D86" s="17">
        <f>SUMIF(ENTRADAS14172041[[#This Row],[CÓDIGO PRODUCTO]],INVENTARIO12151839[[#This Row],[CÓDIGO PRODUCTO]],ENTRADAS14172041[[#This Row],[CANTIDAD]])</f>
        <v>101</v>
      </c>
      <c r="E86" s="17">
        <f>SUMIF(SALIDAS13161940[[#This Row],[CÓDIGO PRODUCTO]],INVENTARIO12151839[[#This Row],[CÓDIGO PRODUCTO]],SALIDAS13161940[[#This Row],[CANTIDAD]])</f>
        <v>57</v>
      </c>
      <c r="F86" s="18">
        <f>INVENTARIO12151839[[#This Row],[EXISTENCIAS INICIALES]]+INVENTARIO12151839[[#This Row],[ENTRADAS]]-INVENTARIO12151839[[#This Row],[SALIDAS]]</f>
        <v>151</v>
      </c>
      <c r="H86" s="1" t="s">
        <v>533</v>
      </c>
      <c r="J86" s="11" t="s">
        <v>408</v>
      </c>
      <c r="K86" s="36" t="e" cm="1">
        <f t="array" ref="K86">BUSCARV</f>
        <v>#NAME?</v>
      </c>
      <c r="L86" s="1">
        <v>57</v>
      </c>
      <c r="N86" s="1" t="s">
        <v>534</v>
      </c>
      <c r="P86" s="11" t="s">
        <v>408</v>
      </c>
      <c r="Q86" s="1" t="e" cm="1" vm="1">
        <f t="array" aca="1" ref="Q86" ca="1">VLOOKUP(ENTRADAS14172041[CÓDIGO PRODUCTO],INVENTARIO12151839[],2,FALSE)</f>
        <v>#VALUE!</v>
      </c>
      <c r="R86" s="1">
        <v>101</v>
      </c>
    </row>
    <row r="87" spans="1:18" x14ac:dyDescent="0.25">
      <c r="A87" s="11" t="s">
        <v>409</v>
      </c>
      <c r="B87" t="s">
        <v>288</v>
      </c>
      <c r="C87" s="3">
        <f>INVENTARIO12151836[[#This Row],[STOCK]]</f>
        <v>105</v>
      </c>
      <c r="D87" s="17">
        <f>SUMIF(ENTRADAS14172041[[#This Row],[CÓDIGO PRODUCTO]],INVENTARIO12151839[[#This Row],[CÓDIGO PRODUCTO]],ENTRADAS14172041[[#This Row],[CANTIDAD]])</f>
        <v>106</v>
      </c>
      <c r="E87" s="17">
        <f>SUMIF(SALIDAS13161940[[#This Row],[CÓDIGO PRODUCTO]],INVENTARIO12151839[[#This Row],[CÓDIGO PRODUCTO]],SALIDAS13161940[[#This Row],[CANTIDAD]])</f>
        <v>62</v>
      </c>
      <c r="F87" s="18">
        <f>INVENTARIO12151839[[#This Row],[EXISTENCIAS INICIALES]]+INVENTARIO12151839[[#This Row],[ENTRADAS]]-INVENTARIO12151839[[#This Row],[SALIDAS]]</f>
        <v>149</v>
      </c>
      <c r="H87" s="1" t="s">
        <v>534</v>
      </c>
      <c r="J87" s="11" t="s">
        <v>409</v>
      </c>
      <c r="K87" s="36" t="e" cm="1">
        <f t="array" ref="K87">BUSCARV</f>
        <v>#NAME?</v>
      </c>
      <c r="L87" s="1">
        <v>62</v>
      </c>
      <c r="N87" s="1" t="s">
        <v>535</v>
      </c>
      <c r="P87" s="11" t="s">
        <v>409</v>
      </c>
      <c r="Q87" s="1" t="e" cm="1" vm="1">
        <f t="array" aca="1" ref="Q87" ca="1">VLOOKUP(ENTRADAS14172041[CÓDIGO PRODUCTO],INVENTARIO12151839[],2,FALSE)</f>
        <v>#VALUE!</v>
      </c>
      <c r="R87" s="1">
        <v>106</v>
      </c>
    </row>
    <row r="88" spans="1:18" x14ac:dyDescent="0.25">
      <c r="A88" s="11" t="s">
        <v>410</v>
      </c>
      <c r="B88" t="s">
        <v>289</v>
      </c>
      <c r="C88" s="3">
        <f>INVENTARIO12151836[[#This Row],[STOCK]]</f>
        <v>65</v>
      </c>
      <c r="D88" s="17">
        <f>SUMIF(ENTRADAS14172041[[#This Row],[CÓDIGO PRODUCTO]],INVENTARIO12151839[[#This Row],[CÓDIGO PRODUCTO]],ENTRADAS14172041[[#This Row],[CANTIDAD]])</f>
        <v>98</v>
      </c>
      <c r="E88" s="17">
        <f>SUMIF(SALIDAS13161940[[#This Row],[CÓDIGO PRODUCTO]],INVENTARIO12151839[[#This Row],[CÓDIGO PRODUCTO]],SALIDAS13161940[[#This Row],[CANTIDAD]])</f>
        <v>61</v>
      </c>
      <c r="F88" s="18">
        <f>INVENTARIO12151839[[#This Row],[EXISTENCIAS INICIALES]]+INVENTARIO12151839[[#This Row],[ENTRADAS]]-INVENTARIO12151839[[#This Row],[SALIDAS]]</f>
        <v>102</v>
      </c>
      <c r="H88" s="1" t="s">
        <v>535</v>
      </c>
      <c r="J88" s="11" t="s">
        <v>410</v>
      </c>
      <c r="K88" s="36" t="e" cm="1">
        <f t="array" ref="K88">BUSCARV</f>
        <v>#NAME?</v>
      </c>
      <c r="L88" s="1">
        <v>61</v>
      </c>
      <c r="N88" s="1" t="s">
        <v>536</v>
      </c>
      <c r="P88" s="11" t="s">
        <v>410</v>
      </c>
      <c r="Q88" s="1" t="e" cm="1" vm="1">
        <f t="array" aca="1" ref="Q88" ca="1">VLOOKUP(ENTRADAS14172041[CÓDIGO PRODUCTO],INVENTARIO12151839[],2,FALSE)</f>
        <v>#VALUE!</v>
      </c>
      <c r="R88" s="1">
        <v>98</v>
      </c>
    </row>
    <row r="89" spans="1:18" x14ac:dyDescent="0.25">
      <c r="A89" s="11" t="s">
        <v>411</v>
      </c>
      <c r="B89" t="s">
        <v>290</v>
      </c>
      <c r="C89" s="3">
        <f>INVENTARIO12151836[[#This Row],[STOCK]]</f>
        <v>51</v>
      </c>
      <c r="D89" s="17">
        <f>SUMIF(ENTRADAS14172041[[#This Row],[CÓDIGO PRODUCTO]],INVENTARIO12151839[[#This Row],[CÓDIGO PRODUCTO]],ENTRADAS14172041[[#This Row],[CANTIDAD]])</f>
        <v>102</v>
      </c>
      <c r="E89" s="17">
        <f>SUMIF(SALIDAS13161940[[#This Row],[CÓDIGO PRODUCTO]],INVENTARIO12151839[[#This Row],[CÓDIGO PRODUCTO]],SALIDAS13161940[[#This Row],[CANTIDAD]])</f>
        <v>55</v>
      </c>
      <c r="F89" s="18">
        <f>INVENTARIO12151839[[#This Row],[EXISTENCIAS INICIALES]]+INVENTARIO12151839[[#This Row],[ENTRADAS]]-INVENTARIO12151839[[#This Row],[SALIDAS]]</f>
        <v>98</v>
      </c>
      <c r="H89" s="1" t="s">
        <v>536</v>
      </c>
      <c r="J89" s="11" t="s">
        <v>411</v>
      </c>
      <c r="K89" s="36" t="e" cm="1">
        <f t="array" ref="K89">BUSCARV</f>
        <v>#NAME?</v>
      </c>
      <c r="L89" s="1">
        <v>55</v>
      </c>
      <c r="N89" s="1" t="s">
        <v>537</v>
      </c>
      <c r="P89" s="11" t="s">
        <v>411</v>
      </c>
      <c r="Q89" s="1" t="e" cm="1" vm="1">
        <f t="array" aca="1" ref="Q89" ca="1">VLOOKUP(ENTRADAS14172041[CÓDIGO PRODUCTO],INVENTARIO12151839[],2,FALSE)</f>
        <v>#VALUE!</v>
      </c>
      <c r="R89" s="1">
        <v>102</v>
      </c>
    </row>
    <row r="90" spans="1:18" x14ac:dyDescent="0.25">
      <c r="A90" s="11" t="s">
        <v>412</v>
      </c>
      <c r="B90" t="s">
        <v>291</v>
      </c>
      <c r="C90" s="3">
        <f>INVENTARIO12151836[[#This Row],[STOCK]]</f>
        <v>104</v>
      </c>
      <c r="D90" s="17">
        <f>SUMIF(ENTRADAS14172041[[#This Row],[CÓDIGO PRODUCTO]],INVENTARIO12151839[[#This Row],[CÓDIGO PRODUCTO]],ENTRADAS14172041[[#This Row],[CANTIDAD]])</f>
        <v>111</v>
      </c>
      <c r="E90" s="17">
        <f>SUMIF(SALIDAS13161940[[#This Row],[CÓDIGO PRODUCTO]],INVENTARIO12151839[[#This Row],[CÓDIGO PRODUCTO]],SALIDAS13161940[[#This Row],[CANTIDAD]])</f>
        <v>69</v>
      </c>
      <c r="F90" s="18">
        <f>INVENTARIO12151839[[#This Row],[EXISTENCIAS INICIALES]]+INVENTARIO12151839[[#This Row],[ENTRADAS]]-INVENTARIO12151839[[#This Row],[SALIDAS]]</f>
        <v>146</v>
      </c>
      <c r="H90" s="1" t="s">
        <v>537</v>
      </c>
      <c r="J90" s="11" t="s">
        <v>412</v>
      </c>
      <c r="K90" s="36" t="e" cm="1">
        <f t="array" ref="K90">BUSCARV</f>
        <v>#NAME?</v>
      </c>
      <c r="L90" s="1">
        <v>69</v>
      </c>
      <c r="N90" s="1" t="s">
        <v>538</v>
      </c>
      <c r="P90" s="11" t="s">
        <v>412</v>
      </c>
      <c r="Q90" s="1" t="e" cm="1" vm="1">
        <f t="array" aca="1" ref="Q90" ca="1">VLOOKUP(ENTRADAS14172041[CÓDIGO PRODUCTO],INVENTARIO12151839[],2,FALSE)</f>
        <v>#VALUE!</v>
      </c>
      <c r="R90" s="1">
        <v>111</v>
      </c>
    </row>
    <row r="91" spans="1:18" x14ac:dyDescent="0.25">
      <c r="A91" s="11" t="s">
        <v>413</v>
      </c>
      <c r="B91" t="s">
        <v>292</v>
      </c>
      <c r="C91" s="3">
        <f>INVENTARIO12151836[[#This Row],[STOCK]]</f>
        <v>109</v>
      </c>
      <c r="D91" s="17">
        <f>SUMIF(ENTRADAS14172041[[#This Row],[CÓDIGO PRODUCTO]],INVENTARIO12151839[[#This Row],[CÓDIGO PRODUCTO]],ENTRADAS14172041[[#This Row],[CANTIDAD]])</f>
        <v>102</v>
      </c>
      <c r="E91" s="17">
        <f>SUMIF(SALIDAS13161940[[#This Row],[CÓDIGO PRODUCTO]],INVENTARIO12151839[[#This Row],[CÓDIGO PRODUCTO]],SALIDAS13161940[[#This Row],[CANTIDAD]])</f>
        <v>65</v>
      </c>
      <c r="F91" s="18">
        <f>INVENTARIO12151839[[#This Row],[EXISTENCIAS INICIALES]]+INVENTARIO12151839[[#This Row],[ENTRADAS]]-INVENTARIO12151839[[#This Row],[SALIDAS]]</f>
        <v>146</v>
      </c>
      <c r="H91" s="1" t="s">
        <v>538</v>
      </c>
      <c r="J91" s="11" t="s">
        <v>413</v>
      </c>
      <c r="K91" s="36" t="e" cm="1">
        <f t="array" ref="K91">BUSCARV</f>
        <v>#NAME?</v>
      </c>
      <c r="L91" s="1">
        <v>65</v>
      </c>
      <c r="N91" s="1" t="s">
        <v>539</v>
      </c>
      <c r="P91" s="11" t="s">
        <v>413</v>
      </c>
      <c r="Q91" s="1" t="e" cm="1" vm="1">
        <f t="array" aca="1" ref="Q91" ca="1">VLOOKUP(ENTRADAS14172041[CÓDIGO PRODUCTO],INVENTARIO12151839[],2,FALSE)</f>
        <v>#VALUE!</v>
      </c>
      <c r="R91" s="1">
        <v>102</v>
      </c>
    </row>
    <row r="92" spans="1:18" x14ac:dyDescent="0.25">
      <c r="A92" s="11" t="s">
        <v>414</v>
      </c>
      <c r="B92" t="s">
        <v>293</v>
      </c>
      <c r="C92" s="3">
        <f>INVENTARIO12151836[[#This Row],[STOCK]]</f>
        <v>49</v>
      </c>
      <c r="D92" s="17">
        <f>SUMIF(ENTRADAS14172041[[#This Row],[CÓDIGO PRODUCTO]],INVENTARIO12151839[[#This Row],[CÓDIGO PRODUCTO]],ENTRADAS14172041[[#This Row],[CANTIDAD]])</f>
        <v>93</v>
      </c>
      <c r="E92" s="17">
        <f>SUMIF(SALIDAS13161940[[#This Row],[CÓDIGO PRODUCTO]],INVENTARIO12151839[[#This Row],[CÓDIGO PRODUCTO]],SALIDAS13161940[[#This Row],[CANTIDAD]])</f>
        <v>55</v>
      </c>
      <c r="F92" s="18">
        <f>INVENTARIO12151839[[#This Row],[EXISTENCIAS INICIALES]]+INVENTARIO12151839[[#This Row],[ENTRADAS]]-INVENTARIO12151839[[#This Row],[SALIDAS]]</f>
        <v>87</v>
      </c>
      <c r="H92" s="1" t="s">
        <v>539</v>
      </c>
      <c r="J92" s="11" t="s">
        <v>414</v>
      </c>
      <c r="K92" s="36" t="e" cm="1">
        <f t="array" ref="K92">BUSCARV</f>
        <v>#NAME?</v>
      </c>
      <c r="L92" s="1">
        <v>55</v>
      </c>
      <c r="N92" s="1" t="s">
        <v>540</v>
      </c>
      <c r="P92" s="11" t="s">
        <v>414</v>
      </c>
      <c r="Q92" s="1" t="e" cm="1" vm="1">
        <f t="array" aca="1" ref="Q92" ca="1">VLOOKUP(ENTRADAS14172041[CÓDIGO PRODUCTO],INVENTARIO12151839[],2,FALSE)</f>
        <v>#VALUE!</v>
      </c>
      <c r="R92" s="1">
        <v>93</v>
      </c>
    </row>
    <row r="93" spans="1:18" x14ac:dyDescent="0.25">
      <c r="A93" s="11" t="s">
        <v>415</v>
      </c>
      <c r="B93" t="s">
        <v>294</v>
      </c>
      <c r="C93" s="3">
        <f>INVENTARIO12151836[[#This Row],[STOCK]]</f>
        <v>103</v>
      </c>
      <c r="D93" s="17">
        <f>SUMIF(ENTRADAS14172041[[#This Row],[CÓDIGO PRODUCTO]],INVENTARIO12151839[[#This Row],[CÓDIGO PRODUCTO]],ENTRADAS14172041[[#This Row],[CANTIDAD]])</f>
        <v>111</v>
      </c>
      <c r="E93" s="17">
        <f>SUMIF(SALIDAS13161940[[#This Row],[CÓDIGO PRODUCTO]],INVENTARIO12151839[[#This Row],[CÓDIGO PRODUCTO]],SALIDAS13161940[[#This Row],[CANTIDAD]])</f>
        <v>58</v>
      </c>
      <c r="F93" s="18">
        <f>INVENTARIO12151839[[#This Row],[EXISTENCIAS INICIALES]]+INVENTARIO12151839[[#This Row],[ENTRADAS]]-INVENTARIO12151839[[#This Row],[SALIDAS]]</f>
        <v>156</v>
      </c>
      <c r="H93" s="1" t="s">
        <v>540</v>
      </c>
      <c r="J93" s="11" t="s">
        <v>415</v>
      </c>
      <c r="K93" s="36" t="e" cm="1">
        <f t="array" ref="K93">BUSCARV</f>
        <v>#NAME?</v>
      </c>
      <c r="L93" s="1">
        <v>58</v>
      </c>
      <c r="N93" s="1" t="s">
        <v>541</v>
      </c>
      <c r="P93" s="11" t="s">
        <v>415</v>
      </c>
      <c r="Q93" s="1" t="e" cm="1" vm="1">
        <f t="array" aca="1" ref="Q93" ca="1">VLOOKUP(ENTRADAS14172041[CÓDIGO PRODUCTO],INVENTARIO12151839[],2,FALSE)</f>
        <v>#VALUE!</v>
      </c>
      <c r="R93" s="1">
        <v>111</v>
      </c>
    </row>
    <row r="94" spans="1:18" x14ac:dyDescent="0.25">
      <c r="A94" s="11" t="s">
        <v>416</v>
      </c>
      <c r="B94" t="s">
        <v>295</v>
      </c>
      <c r="C94" s="3">
        <f>INVENTARIO12151836[[#This Row],[STOCK]]</f>
        <v>123</v>
      </c>
      <c r="D94" s="17">
        <f>SUMIF(ENTRADAS14172041[[#This Row],[CÓDIGO PRODUCTO]],INVENTARIO12151839[[#This Row],[CÓDIGO PRODUCTO]],ENTRADAS14172041[[#This Row],[CANTIDAD]])</f>
        <v>111</v>
      </c>
      <c r="E94" s="17">
        <f>SUMIF(SALIDAS13161940[[#This Row],[CÓDIGO PRODUCTO]],INVENTARIO12151839[[#This Row],[CÓDIGO PRODUCTO]],SALIDAS13161940[[#This Row],[CANTIDAD]])</f>
        <v>64</v>
      </c>
      <c r="F94" s="18">
        <f>INVENTARIO12151839[[#This Row],[EXISTENCIAS INICIALES]]+INVENTARIO12151839[[#This Row],[ENTRADAS]]-INVENTARIO12151839[[#This Row],[SALIDAS]]</f>
        <v>170</v>
      </c>
      <c r="H94" s="1" t="s">
        <v>541</v>
      </c>
      <c r="J94" s="11" t="s">
        <v>416</v>
      </c>
      <c r="K94" s="36" t="e" cm="1">
        <f t="array" ref="K94">BUSCARV</f>
        <v>#NAME?</v>
      </c>
      <c r="L94" s="1">
        <v>64</v>
      </c>
      <c r="N94" s="1" t="s">
        <v>542</v>
      </c>
      <c r="P94" s="11" t="s">
        <v>416</v>
      </c>
      <c r="Q94" s="1" t="e" cm="1" vm="1">
        <f t="array" aca="1" ref="Q94" ca="1">VLOOKUP(ENTRADAS14172041[CÓDIGO PRODUCTO],INVENTARIO12151839[],2,FALSE)</f>
        <v>#VALUE!</v>
      </c>
      <c r="R94" s="1">
        <v>111</v>
      </c>
    </row>
    <row r="95" spans="1:18" x14ac:dyDescent="0.25">
      <c r="A95" s="11" t="s">
        <v>417</v>
      </c>
      <c r="B95" t="s">
        <v>296</v>
      </c>
      <c r="C95" s="3">
        <f>INVENTARIO12151836[[#This Row],[STOCK]]</f>
        <v>48</v>
      </c>
      <c r="D95" s="17">
        <f>SUMIF(ENTRADAS14172041[[#This Row],[CÓDIGO PRODUCTO]],INVENTARIO12151839[[#This Row],[CÓDIGO PRODUCTO]],ENTRADAS14172041[[#This Row],[CANTIDAD]])</f>
        <v>94</v>
      </c>
      <c r="E95" s="17">
        <f>SUMIF(SALIDAS13161940[[#This Row],[CÓDIGO PRODUCTO]],INVENTARIO12151839[[#This Row],[CÓDIGO PRODUCTO]],SALIDAS13161940[[#This Row],[CANTIDAD]])</f>
        <v>51</v>
      </c>
      <c r="F95" s="18">
        <f>INVENTARIO12151839[[#This Row],[EXISTENCIAS INICIALES]]+INVENTARIO12151839[[#This Row],[ENTRADAS]]-INVENTARIO12151839[[#This Row],[SALIDAS]]</f>
        <v>91</v>
      </c>
      <c r="H95" s="1" t="s">
        <v>542</v>
      </c>
      <c r="J95" s="11" t="s">
        <v>417</v>
      </c>
      <c r="K95" s="36" t="e" cm="1">
        <f t="array" ref="K95">BUSCARV</f>
        <v>#NAME?</v>
      </c>
      <c r="L95" s="1">
        <v>51</v>
      </c>
      <c r="N95" s="1" t="s">
        <v>543</v>
      </c>
      <c r="P95" s="11" t="s">
        <v>417</v>
      </c>
      <c r="Q95" s="1" t="e" cm="1" vm="1">
        <f t="array" aca="1" ref="Q95" ca="1">VLOOKUP(ENTRADAS14172041[CÓDIGO PRODUCTO],INVENTARIO12151839[],2,FALSE)</f>
        <v>#VALUE!</v>
      </c>
      <c r="R95" s="1">
        <v>94</v>
      </c>
    </row>
    <row r="96" spans="1:18" x14ac:dyDescent="0.25">
      <c r="A96" s="11" t="s">
        <v>418</v>
      </c>
      <c r="B96" t="s">
        <v>297</v>
      </c>
      <c r="C96" s="3">
        <f>INVENTARIO12151836[[#This Row],[STOCK]]</f>
        <v>124</v>
      </c>
      <c r="D96" s="17">
        <f>SUMIF(ENTRADAS14172041[[#This Row],[CÓDIGO PRODUCTO]],INVENTARIO12151839[[#This Row],[CÓDIGO PRODUCTO]],ENTRADAS14172041[[#This Row],[CANTIDAD]])</f>
        <v>108</v>
      </c>
      <c r="E96" s="17">
        <f>SUMIF(SALIDAS13161940[[#This Row],[CÓDIGO PRODUCTO]],INVENTARIO12151839[[#This Row],[CÓDIGO PRODUCTO]],SALIDAS13161940[[#This Row],[CANTIDAD]])</f>
        <v>61</v>
      </c>
      <c r="F96" s="18">
        <f>INVENTARIO12151839[[#This Row],[EXISTENCIAS INICIALES]]+INVENTARIO12151839[[#This Row],[ENTRADAS]]-INVENTARIO12151839[[#This Row],[SALIDAS]]</f>
        <v>171</v>
      </c>
      <c r="H96" s="1" t="s">
        <v>543</v>
      </c>
      <c r="J96" s="11" t="s">
        <v>418</v>
      </c>
      <c r="K96" s="36" t="e" cm="1">
        <f t="array" ref="K96">BUSCARV</f>
        <v>#NAME?</v>
      </c>
      <c r="L96" s="1">
        <v>61</v>
      </c>
      <c r="N96" s="1" t="s">
        <v>544</v>
      </c>
      <c r="P96" s="11" t="s">
        <v>418</v>
      </c>
      <c r="Q96" s="1" t="e" cm="1" vm="1">
        <f t="array" aca="1" ref="Q96" ca="1">VLOOKUP(ENTRADAS14172041[CÓDIGO PRODUCTO],INVENTARIO12151839[],2,FALSE)</f>
        <v>#VALUE!</v>
      </c>
      <c r="R96" s="1">
        <v>108</v>
      </c>
    </row>
    <row r="97" spans="1:18" x14ac:dyDescent="0.25">
      <c r="A97" s="11" t="s">
        <v>419</v>
      </c>
      <c r="B97" t="s">
        <v>298</v>
      </c>
      <c r="C97" s="3">
        <f>INVENTARIO12151836[[#This Row],[STOCK]]</f>
        <v>48</v>
      </c>
      <c r="D97" s="17">
        <f>SUMIF(ENTRADAS14172041[[#This Row],[CÓDIGO PRODUCTO]],INVENTARIO12151839[[#This Row],[CÓDIGO PRODUCTO]],ENTRADAS14172041[[#This Row],[CANTIDAD]])</f>
        <v>96</v>
      </c>
      <c r="E97" s="17">
        <f>SUMIF(SALIDAS13161940[[#This Row],[CÓDIGO PRODUCTO]],INVENTARIO12151839[[#This Row],[CÓDIGO PRODUCTO]],SALIDAS13161940[[#This Row],[CANTIDAD]])</f>
        <v>89</v>
      </c>
      <c r="F97" s="18">
        <f>INVENTARIO12151839[[#This Row],[EXISTENCIAS INICIALES]]+INVENTARIO12151839[[#This Row],[ENTRADAS]]-INVENTARIO12151839[[#This Row],[SALIDAS]]</f>
        <v>55</v>
      </c>
      <c r="H97" s="1" t="s">
        <v>544</v>
      </c>
      <c r="J97" s="11" t="s">
        <v>419</v>
      </c>
      <c r="K97" s="36" t="e" cm="1">
        <f t="array" ref="K97">BUSCARV</f>
        <v>#NAME?</v>
      </c>
      <c r="L97" s="1">
        <v>89</v>
      </c>
      <c r="N97" s="1" t="s">
        <v>545</v>
      </c>
      <c r="P97" s="11" t="s">
        <v>419</v>
      </c>
      <c r="Q97" s="1" t="e" cm="1" vm="1">
        <f t="array" aca="1" ref="Q97" ca="1">VLOOKUP(ENTRADAS14172041[CÓDIGO PRODUCTO],INVENTARIO12151839[],2,FALSE)</f>
        <v>#VALUE!</v>
      </c>
      <c r="R97" s="1">
        <v>96</v>
      </c>
    </row>
    <row r="98" spans="1:18" x14ac:dyDescent="0.25">
      <c r="A98" s="11" t="s">
        <v>420</v>
      </c>
      <c r="B98" t="s">
        <v>299</v>
      </c>
      <c r="C98" s="3">
        <f>INVENTARIO12151836[[#This Row],[STOCK]]</f>
        <v>6</v>
      </c>
      <c r="D98" s="17">
        <f>SUMIF(ENTRADAS14172041[[#This Row],[CÓDIGO PRODUCTO]],INVENTARIO12151839[[#This Row],[CÓDIGO PRODUCTO]],ENTRADAS14172041[[#This Row],[CANTIDAD]])</f>
        <v>92</v>
      </c>
      <c r="E98" s="17">
        <f>SUMIF(SALIDAS13161940[[#This Row],[CÓDIGO PRODUCTO]],INVENTARIO12151839[[#This Row],[CÓDIGO PRODUCTO]],SALIDAS13161940[[#This Row],[CANTIDAD]])</f>
        <v>93</v>
      </c>
      <c r="F98" s="18">
        <f>INVENTARIO12151839[[#This Row],[EXISTENCIAS INICIALES]]+INVENTARIO12151839[[#This Row],[ENTRADAS]]-INVENTARIO12151839[[#This Row],[SALIDAS]]</f>
        <v>5</v>
      </c>
      <c r="H98" s="1" t="s">
        <v>545</v>
      </c>
      <c r="J98" s="11" t="s">
        <v>420</v>
      </c>
      <c r="K98" s="36" t="e" cm="1">
        <f t="array" ref="K98">BUSCARV</f>
        <v>#NAME?</v>
      </c>
      <c r="L98" s="1">
        <v>93</v>
      </c>
      <c r="N98" s="1" t="s">
        <v>546</v>
      </c>
      <c r="P98" s="11" t="s">
        <v>420</v>
      </c>
      <c r="Q98" s="1" t="e" cm="1" vm="1">
        <f t="array" aca="1" ref="Q98" ca="1">VLOOKUP(ENTRADAS14172041[CÓDIGO PRODUCTO],INVENTARIO12151839[],2,FALSE)</f>
        <v>#VALUE!</v>
      </c>
      <c r="R98" s="1">
        <v>92</v>
      </c>
    </row>
    <row r="99" spans="1:18" x14ac:dyDescent="0.25">
      <c r="A99" s="11" t="s">
        <v>421</v>
      </c>
      <c r="B99" t="s">
        <v>300</v>
      </c>
      <c r="C99" s="3">
        <f>INVENTARIO12151836[[#This Row],[STOCK]]</f>
        <v>57</v>
      </c>
      <c r="D99" s="17">
        <f>SUMIF(ENTRADAS14172041[[#This Row],[CÓDIGO PRODUCTO]],INVENTARIO12151839[[#This Row],[CÓDIGO PRODUCTO]],ENTRADAS14172041[[#This Row],[CANTIDAD]])</f>
        <v>93</v>
      </c>
      <c r="E99" s="17">
        <f>SUMIF(SALIDAS13161940[[#This Row],[CÓDIGO PRODUCTO]],INVENTARIO12151839[[#This Row],[CÓDIGO PRODUCTO]],SALIDAS13161940[[#This Row],[CANTIDAD]])</f>
        <v>91</v>
      </c>
      <c r="F99" s="18">
        <f>INVENTARIO12151839[[#This Row],[EXISTENCIAS INICIALES]]+INVENTARIO12151839[[#This Row],[ENTRADAS]]-INVENTARIO12151839[[#This Row],[SALIDAS]]</f>
        <v>59</v>
      </c>
      <c r="H99" s="1" t="s">
        <v>546</v>
      </c>
      <c r="J99" s="11" t="s">
        <v>421</v>
      </c>
      <c r="K99" s="36" t="e" cm="1">
        <f t="array" ref="K99">BUSCARV</f>
        <v>#NAME?</v>
      </c>
      <c r="L99" s="1">
        <v>91</v>
      </c>
      <c r="N99" s="1" t="s">
        <v>547</v>
      </c>
      <c r="P99" s="11" t="s">
        <v>421</v>
      </c>
      <c r="Q99" s="1" t="e" cm="1" vm="1">
        <f t="array" aca="1" ref="Q99" ca="1">VLOOKUP(ENTRADAS14172041[CÓDIGO PRODUCTO],INVENTARIO12151839[],2,FALSE)</f>
        <v>#VALUE!</v>
      </c>
      <c r="R99" s="1">
        <v>93</v>
      </c>
    </row>
    <row r="100" spans="1:18" x14ac:dyDescent="0.25">
      <c r="A100" s="11" t="s">
        <v>422</v>
      </c>
      <c r="B100" t="s">
        <v>301</v>
      </c>
      <c r="C100" s="3">
        <f>INVENTARIO12151836[[#This Row],[STOCK]]</f>
        <v>73</v>
      </c>
      <c r="D100" s="17">
        <f>SUMIF(ENTRADAS14172041[[#This Row],[CÓDIGO PRODUCTO]],INVENTARIO12151839[[#This Row],[CÓDIGO PRODUCTO]],ENTRADAS14172041[[#This Row],[CANTIDAD]])</f>
        <v>97</v>
      </c>
      <c r="E100" s="17">
        <f>SUMIF(SALIDAS13161940[[#This Row],[CÓDIGO PRODUCTO]],INVENTARIO12151839[[#This Row],[CÓDIGO PRODUCTO]],SALIDAS13161940[[#This Row],[CANTIDAD]])</f>
        <v>92</v>
      </c>
      <c r="F100" s="18">
        <f>INVENTARIO12151839[[#This Row],[EXISTENCIAS INICIALES]]+INVENTARIO12151839[[#This Row],[ENTRADAS]]-INVENTARIO12151839[[#This Row],[SALIDAS]]</f>
        <v>78</v>
      </c>
      <c r="H100" s="1" t="s">
        <v>547</v>
      </c>
      <c r="J100" s="11" t="s">
        <v>422</v>
      </c>
      <c r="K100" s="36" t="e" cm="1">
        <f t="array" ref="K100">BUSCARV</f>
        <v>#NAME?</v>
      </c>
      <c r="L100" s="1">
        <v>92</v>
      </c>
      <c r="N100" s="1" t="s">
        <v>548</v>
      </c>
      <c r="P100" s="11" t="s">
        <v>422</v>
      </c>
      <c r="Q100" s="1" t="e" cm="1" vm="1">
        <f t="array" aca="1" ref="Q100" ca="1">VLOOKUP(ENTRADAS14172041[CÓDIGO PRODUCTO],INVENTARIO12151839[],2,FALSE)</f>
        <v>#VALUE!</v>
      </c>
      <c r="R100" s="1">
        <v>97</v>
      </c>
    </row>
    <row r="101" spans="1:18" x14ac:dyDescent="0.25">
      <c r="A101" s="11" t="s">
        <v>423</v>
      </c>
      <c r="B101" t="s">
        <v>302</v>
      </c>
      <c r="C101" s="3">
        <f>INVENTARIO12151836[[#This Row],[STOCK]]</f>
        <v>142</v>
      </c>
      <c r="D101" s="17">
        <f>SUMIF(ENTRADAS14172041[[#This Row],[CÓDIGO PRODUCTO]],INVENTARIO12151839[[#This Row],[CÓDIGO PRODUCTO]],ENTRADAS14172041[[#This Row],[CANTIDAD]])</f>
        <v>111</v>
      </c>
      <c r="E101" s="17">
        <f>SUMIF(SALIDAS13161940[[#This Row],[CÓDIGO PRODUCTO]],INVENTARIO12151839[[#This Row],[CÓDIGO PRODUCTO]],SALIDAS13161940[[#This Row],[CANTIDAD]])</f>
        <v>95</v>
      </c>
      <c r="F101" s="18">
        <f>INVENTARIO12151839[[#This Row],[EXISTENCIAS INICIALES]]+INVENTARIO12151839[[#This Row],[ENTRADAS]]-INVENTARIO12151839[[#This Row],[SALIDAS]]</f>
        <v>158</v>
      </c>
      <c r="H101" s="1" t="s">
        <v>548</v>
      </c>
      <c r="J101" s="11" t="s">
        <v>423</v>
      </c>
      <c r="K101" s="36" t="e" cm="1">
        <f t="array" ref="K101">BUSCARV</f>
        <v>#NAME?</v>
      </c>
      <c r="L101" s="1">
        <v>95</v>
      </c>
      <c r="N101" s="1" t="s">
        <v>549</v>
      </c>
      <c r="P101" s="11" t="s">
        <v>423</v>
      </c>
      <c r="Q101" s="1" t="e" cm="1" vm="1">
        <f t="array" aca="1" ref="Q101" ca="1">VLOOKUP(ENTRADAS14172041[CÓDIGO PRODUCTO],INVENTARIO12151839[],2,FALSE)</f>
        <v>#VALUE!</v>
      </c>
      <c r="R101" s="1">
        <v>111</v>
      </c>
    </row>
    <row r="102" spans="1:18" x14ac:dyDescent="0.25">
      <c r="A102" s="11" t="s">
        <v>424</v>
      </c>
      <c r="B102" t="s">
        <v>303</v>
      </c>
      <c r="C102" s="3">
        <f>INVENTARIO12151836[[#This Row],[STOCK]]</f>
        <v>30</v>
      </c>
      <c r="D102" s="17">
        <f>SUMIF(ENTRADAS14172041[[#This Row],[CÓDIGO PRODUCTO]],INVENTARIO12151839[[#This Row],[CÓDIGO PRODUCTO]],ENTRADAS14172041[[#This Row],[CANTIDAD]])</f>
        <v>92</v>
      </c>
      <c r="E102" s="17">
        <f>SUMIF(SALIDAS13161940[[#This Row],[CÓDIGO PRODUCTO]],INVENTARIO12151839[[#This Row],[CÓDIGO PRODUCTO]],SALIDAS13161940[[#This Row],[CANTIDAD]])</f>
        <v>89</v>
      </c>
      <c r="F102" s="18">
        <f>INVENTARIO12151839[[#This Row],[EXISTENCIAS INICIALES]]+INVENTARIO12151839[[#This Row],[ENTRADAS]]-INVENTARIO12151839[[#This Row],[SALIDAS]]</f>
        <v>33</v>
      </c>
      <c r="H102" s="1" t="s">
        <v>549</v>
      </c>
      <c r="J102" s="11" t="s">
        <v>424</v>
      </c>
      <c r="K102" s="36" t="e" cm="1">
        <f t="array" ref="K102">BUSCARV</f>
        <v>#NAME?</v>
      </c>
      <c r="L102" s="1">
        <v>89</v>
      </c>
      <c r="N102" s="1" t="s">
        <v>550</v>
      </c>
      <c r="P102" s="11" t="s">
        <v>424</v>
      </c>
      <c r="Q102" s="1" t="e" cm="1" vm="1">
        <f t="array" aca="1" ref="Q102" ca="1">VLOOKUP(ENTRADAS14172041[CÓDIGO PRODUCTO],INVENTARIO12151839[],2,FALSE)</f>
        <v>#VALUE!</v>
      </c>
      <c r="R102" s="1">
        <v>92</v>
      </c>
    </row>
    <row r="103" spans="1:18" x14ac:dyDescent="0.25">
      <c r="A103" s="11" t="s">
        <v>425</v>
      </c>
      <c r="B103" t="s">
        <v>78</v>
      </c>
      <c r="C103" s="3">
        <f>INVENTARIO12151836[[#This Row],[STOCK]]</f>
        <v>64</v>
      </c>
      <c r="D103" s="17">
        <f>SUMIF(ENTRADAS14172041[[#This Row],[CÓDIGO PRODUCTO]],INVENTARIO12151839[[#This Row],[CÓDIGO PRODUCTO]],ENTRADAS14172041[[#This Row],[CANTIDAD]])</f>
        <v>100</v>
      </c>
      <c r="E103" s="17">
        <f>SUMIF(SALIDAS13161940[[#This Row],[CÓDIGO PRODUCTO]],INVENTARIO12151839[[#This Row],[CÓDIGO PRODUCTO]],SALIDAS13161940[[#This Row],[CANTIDAD]])</f>
        <v>88</v>
      </c>
      <c r="F103" s="18">
        <f>INVENTARIO12151839[[#This Row],[EXISTENCIAS INICIALES]]+INVENTARIO12151839[[#This Row],[ENTRADAS]]-INVENTARIO12151839[[#This Row],[SALIDAS]]</f>
        <v>76</v>
      </c>
      <c r="H103" s="1" t="s">
        <v>550</v>
      </c>
      <c r="J103" s="11" t="s">
        <v>425</v>
      </c>
      <c r="K103" s="36" t="e" cm="1">
        <f t="array" ref="K103">BUSCARV</f>
        <v>#NAME?</v>
      </c>
      <c r="L103" s="1">
        <v>88</v>
      </c>
      <c r="N103" s="1" t="s">
        <v>551</v>
      </c>
      <c r="P103" s="11" t="s">
        <v>425</v>
      </c>
      <c r="Q103" s="1" t="e" cm="1" vm="1">
        <f t="array" aca="1" ref="Q103" ca="1">VLOOKUP(ENTRADAS14172041[CÓDIGO PRODUCTO],INVENTARIO12151839[],2,FALSE)</f>
        <v>#VALUE!</v>
      </c>
      <c r="R103" s="1">
        <v>100</v>
      </c>
    </row>
    <row r="104" spans="1:18" x14ac:dyDescent="0.25">
      <c r="A104" s="11" t="s">
        <v>426</v>
      </c>
      <c r="B104" t="s">
        <v>304</v>
      </c>
      <c r="C104" s="3">
        <f>INVENTARIO12151836[[#This Row],[STOCK]]</f>
        <v>110</v>
      </c>
      <c r="D104" s="17">
        <f>SUMIF(ENTRADAS14172041[[#This Row],[CÓDIGO PRODUCTO]],INVENTARIO12151839[[#This Row],[CÓDIGO PRODUCTO]],ENTRADAS14172041[[#This Row],[CANTIDAD]])</f>
        <v>109</v>
      </c>
      <c r="E104" s="17">
        <f>SUMIF(SALIDAS13161940[[#This Row],[CÓDIGO PRODUCTO]],INVENTARIO12151839[[#This Row],[CÓDIGO PRODUCTO]],SALIDAS13161940[[#This Row],[CANTIDAD]])</f>
        <v>89</v>
      </c>
      <c r="F104" s="18">
        <f>INVENTARIO12151839[[#This Row],[EXISTENCIAS INICIALES]]+INVENTARIO12151839[[#This Row],[ENTRADAS]]-INVENTARIO12151839[[#This Row],[SALIDAS]]</f>
        <v>130</v>
      </c>
      <c r="H104" s="1" t="s">
        <v>551</v>
      </c>
      <c r="J104" s="11" t="s">
        <v>426</v>
      </c>
      <c r="K104" s="36" t="e" cm="1">
        <f t="array" ref="K104">BUSCARV</f>
        <v>#NAME?</v>
      </c>
      <c r="L104" s="1">
        <v>89</v>
      </c>
      <c r="N104" s="1" t="s">
        <v>552</v>
      </c>
      <c r="P104" s="11" t="s">
        <v>426</v>
      </c>
      <c r="Q104" s="1" t="e" cm="1" vm="1">
        <f t="array" aca="1" ref="Q104" ca="1">VLOOKUP(ENTRADAS14172041[CÓDIGO PRODUCTO],INVENTARIO12151839[],2,FALSE)</f>
        <v>#VALUE!</v>
      </c>
      <c r="R104" s="1">
        <v>109</v>
      </c>
    </row>
    <row r="105" spans="1:18" x14ac:dyDescent="0.25">
      <c r="A105" s="11" t="s">
        <v>427</v>
      </c>
      <c r="B105" t="s">
        <v>79</v>
      </c>
      <c r="C105" s="3">
        <f>INVENTARIO12151836[[#This Row],[STOCK]]</f>
        <v>27</v>
      </c>
      <c r="D105" s="17">
        <f>SUMIF(ENTRADAS14172041[[#This Row],[CÓDIGO PRODUCTO]],INVENTARIO12151839[[#This Row],[CÓDIGO PRODUCTO]],ENTRADAS14172041[[#This Row],[CANTIDAD]])</f>
        <v>96</v>
      </c>
      <c r="E105" s="17">
        <f>SUMIF(SALIDAS13161940[[#This Row],[CÓDIGO PRODUCTO]],INVENTARIO12151839[[#This Row],[CÓDIGO PRODUCTO]],SALIDAS13161940[[#This Row],[CANTIDAD]])</f>
        <v>93</v>
      </c>
      <c r="F105" s="18">
        <f>INVENTARIO12151839[[#This Row],[EXISTENCIAS INICIALES]]+INVENTARIO12151839[[#This Row],[ENTRADAS]]-INVENTARIO12151839[[#This Row],[SALIDAS]]</f>
        <v>30</v>
      </c>
      <c r="H105" s="1" t="s">
        <v>552</v>
      </c>
      <c r="J105" s="11" t="s">
        <v>427</v>
      </c>
      <c r="K105" s="36" t="e" cm="1">
        <f t="array" ref="K105">BUSCARV</f>
        <v>#NAME?</v>
      </c>
      <c r="L105" s="1">
        <v>93</v>
      </c>
      <c r="N105" s="1" t="s">
        <v>553</v>
      </c>
      <c r="P105" s="11" t="s">
        <v>427</v>
      </c>
      <c r="Q105" s="1" t="e" cm="1" vm="1">
        <f t="array" aca="1" ref="Q105" ca="1">VLOOKUP(ENTRADAS14172041[CÓDIGO PRODUCTO],INVENTARIO12151839[],2,FALSE)</f>
        <v>#VALUE!</v>
      </c>
      <c r="R105" s="1">
        <v>96</v>
      </c>
    </row>
    <row r="106" spans="1:18" x14ac:dyDescent="0.25">
      <c r="A106" s="11" t="s">
        <v>428</v>
      </c>
      <c r="B106" t="s">
        <v>305</v>
      </c>
      <c r="C106" s="3">
        <f>INVENTARIO12151836[[#This Row],[STOCK]]</f>
        <v>26</v>
      </c>
      <c r="D106" s="17">
        <f>SUMIF(ENTRADAS14172041[[#This Row],[CÓDIGO PRODUCTO]],INVENTARIO12151839[[#This Row],[CÓDIGO PRODUCTO]],ENTRADAS14172041[[#This Row],[CANTIDAD]])</f>
        <v>91</v>
      </c>
      <c r="E106" s="17">
        <f>SUMIF(SALIDAS13161940[[#This Row],[CÓDIGO PRODUCTO]],INVENTARIO12151839[[#This Row],[CÓDIGO PRODUCTO]],SALIDAS13161940[[#This Row],[CANTIDAD]])</f>
        <v>94</v>
      </c>
      <c r="F106" s="18">
        <f>INVENTARIO12151839[[#This Row],[EXISTENCIAS INICIALES]]+INVENTARIO12151839[[#This Row],[ENTRADAS]]-INVENTARIO12151839[[#This Row],[SALIDAS]]</f>
        <v>23</v>
      </c>
      <c r="H106" s="1" t="s">
        <v>553</v>
      </c>
      <c r="J106" s="11" t="s">
        <v>428</v>
      </c>
      <c r="K106" s="36" t="e" cm="1">
        <f t="array" ref="K106">BUSCARV</f>
        <v>#NAME?</v>
      </c>
      <c r="L106" s="1">
        <v>94</v>
      </c>
      <c r="N106" s="1" t="s">
        <v>554</v>
      </c>
      <c r="P106" s="11" t="s">
        <v>428</v>
      </c>
      <c r="Q106" s="1" t="e" cm="1" vm="1">
        <f t="array" aca="1" ref="Q106" ca="1">VLOOKUP(ENTRADAS14172041[CÓDIGO PRODUCTO],INVENTARIO12151839[],2,FALSE)</f>
        <v>#VALUE!</v>
      </c>
      <c r="R106" s="1">
        <v>91</v>
      </c>
    </row>
    <row r="107" spans="1:18" x14ac:dyDescent="0.25">
      <c r="A107" s="11" t="s">
        <v>429</v>
      </c>
      <c r="B107" t="s">
        <v>306</v>
      </c>
      <c r="C107" s="3">
        <f>INVENTARIO12151836[[#This Row],[STOCK]]</f>
        <v>65</v>
      </c>
      <c r="D107" s="17">
        <f>SUMIF(ENTRADAS14172041[[#This Row],[CÓDIGO PRODUCTO]],INVENTARIO12151839[[#This Row],[CÓDIGO PRODUCTO]],ENTRADAS14172041[[#This Row],[CANTIDAD]])</f>
        <v>98</v>
      </c>
      <c r="E107" s="17">
        <f>SUMIF(SALIDAS13161940[[#This Row],[CÓDIGO PRODUCTO]],INVENTARIO12151839[[#This Row],[CÓDIGO PRODUCTO]],SALIDAS13161940[[#This Row],[CANTIDAD]])</f>
        <v>91</v>
      </c>
      <c r="F107" s="18">
        <f>INVENTARIO12151839[[#This Row],[EXISTENCIAS INICIALES]]+INVENTARIO12151839[[#This Row],[ENTRADAS]]-INVENTARIO12151839[[#This Row],[SALIDAS]]</f>
        <v>72</v>
      </c>
      <c r="H107" s="1" t="s">
        <v>554</v>
      </c>
      <c r="J107" s="11" t="s">
        <v>429</v>
      </c>
      <c r="K107" s="36" t="e" cm="1">
        <f t="array" ref="K107">BUSCARV</f>
        <v>#NAME?</v>
      </c>
      <c r="L107" s="1">
        <v>91</v>
      </c>
      <c r="N107" s="1" t="s">
        <v>555</v>
      </c>
      <c r="P107" s="11" t="s">
        <v>429</v>
      </c>
      <c r="Q107" s="1" t="e" cm="1" vm="1">
        <f t="array" aca="1" ref="Q107" ca="1">VLOOKUP(ENTRADAS14172041[CÓDIGO PRODUCTO],INVENTARIO12151839[],2,FALSE)</f>
        <v>#VALUE!</v>
      </c>
      <c r="R107" s="1">
        <v>98</v>
      </c>
    </row>
    <row r="108" spans="1:18" x14ac:dyDescent="0.25">
      <c r="A108" s="11" t="s">
        <v>430</v>
      </c>
      <c r="B108" t="s">
        <v>81</v>
      </c>
      <c r="C108" s="3">
        <f>INVENTARIO12151836[[#This Row],[STOCK]]</f>
        <v>61</v>
      </c>
      <c r="D108" s="17">
        <f>SUMIF(ENTRADAS14172041[[#This Row],[CÓDIGO PRODUCTO]],INVENTARIO12151839[[#This Row],[CÓDIGO PRODUCTO]],ENTRADAS14172041[[#This Row],[CANTIDAD]])</f>
        <v>90</v>
      </c>
      <c r="E108" s="17">
        <f>SUMIF(SALIDAS13161940[[#This Row],[CÓDIGO PRODUCTO]],INVENTARIO12151839[[#This Row],[CÓDIGO PRODUCTO]],SALIDAS13161940[[#This Row],[CANTIDAD]])</f>
        <v>87</v>
      </c>
      <c r="F108" s="18">
        <f>INVENTARIO12151839[[#This Row],[EXISTENCIAS INICIALES]]+INVENTARIO12151839[[#This Row],[ENTRADAS]]-INVENTARIO12151839[[#This Row],[SALIDAS]]</f>
        <v>64</v>
      </c>
      <c r="H108" s="1" t="s">
        <v>555</v>
      </c>
      <c r="J108" s="11" t="s">
        <v>430</v>
      </c>
      <c r="K108" s="36" t="e" cm="1">
        <f t="array" ref="K108">BUSCARV</f>
        <v>#NAME?</v>
      </c>
      <c r="L108" s="1">
        <v>87</v>
      </c>
      <c r="N108" s="1" t="s">
        <v>556</v>
      </c>
      <c r="P108" s="11" t="s">
        <v>430</v>
      </c>
      <c r="Q108" s="1" t="e" cm="1" vm="1">
        <f t="array" aca="1" ref="Q108" ca="1">VLOOKUP(ENTRADAS14172041[CÓDIGO PRODUCTO],INVENTARIO12151839[],2,FALSE)</f>
        <v>#VALUE!</v>
      </c>
      <c r="R108" s="1">
        <v>90</v>
      </c>
    </row>
    <row r="109" spans="1:18" x14ac:dyDescent="0.25">
      <c r="A109" s="11" t="s">
        <v>431</v>
      </c>
      <c r="B109" t="s">
        <v>307</v>
      </c>
      <c r="C109" s="3">
        <f>INVENTARIO12151836[[#This Row],[STOCK]]</f>
        <v>71</v>
      </c>
      <c r="D109" s="17">
        <f>SUMIF(ENTRADAS14172041[[#This Row],[CÓDIGO PRODUCTO]],INVENTARIO12151839[[#This Row],[CÓDIGO PRODUCTO]],ENTRADAS14172041[[#This Row],[CANTIDAD]])</f>
        <v>103</v>
      </c>
      <c r="E109" s="17">
        <f>SUMIF(SALIDAS13161940[[#This Row],[CÓDIGO PRODUCTO]],INVENTARIO12151839[[#This Row],[CÓDIGO PRODUCTO]],SALIDAS13161940[[#This Row],[CANTIDAD]])</f>
        <v>87</v>
      </c>
      <c r="F109" s="18">
        <f>INVENTARIO12151839[[#This Row],[EXISTENCIAS INICIALES]]+INVENTARIO12151839[[#This Row],[ENTRADAS]]-INVENTARIO12151839[[#This Row],[SALIDAS]]</f>
        <v>87</v>
      </c>
      <c r="H109" s="1" t="s">
        <v>556</v>
      </c>
      <c r="J109" s="11" t="s">
        <v>431</v>
      </c>
      <c r="K109" s="36" t="e" cm="1">
        <f t="array" ref="K109">BUSCARV</f>
        <v>#NAME?</v>
      </c>
      <c r="L109" s="1">
        <v>87</v>
      </c>
      <c r="N109" s="1" t="s">
        <v>557</v>
      </c>
      <c r="P109" s="11" t="s">
        <v>431</v>
      </c>
      <c r="Q109" s="1" t="e" cm="1" vm="1">
        <f t="array" aca="1" ref="Q109" ca="1">VLOOKUP(ENTRADAS14172041[CÓDIGO PRODUCTO],INVENTARIO12151839[],2,FALSE)</f>
        <v>#VALUE!</v>
      </c>
      <c r="R109" s="1">
        <v>103</v>
      </c>
    </row>
    <row r="110" spans="1:18" x14ac:dyDescent="0.25">
      <c r="A110" s="11" t="s">
        <v>432</v>
      </c>
      <c r="B110" t="s">
        <v>308</v>
      </c>
      <c r="C110" s="3">
        <f>INVENTARIO12151836[[#This Row],[STOCK]]</f>
        <v>26</v>
      </c>
      <c r="D110" s="17">
        <f>SUMIF(ENTRADAS14172041[[#This Row],[CÓDIGO PRODUCTO]],INVENTARIO12151839[[#This Row],[CÓDIGO PRODUCTO]],ENTRADAS14172041[[#This Row],[CANTIDAD]])</f>
        <v>94</v>
      </c>
      <c r="E110" s="17">
        <f>SUMIF(SALIDAS13161940[[#This Row],[CÓDIGO PRODUCTO]],INVENTARIO12151839[[#This Row],[CÓDIGO PRODUCTO]],SALIDAS13161940[[#This Row],[CANTIDAD]])</f>
        <v>90</v>
      </c>
      <c r="F110" s="18">
        <f>INVENTARIO12151839[[#This Row],[EXISTENCIAS INICIALES]]+INVENTARIO12151839[[#This Row],[ENTRADAS]]-INVENTARIO12151839[[#This Row],[SALIDAS]]</f>
        <v>30</v>
      </c>
      <c r="H110" s="1" t="s">
        <v>557</v>
      </c>
      <c r="J110" s="11" t="s">
        <v>432</v>
      </c>
      <c r="K110" s="36" t="e" cm="1">
        <f t="array" ref="K110">BUSCARV</f>
        <v>#NAME?</v>
      </c>
      <c r="L110" s="1">
        <v>90</v>
      </c>
      <c r="N110" s="1" t="s">
        <v>558</v>
      </c>
      <c r="P110" s="11" t="s">
        <v>432</v>
      </c>
      <c r="Q110" s="1" t="e" cm="1" vm="1">
        <f t="array" aca="1" ref="Q110" ca="1">VLOOKUP(ENTRADAS14172041[CÓDIGO PRODUCTO],INVENTARIO12151839[],2,FALSE)</f>
        <v>#VALUE!</v>
      </c>
      <c r="R110" s="1">
        <v>94</v>
      </c>
    </row>
    <row r="111" spans="1:18" x14ac:dyDescent="0.25">
      <c r="A111" s="11" t="s">
        <v>433</v>
      </c>
      <c r="B111" t="s">
        <v>309</v>
      </c>
      <c r="C111" s="3">
        <f>INVENTARIO12151836[[#This Row],[STOCK]]</f>
        <v>84</v>
      </c>
      <c r="D111" s="17">
        <f>SUMIF(ENTRADAS14172041[[#This Row],[CÓDIGO PRODUCTO]],INVENTARIO12151839[[#This Row],[CÓDIGO PRODUCTO]],ENTRADAS14172041[[#This Row],[CANTIDAD]])</f>
        <v>96</v>
      </c>
      <c r="E111" s="17">
        <f>SUMIF(SALIDAS13161940[[#This Row],[CÓDIGO PRODUCTO]],INVENTARIO12151839[[#This Row],[CÓDIGO PRODUCTO]],SALIDAS13161940[[#This Row],[CANTIDAD]])</f>
        <v>87</v>
      </c>
      <c r="F111" s="18">
        <f>INVENTARIO12151839[[#This Row],[EXISTENCIAS INICIALES]]+INVENTARIO12151839[[#This Row],[ENTRADAS]]-INVENTARIO12151839[[#This Row],[SALIDAS]]</f>
        <v>93</v>
      </c>
      <c r="H111" s="1" t="s">
        <v>558</v>
      </c>
      <c r="J111" s="11" t="s">
        <v>433</v>
      </c>
      <c r="K111" s="36" t="e" cm="1">
        <f t="array" ref="K111">BUSCARV</f>
        <v>#NAME?</v>
      </c>
      <c r="L111" s="1">
        <v>87</v>
      </c>
      <c r="N111" s="1" t="s">
        <v>559</v>
      </c>
      <c r="P111" s="11" t="s">
        <v>433</v>
      </c>
      <c r="Q111" s="1" t="e" cm="1" vm="1">
        <f t="array" aca="1" ref="Q111" ca="1">VLOOKUP(ENTRADAS14172041[CÓDIGO PRODUCTO],INVENTARIO12151839[],2,FALSE)</f>
        <v>#VALUE!</v>
      </c>
      <c r="R111" s="1">
        <v>96</v>
      </c>
    </row>
    <row r="112" spans="1:18" x14ac:dyDescent="0.25">
      <c r="A112" s="11" t="s">
        <v>434</v>
      </c>
      <c r="B112" t="s">
        <v>310</v>
      </c>
      <c r="C112" s="3">
        <f>INVENTARIO12151836[[#This Row],[STOCK]]</f>
        <v>67</v>
      </c>
      <c r="D112" s="17">
        <f>SUMIF(ENTRADAS14172041[[#This Row],[CÓDIGO PRODUCTO]],INVENTARIO12151839[[#This Row],[CÓDIGO PRODUCTO]],ENTRADAS14172041[[#This Row],[CANTIDAD]])</f>
        <v>98</v>
      </c>
      <c r="E112" s="17">
        <f>SUMIF(SALIDAS13161940[[#This Row],[CÓDIGO PRODUCTO]],INVENTARIO12151839[[#This Row],[CÓDIGO PRODUCTO]],SALIDAS13161940[[#This Row],[CANTIDAD]])</f>
        <v>90</v>
      </c>
      <c r="F112" s="18">
        <f>INVENTARIO12151839[[#This Row],[EXISTENCIAS INICIALES]]+INVENTARIO12151839[[#This Row],[ENTRADAS]]-INVENTARIO12151839[[#This Row],[SALIDAS]]</f>
        <v>75</v>
      </c>
      <c r="H112" s="1" t="s">
        <v>559</v>
      </c>
      <c r="J112" s="11" t="s">
        <v>434</v>
      </c>
      <c r="K112" s="36" t="e" cm="1">
        <f t="array" ref="K112">BUSCARV</f>
        <v>#NAME?</v>
      </c>
      <c r="L112" s="1">
        <v>90</v>
      </c>
      <c r="N112" s="1" t="s">
        <v>560</v>
      </c>
      <c r="P112" s="11" t="s">
        <v>434</v>
      </c>
      <c r="Q112" s="1" t="e" cm="1" vm="1">
        <f t="array" aca="1" ref="Q112" ca="1">VLOOKUP(ENTRADAS14172041[CÓDIGO PRODUCTO],INVENTARIO12151839[],2,FALSE)</f>
        <v>#VALUE!</v>
      </c>
      <c r="R112" s="1">
        <v>98</v>
      </c>
    </row>
    <row r="113" spans="1:18" x14ac:dyDescent="0.25">
      <c r="A113" s="11" t="s">
        <v>435</v>
      </c>
      <c r="B113" t="s">
        <v>311</v>
      </c>
      <c r="C113" s="3">
        <f>INVENTARIO12151836[[#This Row],[STOCK]]</f>
        <v>158</v>
      </c>
      <c r="D113" s="17">
        <f>SUMIF(ENTRADAS14172041[[#This Row],[CÓDIGO PRODUCTO]],INVENTARIO12151839[[#This Row],[CÓDIGO PRODUCTO]],ENTRADAS14172041[[#This Row],[CANTIDAD]])</f>
        <v>110</v>
      </c>
      <c r="E113" s="17">
        <f>SUMIF(SALIDAS13161940[[#This Row],[CÓDIGO PRODUCTO]],INVENTARIO12151839[[#This Row],[CÓDIGO PRODUCTO]],SALIDAS13161940[[#This Row],[CANTIDAD]])</f>
        <v>92</v>
      </c>
      <c r="F113" s="18">
        <f>INVENTARIO12151839[[#This Row],[EXISTENCIAS INICIALES]]+INVENTARIO12151839[[#This Row],[ENTRADAS]]-INVENTARIO12151839[[#This Row],[SALIDAS]]</f>
        <v>176</v>
      </c>
      <c r="H113" s="1" t="s">
        <v>560</v>
      </c>
      <c r="J113" s="11" t="s">
        <v>435</v>
      </c>
      <c r="K113" s="36" t="e" cm="1">
        <f t="array" ref="K113">BUSCARV</f>
        <v>#NAME?</v>
      </c>
      <c r="L113" s="1">
        <v>92</v>
      </c>
      <c r="N113" s="1" t="s">
        <v>561</v>
      </c>
      <c r="P113" s="11" t="s">
        <v>435</v>
      </c>
      <c r="Q113" s="1" t="e" cm="1" vm="1">
        <f t="array" aca="1" ref="Q113" ca="1">VLOOKUP(ENTRADAS14172041[CÓDIGO PRODUCTO],INVENTARIO12151839[],2,FALSE)</f>
        <v>#VALUE!</v>
      </c>
      <c r="R113" s="1">
        <v>110</v>
      </c>
    </row>
    <row r="114" spans="1:18" x14ac:dyDescent="0.25">
      <c r="A114" s="11" t="s">
        <v>436</v>
      </c>
      <c r="B114" t="s">
        <v>312</v>
      </c>
      <c r="C114" s="3">
        <f>INVENTARIO12151836[[#This Row],[STOCK]]</f>
        <v>120</v>
      </c>
      <c r="D114" s="17">
        <f>SUMIF(ENTRADAS14172041[[#This Row],[CÓDIGO PRODUCTO]],INVENTARIO12151839[[#This Row],[CÓDIGO PRODUCTO]],ENTRADAS14172041[[#This Row],[CANTIDAD]])</f>
        <v>108</v>
      </c>
      <c r="E114" s="17">
        <f>SUMIF(SALIDAS13161940[[#This Row],[CÓDIGO PRODUCTO]],INVENTARIO12151839[[#This Row],[CÓDIGO PRODUCTO]],SALIDAS13161940[[#This Row],[CANTIDAD]])</f>
        <v>87</v>
      </c>
      <c r="F114" s="18">
        <f>INVENTARIO12151839[[#This Row],[EXISTENCIAS INICIALES]]+INVENTARIO12151839[[#This Row],[ENTRADAS]]-INVENTARIO12151839[[#This Row],[SALIDAS]]</f>
        <v>141</v>
      </c>
      <c r="H114" s="1" t="s">
        <v>561</v>
      </c>
      <c r="J114" s="11" t="s">
        <v>436</v>
      </c>
      <c r="K114" s="36" t="e" cm="1">
        <f t="array" ref="K114">BUSCARV</f>
        <v>#NAME?</v>
      </c>
      <c r="L114" s="1">
        <v>87</v>
      </c>
      <c r="N114" s="1" t="s">
        <v>562</v>
      </c>
      <c r="P114" s="11" t="s">
        <v>436</v>
      </c>
      <c r="Q114" s="1" t="e" cm="1" vm="1">
        <f t="array" aca="1" ref="Q114" ca="1">VLOOKUP(ENTRADAS14172041[CÓDIGO PRODUCTO],INVENTARIO12151839[],2,FALSE)</f>
        <v>#VALUE!</v>
      </c>
      <c r="R114" s="1">
        <v>108</v>
      </c>
    </row>
    <row r="115" spans="1:18" x14ac:dyDescent="0.25">
      <c r="A115" s="11" t="s">
        <v>437</v>
      </c>
      <c r="B115" t="s">
        <v>313</v>
      </c>
      <c r="C115" s="3">
        <f>INVENTARIO12151836[[#This Row],[STOCK]]</f>
        <v>57</v>
      </c>
      <c r="D115" s="17">
        <f>SUMIF(ENTRADAS14172041[[#This Row],[CÓDIGO PRODUCTO]],INVENTARIO12151839[[#This Row],[CÓDIGO PRODUCTO]],ENTRADAS14172041[[#This Row],[CANTIDAD]])</f>
        <v>98</v>
      </c>
      <c r="E115" s="17">
        <f>SUMIF(SALIDAS13161940[[#This Row],[CÓDIGO PRODUCTO]],INVENTARIO12151839[[#This Row],[CÓDIGO PRODUCTO]],SALIDAS13161940[[#This Row],[CANTIDAD]])</f>
        <v>95</v>
      </c>
      <c r="F115" s="18">
        <f>INVENTARIO12151839[[#This Row],[EXISTENCIAS INICIALES]]+INVENTARIO12151839[[#This Row],[ENTRADAS]]-INVENTARIO12151839[[#This Row],[SALIDAS]]</f>
        <v>60</v>
      </c>
      <c r="H115" s="1" t="s">
        <v>562</v>
      </c>
      <c r="J115" s="11" t="s">
        <v>437</v>
      </c>
      <c r="K115" s="36" t="e" cm="1">
        <f t="array" ref="K115">BUSCARV</f>
        <v>#NAME?</v>
      </c>
      <c r="L115" s="1">
        <v>95</v>
      </c>
      <c r="N115" s="1" t="s">
        <v>563</v>
      </c>
      <c r="P115" s="11" t="s">
        <v>437</v>
      </c>
      <c r="Q115" s="1" t="e" cm="1" vm="1">
        <f t="array" aca="1" ref="Q115" ca="1">VLOOKUP(ENTRADAS14172041[CÓDIGO PRODUCTO],INVENTARIO12151839[],2,FALSE)</f>
        <v>#VALUE!</v>
      </c>
      <c r="R115" s="1">
        <v>98</v>
      </c>
    </row>
    <row r="116" spans="1:18" x14ac:dyDescent="0.25">
      <c r="A116" s="11" t="s">
        <v>438</v>
      </c>
      <c r="B116" t="s">
        <v>314</v>
      </c>
      <c r="C116" s="3">
        <f>INVENTARIO12151836[[#This Row],[STOCK]]</f>
        <v>92</v>
      </c>
      <c r="D116" s="17">
        <f>SUMIF(ENTRADAS14172041[[#This Row],[CÓDIGO PRODUCTO]],INVENTARIO12151839[[#This Row],[CÓDIGO PRODUCTO]],ENTRADAS14172041[[#This Row],[CANTIDAD]])</f>
        <v>102</v>
      </c>
      <c r="E116" s="17">
        <f>SUMIF(SALIDAS13161940[[#This Row],[CÓDIGO PRODUCTO]],INVENTARIO12151839[[#This Row],[CÓDIGO PRODUCTO]],SALIDAS13161940[[#This Row],[CANTIDAD]])</f>
        <v>95</v>
      </c>
      <c r="F116" s="18">
        <f>INVENTARIO12151839[[#This Row],[EXISTENCIAS INICIALES]]+INVENTARIO12151839[[#This Row],[ENTRADAS]]-INVENTARIO12151839[[#This Row],[SALIDAS]]</f>
        <v>99</v>
      </c>
      <c r="H116" s="1" t="s">
        <v>563</v>
      </c>
      <c r="J116" s="11" t="s">
        <v>438</v>
      </c>
      <c r="K116" s="36" t="e" cm="1">
        <f t="array" ref="K116">BUSCARV</f>
        <v>#NAME?</v>
      </c>
      <c r="L116" s="1">
        <v>95</v>
      </c>
      <c r="N116" s="1" t="s">
        <v>564</v>
      </c>
      <c r="P116" s="11" t="s">
        <v>438</v>
      </c>
      <c r="Q116" s="1" t="e" cm="1" vm="1">
        <f t="array" aca="1" ref="Q116" ca="1">VLOOKUP(ENTRADAS14172041[CÓDIGO PRODUCTO],INVENTARIO12151839[],2,FALSE)</f>
        <v>#VALUE!</v>
      </c>
      <c r="R116" s="1">
        <v>102</v>
      </c>
    </row>
    <row r="117" spans="1:18" x14ac:dyDescent="0.25">
      <c r="A117" s="11" t="s">
        <v>439</v>
      </c>
      <c r="B117" t="s">
        <v>315</v>
      </c>
      <c r="C117" s="3">
        <f>INVENTARIO12151836[[#This Row],[STOCK]]</f>
        <v>22</v>
      </c>
      <c r="D117" s="17">
        <f>SUMIF(ENTRADAS14172041[[#This Row],[CÓDIGO PRODUCTO]],INVENTARIO12151839[[#This Row],[CÓDIGO PRODUCTO]],ENTRADAS14172041[[#This Row],[CANTIDAD]])</f>
        <v>91</v>
      </c>
      <c r="E117" s="17">
        <f>SUMIF(SALIDAS13161940[[#This Row],[CÓDIGO PRODUCTO]],INVENTARIO12151839[[#This Row],[CÓDIGO PRODUCTO]],SALIDAS13161940[[#This Row],[CANTIDAD]])</f>
        <v>91</v>
      </c>
      <c r="F117" s="18">
        <f>INVENTARIO12151839[[#This Row],[EXISTENCIAS INICIALES]]+INVENTARIO12151839[[#This Row],[ENTRADAS]]-INVENTARIO12151839[[#This Row],[SALIDAS]]</f>
        <v>22</v>
      </c>
      <c r="H117" s="1" t="s">
        <v>564</v>
      </c>
      <c r="J117" s="11" t="s">
        <v>439</v>
      </c>
      <c r="K117" s="36" t="e" cm="1">
        <f t="array" ref="K117">BUSCARV</f>
        <v>#NAME?</v>
      </c>
      <c r="L117" s="1">
        <v>91</v>
      </c>
      <c r="N117" s="1" t="s">
        <v>565</v>
      </c>
      <c r="P117" s="11" t="s">
        <v>439</v>
      </c>
      <c r="Q117" s="1" t="e" cm="1" vm="1">
        <f t="array" aca="1" ref="Q117" ca="1">VLOOKUP(ENTRADAS14172041[CÓDIGO PRODUCTO],INVENTARIO12151839[],2,FALSE)</f>
        <v>#VALUE!</v>
      </c>
      <c r="R117" s="1">
        <v>91</v>
      </c>
    </row>
    <row r="118" spans="1:18" x14ac:dyDescent="0.25">
      <c r="A118" s="11" t="s">
        <v>440</v>
      </c>
      <c r="B118" t="s">
        <v>316</v>
      </c>
      <c r="C118" s="3">
        <f>INVENTARIO12151836[[#This Row],[STOCK]]</f>
        <v>82</v>
      </c>
      <c r="D118" s="17">
        <f>SUMIF(ENTRADAS14172041[[#This Row],[CÓDIGO PRODUCTO]],INVENTARIO12151839[[#This Row],[CÓDIGO PRODUCTO]],ENTRADAS14172041[[#This Row],[CANTIDAD]])</f>
        <v>108</v>
      </c>
      <c r="E118" s="17">
        <f>SUMIF(SALIDAS13161940[[#This Row],[CÓDIGO PRODUCTO]],INVENTARIO12151839[[#This Row],[CÓDIGO PRODUCTO]],SALIDAS13161940[[#This Row],[CANTIDAD]])</f>
        <v>92</v>
      </c>
      <c r="F118" s="18">
        <f>INVENTARIO12151839[[#This Row],[EXISTENCIAS INICIALES]]+INVENTARIO12151839[[#This Row],[ENTRADAS]]-INVENTARIO12151839[[#This Row],[SALIDAS]]</f>
        <v>98</v>
      </c>
      <c r="H118" s="1" t="s">
        <v>565</v>
      </c>
      <c r="J118" s="11" t="s">
        <v>440</v>
      </c>
      <c r="K118" s="36" t="e" cm="1">
        <f t="array" ref="K118">BUSCARV</f>
        <v>#NAME?</v>
      </c>
      <c r="L118" s="1">
        <v>92</v>
      </c>
      <c r="N118" s="1" t="s">
        <v>566</v>
      </c>
      <c r="P118" s="11" t="s">
        <v>440</v>
      </c>
      <c r="Q118" s="1" t="e" cm="1" vm="1">
        <f t="array" aca="1" ref="Q118" ca="1">VLOOKUP(ENTRADAS14172041[CÓDIGO PRODUCTO],INVENTARIO12151839[],2,FALSE)</f>
        <v>#VALUE!</v>
      </c>
      <c r="R118" s="1">
        <v>108</v>
      </c>
    </row>
    <row r="119" spans="1:18" x14ac:dyDescent="0.25">
      <c r="A119" s="11" t="s">
        <v>441</v>
      </c>
      <c r="B119" t="s">
        <v>317</v>
      </c>
      <c r="C119" s="3">
        <f>INVENTARIO12151836[[#This Row],[STOCK]]</f>
        <v>34</v>
      </c>
      <c r="D119" s="17">
        <f>SUMIF(ENTRADAS14172041[[#This Row],[CÓDIGO PRODUCTO]],INVENTARIO12151839[[#This Row],[CÓDIGO PRODUCTO]],ENTRADAS14172041[[#This Row],[CANTIDAD]])</f>
        <v>90</v>
      </c>
      <c r="E119" s="17">
        <f>SUMIF(SALIDAS13161940[[#This Row],[CÓDIGO PRODUCTO]],INVENTARIO12151839[[#This Row],[CÓDIGO PRODUCTO]],SALIDAS13161940[[#This Row],[CANTIDAD]])</f>
        <v>92</v>
      </c>
      <c r="F119" s="18">
        <f>INVENTARIO12151839[[#This Row],[EXISTENCIAS INICIALES]]+INVENTARIO12151839[[#This Row],[ENTRADAS]]-INVENTARIO12151839[[#This Row],[SALIDAS]]</f>
        <v>32</v>
      </c>
      <c r="H119" s="1" t="s">
        <v>566</v>
      </c>
      <c r="J119" s="11" t="s">
        <v>441</v>
      </c>
      <c r="K119" s="36" t="e" cm="1">
        <f t="array" ref="K119">BUSCARV</f>
        <v>#NAME?</v>
      </c>
      <c r="L119" s="1">
        <v>92</v>
      </c>
      <c r="N119" s="1" t="s">
        <v>567</v>
      </c>
      <c r="P119" s="11" t="s">
        <v>441</v>
      </c>
      <c r="Q119" s="1" t="e" cm="1" vm="1">
        <f t="array" aca="1" ref="Q119" ca="1">VLOOKUP(ENTRADAS14172041[CÓDIGO PRODUCTO],INVENTARIO12151839[],2,FALSE)</f>
        <v>#VALUE!</v>
      </c>
      <c r="R119" s="1">
        <v>90</v>
      </c>
    </row>
    <row r="120" spans="1:18" x14ac:dyDescent="0.25">
      <c r="A120" s="11" t="s">
        <v>442</v>
      </c>
      <c r="B120" t="s">
        <v>318</v>
      </c>
      <c r="C120" s="3">
        <f>INVENTARIO12151836[[#This Row],[STOCK]]</f>
        <v>110</v>
      </c>
      <c r="D120" s="17">
        <f>SUMIF(ENTRADAS14172041[[#This Row],[CÓDIGO PRODUCTO]],INVENTARIO12151839[[#This Row],[CÓDIGO PRODUCTO]],ENTRADAS14172041[[#This Row],[CANTIDAD]])</f>
        <v>104</v>
      </c>
      <c r="E120" s="17">
        <f>SUMIF(SALIDAS13161940[[#This Row],[CÓDIGO PRODUCTO]],INVENTARIO12151839[[#This Row],[CÓDIGO PRODUCTO]],SALIDAS13161940[[#This Row],[CANTIDAD]])</f>
        <v>87</v>
      </c>
      <c r="F120" s="18">
        <f>INVENTARIO12151839[[#This Row],[EXISTENCIAS INICIALES]]+INVENTARIO12151839[[#This Row],[ENTRADAS]]-INVENTARIO12151839[[#This Row],[SALIDAS]]</f>
        <v>127</v>
      </c>
      <c r="H120" s="1" t="s">
        <v>567</v>
      </c>
      <c r="J120" s="11" t="s">
        <v>442</v>
      </c>
      <c r="K120" s="36" t="e" cm="1">
        <f t="array" ref="K120">BUSCARV</f>
        <v>#NAME?</v>
      </c>
      <c r="L120" s="1">
        <v>87</v>
      </c>
      <c r="N120" s="1" t="s">
        <v>568</v>
      </c>
      <c r="P120" s="11" t="s">
        <v>442</v>
      </c>
      <c r="Q120" s="1" t="e" cm="1" vm="1">
        <f t="array" aca="1" ref="Q120" ca="1">VLOOKUP(ENTRADAS14172041[CÓDIGO PRODUCTO],INVENTARIO12151839[],2,FALSE)</f>
        <v>#VALUE!</v>
      </c>
      <c r="R120" s="1">
        <v>104</v>
      </c>
    </row>
    <row r="121" spans="1:18" x14ac:dyDescent="0.25">
      <c r="A121" s="11" t="s">
        <v>443</v>
      </c>
      <c r="B121" t="s">
        <v>319</v>
      </c>
      <c r="C121" s="3">
        <f>INVENTARIO12151836[[#This Row],[STOCK]]</f>
        <v>15</v>
      </c>
      <c r="D121" s="17">
        <f>SUMIF(ENTRADAS14172041[[#This Row],[CÓDIGO PRODUCTO]],INVENTARIO12151839[[#This Row],[CÓDIGO PRODUCTO]],ENTRADAS14172041[[#This Row],[CANTIDAD]])</f>
        <v>90</v>
      </c>
      <c r="E121" s="17">
        <f>SUMIF(SALIDAS13161940[[#This Row],[CÓDIGO PRODUCTO]],INVENTARIO12151839[[#This Row],[CÓDIGO PRODUCTO]],SALIDAS13161940[[#This Row],[CANTIDAD]])</f>
        <v>92</v>
      </c>
      <c r="F121" s="18">
        <f>INVENTARIO12151839[[#This Row],[EXISTENCIAS INICIALES]]+INVENTARIO12151839[[#This Row],[ENTRADAS]]-INVENTARIO12151839[[#This Row],[SALIDAS]]</f>
        <v>13</v>
      </c>
      <c r="H121" s="1" t="s">
        <v>568</v>
      </c>
      <c r="J121" s="11" t="s">
        <v>443</v>
      </c>
      <c r="K121" s="36" t="e" cm="1">
        <f t="array" ref="K121">BUSCARV</f>
        <v>#NAME?</v>
      </c>
      <c r="L121" s="1">
        <v>92</v>
      </c>
      <c r="N121" s="1" t="s">
        <v>569</v>
      </c>
      <c r="P121" s="11" t="s">
        <v>443</v>
      </c>
      <c r="Q121" s="1" t="e" cm="1" vm="1">
        <f t="array" aca="1" ref="Q121" ca="1">VLOOKUP(ENTRADAS14172041[CÓDIGO PRODUCTO],INVENTARIO12151839[],2,FALSE)</f>
        <v>#VALUE!</v>
      </c>
      <c r="R121" s="1">
        <v>90</v>
      </c>
    </row>
    <row r="122" spans="1:18" x14ac:dyDescent="0.25">
      <c r="A122" s="11" t="s">
        <v>444</v>
      </c>
      <c r="B122" t="s">
        <v>320</v>
      </c>
      <c r="C122" s="3">
        <f>INVENTARIO12151836[[#This Row],[STOCK]]</f>
        <v>24</v>
      </c>
      <c r="D122" s="17">
        <f>SUMIF(ENTRADAS14172041[[#This Row],[CÓDIGO PRODUCTO]],INVENTARIO12151839[[#This Row],[CÓDIGO PRODUCTO]],ENTRADAS14172041[[#This Row],[CANTIDAD]])</f>
        <v>95</v>
      </c>
      <c r="E122" s="17">
        <f>SUMIF(SALIDAS13161940[[#This Row],[CÓDIGO PRODUCTO]],INVENTARIO12151839[[#This Row],[CÓDIGO PRODUCTO]],SALIDAS13161940[[#This Row],[CANTIDAD]])</f>
        <v>94</v>
      </c>
      <c r="F122" s="18">
        <f>INVENTARIO12151839[[#This Row],[EXISTENCIAS INICIALES]]+INVENTARIO12151839[[#This Row],[ENTRADAS]]-INVENTARIO12151839[[#This Row],[SALIDAS]]</f>
        <v>25</v>
      </c>
      <c r="H122" s="1" t="s">
        <v>569</v>
      </c>
      <c r="J122" s="11" t="s">
        <v>444</v>
      </c>
      <c r="K122" s="36" t="e" cm="1">
        <f t="array" ref="K122">BUSCARV</f>
        <v>#NAME?</v>
      </c>
      <c r="L122" s="1">
        <v>94</v>
      </c>
      <c r="N122" s="1" t="s">
        <v>570</v>
      </c>
      <c r="P122" s="11" t="s">
        <v>444</v>
      </c>
      <c r="Q122" s="1" t="e" cm="1" vm="1">
        <f t="array" aca="1" ref="Q122" ca="1">VLOOKUP(ENTRADAS14172041[CÓDIGO PRODUCTO],INVENTARIO12151839[],2,FALSE)</f>
        <v>#VALUE!</v>
      </c>
      <c r="R122" s="1">
        <v>95</v>
      </c>
    </row>
    <row r="123" spans="1:18" x14ac:dyDescent="0.25">
      <c r="A123" s="11" t="s">
        <v>445</v>
      </c>
      <c r="B123" t="s">
        <v>321</v>
      </c>
      <c r="C123" s="3">
        <f>INVENTARIO12151836[[#This Row],[STOCK]]</f>
        <v>29</v>
      </c>
      <c r="D123" s="17">
        <f>SUMIF(ENTRADAS14172041[[#This Row],[CÓDIGO PRODUCTO]],INVENTARIO12151839[[#This Row],[CÓDIGO PRODUCTO]],ENTRADAS14172041[[#This Row],[CANTIDAD]])</f>
        <v>93</v>
      </c>
      <c r="E123" s="17">
        <f>SUMIF(SALIDAS13161940[[#This Row],[CÓDIGO PRODUCTO]],INVENTARIO12151839[[#This Row],[CÓDIGO PRODUCTO]],SALIDAS13161940[[#This Row],[CANTIDAD]])</f>
        <v>95</v>
      </c>
      <c r="F123" s="18">
        <f>INVENTARIO12151839[[#This Row],[EXISTENCIAS INICIALES]]+INVENTARIO12151839[[#This Row],[ENTRADAS]]-INVENTARIO12151839[[#This Row],[SALIDAS]]</f>
        <v>27</v>
      </c>
      <c r="H123" s="1" t="s">
        <v>570</v>
      </c>
      <c r="J123" s="11" t="s">
        <v>445</v>
      </c>
      <c r="K123" s="36" t="e" cm="1">
        <f t="array" ref="K123">BUSCARV</f>
        <v>#NAME?</v>
      </c>
      <c r="L123" s="1">
        <v>95</v>
      </c>
      <c r="N123" s="1" t="s">
        <v>571</v>
      </c>
      <c r="P123" s="11" t="s">
        <v>445</v>
      </c>
      <c r="Q123" s="1" t="e" cm="1" vm="1">
        <f t="array" aca="1" ref="Q123" ca="1">VLOOKUP(ENTRADAS14172041[CÓDIGO PRODUCTO],INVENTARIO12151839[],2,FALSE)</f>
        <v>#VALUE!</v>
      </c>
      <c r="R123" s="1">
        <v>93</v>
      </c>
    </row>
    <row r="124" spans="1:18" x14ac:dyDescent="0.25">
      <c r="A124" s="11" t="s">
        <v>446</v>
      </c>
      <c r="B124" t="s">
        <v>322</v>
      </c>
      <c r="C124" s="3">
        <f>INVENTARIO12151836[[#This Row],[STOCK]]</f>
        <v>36</v>
      </c>
      <c r="D124" s="17">
        <f>SUMIF(ENTRADAS14172041[[#This Row],[CÓDIGO PRODUCTO]],INVENTARIO12151839[[#This Row],[CÓDIGO PRODUCTO]],ENTRADAS14172041[[#This Row],[CANTIDAD]])</f>
        <v>91</v>
      </c>
      <c r="E124" s="17">
        <f>SUMIF(SALIDAS13161940[[#This Row],[CÓDIGO PRODUCTO]],INVENTARIO12151839[[#This Row],[CÓDIGO PRODUCTO]],SALIDAS13161940[[#This Row],[CANTIDAD]])</f>
        <v>93</v>
      </c>
      <c r="F124" s="18">
        <f>INVENTARIO12151839[[#This Row],[EXISTENCIAS INICIALES]]+INVENTARIO12151839[[#This Row],[ENTRADAS]]-INVENTARIO12151839[[#This Row],[SALIDAS]]</f>
        <v>34</v>
      </c>
      <c r="H124" s="1" t="s">
        <v>571</v>
      </c>
      <c r="J124" s="11" t="s">
        <v>446</v>
      </c>
      <c r="K124" s="36" t="e" cm="1">
        <f t="array" ref="K124">BUSCARV</f>
        <v>#NAME?</v>
      </c>
      <c r="L124" s="1">
        <v>93</v>
      </c>
      <c r="N124" s="1" t="s">
        <v>572</v>
      </c>
      <c r="P124" s="11" t="s">
        <v>446</v>
      </c>
      <c r="Q124" s="1" t="e" cm="1" vm="1">
        <f t="array" aca="1" ref="Q124" ca="1">VLOOKUP(ENTRADAS14172041[CÓDIGO PRODUCTO],INVENTARIO12151839[],2,FALSE)</f>
        <v>#VALUE!</v>
      </c>
      <c r="R124" s="1">
        <v>91</v>
      </c>
    </row>
    <row r="125" spans="1:18" x14ac:dyDescent="0.25">
      <c r="A125" s="11" t="s">
        <v>447</v>
      </c>
      <c r="B125" t="s">
        <v>323</v>
      </c>
      <c r="C125" s="3">
        <f>INVENTARIO12151836[[#This Row],[STOCK]]</f>
        <v>83</v>
      </c>
      <c r="D125" s="17">
        <f>SUMIF(ENTRADAS14172041[[#This Row],[CÓDIGO PRODUCTO]],INVENTARIO12151839[[#This Row],[CÓDIGO PRODUCTO]],ENTRADAS14172041[[#This Row],[CANTIDAD]])</f>
        <v>95</v>
      </c>
      <c r="E125" s="17">
        <f>SUMIF(SALIDAS13161940[[#This Row],[CÓDIGO PRODUCTO]],INVENTARIO12151839[[#This Row],[CÓDIGO PRODUCTO]],SALIDAS13161940[[#This Row],[CANTIDAD]])</f>
        <v>88</v>
      </c>
      <c r="F125" s="18">
        <f>INVENTARIO12151839[[#This Row],[EXISTENCIAS INICIALES]]+INVENTARIO12151839[[#This Row],[ENTRADAS]]-INVENTARIO12151839[[#This Row],[SALIDAS]]</f>
        <v>90</v>
      </c>
      <c r="H125" s="1" t="s">
        <v>572</v>
      </c>
      <c r="J125" s="11" t="s">
        <v>447</v>
      </c>
      <c r="K125" s="36" t="e" cm="1">
        <f t="array" ref="K125">BUSCARV</f>
        <v>#NAME?</v>
      </c>
      <c r="L125" s="1">
        <v>88</v>
      </c>
      <c r="N125" s="1" t="s">
        <v>573</v>
      </c>
      <c r="P125" s="11" t="s">
        <v>447</v>
      </c>
      <c r="Q125" s="1" t="e" cm="1" vm="1">
        <f t="array" aca="1" ref="Q125" ca="1">VLOOKUP(ENTRADAS14172041[CÓDIGO PRODUCTO],INVENTARIO12151839[],2,FALSE)</f>
        <v>#VALUE!</v>
      </c>
      <c r="R125" s="1">
        <v>95</v>
      </c>
    </row>
    <row r="126" spans="1:18" x14ac:dyDescent="0.25">
      <c r="A126" s="11" t="s">
        <v>448</v>
      </c>
      <c r="B126" t="s">
        <v>324</v>
      </c>
      <c r="C126" s="3">
        <f>INVENTARIO12151836[[#This Row],[STOCK]]</f>
        <v>175</v>
      </c>
      <c r="D126" s="17">
        <f>SUMIF(ENTRADAS14172041[[#This Row],[CÓDIGO PRODUCTO]],INVENTARIO12151839[[#This Row],[CÓDIGO PRODUCTO]],ENTRADAS14172041[[#This Row],[CANTIDAD]])</f>
        <v>111</v>
      </c>
      <c r="E126" s="17">
        <f>SUMIF(SALIDAS13161940[[#This Row],[CÓDIGO PRODUCTO]],INVENTARIO12151839[[#This Row],[CÓDIGO PRODUCTO]],SALIDAS13161940[[#This Row],[CANTIDAD]])</f>
        <v>95</v>
      </c>
      <c r="F126" s="18">
        <f>INVENTARIO12151839[[#This Row],[EXISTENCIAS INICIALES]]+INVENTARIO12151839[[#This Row],[ENTRADAS]]-INVENTARIO12151839[[#This Row],[SALIDAS]]</f>
        <v>191</v>
      </c>
      <c r="H126" s="1" t="s">
        <v>573</v>
      </c>
      <c r="J126" s="11" t="s">
        <v>448</v>
      </c>
      <c r="K126" s="36" t="e" cm="1">
        <f t="array" ref="K126">BUSCARV</f>
        <v>#NAME?</v>
      </c>
      <c r="L126" s="1">
        <v>95</v>
      </c>
      <c r="N126" s="1" t="s">
        <v>574</v>
      </c>
      <c r="P126" s="11" t="s">
        <v>448</v>
      </c>
      <c r="Q126" s="1" t="e" cm="1" vm="1">
        <f t="array" aca="1" ref="Q126" ca="1">VLOOKUP(ENTRADAS14172041[CÓDIGO PRODUCTO],INVENTARIO12151839[],2,FALSE)</f>
        <v>#VALUE!</v>
      </c>
      <c r="R126" s="1">
        <v>111</v>
      </c>
    </row>
    <row r="127" spans="1:18" x14ac:dyDescent="0.25">
      <c r="A127" s="11" t="s">
        <v>449</v>
      </c>
      <c r="B127" t="s">
        <v>325</v>
      </c>
      <c r="C127" s="3">
        <f>INVENTARIO12151836[[#This Row],[STOCK]]</f>
        <v>134</v>
      </c>
      <c r="D127" s="17">
        <f>SUMIF(ENTRADAS14172041[[#This Row],[CÓDIGO PRODUCTO]],INVENTARIO12151839[[#This Row],[CÓDIGO PRODUCTO]],ENTRADAS14172041[[#This Row],[CANTIDAD]])</f>
        <v>105</v>
      </c>
      <c r="E127" s="17">
        <f>SUMIF(SALIDAS13161940[[#This Row],[CÓDIGO PRODUCTO]],INVENTARIO12151839[[#This Row],[CÓDIGO PRODUCTO]],SALIDAS13161940[[#This Row],[CANTIDAD]])</f>
        <v>87</v>
      </c>
      <c r="F127" s="18">
        <f>INVENTARIO12151839[[#This Row],[EXISTENCIAS INICIALES]]+INVENTARIO12151839[[#This Row],[ENTRADAS]]-INVENTARIO12151839[[#This Row],[SALIDAS]]</f>
        <v>152</v>
      </c>
      <c r="H127" s="1" t="s">
        <v>574</v>
      </c>
      <c r="J127" s="11" t="s">
        <v>449</v>
      </c>
      <c r="K127" s="36" t="e" cm="1">
        <f t="array" ref="K127">BUSCARV</f>
        <v>#NAME?</v>
      </c>
      <c r="L127" s="1">
        <v>87</v>
      </c>
      <c r="N127" s="1" t="s">
        <v>575</v>
      </c>
      <c r="P127" s="11" t="s">
        <v>449</v>
      </c>
      <c r="Q127" s="1" t="e" cm="1" vm="1">
        <f t="array" aca="1" ref="Q127" ca="1">VLOOKUP(ENTRADAS14172041[CÓDIGO PRODUCTO],INVENTARIO12151839[],2,FALSE)</f>
        <v>#VALUE!</v>
      </c>
      <c r="R127" s="1">
        <v>105</v>
      </c>
    </row>
    <row r="128" spans="1:18" x14ac:dyDescent="0.25">
      <c r="A128" s="11" t="s">
        <v>450</v>
      </c>
      <c r="B128" t="s">
        <v>326</v>
      </c>
      <c r="C128" s="3">
        <f>INVENTARIO12151836[[#This Row],[STOCK]]</f>
        <v>76</v>
      </c>
      <c r="D128" s="17">
        <f>SUMIF(ENTRADAS14172041[[#This Row],[CÓDIGO PRODUCTO]],INVENTARIO12151839[[#This Row],[CÓDIGO PRODUCTO]],ENTRADAS14172041[[#This Row],[CANTIDAD]])</f>
        <v>101</v>
      </c>
      <c r="E128" s="17">
        <f>SUMIF(SALIDAS13161940[[#This Row],[CÓDIGO PRODUCTO]],INVENTARIO12151839[[#This Row],[CÓDIGO PRODUCTO]],SALIDAS13161940[[#This Row],[CANTIDAD]])</f>
        <v>92</v>
      </c>
      <c r="F128" s="18">
        <f>INVENTARIO12151839[[#This Row],[EXISTENCIAS INICIALES]]+INVENTARIO12151839[[#This Row],[ENTRADAS]]-INVENTARIO12151839[[#This Row],[SALIDAS]]</f>
        <v>85</v>
      </c>
      <c r="H128" s="1" t="s">
        <v>575</v>
      </c>
      <c r="J128" s="11" t="s">
        <v>450</v>
      </c>
      <c r="K128" s="36" t="e" cm="1">
        <f t="array" ref="K128">BUSCARV</f>
        <v>#NAME?</v>
      </c>
      <c r="L128" s="1">
        <v>92</v>
      </c>
      <c r="N128" s="1" t="s">
        <v>576</v>
      </c>
      <c r="P128" s="11" t="s">
        <v>450</v>
      </c>
      <c r="Q128" s="1" t="e" cm="1" vm="1">
        <f t="array" aca="1" ref="Q128" ca="1">VLOOKUP(ENTRADAS14172041[CÓDIGO PRODUCTO],INVENTARIO12151839[],2,FALSE)</f>
        <v>#VALUE!</v>
      </c>
      <c r="R128" s="1">
        <v>101</v>
      </c>
    </row>
    <row r="129" spans="1:18" x14ac:dyDescent="0.25">
      <c r="A129" s="11" t="s">
        <v>451</v>
      </c>
      <c r="B129" t="s">
        <v>327</v>
      </c>
      <c r="C129" s="3">
        <f>INVENTARIO12151836[[#This Row],[STOCK]]</f>
        <v>124</v>
      </c>
      <c r="D129" s="17">
        <f>SUMIF(ENTRADAS14172041[[#This Row],[CÓDIGO PRODUCTO]],INVENTARIO12151839[[#This Row],[CÓDIGO PRODUCTO]],ENTRADAS14172041[[#This Row],[CANTIDAD]])</f>
        <v>102</v>
      </c>
      <c r="E129" s="17">
        <f>SUMIF(SALIDAS13161940[[#This Row],[CÓDIGO PRODUCTO]],INVENTARIO12151839[[#This Row],[CÓDIGO PRODUCTO]],SALIDAS13161940[[#This Row],[CANTIDAD]])</f>
        <v>89</v>
      </c>
      <c r="F129" s="18">
        <f>INVENTARIO12151839[[#This Row],[EXISTENCIAS INICIALES]]+INVENTARIO12151839[[#This Row],[ENTRADAS]]-INVENTARIO12151839[[#This Row],[SALIDAS]]</f>
        <v>137</v>
      </c>
      <c r="H129" s="1" t="s">
        <v>576</v>
      </c>
      <c r="J129" s="11" t="s">
        <v>451</v>
      </c>
      <c r="K129" s="36" t="e" cm="1">
        <f t="array" ref="K129">BUSCARV</f>
        <v>#NAME?</v>
      </c>
      <c r="L129" s="1">
        <v>89</v>
      </c>
      <c r="N129" s="1" t="s">
        <v>577</v>
      </c>
      <c r="P129" s="11" t="s">
        <v>451</v>
      </c>
      <c r="Q129" s="1" t="e" cm="1" vm="1">
        <f t="array" aca="1" ref="Q129" ca="1">VLOOKUP(ENTRADAS14172041[CÓDIGO PRODUCTO],INVENTARIO12151839[],2,FALSE)</f>
        <v>#VALUE!</v>
      </c>
      <c r="R129" s="1">
        <v>102</v>
      </c>
    </row>
    <row r="130" spans="1:18" x14ac:dyDescent="0.25">
      <c r="A130" s="11" t="s">
        <v>452</v>
      </c>
      <c r="B130" t="s">
        <v>328</v>
      </c>
      <c r="C130" s="3">
        <f>INVENTARIO12151836[[#This Row],[STOCK]]</f>
        <v>86</v>
      </c>
      <c r="D130" s="17">
        <f>SUMIF(ENTRADAS14172041[[#This Row],[CÓDIGO PRODUCTO]],INVENTARIO12151839[[#This Row],[CÓDIGO PRODUCTO]],ENTRADAS14172041[[#This Row],[CANTIDAD]])</f>
        <v>101</v>
      </c>
      <c r="E130" s="17">
        <f>SUMIF(SALIDAS13161940[[#This Row],[CÓDIGO PRODUCTO]],INVENTARIO12151839[[#This Row],[CÓDIGO PRODUCTO]],SALIDAS13161940[[#This Row],[CANTIDAD]])</f>
        <v>92</v>
      </c>
      <c r="F130" s="18">
        <f>INVENTARIO12151839[[#This Row],[EXISTENCIAS INICIALES]]+INVENTARIO12151839[[#This Row],[ENTRADAS]]-INVENTARIO12151839[[#This Row],[SALIDAS]]</f>
        <v>95</v>
      </c>
      <c r="H130" s="1" t="s">
        <v>577</v>
      </c>
      <c r="J130" s="11" t="s">
        <v>452</v>
      </c>
      <c r="K130" s="36" t="e" cm="1">
        <f t="array" ref="K130">BUSCARV</f>
        <v>#NAME?</v>
      </c>
      <c r="L130" s="1">
        <v>92</v>
      </c>
      <c r="N130" s="1" t="s">
        <v>578</v>
      </c>
      <c r="P130" s="11" t="s">
        <v>452</v>
      </c>
      <c r="Q130" s="1" t="e" cm="1" vm="1">
        <f t="array" aca="1" ref="Q130" ca="1">VLOOKUP(ENTRADAS14172041[CÓDIGO PRODUCTO],INVENTARIO12151839[],2,FALSE)</f>
        <v>#VALUE!</v>
      </c>
      <c r="R130" s="1">
        <v>101</v>
      </c>
    </row>
    <row r="131" spans="1:18" x14ac:dyDescent="0.25">
      <c r="A131" s="11" t="s">
        <v>453</v>
      </c>
      <c r="B131" t="s">
        <v>329</v>
      </c>
      <c r="C131" s="3">
        <f>INVENTARIO12151836[[#This Row],[STOCK]]</f>
        <v>118</v>
      </c>
      <c r="D131" s="17">
        <f>SUMIF(ENTRADAS14172041[[#This Row],[CÓDIGO PRODUCTO]],INVENTARIO12151839[[#This Row],[CÓDIGO PRODUCTO]],ENTRADAS14172041[[#This Row],[CANTIDAD]])</f>
        <v>105</v>
      </c>
      <c r="E131" s="17">
        <f>SUMIF(SALIDAS13161940[[#This Row],[CÓDIGO PRODUCTO]],INVENTARIO12151839[[#This Row],[CÓDIGO PRODUCTO]],SALIDAS13161940[[#This Row],[CANTIDAD]])</f>
        <v>93</v>
      </c>
      <c r="F131" s="18">
        <f>INVENTARIO12151839[[#This Row],[EXISTENCIAS INICIALES]]+INVENTARIO12151839[[#This Row],[ENTRADAS]]-INVENTARIO12151839[[#This Row],[SALIDAS]]</f>
        <v>130</v>
      </c>
      <c r="H131" s="1" t="s">
        <v>578</v>
      </c>
      <c r="J131" s="11" t="s">
        <v>453</v>
      </c>
      <c r="K131" s="36" t="e" cm="1">
        <f t="array" ref="K131">BUSCARV</f>
        <v>#NAME?</v>
      </c>
      <c r="L131" s="1">
        <v>93</v>
      </c>
      <c r="N131" s="1" t="s">
        <v>579</v>
      </c>
      <c r="P131" s="11" t="s">
        <v>453</v>
      </c>
      <c r="Q131" s="1" t="e" cm="1" vm="1">
        <f t="array" aca="1" ref="Q131" ca="1">VLOOKUP(ENTRADAS14172041[CÓDIGO PRODUCTO],INVENTARIO12151839[],2,FALSE)</f>
        <v>#VALUE!</v>
      </c>
      <c r="R131" s="1">
        <v>105</v>
      </c>
    </row>
    <row r="132" spans="1:18" x14ac:dyDescent="0.25">
      <c r="A132" s="11" t="s">
        <v>454</v>
      </c>
      <c r="B132" t="s">
        <v>330</v>
      </c>
      <c r="C132" s="3">
        <f>INVENTARIO12151836[[#This Row],[STOCK]]</f>
        <v>141</v>
      </c>
      <c r="D132" s="17">
        <f>SUMIF(ENTRADAS14172041[[#This Row],[CÓDIGO PRODUCTO]],INVENTARIO12151839[[#This Row],[CÓDIGO PRODUCTO]],ENTRADAS14172041[[#This Row],[CANTIDAD]])</f>
        <v>111</v>
      </c>
      <c r="E132" s="17">
        <f>SUMIF(SALIDAS13161940[[#This Row],[CÓDIGO PRODUCTO]],INVENTARIO12151839[[#This Row],[CÓDIGO PRODUCTO]],SALIDAS13161940[[#This Row],[CANTIDAD]])</f>
        <v>93</v>
      </c>
      <c r="F132" s="18">
        <f>INVENTARIO12151839[[#This Row],[EXISTENCIAS INICIALES]]+INVENTARIO12151839[[#This Row],[ENTRADAS]]-INVENTARIO12151839[[#This Row],[SALIDAS]]</f>
        <v>159</v>
      </c>
      <c r="H132" s="1" t="s">
        <v>579</v>
      </c>
      <c r="J132" s="11" t="s">
        <v>454</v>
      </c>
      <c r="K132" s="36" t="e" cm="1">
        <f t="array" ref="K132">BUSCARV</f>
        <v>#NAME?</v>
      </c>
      <c r="L132" s="1">
        <v>93</v>
      </c>
      <c r="N132" s="1" t="s">
        <v>580</v>
      </c>
      <c r="P132" s="11" t="s">
        <v>454</v>
      </c>
      <c r="Q132" s="1" t="e" cm="1" vm="1">
        <f t="array" aca="1" ref="Q132" ca="1">VLOOKUP(ENTRADAS14172041[CÓDIGO PRODUCTO],INVENTARIO12151839[],2,FALSE)</f>
        <v>#VALUE!</v>
      </c>
      <c r="R132" s="1">
        <v>111</v>
      </c>
    </row>
    <row r="133" spans="1:18" x14ac:dyDescent="0.25">
      <c r="A133" s="11" t="s">
        <v>455</v>
      </c>
      <c r="B133" t="s">
        <v>331</v>
      </c>
      <c r="C133" s="3">
        <f>INVENTARIO12151836[[#This Row],[STOCK]]</f>
        <v>24</v>
      </c>
      <c r="D133" s="17">
        <f>SUMIF(ENTRADAS14172041[[#This Row],[CÓDIGO PRODUCTO]],INVENTARIO12151839[[#This Row],[CÓDIGO PRODUCTO]],ENTRADAS14172041[[#This Row],[CANTIDAD]])</f>
        <v>90</v>
      </c>
      <c r="E133" s="17">
        <f>SUMIF(SALIDAS13161940[[#This Row],[CÓDIGO PRODUCTO]],INVENTARIO12151839[[#This Row],[CÓDIGO PRODUCTO]],SALIDAS13161940[[#This Row],[CANTIDAD]])</f>
        <v>91</v>
      </c>
      <c r="F133" s="18">
        <f>INVENTARIO12151839[[#This Row],[EXISTENCIAS INICIALES]]+INVENTARIO12151839[[#This Row],[ENTRADAS]]-INVENTARIO12151839[[#This Row],[SALIDAS]]</f>
        <v>23</v>
      </c>
      <c r="H133" s="1" t="s">
        <v>580</v>
      </c>
      <c r="J133" s="11" t="s">
        <v>455</v>
      </c>
      <c r="K133" s="36" t="e" cm="1">
        <f t="array" ref="K133">BUSCARV</f>
        <v>#NAME?</v>
      </c>
      <c r="L133" s="1">
        <v>91</v>
      </c>
      <c r="N133" s="1" t="s">
        <v>581</v>
      </c>
      <c r="P133" s="11" t="s">
        <v>455</v>
      </c>
      <c r="Q133" s="1" t="e" cm="1" vm="1">
        <f t="array" aca="1" ref="Q133" ca="1">VLOOKUP(ENTRADAS14172041[CÓDIGO PRODUCTO],INVENTARIO12151839[],2,FALSE)</f>
        <v>#VALUE!</v>
      </c>
      <c r="R133" s="1">
        <v>90</v>
      </c>
    </row>
    <row r="134" spans="1:18" x14ac:dyDescent="0.25">
      <c r="A134" s="11" t="s">
        <v>456</v>
      </c>
      <c r="B134" t="s">
        <v>332</v>
      </c>
      <c r="C134" s="3">
        <f>INVENTARIO12151836[[#This Row],[STOCK]]</f>
        <v>104</v>
      </c>
      <c r="D134" s="17">
        <f>SUMIF(ENTRADAS14172041[[#This Row],[CÓDIGO PRODUCTO]],INVENTARIO12151839[[#This Row],[CÓDIGO PRODUCTO]],ENTRADAS14172041[[#This Row],[CANTIDAD]])</f>
        <v>111</v>
      </c>
      <c r="E134" s="17">
        <f>SUMIF(SALIDAS13161940[[#This Row],[CÓDIGO PRODUCTO]],INVENTARIO12151839[[#This Row],[CÓDIGO PRODUCTO]],SALIDAS13161940[[#This Row],[CANTIDAD]])</f>
        <v>93</v>
      </c>
      <c r="F134" s="18">
        <f>INVENTARIO12151839[[#This Row],[EXISTENCIAS INICIALES]]+INVENTARIO12151839[[#This Row],[ENTRADAS]]-INVENTARIO12151839[[#This Row],[SALIDAS]]</f>
        <v>122</v>
      </c>
      <c r="H134" s="1" t="s">
        <v>581</v>
      </c>
      <c r="J134" s="11" t="s">
        <v>456</v>
      </c>
      <c r="K134" s="36" t="e" cm="1">
        <f t="array" ref="K134">BUSCARV</f>
        <v>#NAME?</v>
      </c>
      <c r="L134" s="1">
        <v>93</v>
      </c>
      <c r="N134" s="1" t="s">
        <v>582</v>
      </c>
      <c r="P134" s="11" t="s">
        <v>456</v>
      </c>
      <c r="Q134" s="1" t="e" cm="1" vm="1">
        <f t="array" aca="1" ref="Q134" ca="1">VLOOKUP(ENTRADAS14172041[CÓDIGO PRODUCTO],INVENTARIO12151839[],2,FALSE)</f>
        <v>#VALUE!</v>
      </c>
      <c r="R134" s="1">
        <v>111</v>
      </c>
    </row>
    <row r="135" spans="1:18" x14ac:dyDescent="0.25">
      <c r="A135" s="11" t="s">
        <v>457</v>
      </c>
      <c r="B135" t="s">
        <v>333</v>
      </c>
      <c r="C135" s="3">
        <f>INVENTARIO12151836[[#This Row],[STOCK]]</f>
        <v>57</v>
      </c>
      <c r="D135" s="17">
        <f>SUMIF(ENTRADAS14172041[[#This Row],[CÓDIGO PRODUCTO]],INVENTARIO12151839[[#This Row],[CÓDIGO PRODUCTO]],ENTRADAS14172041[[#This Row],[CANTIDAD]])</f>
        <v>97</v>
      </c>
      <c r="E135" s="17">
        <f>SUMIF(SALIDAS13161940[[#This Row],[CÓDIGO PRODUCTO]],INVENTARIO12151839[[#This Row],[CÓDIGO PRODUCTO]],SALIDAS13161940[[#This Row],[CANTIDAD]])</f>
        <v>91</v>
      </c>
      <c r="F135" s="18">
        <f>INVENTARIO12151839[[#This Row],[EXISTENCIAS INICIALES]]+INVENTARIO12151839[[#This Row],[ENTRADAS]]-INVENTARIO12151839[[#This Row],[SALIDAS]]</f>
        <v>63</v>
      </c>
      <c r="H135" s="1" t="s">
        <v>582</v>
      </c>
      <c r="J135" s="11" t="s">
        <v>457</v>
      </c>
      <c r="K135" s="36" t="e" cm="1">
        <f t="array" ref="K135">BUSCARV</f>
        <v>#NAME?</v>
      </c>
      <c r="L135" s="1">
        <v>91</v>
      </c>
      <c r="N135" s="1" t="s">
        <v>583</v>
      </c>
      <c r="P135" s="11" t="s">
        <v>457</v>
      </c>
      <c r="Q135" s="1" t="e" cm="1" vm="1">
        <f t="array" aca="1" ref="Q135" ca="1">VLOOKUP(ENTRADAS14172041[CÓDIGO PRODUCTO],INVENTARIO12151839[],2,FALSE)</f>
        <v>#VALUE!</v>
      </c>
      <c r="R135" s="1">
        <v>97</v>
      </c>
    </row>
    <row r="136" spans="1:18" x14ac:dyDescent="0.25">
      <c r="A136" s="11" t="s">
        <v>458</v>
      </c>
      <c r="B136" t="s">
        <v>334</v>
      </c>
      <c r="C136" s="3">
        <f>INVENTARIO12151836[[#This Row],[STOCK]]</f>
        <v>56</v>
      </c>
      <c r="D136" s="17">
        <f>SUMIF(ENTRADAS14172041[[#This Row],[CÓDIGO PRODUCTO]],INVENTARIO12151839[[#This Row],[CÓDIGO PRODUCTO]],ENTRADAS14172041[[#This Row],[CANTIDAD]])</f>
        <v>100</v>
      </c>
      <c r="E136" s="17">
        <f>SUMIF(SALIDAS13161940[[#This Row],[CÓDIGO PRODUCTO]],INVENTARIO12151839[[#This Row],[CÓDIGO PRODUCTO]],SALIDAS13161940[[#This Row],[CANTIDAD]])</f>
        <v>95</v>
      </c>
      <c r="F136" s="18">
        <f>INVENTARIO12151839[[#This Row],[EXISTENCIAS INICIALES]]+INVENTARIO12151839[[#This Row],[ENTRADAS]]-INVENTARIO12151839[[#This Row],[SALIDAS]]</f>
        <v>61</v>
      </c>
      <c r="H136" s="1" t="s">
        <v>583</v>
      </c>
      <c r="J136" s="11" t="s">
        <v>458</v>
      </c>
      <c r="K136" s="36" t="e" cm="1">
        <f t="array" ref="K136">BUSCARV</f>
        <v>#NAME?</v>
      </c>
      <c r="L136" s="1">
        <v>95</v>
      </c>
      <c r="N136" s="1" t="s">
        <v>584</v>
      </c>
      <c r="P136" s="11" t="s">
        <v>458</v>
      </c>
      <c r="Q136" s="1" t="e" cm="1" vm="1">
        <f t="array" aca="1" ref="Q136" ca="1">VLOOKUP(ENTRADAS14172041[CÓDIGO PRODUCTO],INVENTARIO12151839[],2,FALSE)</f>
        <v>#VALUE!</v>
      </c>
      <c r="R136" s="1">
        <v>100</v>
      </c>
    </row>
    <row r="137" spans="1:18" x14ac:dyDescent="0.25">
      <c r="A137" s="11" t="s">
        <v>459</v>
      </c>
      <c r="B137" t="s">
        <v>335</v>
      </c>
      <c r="C137" s="3">
        <f>INVENTARIO12151836[[#This Row],[STOCK]]</f>
        <v>41</v>
      </c>
      <c r="D137" s="17">
        <f>SUMIF(ENTRADAS14172041[[#This Row],[CÓDIGO PRODUCTO]],INVENTARIO12151839[[#This Row],[CÓDIGO PRODUCTO]],ENTRADAS14172041[[#This Row],[CANTIDAD]])</f>
        <v>104</v>
      </c>
      <c r="E137" s="17">
        <f>SUMIF(SALIDAS13161940[[#This Row],[CÓDIGO PRODUCTO]],INVENTARIO12151839[[#This Row],[CÓDIGO PRODUCTO]],SALIDAS13161940[[#This Row],[CANTIDAD]])</f>
        <v>92</v>
      </c>
      <c r="F137" s="18">
        <f>INVENTARIO12151839[[#This Row],[EXISTENCIAS INICIALES]]+INVENTARIO12151839[[#This Row],[ENTRADAS]]-INVENTARIO12151839[[#This Row],[SALIDAS]]</f>
        <v>53</v>
      </c>
      <c r="H137" s="1" t="s">
        <v>584</v>
      </c>
      <c r="J137" s="11" t="s">
        <v>459</v>
      </c>
      <c r="K137" s="36" t="e" cm="1">
        <f t="array" ref="K137">BUSCARV</f>
        <v>#NAME?</v>
      </c>
      <c r="L137" s="1">
        <v>92</v>
      </c>
      <c r="N137" s="1" t="s">
        <v>585</v>
      </c>
      <c r="P137" s="11" t="s">
        <v>459</v>
      </c>
      <c r="Q137" s="1" t="e" cm="1" vm="1">
        <f t="array" aca="1" ref="Q137" ca="1">VLOOKUP(ENTRADAS14172041[CÓDIGO PRODUCTO],INVENTARIO12151839[],2,FALSE)</f>
        <v>#VALUE!</v>
      </c>
      <c r="R137" s="1">
        <v>104</v>
      </c>
    </row>
    <row r="138" spans="1:18" x14ac:dyDescent="0.25">
      <c r="A138" s="11" t="s">
        <v>460</v>
      </c>
      <c r="B138" t="s">
        <v>336</v>
      </c>
      <c r="C138" s="3">
        <f>INVENTARIO12151836[[#This Row],[STOCK]]</f>
        <v>70</v>
      </c>
      <c r="D138" s="17">
        <f>SUMIF(ENTRADAS14172041[[#This Row],[CÓDIGO PRODUCTO]],INVENTARIO12151839[[#This Row],[CÓDIGO PRODUCTO]],ENTRADAS14172041[[#This Row],[CANTIDAD]])</f>
        <v>109</v>
      </c>
      <c r="E138" s="17">
        <f>SUMIF(SALIDAS13161940[[#This Row],[CÓDIGO PRODUCTO]],INVENTARIO12151839[[#This Row],[CÓDIGO PRODUCTO]],SALIDAS13161940[[#This Row],[CANTIDAD]])</f>
        <v>95</v>
      </c>
      <c r="F138" s="18">
        <f>INVENTARIO12151839[[#This Row],[EXISTENCIAS INICIALES]]+INVENTARIO12151839[[#This Row],[ENTRADAS]]-INVENTARIO12151839[[#This Row],[SALIDAS]]</f>
        <v>84</v>
      </c>
      <c r="H138" s="1" t="s">
        <v>585</v>
      </c>
      <c r="J138" s="11" t="s">
        <v>460</v>
      </c>
      <c r="K138" s="36" t="e" cm="1">
        <f t="array" ref="K138">BUSCARV</f>
        <v>#NAME?</v>
      </c>
      <c r="L138" s="1">
        <v>95</v>
      </c>
      <c r="N138" s="1" t="s">
        <v>586</v>
      </c>
      <c r="P138" s="11" t="s">
        <v>460</v>
      </c>
      <c r="Q138" s="1" t="e" cm="1" vm="1">
        <f t="array" aca="1" ref="Q138" ca="1">VLOOKUP(ENTRADAS14172041[CÓDIGO PRODUCTO],INVENTARIO12151839[],2,FALSE)</f>
        <v>#VALUE!</v>
      </c>
      <c r="R138" s="1">
        <v>109</v>
      </c>
    </row>
    <row r="139" spans="1:18" x14ac:dyDescent="0.25">
      <c r="A139" s="11" t="s">
        <v>461</v>
      </c>
      <c r="B139" t="s">
        <v>337</v>
      </c>
      <c r="C139" s="3">
        <f>INVENTARIO12151836[[#This Row],[STOCK]]</f>
        <v>91</v>
      </c>
      <c r="D139" s="17">
        <f>SUMIF(ENTRADAS14172041[[#This Row],[CÓDIGO PRODUCTO]],INVENTARIO12151839[[#This Row],[CÓDIGO PRODUCTO]],ENTRADAS14172041[[#This Row],[CANTIDAD]])</f>
        <v>108</v>
      </c>
      <c r="E139" s="17">
        <f>SUMIF(SALIDAS13161940[[#This Row],[CÓDIGO PRODUCTO]],INVENTARIO12151839[[#This Row],[CÓDIGO PRODUCTO]],SALIDAS13161940[[#This Row],[CANTIDAD]])</f>
        <v>89</v>
      </c>
      <c r="F139" s="18">
        <f>INVENTARIO12151839[[#This Row],[EXISTENCIAS INICIALES]]+INVENTARIO12151839[[#This Row],[ENTRADAS]]-INVENTARIO12151839[[#This Row],[SALIDAS]]</f>
        <v>110</v>
      </c>
      <c r="H139" s="1" t="s">
        <v>586</v>
      </c>
      <c r="J139" s="11" t="s">
        <v>461</v>
      </c>
      <c r="K139" s="36" t="e" cm="1">
        <f t="array" ref="K139">BUSCARV</f>
        <v>#NAME?</v>
      </c>
      <c r="L139" s="1">
        <v>89</v>
      </c>
      <c r="N139" s="1" t="s">
        <v>587</v>
      </c>
      <c r="P139" s="11" t="s">
        <v>461</v>
      </c>
      <c r="Q139" s="1" t="e" cm="1" vm="1">
        <f t="array" aca="1" ref="Q139" ca="1">VLOOKUP(ENTRADAS14172041[CÓDIGO PRODUCTO],INVENTARIO12151839[],2,FALSE)</f>
        <v>#VALUE!</v>
      </c>
      <c r="R139" s="1">
        <v>108</v>
      </c>
    </row>
    <row r="140" spans="1:18" x14ac:dyDescent="0.25">
      <c r="A140" s="11" t="s">
        <v>462</v>
      </c>
      <c r="B140" t="s">
        <v>338</v>
      </c>
      <c r="C140" s="3">
        <f>INVENTARIO12151836[[#This Row],[STOCK]]</f>
        <v>133</v>
      </c>
      <c r="D140" s="17">
        <f>SUMIF(ENTRADAS14172041[[#This Row],[CÓDIGO PRODUCTO]],INVENTARIO12151839[[#This Row],[CÓDIGO PRODUCTO]],ENTRADAS14172041[[#This Row],[CANTIDAD]])</f>
        <v>86</v>
      </c>
      <c r="E140" s="17">
        <f>SUMIF(SALIDAS13161940[[#This Row],[CÓDIGO PRODUCTO]],INVENTARIO12151839[[#This Row],[CÓDIGO PRODUCTO]],SALIDAS13161940[[#This Row],[CANTIDAD]])</f>
        <v>93</v>
      </c>
      <c r="F140" s="18">
        <f>INVENTARIO12151839[[#This Row],[EXISTENCIAS INICIALES]]+INVENTARIO12151839[[#This Row],[ENTRADAS]]-INVENTARIO12151839[[#This Row],[SALIDAS]]</f>
        <v>126</v>
      </c>
      <c r="H140" s="1" t="s">
        <v>587</v>
      </c>
      <c r="J140" s="11" t="s">
        <v>462</v>
      </c>
      <c r="K140" s="36" t="e" cm="1">
        <f t="array" ref="K140">BUSCARV</f>
        <v>#NAME?</v>
      </c>
      <c r="L140" s="1">
        <v>93</v>
      </c>
      <c r="N140" s="1" t="s">
        <v>588</v>
      </c>
      <c r="P140" s="11" t="s">
        <v>462</v>
      </c>
      <c r="Q140" s="1" t="e" cm="1" vm="1">
        <f t="array" aca="1" ref="Q140" ca="1">VLOOKUP(ENTRADAS14172041[CÓDIGO PRODUCTO],INVENTARIO12151839[],2,FALSE)</f>
        <v>#VALUE!</v>
      </c>
      <c r="R140" s="1">
        <v>86</v>
      </c>
    </row>
    <row r="141" spans="1:18" x14ac:dyDescent="0.25">
      <c r="A141" s="11" t="s">
        <v>463</v>
      </c>
      <c r="B141" t="s">
        <v>339</v>
      </c>
      <c r="C141" s="3">
        <f>INVENTARIO12151836[[#This Row],[STOCK]]</f>
        <v>72</v>
      </c>
      <c r="D141" s="17">
        <f>SUMIF(ENTRADAS14172041[[#This Row],[CÓDIGO PRODUCTO]],INVENTARIO12151839[[#This Row],[CÓDIGO PRODUCTO]],ENTRADAS14172041[[#This Row],[CANTIDAD]])</f>
        <v>87</v>
      </c>
      <c r="E141" s="17">
        <f>SUMIF(SALIDAS13161940[[#This Row],[CÓDIGO PRODUCTO]],INVENTARIO12151839[[#This Row],[CÓDIGO PRODUCTO]],SALIDAS13161940[[#This Row],[CANTIDAD]])</f>
        <v>86</v>
      </c>
      <c r="F141" s="18">
        <f>INVENTARIO12151839[[#This Row],[EXISTENCIAS INICIALES]]+INVENTARIO12151839[[#This Row],[ENTRADAS]]-INVENTARIO12151839[[#This Row],[SALIDAS]]</f>
        <v>73</v>
      </c>
      <c r="H141" s="1" t="s">
        <v>588</v>
      </c>
      <c r="J141" s="11" t="s">
        <v>463</v>
      </c>
      <c r="K141" s="36" t="e" cm="1">
        <f t="array" ref="K141">BUSCARV</f>
        <v>#NAME?</v>
      </c>
      <c r="L141" s="1">
        <v>86</v>
      </c>
      <c r="N141" s="1" t="s">
        <v>589</v>
      </c>
      <c r="P141" s="11" t="s">
        <v>463</v>
      </c>
      <c r="Q141" s="1" t="e" cm="1" vm="1">
        <f t="array" aca="1" ref="Q141" ca="1">VLOOKUP(ENTRADAS14172041[CÓDIGO PRODUCTO],INVENTARIO12151839[],2,FALSE)</f>
        <v>#VALUE!</v>
      </c>
      <c r="R141" s="1">
        <v>87</v>
      </c>
    </row>
    <row r="142" spans="1:18" x14ac:dyDescent="0.25">
      <c r="A142" s="11" t="s">
        <v>464</v>
      </c>
      <c r="B142" t="s">
        <v>340</v>
      </c>
      <c r="C142" s="3">
        <f>INVENTARIO12151836[[#This Row],[STOCK]]</f>
        <v>79</v>
      </c>
      <c r="D142" s="17">
        <f>SUMIF(ENTRADAS14172041[[#This Row],[CÓDIGO PRODUCTO]],INVENTARIO12151839[[#This Row],[CÓDIGO PRODUCTO]],ENTRADAS14172041[[#This Row],[CANTIDAD]])</f>
        <v>83</v>
      </c>
      <c r="E142" s="17">
        <f>SUMIF(SALIDAS13161940[[#This Row],[CÓDIGO PRODUCTO]],INVENTARIO12151839[[#This Row],[CÓDIGO PRODUCTO]],SALIDAS13161940[[#This Row],[CANTIDAD]])</f>
        <v>88</v>
      </c>
      <c r="F142" s="18">
        <f>INVENTARIO12151839[[#This Row],[EXISTENCIAS INICIALES]]+INVENTARIO12151839[[#This Row],[ENTRADAS]]-INVENTARIO12151839[[#This Row],[SALIDAS]]</f>
        <v>74</v>
      </c>
      <c r="H142" s="1" t="s">
        <v>589</v>
      </c>
      <c r="J142" s="11" t="s">
        <v>464</v>
      </c>
      <c r="K142" s="36" t="e" cm="1">
        <f t="array" ref="K142">BUSCARV</f>
        <v>#NAME?</v>
      </c>
      <c r="L142" s="1">
        <v>88</v>
      </c>
      <c r="N142" s="1" t="s">
        <v>590</v>
      </c>
      <c r="P142" s="11" t="s">
        <v>464</v>
      </c>
      <c r="Q142" s="1" t="e" cm="1" vm="1">
        <f t="array" aca="1" ref="Q142" ca="1">VLOOKUP(ENTRADAS14172041[CÓDIGO PRODUCTO],INVENTARIO12151839[],2,FALSE)</f>
        <v>#VALUE!</v>
      </c>
      <c r="R142" s="1">
        <v>83</v>
      </c>
    </row>
    <row r="143" spans="1:18" x14ac:dyDescent="0.25">
      <c r="A143" s="11" t="s">
        <v>465</v>
      </c>
      <c r="B143" t="s">
        <v>341</v>
      </c>
      <c r="C143" s="3">
        <f>INVENTARIO12151836[[#This Row],[STOCK]]</f>
        <v>113</v>
      </c>
      <c r="D143" s="17">
        <f>SUMIF(ENTRADAS14172041[[#This Row],[CÓDIGO PRODUCTO]],INVENTARIO12151839[[#This Row],[CÓDIGO PRODUCTO]],ENTRADAS14172041[[#This Row],[CANTIDAD]])</f>
        <v>81</v>
      </c>
      <c r="E143" s="17">
        <f>SUMIF(SALIDAS13161940[[#This Row],[CÓDIGO PRODUCTO]],INVENTARIO12151839[[#This Row],[CÓDIGO PRODUCTO]],SALIDAS13161940[[#This Row],[CANTIDAD]])</f>
        <v>88</v>
      </c>
      <c r="F143" s="18">
        <f>INVENTARIO12151839[[#This Row],[EXISTENCIAS INICIALES]]+INVENTARIO12151839[[#This Row],[ENTRADAS]]-INVENTARIO12151839[[#This Row],[SALIDAS]]</f>
        <v>106</v>
      </c>
      <c r="H143" s="1" t="s">
        <v>590</v>
      </c>
      <c r="J143" s="11" t="s">
        <v>465</v>
      </c>
      <c r="K143" s="36" t="e" cm="1">
        <f t="array" ref="K143">BUSCARV</f>
        <v>#NAME?</v>
      </c>
      <c r="L143" s="1">
        <v>88</v>
      </c>
      <c r="N143" s="1" t="s">
        <v>591</v>
      </c>
      <c r="P143" s="11" t="s">
        <v>465</v>
      </c>
      <c r="Q143" s="1" t="e" cm="1" vm="1">
        <f t="array" aca="1" ref="Q143" ca="1">VLOOKUP(ENTRADAS14172041[CÓDIGO PRODUCTO],INVENTARIO12151839[],2,FALSE)</f>
        <v>#VALUE!</v>
      </c>
      <c r="R143" s="1">
        <v>81</v>
      </c>
    </row>
    <row r="144" spans="1:18" x14ac:dyDescent="0.25">
      <c r="A144" s="11" t="s">
        <v>466</v>
      </c>
      <c r="B144" t="s">
        <v>342</v>
      </c>
      <c r="C144" s="3">
        <f>INVENTARIO12151836[[#This Row],[STOCK]]</f>
        <v>31</v>
      </c>
      <c r="D144" s="17">
        <f>SUMIF(ENTRADAS14172041[[#This Row],[CÓDIGO PRODUCTO]],INVENTARIO12151839[[#This Row],[CÓDIGO PRODUCTO]],ENTRADAS14172041[[#This Row],[CANTIDAD]])</f>
        <v>84</v>
      </c>
      <c r="E144" s="17">
        <f>SUMIF(SALIDAS13161940[[#This Row],[CÓDIGO PRODUCTO]],INVENTARIO12151839[[#This Row],[CÓDIGO PRODUCTO]],SALIDAS13161940[[#This Row],[CANTIDAD]])</f>
        <v>92</v>
      </c>
      <c r="F144" s="18">
        <f>INVENTARIO12151839[[#This Row],[EXISTENCIAS INICIALES]]+INVENTARIO12151839[[#This Row],[ENTRADAS]]-INVENTARIO12151839[[#This Row],[SALIDAS]]</f>
        <v>23</v>
      </c>
      <c r="H144" s="1" t="s">
        <v>591</v>
      </c>
      <c r="J144" s="11" t="s">
        <v>466</v>
      </c>
      <c r="K144" s="36" t="e" cm="1">
        <f t="array" ref="K144">BUSCARV</f>
        <v>#NAME?</v>
      </c>
      <c r="L144" s="1">
        <v>92</v>
      </c>
      <c r="N144" s="1" t="s">
        <v>592</v>
      </c>
      <c r="P144" s="11" t="s">
        <v>466</v>
      </c>
      <c r="Q144" s="1" t="e" cm="1" vm="1">
        <f t="array" aca="1" ref="Q144" ca="1">VLOOKUP(ENTRADAS14172041[CÓDIGO PRODUCTO],INVENTARIO12151839[],2,FALSE)</f>
        <v>#VALUE!</v>
      </c>
      <c r="R144" s="1">
        <v>84</v>
      </c>
    </row>
    <row r="145" spans="1:18" x14ac:dyDescent="0.25">
      <c r="A145" s="11" t="s">
        <v>467</v>
      </c>
      <c r="B145" t="s">
        <v>343</v>
      </c>
      <c r="C145" s="3">
        <f>INVENTARIO12151836[[#This Row],[STOCK]]</f>
        <v>64</v>
      </c>
      <c r="D145" s="17">
        <f>SUMIF(ENTRADAS14172041[[#This Row],[CÓDIGO PRODUCTO]],INVENTARIO12151839[[#This Row],[CÓDIGO PRODUCTO]],ENTRADAS14172041[[#This Row],[CANTIDAD]])</f>
        <v>81</v>
      </c>
      <c r="E145" s="17">
        <f>SUMIF(SALIDAS13161940[[#This Row],[CÓDIGO PRODUCTO]],INVENTARIO12151839[[#This Row],[CÓDIGO PRODUCTO]],SALIDAS13161940[[#This Row],[CANTIDAD]])</f>
        <v>90</v>
      </c>
      <c r="F145" s="18">
        <f>INVENTARIO12151839[[#This Row],[EXISTENCIAS INICIALES]]+INVENTARIO12151839[[#This Row],[ENTRADAS]]-INVENTARIO12151839[[#This Row],[SALIDAS]]</f>
        <v>55</v>
      </c>
      <c r="H145" s="1" t="s">
        <v>592</v>
      </c>
      <c r="J145" s="11" t="s">
        <v>467</v>
      </c>
      <c r="K145" s="36" t="e" cm="1">
        <f t="array" ref="K145">BUSCARV</f>
        <v>#NAME?</v>
      </c>
      <c r="L145" s="1">
        <v>90</v>
      </c>
      <c r="N145" s="1" t="s">
        <v>593</v>
      </c>
      <c r="P145" s="11" t="s">
        <v>467</v>
      </c>
      <c r="Q145" s="1" t="e" cm="1" vm="1">
        <f t="array" aca="1" ref="Q145" ca="1">VLOOKUP(ENTRADAS14172041[CÓDIGO PRODUCTO],INVENTARIO12151839[],2,FALSE)</f>
        <v>#VALUE!</v>
      </c>
      <c r="R145" s="1">
        <v>81</v>
      </c>
    </row>
    <row r="146" spans="1:18" x14ac:dyDescent="0.25">
      <c r="A146" s="11" t="s">
        <v>468</v>
      </c>
      <c r="B146" t="s">
        <v>344</v>
      </c>
      <c r="C146" s="3">
        <f>INVENTARIO12151836[[#This Row],[STOCK]]</f>
        <v>26</v>
      </c>
      <c r="D146" s="17">
        <f>SUMIF(ENTRADAS14172041[[#This Row],[CÓDIGO PRODUCTO]],INVENTARIO12151839[[#This Row],[CÓDIGO PRODUCTO]],ENTRADAS14172041[[#This Row],[CANTIDAD]])</f>
        <v>90</v>
      </c>
      <c r="E146" s="17">
        <f>SUMIF(SALIDAS13161940[[#This Row],[CÓDIGO PRODUCTO]],INVENTARIO12151839[[#This Row],[CÓDIGO PRODUCTO]],SALIDAS13161940[[#This Row],[CANTIDAD]])</f>
        <v>88</v>
      </c>
      <c r="F146" s="18">
        <f>INVENTARIO12151839[[#This Row],[EXISTENCIAS INICIALES]]+INVENTARIO12151839[[#This Row],[ENTRADAS]]-INVENTARIO12151839[[#This Row],[SALIDAS]]</f>
        <v>28</v>
      </c>
      <c r="H146" s="1" t="s">
        <v>593</v>
      </c>
      <c r="J146" s="11" t="s">
        <v>468</v>
      </c>
      <c r="K146" s="36" t="e" cm="1">
        <f t="array" ref="K146">BUSCARV</f>
        <v>#NAME?</v>
      </c>
      <c r="L146" s="1">
        <v>88</v>
      </c>
      <c r="N146" s="1" t="s">
        <v>594</v>
      </c>
      <c r="P146" s="11" t="s">
        <v>468</v>
      </c>
      <c r="Q146" s="1" t="e" cm="1" vm="1">
        <f t="array" aca="1" ref="Q146" ca="1">VLOOKUP(ENTRADAS14172041[CÓDIGO PRODUCTO],INVENTARIO12151839[],2,FALSE)</f>
        <v>#VALUE!</v>
      </c>
      <c r="R146" s="1">
        <v>90</v>
      </c>
    </row>
    <row r="147" spans="1:18" x14ac:dyDescent="0.25">
      <c r="A147" s="11" t="s">
        <v>469</v>
      </c>
      <c r="B147" t="s">
        <v>345</v>
      </c>
      <c r="C147" s="3">
        <f>INVENTARIO12151836[[#This Row],[STOCK]]</f>
        <v>26</v>
      </c>
      <c r="D147" s="17">
        <f>SUMIF(ENTRADAS14172041[[#This Row],[CÓDIGO PRODUCTO]],INVENTARIO12151839[[#This Row],[CÓDIGO PRODUCTO]],ENTRADAS14172041[[#This Row],[CANTIDAD]])</f>
        <v>80</v>
      </c>
      <c r="E147" s="17">
        <f>SUMIF(SALIDAS13161940[[#This Row],[CÓDIGO PRODUCTO]],INVENTARIO12151839[[#This Row],[CÓDIGO PRODUCTO]],SALIDAS13161940[[#This Row],[CANTIDAD]])</f>
        <v>93</v>
      </c>
      <c r="F147" s="18">
        <f>INVENTARIO12151839[[#This Row],[EXISTENCIAS INICIALES]]+INVENTARIO12151839[[#This Row],[ENTRADAS]]-INVENTARIO12151839[[#This Row],[SALIDAS]]</f>
        <v>13</v>
      </c>
      <c r="H147" s="1" t="s">
        <v>594</v>
      </c>
      <c r="J147" s="11" t="s">
        <v>469</v>
      </c>
      <c r="K147" s="36" t="e" cm="1">
        <f t="array" ref="K147">BUSCARV</f>
        <v>#NAME?</v>
      </c>
      <c r="L147" s="1">
        <v>93</v>
      </c>
      <c r="N147" s="1" t="s">
        <v>595</v>
      </c>
      <c r="P147" s="11" t="s">
        <v>469</v>
      </c>
      <c r="Q147" s="1" t="e" cm="1" vm="1">
        <f t="array" aca="1" ref="Q147" ca="1">VLOOKUP(ENTRADAS14172041[CÓDIGO PRODUCTO],INVENTARIO12151839[],2,FALSE)</f>
        <v>#VALUE!</v>
      </c>
      <c r="R147" s="1">
        <v>80</v>
      </c>
    </row>
    <row r="148" spans="1:18" x14ac:dyDescent="0.25">
      <c r="A148" s="11" t="s">
        <v>470</v>
      </c>
      <c r="B148" t="s">
        <v>346</v>
      </c>
      <c r="C148" s="3">
        <f>INVENTARIO12151836[[#This Row],[STOCK]]</f>
        <v>105</v>
      </c>
      <c r="D148" s="17">
        <f>SUMIF(ENTRADAS14172041[[#This Row],[CÓDIGO PRODUCTO]],INVENTARIO12151839[[#This Row],[CÓDIGO PRODUCTO]],ENTRADAS14172041[[#This Row],[CANTIDAD]])</f>
        <v>82</v>
      </c>
      <c r="E148" s="17">
        <f>SUMIF(SALIDAS13161940[[#This Row],[CÓDIGO PRODUCTO]],INVENTARIO12151839[[#This Row],[CÓDIGO PRODUCTO]],SALIDAS13161940[[#This Row],[CANTIDAD]])</f>
        <v>86</v>
      </c>
      <c r="F148" s="18">
        <f>INVENTARIO12151839[[#This Row],[EXISTENCIAS INICIALES]]+INVENTARIO12151839[[#This Row],[ENTRADAS]]-INVENTARIO12151839[[#This Row],[SALIDAS]]</f>
        <v>101</v>
      </c>
      <c r="H148" s="1" t="s">
        <v>595</v>
      </c>
      <c r="J148" s="11" t="s">
        <v>470</v>
      </c>
      <c r="K148" s="36" t="e" cm="1">
        <f t="array" ref="K148">BUSCARV</f>
        <v>#NAME?</v>
      </c>
      <c r="L148" s="1">
        <v>86</v>
      </c>
      <c r="N148" s="1" t="s">
        <v>596</v>
      </c>
      <c r="P148" s="11" t="s">
        <v>470</v>
      </c>
      <c r="Q148" s="1" t="e" cm="1" vm="1">
        <f t="array" aca="1" ref="Q148" ca="1">VLOOKUP(ENTRADAS14172041[CÓDIGO PRODUCTO],INVENTARIO12151839[],2,FALSE)</f>
        <v>#VALUE!</v>
      </c>
      <c r="R148" s="1">
        <v>82</v>
      </c>
    </row>
    <row r="149" spans="1:18" x14ac:dyDescent="0.25">
      <c r="A149" s="11" t="s">
        <v>471</v>
      </c>
      <c r="B149" t="s">
        <v>347</v>
      </c>
      <c r="C149" s="3">
        <f>INVENTARIO12151836[[#This Row],[STOCK]]</f>
        <v>17</v>
      </c>
      <c r="D149" s="17">
        <f>SUMIF(ENTRADAS14172041[[#This Row],[CÓDIGO PRODUCTO]],INVENTARIO12151839[[#This Row],[CÓDIGO PRODUCTO]],ENTRADAS14172041[[#This Row],[CANTIDAD]])</f>
        <v>88</v>
      </c>
      <c r="E149" s="17">
        <f>SUMIF(SALIDAS13161940[[#This Row],[CÓDIGO PRODUCTO]],INVENTARIO12151839[[#This Row],[CÓDIGO PRODUCTO]],SALIDAS13161940[[#This Row],[CANTIDAD]])</f>
        <v>94</v>
      </c>
      <c r="F149" s="18">
        <f>INVENTARIO12151839[[#This Row],[EXISTENCIAS INICIALES]]+INVENTARIO12151839[[#This Row],[ENTRADAS]]-INVENTARIO12151839[[#This Row],[SALIDAS]]</f>
        <v>11</v>
      </c>
      <c r="H149" s="1" t="s">
        <v>596</v>
      </c>
      <c r="J149" s="11" t="s">
        <v>471</v>
      </c>
      <c r="K149" s="36" t="e" cm="1">
        <f t="array" ref="K149">BUSCARV</f>
        <v>#NAME?</v>
      </c>
      <c r="L149" s="1">
        <v>94</v>
      </c>
      <c r="N149" s="1" t="s">
        <v>597</v>
      </c>
      <c r="P149" s="11" t="s">
        <v>471</v>
      </c>
      <c r="Q149" s="1" t="e" cm="1" vm="1">
        <f t="array" aca="1" ref="Q149" ca="1">VLOOKUP(ENTRADAS14172041[CÓDIGO PRODUCTO],INVENTARIO12151839[],2,FALSE)</f>
        <v>#VALUE!</v>
      </c>
      <c r="R149" s="1">
        <v>88</v>
      </c>
    </row>
    <row r="150" spans="1:18" x14ac:dyDescent="0.25">
      <c r="A150" s="11" t="s">
        <v>472</v>
      </c>
      <c r="B150" t="s">
        <v>348</v>
      </c>
      <c r="C150" s="3">
        <f>INVENTARIO12151836[[#This Row],[STOCK]]</f>
        <v>129</v>
      </c>
      <c r="D150" s="17">
        <f>SUMIF(ENTRADAS14172041[[#This Row],[CÓDIGO PRODUCTO]],INVENTARIO12151839[[#This Row],[CÓDIGO PRODUCTO]],ENTRADAS14172041[[#This Row],[CANTIDAD]])</f>
        <v>81</v>
      </c>
      <c r="E150" s="17">
        <f>SUMIF(SALIDAS13161940[[#This Row],[CÓDIGO PRODUCTO]],INVENTARIO12151839[[#This Row],[CÓDIGO PRODUCTO]],SALIDAS13161940[[#This Row],[CANTIDAD]])</f>
        <v>87</v>
      </c>
      <c r="F150" s="18">
        <f>INVENTARIO12151839[[#This Row],[EXISTENCIAS INICIALES]]+INVENTARIO12151839[[#This Row],[ENTRADAS]]-INVENTARIO12151839[[#This Row],[SALIDAS]]</f>
        <v>123</v>
      </c>
      <c r="H150" s="1" t="s">
        <v>597</v>
      </c>
      <c r="J150" s="11" t="s">
        <v>472</v>
      </c>
      <c r="K150" s="36" t="e" cm="1">
        <f t="array" ref="K150">BUSCARV</f>
        <v>#NAME?</v>
      </c>
      <c r="L150" s="1">
        <v>87</v>
      </c>
      <c r="N150" s="1" t="s">
        <v>598</v>
      </c>
      <c r="P150" s="11" t="s">
        <v>472</v>
      </c>
      <c r="Q150" s="1" t="e" cm="1" vm="1">
        <f t="array" aca="1" ref="Q150" ca="1">VLOOKUP(ENTRADAS14172041[CÓDIGO PRODUCTO],INVENTARIO12151839[],2,FALSE)</f>
        <v>#VALUE!</v>
      </c>
      <c r="R150" s="1">
        <v>81</v>
      </c>
    </row>
    <row r="151" spans="1:18" x14ac:dyDescent="0.25">
      <c r="A151" s="11" t="s">
        <v>473</v>
      </c>
      <c r="B151" t="s">
        <v>349</v>
      </c>
      <c r="C151" s="3">
        <f>INVENTARIO12151836[[#This Row],[STOCK]]</f>
        <v>21</v>
      </c>
      <c r="D151" s="17">
        <f>SUMIF(ENTRADAS14172041[[#This Row],[CÓDIGO PRODUCTO]],INVENTARIO12151839[[#This Row],[CÓDIGO PRODUCTO]],ENTRADAS14172041[[#This Row],[CANTIDAD]])</f>
        <v>82</v>
      </c>
      <c r="E151" s="17">
        <f>SUMIF(SALIDAS13161940[[#This Row],[CÓDIGO PRODUCTO]],INVENTARIO12151839[[#This Row],[CÓDIGO PRODUCTO]],SALIDAS13161940[[#This Row],[CANTIDAD]])</f>
        <v>88</v>
      </c>
      <c r="F151" s="18">
        <f>INVENTARIO12151839[[#This Row],[EXISTENCIAS INICIALES]]+INVENTARIO12151839[[#This Row],[ENTRADAS]]-INVENTARIO12151839[[#This Row],[SALIDAS]]</f>
        <v>15</v>
      </c>
      <c r="H151" s="1" t="s">
        <v>598</v>
      </c>
      <c r="J151" s="11" t="s">
        <v>473</v>
      </c>
      <c r="K151" s="36" t="e" cm="1">
        <f t="array" ref="K151">BUSCARV</f>
        <v>#NAME?</v>
      </c>
      <c r="L151" s="1">
        <v>88</v>
      </c>
      <c r="N151" s="1" t="s">
        <v>599</v>
      </c>
      <c r="P151" s="11" t="s">
        <v>473</v>
      </c>
      <c r="Q151" s="1" t="e" cm="1" vm="1">
        <f t="array" aca="1" ref="Q151" ca="1">VLOOKUP(ENTRADAS14172041[CÓDIGO PRODUCTO],INVENTARIO12151839[],2,FALSE)</f>
        <v>#VALUE!</v>
      </c>
      <c r="R151" s="1">
        <v>82</v>
      </c>
    </row>
    <row r="152" spans="1:18" x14ac:dyDescent="0.25">
      <c r="A152" s="11" t="s">
        <v>474</v>
      </c>
      <c r="B152" t="s">
        <v>350</v>
      </c>
      <c r="C152" s="3">
        <f>INVENTARIO12151836[[#This Row],[STOCK]]</f>
        <v>54</v>
      </c>
      <c r="D152" s="17">
        <f>SUMIF(ENTRADAS14172041[[#This Row],[CÓDIGO PRODUCTO]],INVENTARIO12151839[[#This Row],[CÓDIGO PRODUCTO]],ENTRADAS14172041[[#This Row],[CANTIDAD]])</f>
        <v>90</v>
      </c>
      <c r="E152" s="17">
        <f>SUMIF(SALIDAS13161940[[#This Row],[CÓDIGO PRODUCTO]],INVENTARIO12151839[[#This Row],[CÓDIGO PRODUCTO]],SALIDAS13161940[[#This Row],[CANTIDAD]])</f>
        <v>93</v>
      </c>
      <c r="F152" s="18">
        <f>INVENTARIO12151839[[#This Row],[EXISTENCIAS INICIALES]]+INVENTARIO12151839[[#This Row],[ENTRADAS]]-INVENTARIO12151839[[#This Row],[SALIDAS]]</f>
        <v>51</v>
      </c>
      <c r="H152" s="1" t="s">
        <v>599</v>
      </c>
      <c r="J152" s="11" t="s">
        <v>474</v>
      </c>
      <c r="K152" s="36" t="e" cm="1">
        <f t="array" ref="K152">BUSCARV</f>
        <v>#NAME?</v>
      </c>
      <c r="L152" s="1">
        <v>93</v>
      </c>
      <c r="N152" s="1" t="s">
        <v>600</v>
      </c>
      <c r="P152" s="11" t="s">
        <v>474</v>
      </c>
      <c r="Q152" s="1" t="e" cm="1" vm="1">
        <f t="array" aca="1" ref="Q152" ca="1">VLOOKUP(ENTRADAS14172041[CÓDIGO PRODUCTO],INVENTARIO12151839[],2,FALSE)</f>
        <v>#VALUE!</v>
      </c>
      <c r="R152" s="1">
        <v>90</v>
      </c>
    </row>
    <row r="153" spans="1:18" x14ac:dyDescent="0.25">
      <c r="A153" s="11" t="s">
        <v>475</v>
      </c>
      <c r="B153" t="s">
        <v>351</v>
      </c>
      <c r="C153" s="3">
        <f>INVENTARIO12151836[[#This Row],[STOCK]]</f>
        <v>76</v>
      </c>
      <c r="D153" s="17">
        <f>SUMIF(ENTRADAS14172041[[#This Row],[CÓDIGO PRODUCTO]],INVENTARIO12151839[[#This Row],[CÓDIGO PRODUCTO]],ENTRADAS14172041[[#This Row],[CANTIDAD]])</f>
        <v>80</v>
      </c>
      <c r="E153" s="17">
        <f>SUMIF(SALIDAS13161940[[#This Row],[CÓDIGO PRODUCTO]],INVENTARIO12151839[[#This Row],[CÓDIGO PRODUCTO]],SALIDAS13161940[[#This Row],[CANTIDAD]])</f>
        <v>88</v>
      </c>
      <c r="F153" s="18">
        <f>INVENTARIO12151839[[#This Row],[EXISTENCIAS INICIALES]]+INVENTARIO12151839[[#This Row],[ENTRADAS]]-INVENTARIO12151839[[#This Row],[SALIDAS]]</f>
        <v>68</v>
      </c>
      <c r="H153" s="1" t="s">
        <v>600</v>
      </c>
      <c r="J153" s="11" t="s">
        <v>475</v>
      </c>
      <c r="K153" s="36" t="e" cm="1">
        <f t="array" ref="K153">BUSCARV</f>
        <v>#NAME?</v>
      </c>
      <c r="L153" s="1">
        <v>88</v>
      </c>
      <c r="N153" s="1" t="s">
        <v>601</v>
      </c>
      <c r="P153" s="11" t="s">
        <v>475</v>
      </c>
      <c r="Q153" s="1" t="e" cm="1" vm="1">
        <f t="array" aca="1" ref="Q153" ca="1">VLOOKUP(ENTRADAS14172041[CÓDIGO PRODUCTO],INVENTARIO12151839[],2,FALSE)</f>
        <v>#VALUE!</v>
      </c>
      <c r="R153" s="1">
        <v>80</v>
      </c>
    </row>
    <row r="154" spans="1:18" x14ac:dyDescent="0.25">
      <c r="A154" s="11" t="s">
        <v>476</v>
      </c>
      <c r="B154" t="s">
        <v>352</v>
      </c>
      <c r="C154" s="3">
        <f>INVENTARIO12151836[[#This Row],[STOCK]]</f>
        <v>67</v>
      </c>
      <c r="D154" s="17">
        <f>SUMIF(ENTRADAS14172041[[#This Row],[CÓDIGO PRODUCTO]],INVENTARIO12151839[[#This Row],[CÓDIGO PRODUCTO]],ENTRADAS14172041[[#This Row],[CANTIDAD]])</f>
        <v>84</v>
      </c>
      <c r="E154" s="17">
        <f>SUMIF(SALIDAS13161940[[#This Row],[CÓDIGO PRODUCTO]],INVENTARIO12151839[[#This Row],[CÓDIGO PRODUCTO]],SALIDAS13161940[[#This Row],[CANTIDAD]])</f>
        <v>91</v>
      </c>
      <c r="F154" s="18">
        <f>INVENTARIO12151839[[#This Row],[EXISTENCIAS INICIALES]]+INVENTARIO12151839[[#This Row],[ENTRADAS]]-INVENTARIO12151839[[#This Row],[SALIDAS]]</f>
        <v>60</v>
      </c>
      <c r="H154" s="1" t="s">
        <v>601</v>
      </c>
      <c r="J154" s="11" t="s">
        <v>476</v>
      </c>
      <c r="K154" s="36" t="e" cm="1">
        <f t="array" ref="K154">BUSCARV</f>
        <v>#NAME?</v>
      </c>
      <c r="L154" s="1">
        <v>91</v>
      </c>
      <c r="N154" s="1" t="s">
        <v>602</v>
      </c>
      <c r="P154" s="11" t="s">
        <v>476</v>
      </c>
      <c r="Q154" s="1" t="e" cm="1" vm="1">
        <f t="array" aca="1" ref="Q154" ca="1">VLOOKUP(ENTRADAS14172041[CÓDIGO PRODUCTO],INVENTARIO12151839[],2,FALSE)</f>
        <v>#VALUE!</v>
      </c>
      <c r="R154" s="1">
        <v>84</v>
      </c>
    </row>
    <row r="155" spans="1:18" x14ac:dyDescent="0.25">
      <c r="A155" s="11" t="s">
        <v>477</v>
      </c>
      <c r="B155" t="s">
        <v>353</v>
      </c>
      <c r="C155" s="3">
        <f>INVENTARIO12151836[[#This Row],[STOCK]]</f>
        <v>18</v>
      </c>
      <c r="D155" s="17">
        <f>SUMIF(ENTRADAS14172041[[#This Row],[CÓDIGO PRODUCTO]],INVENTARIO12151839[[#This Row],[CÓDIGO PRODUCTO]],ENTRADAS14172041[[#This Row],[CANTIDAD]])</f>
        <v>84</v>
      </c>
      <c r="E155" s="17">
        <f>SUMIF(SALIDAS13161940[[#This Row],[CÓDIGO PRODUCTO]],INVENTARIO12151839[[#This Row],[CÓDIGO PRODUCTO]],SALIDAS13161940[[#This Row],[CANTIDAD]])</f>
        <v>93</v>
      </c>
      <c r="F155" s="18">
        <f>INVENTARIO12151839[[#This Row],[EXISTENCIAS INICIALES]]+INVENTARIO12151839[[#This Row],[ENTRADAS]]-INVENTARIO12151839[[#This Row],[SALIDAS]]</f>
        <v>9</v>
      </c>
      <c r="H155" s="1" t="s">
        <v>602</v>
      </c>
      <c r="J155" s="11" t="s">
        <v>477</v>
      </c>
      <c r="K155" s="36" t="e" cm="1">
        <f t="array" ref="K155">BUSCARV</f>
        <v>#NAME?</v>
      </c>
      <c r="L155" s="1">
        <v>93</v>
      </c>
      <c r="N155" s="1" t="s">
        <v>603</v>
      </c>
      <c r="P155" s="11" t="s">
        <v>477</v>
      </c>
      <c r="Q155" s="1" t="e" cm="1" vm="1">
        <f t="array" aca="1" ref="Q155" ca="1">VLOOKUP(ENTRADAS14172041[CÓDIGO PRODUCTO],INVENTARIO12151839[],2,FALSE)</f>
        <v>#VALUE!</v>
      </c>
      <c r="R155" s="1">
        <v>84</v>
      </c>
    </row>
    <row r="156" spans="1:18" x14ac:dyDescent="0.25">
      <c r="A156" s="11" t="s">
        <v>478</v>
      </c>
      <c r="B156" t="s">
        <v>354</v>
      </c>
      <c r="C156" s="3">
        <f>INVENTARIO12151836[[#This Row],[STOCK]]</f>
        <v>39</v>
      </c>
      <c r="D156" s="17">
        <f>SUMIF(ENTRADAS14172041[[#This Row],[CÓDIGO PRODUCTO]],INVENTARIO12151839[[#This Row],[CÓDIGO PRODUCTO]],ENTRADAS14172041[[#This Row],[CANTIDAD]])</f>
        <v>85</v>
      </c>
      <c r="E156" s="17">
        <f>SUMIF(SALIDAS13161940[[#This Row],[CÓDIGO PRODUCTO]],INVENTARIO12151839[[#This Row],[CÓDIGO PRODUCTO]],SALIDAS13161940[[#This Row],[CANTIDAD]])</f>
        <v>86</v>
      </c>
      <c r="F156" s="18">
        <f>INVENTARIO12151839[[#This Row],[EXISTENCIAS INICIALES]]+INVENTARIO12151839[[#This Row],[ENTRADAS]]-INVENTARIO12151839[[#This Row],[SALIDAS]]</f>
        <v>38</v>
      </c>
      <c r="H156" s="1" t="s">
        <v>603</v>
      </c>
      <c r="J156" s="11" t="s">
        <v>478</v>
      </c>
      <c r="K156" s="36" t="e" cm="1">
        <f t="array" ref="K156">BUSCARV</f>
        <v>#NAME?</v>
      </c>
      <c r="L156" s="1">
        <v>86</v>
      </c>
      <c r="N156" s="1" t="s">
        <v>604</v>
      </c>
      <c r="P156" s="11" t="s">
        <v>478</v>
      </c>
      <c r="Q156" s="1" t="e" cm="1" vm="1">
        <f t="array" aca="1" ref="Q156" ca="1">VLOOKUP(ENTRADAS14172041[CÓDIGO PRODUCTO],INVENTARIO12151839[],2,FALSE)</f>
        <v>#VALUE!</v>
      </c>
      <c r="R156" s="1">
        <v>85</v>
      </c>
    </row>
    <row r="157" spans="1:18" x14ac:dyDescent="0.25">
      <c r="A157" s="11" t="s">
        <v>479</v>
      </c>
      <c r="B157" t="s">
        <v>355</v>
      </c>
      <c r="C157" s="3">
        <f>INVENTARIO12151836[[#This Row],[STOCK]]</f>
        <v>50</v>
      </c>
      <c r="D157" s="17">
        <f>SUMIF(ENTRADAS14172041[[#This Row],[CÓDIGO PRODUCTO]],INVENTARIO12151839[[#This Row],[CÓDIGO PRODUCTO]],ENTRADAS14172041[[#This Row],[CANTIDAD]])</f>
        <v>88</v>
      </c>
      <c r="E157" s="17">
        <f>SUMIF(SALIDAS13161940[[#This Row],[CÓDIGO PRODUCTO]],INVENTARIO12151839[[#This Row],[CÓDIGO PRODUCTO]],SALIDAS13161940[[#This Row],[CANTIDAD]])</f>
        <v>93</v>
      </c>
      <c r="F157" s="18">
        <f>INVENTARIO12151839[[#This Row],[EXISTENCIAS INICIALES]]+INVENTARIO12151839[[#This Row],[ENTRADAS]]-INVENTARIO12151839[[#This Row],[SALIDAS]]</f>
        <v>45</v>
      </c>
      <c r="H157" s="1" t="s">
        <v>604</v>
      </c>
      <c r="J157" s="11" t="s">
        <v>479</v>
      </c>
      <c r="K157" s="36" t="e" cm="1">
        <f t="array" ref="K157">BUSCARV</f>
        <v>#NAME?</v>
      </c>
      <c r="L157" s="1">
        <v>93</v>
      </c>
      <c r="N157" s="1" t="s">
        <v>605</v>
      </c>
      <c r="P157" s="11" t="s">
        <v>479</v>
      </c>
      <c r="Q157" s="1" t="e" cm="1" vm="1">
        <f t="array" aca="1" ref="Q157" ca="1">VLOOKUP(ENTRADAS14172041[CÓDIGO PRODUCTO],INVENTARIO12151839[],2,FALSE)</f>
        <v>#VALUE!</v>
      </c>
      <c r="R157" s="1">
        <v>88</v>
      </c>
    </row>
    <row r="158" spans="1:18" x14ac:dyDescent="0.25">
      <c r="A158" s="11" t="s">
        <v>480</v>
      </c>
      <c r="B158" t="s">
        <v>356</v>
      </c>
      <c r="C158" s="3">
        <f>INVENTARIO12151836[[#This Row],[STOCK]]</f>
        <v>74</v>
      </c>
      <c r="D158" s="17">
        <f>SUMIF(ENTRADAS14172041[[#This Row],[CÓDIGO PRODUCTO]],INVENTARIO12151839[[#This Row],[CÓDIGO PRODUCTO]],ENTRADAS14172041[[#This Row],[CANTIDAD]])</f>
        <v>89</v>
      </c>
      <c r="E158" s="17">
        <f>SUMIF(SALIDAS13161940[[#This Row],[CÓDIGO PRODUCTO]],INVENTARIO12151839[[#This Row],[CÓDIGO PRODUCTO]],SALIDAS13161940[[#This Row],[CANTIDAD]])</f>
        <v>89</v>
      </c>
      <c r="F158" s="18">
        <f>INVENTARIO12151839[[#This Row],[EXISTENCIAS INICIALES]]+INVENTARIO12151839[[#This Row],[ENTRADAS]]-INVENTARIO12151839[[#This Row],[SALIDAS]]</f>
        <v>74</v>
      </c>
      <c r="H158" s="1" t="s">
        <v>605</v>
      </c>
      <c r="J158" s="11" t="s">
        <v>480</v>
      </c>
      <c r="K158" s="36" t="e" cm="1">
        <f t="array" ref="K158">BUSCARV</f>
        <v>#NAME?</v>
      </c>
      <c r="L158" s="1">
        <v>89</v>
      </c>
      <c r="N158" s="1" t="s">
        <v>606</v>
      </c>
      <c r="P158" s="11" t="s">
        <v>480</v>
      </c>
      <c r="Q158" s="1" t="e" cm="1" vm="1">
        <f t="array" aca="1" ref="Q158" ca="1">VLOOKUP(ENTRADAS14172041[CÓDIGO PRODUCTO],INVENTARIO12151839[],2,FALSE)</f>
        <v>#VALUE!</v>
      </c>
      <c r="R158" s="1">
        <v>89</v>
      </c>
    </row>
    <row r="159" spans="1:18" x14ac:dyDescent="0.25">
      <c r="A159" s="11" t="s">
        <v>481</v>
      </c>
      <c r="B159" t="s">
        <v>357</v>
      </c>
      <c r="C159" s="3">
        <f>INVENTARIO12151836[[#This Row],[STOCK]]</f>
        <v>56</v>
      </c>
      <c r="D159" s="17">
        <f>SUMIF(ENTRADAS14172041[[#This Row],[CÓDIGO PRODUCTO]],INVENTARIO12151839[[#This Row],[CÓDIGO PRODUCTO]],ENTRADAS14172041[[#This Row],[CANTIDAD]])</f>
        <v>80</v>
      </c>
      <c r="E159" s="17">
        <f>SUMIF(SALIDAS13161940[[#This Row],[CÓDIGO PRODUCTO]],INVENTARIO12151839[[#This Row],[CÓDIGO PRODUCTO]],SALIDAS13161940[[#This Row],[CANTIDAD]])</f>
        <v>94</v>
      </c>
      <c r="F159" s="18">
        <f>INVENTARIO12151839[[#This Row],[EXISTENCIAS INICIALES]]+INVENTARIO12151839[[#This Row],[ENTRADAS]]-INVENTARIO12151839[[#This Row],[SALIDAS]]</f>
        <v>42</v>
      </c>
      <c r="H159" s="1" t="s">
        <v>606</v>
      </c>
      <c r="J159" s="11" t="s">
        <v>481</v>
      </c>
      <c r="K159" s="36" t="e" cm="1">
        <f t="array" ref="K159">BUSCARV</f>
        <v>#NAME?</v>
      </c>
      <c r="L159" s="1">
        <v>94</v>
      </c>
      <c r="N159" s="1" t="s">
        <v>607</v>
      </c>
      <c r="P159" s="11" t="s">
        <v>481</v>
      </c>
      <c r="Q159" s="1" t="e" cm="1" vm="1">
        <f t="array" aca="1" ref="Q159" ca="1">VLOOKUP(ENTRADAS14172041[CÓDIGO PRODUCTO],INVENTARIO12151839[],2,FALSE)</f>
        <v>#VALUE!</v>
      </c>
      <c r="R159" s="1">
        <v>80</v>
      </c>
    </row>
    <row r="160" spans="1:18" x14ac:dyDescent="0.25">
      <c r="A160" s="11" t="s">
        <v>482</v>
      </c>
      <c r="B160" t="s">
        <v>57</v>
      </c>
      <c r="C160" s="3">
        <f>INVENTARIO12151836[[#This Row],[STOCK]]</f>
        <v>30</v>
      </c>
      <c r="D160" s="17">
        <f>SUMIF(ENTRADAS14172041[[#This Row],[CÓDIGO PRODUCTO]],INVENTARIO12151839[[#This Row],[CÓDIGO PRODUCTO]],ENTRADAS14172041[[#This Row],[CANTIDAD]])</f>
        <v>86</v>
      </c>
      <c r="E160" s="17">
        <f>SUMIF(SALIDAS13161940[[#This Row],[CÓDIGO PRODUCTO]],INVENTARIO12151839[[#This Row],[CÓDIGO PRODUCTO]],SALIDAS13161940[[#This Row],[CANTIDAD]])</f>
        <v>95</v>
      </c>
      <c r="F160" s="18">
        <f>INVENTARIO12151839[[#This Row],[EXISTENCIAS INICIALES]]+INVENTARIO12151839[[#This Row],[ENTRADAS]]-INVENTARIO12151839[[#This Row],[SALIDAS]]</f>
        <v>21</v>
      </c>
      <c r="H160" s="1" t="s">
        <v>607</v>
      </c>
      <c r="J160" s="11" t="s">
        <v>482</v>
      </c>
      <c r="K160" s="36" t="e" cm="1">
        <f t="array" ref="K160">BUSCARV</f>
        <v>#NAME?</v>
      </c>
      <c r="L160" s="1">
        <v>95</v>
      </c>
      <c r="N160" s="1" t="s">
        <v>608</v>
      </c>
      <c r="P160" s="11" t="s">
        <v>482</v>
      </c>
      <c r="Q160" s="1" t="e" cm="1" vm="1">
        <f t="array" aca="1" ref="Q160" ca="1">VLOOKUP(ENTRADAS14172041[CÓDIGO PRODUCTO],INVENTARIO12151839[],2,FALSE)</f>
        <v>#VALUE!</v>
      </c>
      <c r="R160" s="1">
        <v>86</v>
      </c>
    </row>
    <row r="161" spans="1:18" x14ac:dyDescent="0.25">
      <c r="A161" s="11" t="s">
        <v>483</v>
      </c>
      <c r="B161" t="s">
        <v>358</v>
      </c>
      <c r="C161" s="3">
        <f>INVENTARIO12151836[[#This Row],[STOCK]]</f>
        <v>7</v>
      </c>
      <c r="D161" s="17">
        <f>SUMIF(ENTRADAS14172041[[#This Row],[CÓDIGO PRODUCTO]],INVENTARIO12151839[[#This Row],[CÓDIGO PRODUCTO]],ENTRADAS14172041[[#This Row],[CANTIDAD]])</f>
        <v>86</v>
      </c>
      <c r="E161" s="17">
        <f>SUMIF(SALIDAS13161940[[#This Row],[CÓDIGO PRODUCTO]],INVENTARIO12151839[[#This Row],[CÓDIGO PRODUCTO]],SALIDAS13161940[[#This Row],[CANTIDAD]])</f>
        <v>94</v>
      </c>
      <c r="F161" s="18">
        <f>INVENTARIO12151839[[#This Row],[EXISTENCIAS INICIALES]]+INVENTARIO12151839[[#This Row],[ENTRADAS]]-INVENTARIO12151839[[#This Row],[SALIDAS]]</f>
        <v>-1</v>
      </c>
      <c r="H161" s="1" t="s">
        <v>608</v>
      </c>
      <c r="J161" s="11" t="s">
        <v>483</v>
      </c>
      <c r="K161" s="36" t="e" cm="1">
        <f t="array" ref="K161">BUSCARV</f>
        <v>#NAME?</v>
      </c>
      <c r="L161" s="1">
        <v>94</v>
      </c>
      <c r="N161" s="1" t="s">
        <v>609</v>
      </c>
      <c r="P161" s="11" t="s">
        <v>483</v>
      </c>
      <c r="Q161" s="1" t="e" cm="1" vm="1">
        <f t="array" aca="1" ref="Q161" ca="1">VLOOKUP(ENTRADAS14172041[CÓDIGO PRODUCTO],INVENTARIO12151839[],2,FALSE)</f>
        <v>#VALUE!</v>
      </c>
      <c r="R161" s="1">
        <v>86</v>
      </c>
    </row>
    <row r="162" spans="1:18" x14ac:dyDescent="0.25">
      <c r="A162" s="11" t="s">
        <v>484</v>
      </c>
      <c r="B162" t="s">
        <v>359</v>
      </c>
      <c r="C162" s="3">
        <f>INVENTARIO12151836[[#This Row],[STOCK]]</f>
        <v>27</v>
      </c>
      <c r="D162" s="17">
        <f>SUMIF(ENTRADAS14172041[[#This Row],[CÓDIGO PRODUCTO]],INVENTARIO12151839[[#This Row],[CÓDIGO PRODUCTO]],ENTRADAS14172041[[#This Row],[CANTIDAD]])</f>
        <v>84</v>
      </c>
      <c r="E162" s="17">
        <f>SUMIF(SALIDAS13161940[[#This Row],[CÓDIGO PRODUCTO]],INVENTARIO12151839[[#This Row],[CÓDIGO PRODUCTO]],SALIDAS13161940[[#This Row],[CANTIDAD]])</f>
        <v>90</v>
      </c>
      <c r="F162" s="18">
        <f>INVENTARIO12151839[[#This Row],[EXISTENCIAS INICIALES]]+INVENTARIO12151839[[#This Row],[ENTRADAS]]-INVENTARIO12151839[[#This Row],[SALIDAS]]</f>
        <v>21</v>
      </c>
      <c r="H162" s="1" t="s">
        <v>609</v>
      </c>
      <c r="J162" s="11" t="s">
        <v>484</v>
      </c>
      <c r="K162" s="36" t="e" cm="1">
        <f t="array" ref="K162">BUSCARV</f>
        <v>#NAME?</v>
      </c>
      <c r="L162" s="1">
        <v>90</v>
      </c>
      <c r="N162" s="1" t="s">
        <v>610</v>
      </c>
      <c r="P162" s="11" t="s">
        <v>484</v>
      </c>
      <c r="Q162" s="1" t="e" cm="1" vm="1">
        <f t="array" aca="1" ref="Q162" ca="1">VLOOKUP(ENTRADAS14172041[CÓDIGO PRODUCTO],INVENTARIO12151839[],2,FALSE)</f>
        <v>#VALUE!</v>
      </c>
      <c r="R162" s="1">
        <v>84</v>
      </c>
    </row>
    <row r="163" spans="1:18" x14ac:dyDescent="0.25">
      <c r="A163" s="11" t="s">
        <v>485</v>
      </c>
      <c r="B163" t="s">
        <v>360</v>
      </c>
      <c r="C163" s="3">
        <f>INVENTARIO12151836[[#This Row],[STOCK]]</f>
        <v>23</v>
      </c>
      <c r="D163" s="17">
        <f>SUMIF(ENTRADAS14172041[[#This Row],[CÓDIGO PRODUCTO]],INVENTARIO12151839[[#This Row],[CÓDIGO PRODUCTO]],ENTRADAS14172041[[#This Row],[CANTIDAD]])</f>
        <v>83</v>
      </c>
      <c r="E163" s="17">
        <f>SUMIF(SALIDAS13161940[[#This Row],[CÓDIGO PRODUCTO]],INVENTARIO12151839[[#This Row],[CÓDIGO PRODUCTO]],SALIDAS13161940[[#This Row],[CANTIDAD]])</f>
        <v>91</v>
      </c>
      <c r="F163" s="18">
        <f>INVENTARIO12151839[[#This Row],[EXISTENCIAS INICIALES]]+INVENTARIO12151839[[#This Row],[ENTRADAS]]-INVENTARIO12151839[[#This Row],[SALIDAS]]</f>
        <v>15</v>
      </c>
      <c r="H163" s="1" t="s">
        <v>610</v>
      </c>
      <c r="J163" s="11" t="s">
        <v>485</v>
      </c>
      <c r="K163" s="36" t="e" cm="1">
        <f t="array" ref="K163">BUSCARV</f>
        <v>#NAME?</v>
      </c>
      <c r="L163" s="1">
        <v>91</v>
      </c>
      <c r="N163" s="1" t="s">
        <v>611</v>
      </c>
      <c r="P163" s="11" t="s">
        <v>485</v>
      </c>
      <c r="Q163" s="1" t="e" cm="1" vm="1">
        <f t="array" aca="1" ref="Q163" ca="1">VLOOKUP(ENTRADAS14172041[CÓDIGO PRODUCTO],INVENTARIO12151839[],2,FALSE)</f>
        <v>#VALUE!</v>
      </c>
      <c r="R163" s="1">
        <v>83</v>
      </c>
    </row>
    <row r="164" spans="1:18" x14ac:dyDescent="0.25">
      <c r="A164" s="11" t="s">
        <v>486</v>
      </c>
      <c r="B164" t="s">
        <v>361</v>
      </c>
      <c r="C164" s="3">
        <f>INVENTARIO12151836[[#This Row],[STOCK]]</f>
        <v>54</v>
      </c>
      <c r="D164" s="17">
        <f>SUMIF(ENTRADAS14172041[[#This Row],[CÓDIGO PRODUCTO]],INVENTARIO12151839[[#This Row],[CÓDIGO PRODUCTO]],ENTRADAS14172041[[#This Row],[CANTIDAD]])</f>
        <v>81</v>
      </c>
      <c r="E164" s="17">
        <f>SUMIF(SALIDAS13161940[[#This Row],[CÓDIGO PRODUCTO]],INVENTARIO12151839[[#This Row],[CÓDIGO PRODUCTO]],SALIDAS13161940[[#This Row],[CANTIDAD]])</f>
        <v>87</v>
      </c>
      <c r="F164" s="18">
        <f>INVENTARIO12151839[[#This Row],[EXISTENCIAS INICIALES]]+INVENTARIO12151839[[#This Row],[ENTRADAS]]-INVENTARIO12151839[[#This Row],[SALIDAS]]</f>
        <v>48</v>
      </c>
      <c r="H164" s="1" t="s">
        <v>611</v>
      </c>
      <c r="J164" s="11" t="s">
        <v>486</v>
      </c>
      <c r="K164" s="36" t="e" cm="1">
        <f t="array" ref="K164">BUSCARV</f>
        <v>#NAME?</v>
      </c>
      <c r="L164" s="1">
        <v>87</v>
      </c>
      <c r="N164" s="1" t="s">
        <v>612</v>
      </c>
      <c r="P164" s="11" t="s">
        <v>486</v>
      </c>
      <c r="Q164" s="1" t="e" cm="1" vm="1">
        <f t="array" aca="1" ref="Q164" ca="1">VLOOKUP(ENTRADAS14172041[CÓDIGO PRODUCTO],INVENTARIO12151839[],2,FALSE)</f>
        <v>#VALUE!</v>
      </c>
      <c r="R164" s="1">
        <v>81</v>
      </c>
    </row>
    <row r="165" spans="1:18" x14ac:dyDescent="0.25">
      <c r="A165" s="11" t="s">
        <v>487</v>
      </c>
      <c r="B165" t="s">
        <v>362</v>
      </c>
      <c r="C165" s="3">
        <f>INVENTARIO12151836[[#This Row],[STOCK]]</f>
        <v>22</v>
      </c>
      <c r="D165" s="17">
        <f>SUMIF(ENTRADAS14172041[[#This Row],[CÓDIGO PRODUCTO]],INVENTARIO12151839[[#This Row],[CÓDIGO PRODUCTO]],ENTRADAS14172041[[#This Row],[CANTIDAD]])</f>
        <v>86</v>
      </c>
      <c r="E165" s="17">
        <f>SUMIF(SALIDAS13161940[[#This Row],[CÓDIGO PRODUCTO]],INVENTARIO12151839[[#This Row],[CÓDIGO PRODUCTO]],SALIDAS13161940[[#This Row],[CANTIDAD]])</f>
        <v>95</v>
      </c>
      <c r="F165" s="18">
        <f>INVENTARIO12151839[[#This Row],[EXISTENCIAS INICIALES]]+INVENTARIO12151839[[#This Row],[ENTRADAS]]-INVENTARIO12151839[[#This Row],[SALIDAS]]</f>
        <v>13</v>
      </c>
      <c r="H165" s="1" t="s">
        <v>612</v>
      </c>
      <c r="J165" s="11" t="s">
        <v>487</v>
      </c>
      <c r="K165" s="36" t="e" cm="1">
        <f t="array" ref="K165">BUSCARV</f>
        <v>#NAME?</v>
      </c>
      <c r="L165" s="1">
        <v>95</v>
      </c>
      <c r="N165" s="1" t="s">
        <v>613</v>
      </c>
      <c r="P165" s="11" t="s">
        <v>487</v>
      </c>
      <c r="Q165" s="1" t="e" cm="1" vm="1">
        <f t="array" aca="1" ref="Q165" ca="1">VLOOKUP(ENTRADAS14172041[CÓDIGO PRODUCTO],INVENTARIO12151839[],2,FALSE)</f>
        <v>#VALUE!</v>
      </c>
      <c r="R165" s="1">
        <v>86</v>
      </c>
    </row>
    <row r="166" spans="1:18" x14ac:dyDescent="0.25">
      <c r="A166" s="11" t="s">
        <v>488</v>
      </c>
      <c r="B166" t="s">
        <v>363</v>
      </c>
      <c r="C166" s="3">
        <f>INVENTARIO12151836[[#This Row],[STOCK]]</f>
        <v>85</v>
      </c>
      <c r="D166" s="17">
        <f>SUMIF(ENTRADAS14172041[[#This Row],[CÓDIGO PRODUCTO]],INVENTARIO12151839[[#This Row],[CÓDIGO PRODUCTO]],ENTRADAS14172041[[#This Row],[CANTIDAD]])</f>
        <v>85</v>
      </c>
      <c r="E166" s="17">
        <f>SUMIF(SALIDAS13161940[[#This Row],[CÓDIGO PRODUCTO]],INVENTARIO12151839[[#This Row],[CÓDIGO PRODUCTO]],SALIDAS13161940[[#This Row],[CANTIDAD]])</f>
        <v>91</v>
      </c>
      <c r="F166" s="18">
        <f>INVENTARIO12151839[[#This Row],[EXISTENCIAS INICIALES]]+INVENTARIO12151839[[#This Row],[ENTRADAS]]-INVENTARIO12151839[[#This Row],[SALIDAS]]</f>
        <v>79</v>
      </c>
      <c r="H166" s="1" t="s">
        <v>613</v>
      </c>
      <c r="J166" s="11" t="s">
        <v>488</v>
      </c>
      <c r="K166" s="36" t="e" cm="1">
        <f t="array" ref="K166">BUSCARV</f>
        <v>#NAME?</v>
      </c>
      <c r="L166" s="1">
        <v>91</v>
      </c>
      <c r="N166" s="1" t="s">
        <v>614</v>
      </c>
      <c r="P166" s="11" t="s">
        <v>488</v>
      </c>
      <c r="Q166" s="1" t="e" cm="1" vm="1">
        <f t="array" aca="1" ref="Q166" ca="1">VLOOKUP(ENTRADAS14172041[CÓDIGO PRODUCTO],INVENTARIO12151839[],2,FALSE)</f>
        <v>#VALUE!</v>
      </c>
      <c r="R166" s="1">
        <v>85</v>
      </c>
    </row>
    <row r="167" spans="1:18" x14ac:dyDescent="0.25">
      <c r="A167" s="11" t="s">
        <v>489</v>
      </c>
      <c r="B167" t="s">
        <v>364</v>
      </c>
      <c r="C167" s="3">
        <f>INVENTARIO12151836[[#This Row],[STOCK]]</f>
        <v>56</v>
      </c>
      <c r="D167" s="17">
        <f>SUMIF(ENTRADAS14172041[[#This Row],[CÓDIGO PRODUCTO]],INVENTARIO12151839[[#This Row],[CÓDIGO PRODUCTO]],ENTRADAS14172041[[#This Row],[CANTIDAD]])</f>
        <v>88</v>
      </c>
      <c r="E167" s="17">
        <f>SUMIF(SALIDAS13161940[[#This Row],[CÓDIGO PRODUCTO]],INVENTARIO12151839[[#This Row],[CÓDIGO PRODUCTO]],SALIDAS13161940[[#This Row],[CANTIDAD]])</f>
        <v>93</v>
      </c>
      <c r="F167" s="18">
        <f>INVENTARIO12151839[[#This Row],[EXISTENCIAS INICIALES]]+INVENTARIO12151839[[#This Row],[ENTRADAS]]-INVENTARIO12151839[[#This Row],[SALIDAS]]</f>
        <v>51</v>
      </c>
      <c r="H167" s="1" t="s">
        <v>614</v>
      </c>
      <c r="J167" s="11" t="s">
        <v>489</v>
      </c>
      <c r="K167" s="36" t="e" cm="1">
        <f t="array" ref="K167">BUSCARV</f>
        <v>#NAME?</v>
      </c>
      <c r="L167" s="1">
        <v>93</v>
      </c>
      <c r="N167" s="1" t="s">
        <v>615</v>
      </c>
      <c r="P167" s="11" t="s">
        <v>489</v>
      </c>
      <c r="Q167" s="1" t="e" cm="1" vm="1">
        <f t="array" aca="1" ref="Q167" ca="1">VLOOKUP(ENTRADAS14172041[CÓDIGO PRODUCTO],INVENTARIO12151839[],2,FALSE)</f>
        <v>#VALUE!</v>
      </c>
      <c r="R167" s="1">
        <v>88</v>
      </c>
    </row>
    <row r="168" spans="1:18" x14ac:dyDescent="0.25">
      <c r="A168" s="11" t="s">
        <v>490</v>
      </c>
      <c r="B168" t="s">
        <v>365</v>
      </c>
      <c r="C168" s="3">
        <f>INVENTARIO12151836[[#This Row],[STOCK]]</f>
        <v>28</v>
      </c>
      <c r="D168" s="17">
        <f>SUMIF(ENTRADAS14172041[[#This Row],[CÓDIGO PRODUCTO]],INVENTARIO12151839[[#This Row],[CÓDIGO PRODUCTO]],ENTRADAS14172041[[#This Row],[CANTIDAD]])</f>
        <v>83</v>
      </c>
      <c r="E168" s="17">
        <f>SUMIF(SALIDAS13161940[[#This Row],[CÓDIGO PRODUCTO]],INVENTARIO12151839[[#This Row],[CÓDIGO PRODUCTO]],SALIDAS13161940[[#This Row],[CANTIDAD]])</f>
        <v>87</v>
      </c>
      <c r="F168" s="18">
        <f>INVENTARIO12151839[[#This Row],[EXISTENCIAS INICIALES]]+INVENTARIO12151839[[#This Row],[ENTRADAS]]-INVENTARIO12151839[[#This Row],[SALIDAS]]</f>
        <v>24</v>
      </c>
      <c r="H168" s="1" t="s">
        <v>615</v>
      </c>
      <c r="J168" s="11" t="s">
        <v>490</v>
      </c>
      <c r="K168" s="36" t="e" cm="1">
        <f t="array" ref="K168">BUSCARV</f>
        <v>#NAME?</v>
      </c>
      <c r="L168" s="1">
        <v>87</v>
      </c>
      <c r="N168" s="1" t="s">
        <v>616</v>
      </c>
      <c r="P168" s="11" t="s">
        <v>490</v>
      </c>
      <c r="Q168" s="1" t="e" cm="1" vm="1">
        <f t="array" aca="1" ref="Q168" ca="1">VLOOKUP(ENTRADAS14172041[CÓDIGO PRODUCTO],INVENTARIO12151839[],2,FALSE)</f>
        <v>#VALUE!</v>
      </c>
      <c r="R168" s="1">
        <v>83</v>
      </c>
    </row>
    <row r="169" spans="1:18" x14ac:dyDescent="0.25">
      <c r="A169" s="11" t="s">
        <v>491</v>
      </c>
      <c r="B169" t="s">
        <v>366</v>
      </c>
      <c r="C169" s="3">
        <f>INVENTARIO12151836[[#This Row],[STOCK]]</f>
        <v>29</v>
      </c>
      <c r="D169" s="17">
        <f>SUMIF(ENTRADAS14172041[[#This Row],[CÓDIGO PRODUCTO]],INVENTARIO12151839[[#This Row],[CÓDIGO PRODUCTO]],ENTRADAS14172041[[#This Row],[CANTIDAD]])</f>
        <v>82</v>
      </c>
      <c r="E169" s="17">
        <f>SUMIF(SALIDAS13161940[[#This Row],[CÓDIGO PRODUCTO]],INVENTARIO12151839[[#This Row],[CÓDIGO PRODUCTO]],SALIDAS13161940[[#This Row],[CANTIDAD]])</f>
        <v>91</v>
      </c>
      <c r="F169" s="18">
        <f>INVENTARIO12151839[[#This Row],[EXISTENCIAS INICIALES]]+INVENTARIO12151839[[#This Row],[ENTRADAS]]-INVENTARIO12151839[[#This Row],[SALIDAS]]</f>
        <v>20</v>
      </c>
      <c r="H169" s="1" t="s">
        <v>616</v>
      </c>
      <c r="J169" s="11" t="s">
        <v>491</v>
      </c>
      <c r="K169" s="36" t="e" cm="1">
        <f t="array" ref="K169">BUSCARV</f>
        <v>#NAME?</v>
      </c>
      <c r="L169" s="1">
        <v>91</v>
      </c>
      <c r="N169" s="1" t="s">
        <v>617</v>
      </c>
      <c r="P169" s="11" t="s">
        <v>491</v>
      </c>
      <c r="Q169" s="1" t="e" cm="1" vm="1">
        <f t="array" aca="1" ref="Q169" ca="1">VLOOKUP(ENTRADAS14172041[CÓDIGO PRODUCTO],INVENTARIO12151839[],2,FALSE)</f>
        <v>#VALUE!</v>
      </c>
      <c r="R169" s="1">
        <v>82</v>
      </c>
    </row>
    <row r="170" spans="1:18" x14ac:dyDescent="0.25">
      <c r="A170" s="11" t="s">
        <v>492</v>
      </c>
      <c r="B170" t="s">
        <v>367</v>
      </c>
      <c r="C170" s="3">
        <f>INVENTARIO12151836[[#This Row],[STOCK]]</f>
        <v>16</v>
      </c>
      <c r="D170" s="17">
        <f>SUMIF(ENTRADAS14172041[[#This Row],[CÓDIGO PRODUCTO]],INVENTARIO12151839[[#This Row],[CÓDIGO PRODUCTO]],ENTRADAS14172041[[#This Row],[CANTIDAD]])</f>
        <v>83</v>
      </c>
      <c r="E170" s="17">
        <f>SUMIF(SALIDAS13161940[[#This Row],[CÓDIGO PRODUCTO]],INVENTARIO12151839[[#This Row],[CÓDIGO PRODUCTO]],SALIDAS13161940[[#This Row],[CANTIDAD]])</f>
        <v>88</v>
      </c>
      <c r="F170" s="18">
        <f>INVENTARIO12151839[[#This Row],[EXISTENCIAS INICIALES]]+INVENTARIO12151839[[#This Row],[ENTRADAS]]-INVENTARIO12151839[[#This Row],[SALIDAS]]</f>
        <v>11</v>
      </c>
      <c r="H170" s="1" t="s">
        <v>617</v>
      </c>
      <c r="J170" s="11" t="s">
        <v>492</v>
      </c>
      <c r="K170" s="36" t="e" cm="1">
        <f t="array" ref="K170">BUSCARV</f>
        <v>#NAME?</v>
      </c>
      <c r="L170" s="1">
        <v>88</v>
      </c>
      <c r="N170" s="1" t="s">
        <v>618</v>
      </c>
      <c r="P170" s="11" t="s">
        <v>492</v>
      </c>
      <c r="Q170" s="1" t="e" cm="1" vm="1">
        <f t="array" aca="1" ref="Q170" ca="1">VLOOKUP(ENTRADAS14172041[CÓDIGO PRODUCTO],INVENTARIO12151839[],2,FALSE)</f>
        <v>#VALUE!</v>
      </c>
      <c r="R170" s="1">
        <v>83</v>
      </c>
    </row>
    <row r="171" spans="1:18" x14ac:dyDescent="0.25">
      <c r="A171" s="11" t="s">
        <v>493</v>
      </c>
      <c r="B171" t="s">
        <v>368</v>
      </c>
      <c r="C171" s="3">
        <f>INVENTARIO12151836[[#This Row],[STOCK]]</f>
        <v>109</v>
      </c>
      <c r="D171" s="17">
        <f>SUMIF(ENTRADAS14172041[[#This Row],[CÓDIGO PRODUCTO]],INVENTARIO12151839[[#This Row],[CÓDIGO PRODUCTO]],ENTRADAS14172041[[#This Row],[CANTIDAD]])</f>
        <v>88</v>
      </c>
      <c r="E171" s="17">
        <f>SUMIF(SALIDAS13161940[[#This Row],[CÓDIGO PRODUCTO]],INVENTARIO12151839[[#This Row],[CÓDIGO PRODUCTO]],SALIDAS13161940[[#This Row],[CANTIDAD]])</f>
        <v>94</v>
      </c>
      <c r="F171" s="18">
        <f>INVENTARIO12151839[[#This Row],[EXISTENCIAS INICIALES]]+INVENTARIO12151839[[#This Row],[ENTRADAS]]-INVENTARIO12151839[[#This Row],[SALIDAS]]</f>
        <v>103</v>
      </c>
      <c r="H171" s="1" t="s">
        <v>618</v>
      </c>
      <c r="J171" s="11" t="s">
        <v>493</v>
      </c>
      <c r="K171" s="36" t="e" cm="1">
        <f t="array" ref="K171">BUSCARV</f>
        <v>#NAME?</v>
      </c>
      <c r="L171" s="1">
        <v>94</v>
      </c>
      <c r="N171" s="1" t="s">
        <v>619</v>
      </c>
      <c r="P171" s="11" t="s">
        <v>493</v>
      </c>
      <c r="Q171" s="1" t="e" cm="1" vm="1">
        <f t="array" aca="1" ref="Q171" ca="1">VLOOKUP(ENTRADAS14172041[CÓDIGO PRODUCTO],INVENTARIO12151839[],2,FALSE)</f>
        <v>#VALUE!</v>
      </c>
      <c r="R171" s="1">
        <v>88</v>
      </c>
    </row>
    <row r="172" spans="1:18" x14ac:dyDescent="0.25">
      <c r="A172" s="11" t="s">
        <v>494</v>
      </c>
      <c r="B172" t="s">
        <v>369</v>
      </c>
      <c r="C172" s="3">
        <f>INVENTARIO12151836[[#This Row],[STOCK]]</f>
        <v>52</v>
      </c>
      <c r="D172" s="17">
        <f>SUMIF(ENTRADAS14172041[[#This Row],[CÓDIGO PRODUCTO]],INVENTARIO12151839[[#This Row],[CÓDIGO PRODUCTO]],ENTRADAS14172041[[#This Row],[CANTIDAD]])</f>
        <v>83</v>
      </c>
      <c r="E172" s="17">
        <f>SUMIF(SALIDAS13161940[[#This Row],[CÓDIGO PRODUCTO]],INVENTARIO12151839[[#This Row],[CÓDIGO PRODUCTO]],SALIDAS13161940[[#This Row],[CANTIDAD]])</f>
        <v>91</v>
      </c>
      <c r="F172" s="18">
        <f>INVENTARIO12151839[[#This Row],[EXISTENCIAS INICIALES]]+INVENTARIO12151839[[#This Row],[ENTRADAS]]-INVENTARIO12151839[[#This Row],[SALIDAS]]</f>
        <v>44</v>
      </c>
      <c r="H172" s="1" t="s">
        <v>619</v>
      </c>
      <c r="J172" s="11" t="s">
        <v>494</v>
      </c>
      <c r="K172" s="36" t="e" cm="1">
        <f t="array" ref="K172">BUSCARV</f>
        <v>#NAME?</v>
      </c>
      <c r="L172" s="1">
        <v>91</v>
      </c>
      <c r="N172" s="1" t="s">
        <v>620</v>
      </c>
      <c r="P172" s="11" t="s">
        <v>494</v>
      </c>
      <c r="Q172" s="1" t="e" cm="1" vm="1">
        <f t="array" aca="1" ref="Q172" ca="1">VLOOKUP(ENTRADAS14172041[CÓDIGO PRODUCTO],INVENTARIO12151839[],2,FALSE)</f>
        <v>#VALUE!</v>
      </c>
      <c r="R172" s="1">
        <v>83</v>
      </c>
    </row>
    <row r="173" spans="1:18" x14ac:dyDescent="0.25">
      <c r="A173" s="11" t="s">
        <v>495</v>
      </c>
      <c r="B173" t="s">
        <v>370</v>
      </c>
      <c r="C173" s="3">
        <f>INVENTARIO12151836[[#This Row],[STOCK]]</f>
        <v>88</v>
      </c>
      <c r="D173" s="17">
        <f>SUMIF(ENTRADAS14172041[[#This Row],[CÓDIGO PRODUCTO]],INVENTARIO12151839[[#This Row],[CÓDIGO PRODUCTO]],ENTRADAS14172041[[#This Row],[CANTIDAD]])</f>
        <v>85</v>
      </c>
      <c r="E173" s="17">
        <f>SUMIF(SALIDAS13161940[[#This Row],[CÓDIGO PRODUCTO]],INVENTARIO12151839[[#This Row],[CÓDIGO PRODUCTO]],SALIDAS13161940[[#This Row],[CANTIDAD]])</f>
        <v>95</v>
      </c>
      <c r="F173" s="18">
        <f>INVENTARIO12151839[[#This Row],[EXISTENCIAS INICIALES]]+INVENTARIO12151839[[#This Row],[ENTRADAS]]-INVENTARIO12151839[[#This Row],[SALIDAS]]</f>
        <v>78</v>
      </c>
      <c r="H173" s="1" t="s">
        <v>620</v>
      </c>
      <c r="J173" s="11" t="s">
        <v>495</v>
      </c>
      <c r="K173" s="36" t="e" cm="1">
        <f t="array" ref="K173">BUSCARV</f>
        <v>#NAME?</v>
      </c>
      <c r="L173" s="1">
        <v>95</v>
      </c>
      <c r="N173" s="1" t="s">
        <v>621</v>
      </c>
      <c r="P173" s="11" t="s">
        <v>495</v>
      </c>
      <c r="Q173" s="1" t="e" cm="1" vm="1">
        <f t="array" aca="1" ref="Q173" ca="1">VLOOKUP(ENTRADAS14172041[CÓDIGO PRODUCTO],INVENTARIO12151839[],2,FALSE)</f>
        <v>#VALUE!</v>
      </c>
      <c r="R173" s="1">
        <v>85</v>
      </c>
    </row>
    <row r="174" spans="1:18" x14ac:dyDescent="0.25">
      <c r="A174" s="11" t="s">
        <v>496</v>
      </c>
      <c r="B174" t="s">
        <v>371</v>
      </c>
      <c r="C174" s="3">
        <f>INVENTARIO12151836[[#This Row],[STOCK]]</f>
        <v>22</v>
      </c>
      <c r="D174" s="17">
        <f>SUMIF(ENTRADAS14172041[[#This Row],[CÓDIGO PRODUCTO]],INVENTARIO12151839[[#This Row],[CÓDIGO PRODUCTO]],ENTRADAS14172041[[#This Row],[CANTIDAD]])</f>
        <v>83</v>
      </c>
      <c r="E174" s="17">
        <f>SUMIF(SALIDAS13161940[[#This Row],[CÓDIGO PRODUCTO]],INVENTARIO12151839[[#This Row],[CÓDIGO PRODUCTO]],SALIDAS13161940[[#This Row],[CANTIDAD]])</f>
        <v>89</v>
      </c>
      <c r="F174" s="18">
        <f>INVENTARIO12151839[[#This Row],[EXISTENCIAS INICIALES]]+INVENTARIO12151839[[#This Row],[ENTRADAS]]-INVENTARIO12151839[[#This Row],[SALIDAS]]</f>
        <v>16</v>
      </c>
      <c r="H174" s="1" t="s">
        <v>621</v>
      </c>
      <c r="J174" s="11" t="s">
        <v>496</v>
      </c>
      <c r="K174" s="36" t="e" cm="1">
        <f t="array" ref="K174">BUSCARV</f>
        <v>#NAME?</v>
      </c>
      <c r="L174" s="1">
        <v>89</v>
      </c>
      <c r="N174" s="1" t="s">
        <v>622</v>
      </c>
      <c r="P174" s="11" t="s">
        <v>496</v>
      </c>
      <c r="Q174" s="1" t="e" cm="1" vm="1">
        <f t="array" aca="1" ref="Q174" ca="1">VLOOKUP(ENTRADAS14172041[CÓDIGO PRODUCTO],INVENTARIO12151839[],2,FALSE)</f>
        <v>#VALUE!</v>
      </c>
      <c r="R174" s="1">
        <v>83</v>
      </c>
    </row>
    <row r="175" spans="1:18" x14ac:dyDescent="0.25">
      <c r="A175" s="11" t="s">
        <v>497</v>
      </c>
      <c r="B175" t="s">
        <v>372</v>
      </c>
      <c r="C175" s="3">
        <f>INVENTARIO12151836[[#This Row],[STOCK]]</f>
        <v>98</v>
      </c>
      <c r="D175" s="17">
        <f>SUMIF(ENTRADAS14172041[[#This Row],[CÓDIGO PRODUCTO]],INVENTARIO12151839[[#This Row],[CÓDIGO PRODUCTO]],ENTRADAS14172041[[#This Row],[CANTIDAD]])</f>
        <v>82</v>
      </c>
      <c r="E175" s="17">
        <f>SUMIF(SALIDAS13161940[[#This Row],[CÓDIGO PRODUCTO]],INVENTARIO12151839[[#This Row],[CÓDIGO PRODUCTO]],SALIDAS13161940[[#This Row],[CANTIDAD]])</f>
        <v>92</v>
      </c>
      <c r="F175" s="18">
        <f>INVENTARIO12151839[[#This Row],[EXISTENCIAS INICIALES]]+INVENTARIO12151839[[#This Row],[ENTRADAS]]-INVENTARIO12151839[[#This Row],[SALIDAS]]</f>
        <v>88</v>
      </c>
      <c r="H175" s="1" t="s">
        <v>622</v>
      </c>
      <c r="J175" s="11" t="s">
        <v>497</v>
      </c>
      <c r="K175" s="36" t="e" cm="1">
        <f t="array" ref="K175">BUSCARV</f>
        <v>#NAME?</v>
      </c>
      <c r="L175" s="1">
        <v>92</v>
      </c>
      <c r="N175" s="1" t="s">
        <v>623</v>
      </c>
      <c r="P175" s="11" t="s">
        <v>497</v>
      </c>
      <c r="Q175" s="1" t="e" cm="1" vm="1">
        <f t="array" aca="1" ref="Q175" ca="1">VLOOKUP(ENTRADAS14172041[CÓDIGO PRODUCTO],INVENTARIO12151839[],2,FALSE)</f>
        <v>#VALUE!</v>
      </c>
      <c r="R175" s="1">
        <v>82</v>
      </c>
    </row>
    <row r="176" spans="1:18" x14ac:dyDescent="0.25">
      <c r="A176" s="11" t="s">
        <v>498</v>
      </c>
      <c r="B176" t="s">
        <v>373</v>
      </c>
      <c r="C176" s="3">
        <f>INVENTARIO12151836[[#This Row],[STOCK]]</f>
        <v>71</v>
      </c>
      <c r="D176" s="17">
        <f>SUMIF(ENTRADAS14172041[[#This Row],[CÓDIGO PRODUCTO]],INVENTARIO12151839[[#This Row],[CÓDIGO PRODUCTO]],ENTRADAS14172041[[#This Row],[CANTIDAD]])</f>
        <v>80</v>
      </c>
      <c r="E176" s="17">
        <f>SUMIF(SALIDAS13161940[[#This Row],[CÓDIGO PRODUCTO]],INVENTARIO12151839[[#This Row],[CÓDIGO PRODUCTO]],SALIDAS13161940[[#This Row],[CANTIDAD]])</f>
        <v>92</v>
      </c>
      <c r="F176" s="18">
        <f>INVENTARIO12151839[[#This Row],[EXISTENCIAS INICIALES]]+INVENTARIO12151839[[#This Row],[ENTRADAS]]-INVENTARIO12151839[[#This Row],[SALIDAS]]</f>
        <v>59</v>
      </c>
      <c r="H176" s="1" t="s">
        <v>623</v>
      </c>
      <c r="J176" s="11" t="s">
        <v>498</v>
      </c>
      <c r="K176" s="36" t="e" cm="1">
        <f t="array" ref="K176">BUSCARV</f>
        <v>#NAME?</v>
      </c>
      <c r="L176" s="1">
        <v>92</v>
      </c>
      <c r="N176" s="1" t="s">
        <v>624</v>
      </c>
      <c r="P176" s="11" t="s">
        <v>498</v>
      </c>
      <c r="Q176" s="1" t="e" cm="1" vm="1">
        <f t="array" aca="1" ref="Q176" ca="1">VLOOKUP(ENTRADAS14172041[CÓDIGO PRODUCTO],INVENTARIO12151839[],2,FALSE)</f>
        <v>#VALUE!</v>
      </c>
      <c r="R176" s="1">
        <v>80</v>
      </c>
    </row>
    <row r="177" spans="1:18" x14ac:dyDescent="0.25">
      <c r="A177" s="11" t="s">
        <v>499</v>
      </c>
      <c r="B177" t="s">
        <v>374</v>
      </c>
      <c r="C177" s="3">
        <f>INVENTARIO12151836[[#This Row],[STOCK]]</f>
        <v>7</v>
      </c>
      <c r="D177" s="17">
        <f>SUMIF(ENTRADAS14172041[[#This Row],[CÓDIGO PRODUCTO]],INVENTARIO12151839[[#This Row],[CÓDIGO PRODUCTO]],ENTRADAS14172041[[#This Row],[CANTIDAD]])</f>
        <v>87</v>
      </c>
      <c r="E177" s="17">
        <f>SUMIF(SALIDAS13161940[[#This Row],[CÓDIGO PRODUCTO]],INVENTARIO12151839[[#This Row],[CÓDIGO PRODUCTO]],SALIDAS13161940[[#This Row],[CANTIDAD]])</f>
        <v>91</v>
      </c>
      <c r="F177" s="18">
        <f>INVENTARIO12151839[[#This Row],[EXISTENCIAS INICIALES]]+INVENTARIO12151839[[#This Row],[ENTRADAS]]-INVENTARIO12151839[[#This Row],[SALIDAS]]</f>
        <v>3</v>
      </c>
      <c r="H177" s="1" t="s">
        <v>624</v>
      </c>
      <c r="J177" s="11" t="s">
        <v>499</v>
      </c>
      <c r="K177" s="36" t="e" cm="1">
        <f t="array" ref="K177">BUSCARV</f>
        <v>#NAME?</v>
      </c>
      <c r="L177" s="1">
        <v>91</v>
      </c>
      <c r="N177" s="1" t="s">
        <v>625</v>
      </c>
      <c r="P177" s="11" t="s">
        <v>499</v>
      </c>
      <c r="Q177" s="1" t="e" cm="1" vm="1">
        <f t="array" aca="1" ref="Q177" ca="1">VLOOKUP(ENTRADAS14172041[CÓDIGO PRODUCTO],INVENTARIO12151839[],2,FALSE)</f>
        <v>#VALUE!</v>
      </c>
      <c r="R177" s="1">
        <v>87</v>
      </c>
    </row>
    <row r="178" spans="1:18" x14ac:dyDescent="0.25">
      <c r="A178" s="11" t="s">
        <v>500</v>
      </c>
      <c r="B178" t="s">
        <v>375</v>
      </c>
      <c r="C178" s="3">
        <f>INVENTARIO12151836[[#This Row],[STOCK]]</f>
        <v>97</v>
      </c>
      <c r="D178" s="17">
        <f>SUMIF(ENTRADAS14172041[[#This Row],[CÓDIGO PRODUCTO]],INVENTARIO12151839[[#This Row],[CÓDIGO PRODUCTO]],ENTRADAS14172041[[#This Row],[CANTIDAD]])</f>
        <v>82</v>
      </c>
      <c r="E178" s="17">
        <f>SUMIF(SALIDAS13161940[[#This Row],[CÓDIGO PRODUCTO]],INVENTARIO12151839[[#This Row],[CÓDIGO PRODUCTO]],SALIDAS13161940[[#This Row],[CANTIDAD]])</f>
        <v>91</v>
      </c>
      <c r="F178" s="18">
        <f>INVENTARIO12151839[[#This Row],[EXISTENCIAS INICIALES]]+INVENTARIO12151839[[#This Row],[ENTRADAS]]-INVENTARIO12151839[[#This Row],[SALIDAS]]</f>
        <v>88</v>
      </c>
      <c r="H178" s="1" t="s">
        <v>625</v>
      </c>
      <c r="J178" s="11" t="s">
        <v>500</v>
      </c>
      <c r="K178" s="36" t="e" cm="1">
        <f t="array" ref="K178">BUSCARV</f>
        <v>#NAME?</v>
      </c>
      <c r="L178" s="1">
        <v>91</v>
      </c>
      <c r="N178" s="1" t="s">
        <v>626</v>
      </c>
      <c r="P178" s="11" t="s">
        <v>500</v>
      </c>
      <c r="Q178" s="1" t="e" cm="1" vm="1">
        <f t="array" aca="1" ref="Q178" ca="1">VLOOKUP(ENTRADAS14172041[CÓDIGO PRODUCTO],INVENTARIO12151839[],2,FALSE)</f>
        <v>#VALUE!</v>
      </c>
      <c r="R178" s="1">
        <v>82</v>
      </c>
    </row>
    <row r="179" spans="1:18" x14ac:dyDescent="0.25">
      <c r="A179" s="11" t="s">
        <v>501</v>
      </c>
      <c r="B179" t="s">
        <v>376</v>
      </c>
      <c r="C179" s="3">
        <f>INVENTARIO12151836[[#This Row],[STOCK]]</f>
        <v>21</v>
      </c>
      <c r="D179" s="17">
        <f>SUMIF(ENTRADAS14172041[[#This Row],[CÓDIGO PRODUCTO]],INVENTARIO12151839[[#This Row],[CÓDIGO PRODUCTO]],ENTRADAS14172041[[#This Row],[CANTIDAD]])</f>
        <v>87</v>
      </c>
      <c r="E179" s="17">
        <f>SUMIF(SALIDAS13161940[[#This Row],[CÓDIGO PRODUCTO]],INVENTARIO12151839[[#This Row],[CÓDIGO PRODUCTO]],SALIDAS13161940[[#This Row],[CANTIDAD]])</f>
        <v>95</v>
      </c>
      <c r="F179" s="18">
        <f>INVENTARIO12151839[[#This Row],[EXISTENCIAS INICIALES]]+INVENTARIO12151839[[#This Row],[ENTRADAS]]-INVENTARIO12151839[[#This Row],[SALIDAS]]</f>
        <v>13</v>
      </c>
      <c r="H179" s="1" t="s">
        <v>626</v>
      </c>
      <c r="J179" s="11" t="s">
        <v>501</v>
      </c>
      <c r="K179" s="36" t="e" cm="1">
        <f t="array" ref="K179">BUSCARV</f>
        <v>#NAME?</v>
      </c>
      <c r="L179" s="1">
        <v>95</v>
      </c>
      <c r="N179" s="1" t="s">
        <v>627</v>
      </c>
      <c r="P179" s="11" t="s">
        <v>501</v>
      </c>
      <c r="Q179" s="1" t="e" cm="1" vm="1">
        <f t="array" aca="1" ref="Q179" ca="1">VLOOKUP(ENTRADAS14172041[CÓDIGO PRODUCTO],INVENTARIO12151839[],2,FALSE)</f>
        <v>#VALUE!</v>
      </c>
      <c r="R179" s="1">
        <v>87</v>
      </c>
    </row>
    <row r="180" spans="1:18" x14ac:dyDescent="0.25">
      <c r="A180" s="11" t="s">
        <v>502</v>
      </c>
      <c r="B180" t="s">
        <v>377</v>
      </c>
      <c r="C180" s="3">
        <f>INVENTARIO12151836[[#This Row],[STOCK]]</f>
        <v>3</v>
      </c>
      <c r="D180" s="17">
        <f>SUMIF(ENTRADAS14172041[[#This Row],[CÓDIGO PRODUCTO]],INVENTARIO12151839[[#This Row],[CÓDIGO PRODUCTO]],ENTRADAS14172041[[#This Row],[CANTIDAD]])</f>
        <v>90</v>
      </c>
      <c r="E180" s="17">
        <f>SUMIF(SALIDAS13161940[[#This Row],[CÓDIGO PRODUCTO]],INVENTARIO12151839[[#This Row],[CÓDIGO PRODUCTO]],SALIDAS13161940[[#This Row],[CANTIDAD]])</f>
        <v>92</v>
      </c>
      <c r="F180" s="18">
        <f>INVENTARIO12151839[[#This Row],[EXISTENCIAS INICIALES]]+INVENTARIO12151839[[#This Row],[ENTRADAS]]-INVENTARIO12151839[[#This Row],[SALIDAS]]</f>
        <v>1</v>
      </c>
      <c r="H180" s="1" t="s">
        <v>627</v>
      </c>
      <c r="J180" s="11" t="s">
        <v>502</v>
      </c>
      <c r="K180" s="36" t="e" cm="1">
        <f t="array" ref="K180">BUSCARV</f>
        <v>#NAME?</v>
      </c>
      <c r="L180" s="1">
        <v>92</v>
      </c>
      <c r="N180" s="1" t="s">
        <v>628</v>
      </c>
      <c r="P180" s="11" t="s">
        <v>502</v>
      </c>
      <c r="Q180" s="1" t="e" cm="1" vm="1">
        <f t="array" aca="1" ref="Q180" ca="1">VLOOKUP(ENTRADAS14172041[CÓDIGO PRODUCTO],INVENTARIO12151839[],2,FALSE)</f>
        <v>#VALUE!</v>
      </c>
      <c r="R180" s="1">
        <v>90</v>
      </c>
    </row>
    <row r="181" spans="1:18" x14ac:dyDescent="0.25">
      <c r="A181" s="11" t="s">
        <v>503</v>
      </c>
      <c r="B181" t="s">
        <v>378</v>
      </c>
      <c r="C181" s="3">
        <f>INVENTARIO12151836[[#This Row],[STOCK]]</f>
        <v>117</v>
      </c>
      <c r="D181" s="17">
        <f>SUMIF(ENTRADAS14172041[[#This Row],[CÓDIGO PRODUCTO]],INVENTARIO12151839[[#This Row],[CÓDIGO PRODUCTO]],ENTRADAS14172041[[#This Row],[CANTIDAD]])</f>
        <v>84</v>
      </c>
      <c r="E181" s="17">
        <f>SUMIF(SALIDAS13161940[[#This Row],[CÓDIGO PRODUCTO]],INVENTARIO12151839[[#This Row],[CÓDIGO PRODUCTO]],SALIDAS13161940[[#This Row],[CANTIDAD]])</f>
        <v>86</v>
      </c>
      <c r="F181" s="18">
        <f>INVENTARIO12151839[[#This Row],[EXISTENCIAS INICIALES]]+INVENTARIO12151839[[#This Row],[ENTRADAS]]-INVENTARIO12151839[[#This Row],[SALIDAS]]</f>
        <v>115</v>
      </c>
      <c r="H181" s="1" t="s">
        <v>628</v>
      </c>
      <c r="J181" s="11" t="s">
        <v>503</v>
      </c>
      <c r="K181" s="36" t="e" cm="1">
        <f t="array" ref="K181">BUSCARV</f>
        <v>#NAME?</v>
      </c>
      <c r="L181" s="1">
        <v>86</v>
      </c>
      <c r="N181" s="1" t="s">
        <v>629</v>
      </c>
      <c r="P181" s="11" t="s">
        <v>503</v>
      </c>
      <c r="Q181" s="1" t="e" cm="1" vm="1">
        <f t="array" aca="1" ref="Q181" ca="1">VLOOKUP(ENTRADAS14172041[CÓDIGO PRODUCTO],INVENTARIO12151839[],2,FALSE)</f>
        <v>#VALUE!</v>
      </c>
      <c r="R181" s="1">
        <v>84</v>
      </c>
    </row>
    <row r="182" spans="1:18" x14ac:dyDescent="0.25">
      <c r="A182" s="11" t="s">
        <v>504</v>
      </c>
      <c r="B182" t="s">
        <v>379</v>
      </c>
      <c r="C182" s="3">
        <f>INVENTARIO12151836[[#This Row],[STOCK]]</f>
        <v>105</v>
      </c>
      <c r="D182" s="17">
        <f>SUMIF(ENTRADAS14172041[[#This Row],[CÓDIGO PRODUCTO]],INVENTARIO12151839[[#This Row],[CÓDIGO PRODUCTO]],ENTRADAS14172041[[#This Row],[CANTIDAD]])</f>
        <v>82</v>
      </c>
      <c r="E182" s="17">
        <f>SUMIF(SALIDAS13161940[[#This Row],[CÓDIGO PRODUCTO]],INVENTARIO12151839[[#This Row],[CÓDIGO PRODUCTO]],SALIDAS13161940[[#This Row],[CANTIDAD]])</f>
        <v>93</v>
      </c>
      <c r="F182" s="18">
        <f>INVENTARIO12151839[[#This Row],[EXISTENCIAS INICIALES]]+INVENTARIO12151839[[#This Row],[ENTRADAS]]-INVENTARIO12151839[[#This Row],[SALIDAS]]</f>
        <v>94</v>
      </c>
      <c r="H182" s="1" t="s">
        <v>629</v>
      </c>
      <c r="J182" s="11" t="s">
        <v>504</v>
      </c>
      <c r="K182" s="36" t="e" cm="1">
        <f t="array" ref="K182">BUSCARV</f>
        <v>#NAME?</v>
      </c>
      <c r="L182" s="1">
        <v>93</v>
      </c>
      <c r="N182" s="1" t="s">
        <v>630</v>
      </c>
      <c r="P182" s="11" t="s">
        <v>504</v>
      </c>
      <c r="Q182" s="1" t="e" cm="1" vm="1">
        <f t="array" aca="1" ref="Q182" ca="1">VLOOKUP(ENTRADAS14172041[CÓDIGO PRODUCTO],INVENTARIO12151839[],2,FALSE)</f>
        <v>#VALUE!</v>
      </c>
      <c r="R182" s="1">
        <v>82</v>
      </c>
    </row>
    <row r="183" spans="1:18" x14ac:dyDescent="0.25">
      <c r="A183" s="11" t="s">
        <v>505</v>
      </c>
      <c r="B183" t="s">
        <v>380</v>
      </c>
      <c r="C183" s="3">
        <f>INVENTARIO12151836[[#This Row],[STOCK]]</f>
        <v>25</v>
      </c>
      <c r="D183" s="17">
        <f>SUMIF(ENTRADAS14172041[[#This Row],[CÓDIGO PRODUCTO]],INVENTARIO12151839[[#This Row],[CÓDIGO PRODUCTO]],ENTRADAS14172041[[#This Row],[CANTIDAD]])</f>
        <v>86</v>
      </c>
      <c r="E183" s="17">
        <f>SUMIF(SALIDAS13161940[[#This Row],[CÓDIGO PRODUCTO]],INVENTARIO12151839[[#This Row],[CÓDIGO PRODUCTO]],SALIDAS13161940[[#This Row],[CANTIDAD]])</f>
        <v>87</v>
      </c>
      <c r="F183" s="18">
        <f>INVENTARIO12151839[[#This Row],[EXISTENCIAS INICIALES]]+INVENTARIO12151839[[#This Row],[ENTRADAS]]-INVENTARIO12151839[[#This Row],[SALIDAS]]</f>
        <v>24</v>
      </c>
      <c r="H183" s="1" t="s">
        <v>630</v>
      </c>
      <c r="J183" s="11" t="s">
        <v>505</v>
      </c>
      <c r="K183" s="36" t="e" cm="1">
        <f t="array" ref="K183">BUSCARV</f>
        <v>#NAME?</v>
      </c>
      <c r="L183" s="1">
        <v>87</v>
      </c>
      <c r="N183" s="1" t="s">
        <v>631</v>
      </c>
      <c r="P183" s="11" t="s">
        <v>505</v>
      </c>
      <c r="Q183" s="1" t="e" cm="1" vm="1">
        <f t="array" aca="1" ref="Q183" ca="1">VLOOKUP(ENTRADAS14172041[CÓDIGO PRODUCTO],INVENTARIO12151839[],2,FALSE)</f>
        <v>#VALUE!</v>
      </c>
      <c r="R183" s="1">
        <v>86</v>
      </c>
    </row>
    <row r="184" spans="1:18" x14ac:dyDescent="0.25">
      <c r="A184" s="11" t="s">
        <v>506</v>
      </c>
      <c r="B184" t="s">
        <v>381</v>
      </c>
      <c r="C184" s="3">
        <f>INVENTARIO12151836[[#This Row],[STOCK]]</f>
        <v>21</v>
      </c>
      <c r="D184" s="17">
        <f>SUMIF(ENTRADAS14172041[[#This Row],[CÓDIGO PRODUCTO]],INVENTARIO12151839[[#This Row],[CÓDIGO PRODUCTO]],ENTRADAS14172041[[#This Row],[CANTIDAD]])</f>
        <v>86</v>
      </c>
      <c r="E184" s="17">
        <f>SUMIF(SALIDAS13161940[[#This Row],[CÓDIGO PRODUCTO]],INVENTARIO12151839[[#This Row],[CÓDIGO PRODUCTO]],SALIDAS13161940[[#This Row],[CANTIDAD]])</f>
        <v>95</v>
      </c>
      <c r="F184" s="18">
        <f>INVENTARIO12151839[[#This Row],[EXISTENCIAS INICIALES]]+INVENTARIO12151839[[#This Row],[ENTRADAS]]-INVENTARIO12151839[[#This Row],[SALIDAS]]</f>
        <v>12</v>
      </c>
      <c r="H184" s="1" t="s">
        <v>631</v>
      </c>
      <c r="J184" s="11" t="s">
        <v>506</v>
      </c>
      <c r="K184" s="36" t="e" cm="1">
        <f t="array" ref="K184">BUSCARV</f>
        <v>#NAME?</v>
      </c>
      <c r="L184" s="1">
        <v>95</v>
      </c>
      <c r="N184" s="1" t="s">
        <v>632</v>
      </c>
      <c r="P184" s="11" t="s">
        <v>506</v>
      </c>
      <c r="Q184" s="1" t="e" cm="1" vm="1">
        <f t="array" aca="1" ref="Q184" ca="1">VLOOKUP(ENTRADAS14172041[CÓDIGO PRODUCTO],INVENTARIO12151839[],2,FALSE)</f>
        <v>#VALUE!</v>
      </c>
      <c r="R184" s="1">
        <v>86</v>
      </c>
    </row>
    <row r="185" spans="1:18" x14ac:dyDescent="0.25">
      <c r="A185" s="11" t="s">
        <v>507</v>
      </c>
      <c r="B185" t="s">
        <v>382</v>
      </c>
      <c r="C185" s="3">
        <f>INVENTARIO12151836[[#This Row],[STOCK]]</f>
        <v>8</v>
      </c>
      <c r="D185" s="17">
        <f>SUMIF(ENTRADAS14172041[[#This Row],[CÓDIGO PRODUCTO]],INVENTARIO12151839[[#This Row],[CÓDIGO PRODUCTO]],ENTRADAS14172041[[#This Row],[CANTIDAD]])</f>
        <v>84</v>
      </c>
      <c r="E185" s="17">
        <f>SUMIF(SALIDAS13161940[[#This Row],[CÓDIGO PRODUCTO]],INVENTARIO12151839[[#This Row],[CÓDIGO PRODUCTO]],SALIDAS13161940[[#This Row],[CANTIDAD]])</f>
        <v>95</v>
      </c>
      <c r="F185" s="18">
        <f>INVENTARIO12151839[[#This Row],[EXISTENCIAS INICIALES]]+INVENTARIO12151839[[#This Row],[ENTRADAS]]-INVENTARIO12151839[[#This Row],[SALIDAS]]</f>
        <v>-3</v>
      </c>
      <c r="H185" s="1" t="s">
        <v>632</v>
      </c>
      <c r="J185" s="11" t="s">
        <v>507</v>
      </c>
      <c r="K185" s="36" t="e" cm="1">
        <f t="array" ref="K185">BUSCARV</f>
        <v>#NAME?</v>
      </c>
      <c r="L185" s="1">
        <v>95</v>
      </c>
      <c r="N185" s="1" t="s">
        <v>633</v>
      </c>
      <c r="P185" s="11" t="s">
        <v>507</v>
      </c>
      <c r="Q185" s="1" t="e" cm="1" vm="1">
        <f t="array" aca="1" ref="Q185" ca="1">VLOOKUP(ENTRADAS14172041[CÓDIGO PRODUCTO],INVENTARIO12151839[],2,FALSE)</f>
        <v>#VALUE!</v>
      </c>
      <c r="R185" s="1">
        <v>84</v>
      </c>
    </row>
    <row r="186" spans="1:18" x14ac:dyDescent="0.25">
      <c r="A186" s="11" t="s">
        <v>508</v>
      </c>
      <c r="B186" t="s">
        <v>383</v>
      </c>
      <c r="C186" s="3">
        <f>INVENTARIO12151836[[#This Row],[STOCK]]</f>
        <v>17</v>
      </c>
      <c r="D186" s="17">
        <f>SUMIF(ENTRADAS14172041[[#This Row],[CÓDIGO PRODUCTO]],INVENTARIO12151839[[#This Row],[CÓDIGO PRODUCTO]],ENTRADAS14172041[[#This Row],[CANTIDAD]])</f>
        <v>86</v>
      </c>
      <c r="E186" s="17">
        <f>SUMIF(SALIDAS13161940[[#This Row],[CÓDIGO PRODUCTO]],INVENTARIO12151839[[#This Row],[CÓDIGO PRODUCTO]],SALIDAS13161940[[#This Row],[CANTIDAD]])</f>
        <v>91</v>
      </c>
      <c r="F186" s="18">
        <f>INVENTARIO12151839[[#This Row],[EXISTENCIAS INICIALES]]+INVENTARIO12151839[[#This Row],[ENTRADAS]]-INVENTARIO12151839[[#This Row],[SALIDAS]]</f>
        <v>12</v>
      </c>
      <c r="H186" s="1" t="s">
        <v>633</v>
      </c>
      <c r="J186" s="11" t="s">
        <v>508</v>
      </c>
      <c r="K186" s="36" t="e" cm="1">
        <f t="array" ref="K186">BUSCARV</f>
        <v>#NAME?</v>
      </c>
      <c r="L186" s="1">
        <v>91</v>
      </c>
      <c r="N186" s="1" t="s">
        <v>634</v>
      </c>
      <c r="P186" s="11" t="s">
        <v>508</v>
      </c>
      <c r="Q186" s="1" t="e" cm="1" vm="1">
        <f t="array" aca="1" ref="Q186" ca="1">VLOOKUP(ENTRADAS14172041[CÓDIGO PRODUCTO],INVENTARIO12151839[],2,FALSE)</f>
        <v>#VALUE!</v>
      </c>
      <c r="R186" s="1">
        <v>86</v>
      </c>
    </row>
    <row r="187" spans="1:18" x14ac:dyDescent="0.25">
      <c r="A187" s="11" t="s">
        <v>509</v>
      </c>
      <c r="B187" t="s">
        <v>384</v>
      </c>
      <c r="C187" s="3">
        <f>INVENTARIO12151836[[#This Row],[STOCK]]</f>
        <v>14</v>
      </c>
      <c r="D187" s="17">
        <f>SUMIF(ENTRADAS14172041[[#This Row],[CÓDIGO PRODUCTO]],INVENTARIO12151839[[#This Row],[CÓDIGO PRODUCTO]],ENTRADAS14172041[[#This Row],[CANTIDAD]])</f>
        <v>80</v>
      </c>
      <c r="E187" s="17">
        <f>SUMIF(SALIDAS13161940[[#This Row],[CÓDIGO PRODUCTO]],INVENTARIO12151839[[#This Row],[CÓDIGO PRODUCTO]],SALIDAS13161940[[#This Row],[CANTIDAD]])</f>
        <v>93</v>
      </c>
      <c r="F187" s="18">
        <f>INVENTARIO12151839[[#This Row],[EXISTENCIAS INICIALES]]+INVENTARIO12151839[[#This Row],[ENTRADAS]]-INVENTARIO12151839[[#This Row],[SALIDAS]]</f>
        <v>1</v>
      </c>
      <c r="H187" s="1" t="s">
        <v>634</v>
      </c>
      <c r="J187" s="11" t="s">
        <v>509</v>
      </c>
      <c r="K187" s="36" t="e" cm="1">
        <f t="array" ref="K187">BUSCARV</f>
        <v>#NAME?</v>
      </c>
      <c r="L187" s="1">
        <v>93</v>
      </c>
      <c r="N187" s="1" t="s">
        <v>635</v>
      </c>
      <c r="P187" s="11" t="s">
        <v>509</v>
      </c>
      <c r="Q187" s="1" t="e" cm="1" vm="1">
        <f t="array" aca="1" ref="Q187" ca="1">VLOOKUP(ENTRADAS14172041[CÓDIGO PRODUCTO],INVENTARIO12151839[],2,FALSE)</f>
        <v>#VALUE!</v>
      </c>
      <c r="R187" s="1">
        <v>80</v>
      </c>
    </row>
    <row r="188" spans="1:18" x14ac:dyDescent="0.25">
      <c r="A188" s="11" t="s">
        <v>510</v>
      </c>
      <c r="B188" t="s">
        <v>385</v>
      </c>
      <c r="C188" s="3">
        <f>INVENTARIO12151836[[#This Row],[STOCK]]</f>
        <v>55</v>
      </c>
      <c r="D188" s="17">
        <f>SUMIF(ENTRADAS14172041[[#This Row],[CÓDIGO PRODUCTO]],INVENTARIO12151839[[#This Row],[CÓDIGO PRODUCTO]],ENTRADAS14172041[[#This Row],[CANTIDAD]])</f>
        <v>87</v>
      </c>
      <c r="E188" s="17">
        <f>SUMIF(SALIDAS13161940[[#This Row],[CÓDIGO PRODUCTO]],INVENTARIO12151839[[#This Row],[CÓDIGO PRODUCTO]],SALIDAS13161940[[#This Row],[CANTIDAD]])</f>
        <v>95</v>
      </c>
      <c r="F188" s="18">
        <f>INVENTARIO12151839[[#This Row],[EXISTENCIAS INICIALES]]+INVENTARIO12151839[[#This Row],[ENTRADAS]]-INVENTARIO12151839[[#This Row],[SALIDAS]]</f>
        <v>47</v>
      </c>
      <c r="H188" s="1" t="s">
        <v>635</v>
      </c>
      <c r="J188" s="11" t="s">
        <v>510</v>
      </c>
      <c r="K188" s="36" t="e" cm="1">
        <f t="array" ref="K188">BUSCARV</f>
        <v>#NAME?</v>
      </c>
      <c r="L188" s="1">
        <v>95</v>
      </c>
      <c r="N188" s="1" t="s">
        <v>636</v>
      </c>
      <c r="P188" s="11" t="s">
        <v>510</v>
      </c>
      <c r="Q188" s="1" t="e" cm="1" vm="1">
        <f t="array" aca="1" ref="Q188" ca="1">VLOOKUP(ENTRADAS14172041[CÓDIGO PRODUCTO],INVENTARIO12151839[],2,FALSE)</f>
        <v>#VALUE!</v>
      </c>
      <c r="R188" s="1">
        <v>87</v>
      </c>
    </row>
    <row r="189" spans="1:18" x14ac:dyDescent="0.25">
      <c r="A189" s="11" t="s">
        <v>511</v>
      </c>
      <c r="B189" t="s">
        <v>386</v>
      </c>
      <c r="C189" s="3">
        <f>INVENTARIO12151836[[#This Row],[STOCK]]</f>
        <v>5</v>
      </c>
      <c r="D189" s="17">
        <f>SUMIF(ENTRADAS14172041[[#This Row],[CÓDIGO PRODUCTO]],INVENTARIO12151839[[#This Row],[CÓDIGO PRODUCTO]],ENTRADAS14172041[[#This Row],[CANTIDAD]])</f>
        <v>90</v>
      </c>
      <c r="E189" s="17">
        <f>SUMIF(SALIDAS13161940[[#This Row],[CÓDIGO PRODUCTO]],INVENTARIO12151839[[#This Row],[CÓDIGO PRODUCTO]],SALIDAS13161940[[#This Row],[CANTIDAD]])</f>
        <v>90</v>
      </c>
      <c r="F189" s="18">
        <f>INVENTARIO12151839[[#This Row],[EXISTENCIAS INICIALES]]+INVENTARIO12151839[[#This Row],[ENTRADAS]]-INVENTARIO12151839[[#This Row],[SALIDAS]]</f>
        <v>5</v>
      </c>
      <c r="H189" s="1" t="s">
        <v>636</v>
      </c>
      <c r="J189" s="11" t="s">
        <v>511</v>
      </c>
      <c r="K189" s="36" t="e" cm="1">
        <f t="array" ref="K189">BUSCARV</f>
        <v>#NAME?</v>
      </c>
      <c r="L189" s="1">
        <v>90</v>
      </c>
      <c r="N189" s="1" t="s">
        <v>637</v>
      </c>
      <c r="P189" s="11" t="s">
        <v>511</v>
      </c>
      <c r="Q189" s="1" t="e" cm="1" vm="1">
        <f t="array" aca="1" ref="Q189" ca="1">VLOOKUP(ENTRADAS14172041[CÓDIGO PRODUCTO],INVENTARIO12151839[],2,FALSE)</f>
        <v>#VALUE!</v>
      </c>
      <c r="R189" s="1">
        <v>90</v>
      </c>
    </row>
    <row r="190" spans="1:18" x14ac:dyDescent="0.25">
      <c r="A190" s="11" t="s">
        <v>512</v>
      </c>
      <c r="B190" t="s">
        <v>387</v>
      </c>
      <c r="C190" s="3">
        <f>INVENTARIO12151836[[#This Row],[STOCK]]</f>
        <v>6</v>
      </c>
      <c r="D190" s="17">
        <f>SUMIF(ENTRADAS14172041[[#This Row],[CÓDIGO PRODUCTO]],INVENTARIO12151839[[#This Row],[CÓDIGO PRODUCTO]],ENTRADAS14172041[[#This Row],[CANTIDAD]])</f>
        <v>83</v>
      </c>
      <c r="E190" s="17">
        <f>SUMIF(SALIDAS13161940[[#This Row],[CÓDIGO PRODUCTO]],INVENTARIO12151839[[#This Row],[CÓDIGO PRODUCTO]],SALIDAS13161940[[#This Row],[CANTIDAD]])</f>
        <v>89</v>
      </c>
      <c r="F190" s="18">
        <f>INVENTARIO12151839[[#This Row],[EXISTENCIAS INICIALES]]+INVENTARIO12151839[[#This Row],[ENTRADAS]]-INVENTARIO12151839[[#This Row],[SALIDAS]]</f>
        <v>0</v>
      </c>
      <c r="H190" s="1" t="s">
        <v>637</v>
      </c>
      <c r="J190" s="11" t="s">
        <v>512</v>
      </c>
      <c r="K190" s="36" t="e" cm="1">
        <f t="array" ref="K190">BUSCARV</f>
        <v>#NAME?</v>
      </c>
      <c r="L190" s="1">
        <v>89</v>
      </c>
      <c r="N190" s="1" t="s">
        <v>638</v>
      </c>
      <c r="P190" s="11" t="s">
        <v>512</v>
      </c>
      <c r="Q190" s="1" t="e" cm="1" vm="1">
        <f t="array" aca="1" ref="Q190" ca="1">VLOOKUP(ENTRADAS14172041[CÓDIGO PRODUCTO],INVENTARIO12151839[],2,FALSE)</f>
        <v>#VALUE!</v>
      </c>
      <c r="R190" s="1">
        <v>83</v>
      </c>
    </row>
    <row r="191" spans="1:18" x14ac:dyDescent="0.25">
      <c r="A191" s="11" t="s">
        <v>513</v>
      </c>
      <c r="B191" t="s">
        <v>388</v>
      </c>
      <c r="C191" s="3">
        <f>INVENTARIO12151836[[#This Row],[STOCK]]</f>
        <v>78</v>
      </c>
      <c r="D191" s="17">
        <f>SUMIF(ENTRADAS14172041[[#This Row],[CÓDIGO PRODUCTO]],INVENTARIO12151839[[#This Row],[CÓDIGO PRODUCTO]],ENTRADAS14172041[[#This Row],[CANTIDAD]])</f>
        <v>80</v>
      </c>
      <c r="E191" s="17">
        <f>SUMIF(SALIDAS13161940[[#This Row],[CÓDIGO PRODUCTO]],INVENTARIO12151839[[#This Row],[CÓDIGO PRODUCTO]],SALIDAS13161940[[#This Row],[CANTIDAD]])</f>
        <v>89</v>
      </c>
      <c r="F191" s="18">
        <f>INVENTARIO12151839[[#This Row],[EXISTENCIAS INICIALES]]+INVENTARIO12151839[[#This Row],[ENTRADAS]]-INVENTARIO12151839[[#This Row],[SALIDAS]]</f>
        <v>69</v>
      </c>
      <c r="H191" s="1" t="s">
        <v>638</v>
      </c>
      <c r="J191" s="11" t="s">
        <v>513</v>
      </c>
      <c r="K191" s="36" t="e" cm="1">
        <f t="array" ref="K191">BUSCARV</f>
        <v>#NAME?</v>
      </c>
      <c r="L191" s="1">
        <v>89</v>
      </c>
      <c r="N191" s="1" t="s">
        <v>639</v>
      </c>
      <c r="P191" s="11" t="s">
        <v>513</v>
      </c>
      <c r="Q191" s="1" t="e" cm="1" vm="1">
        <f t="array" aca="1" ref="Q191" ca="1">VLOOKUP(ENTRADAS14172041[CÓDIGO PRODUCTO],INVENTARIO12151839[],2,FALSE)</f>
        <v>#VALUE!</v>
      </c>
      <c r="R191" s="1">
        <v>80</v>
      </c>
    </row>
    <row r="192" spans="1:18" x14ac:dyDescent="0.25">
      <c r="A192" s="11" t="s">
        <v>514</v>
      </c>
      <c r="B192" t="s">
        <v>389</v>
      </c>
      <c r="C192" s="3">
        <f>INVENTARIO12151836[[#This Row],[STOCK]]</f>
        <v>45</v>
      </c>
      <c r="D192" s="17">
        <f>SUMIF(ENTRADAS14172041[[#This Row],[CÓDIGO PRODUCTO]],INVENTARIO12151839[[#This Row],[CÓDIGO PRODUCTO]],ENTRADAS14172041[[#This Row],[CANTIDAD]])</f>
        <v>80</v>
      </c>
      <c r="E192" s="17">
        <f>SUMIF(SALIDAS13161940[[#This Row],[CÓDIGO PRODUCTO]],INVENTARIO12151839[[#This Row],[CÓDIGO PRODUCTO]],SALIDAS13161940[[#This Row],[CANTIDAD]])</f>
        <v>95</v>
      </c>
      <c r="F192" s="18">
        <f>INVENTARIO12151839[[#This Row],[EXISTENCIAS INICIALES]]+INVENTARIO12151839[[#This Row],[ENTRADAS]]-INVENTARIO12151839[[#This Row],[SALIDAS]]</f>
        <v>30</v>
      </c>
      <c r="H192" s="1" t="s">
        <v>639</v>
      </c>
      <c r="J192" s="11" t="s">
        <v>514</v>
      </c>
      <c r="K192" s="36" t="e" cm="1">
        <f t="array" ref="K192">BUSCARV</f>
        <v>#NAME?</v>
      </c>
      <c r="L192" s="1">
        <v>95</v>
      </c>
      <c r="N192" s="1" t="s">
        <v>640</v>
      </c>
      <c r="P192" s="11" t="s">
        <v>514</v>
      </c>
      <c r="Q192" s="1" t="e" cm="1" vm="1">
        <f t="array" aca="1" ref="Q192" ca="1">VLOOKUP(ENTRADAS14172041[CÓDIGO PRODUCTO],INVENTARIO12151839[],2,FALSE)</f>
        <v>#VALUE!</v>
      </c>
      <c r="R192" s="1">
        <v>80</v>
      </c>
    </row>
    <row r="193" spans="1:18" x14ac:dyDescent="0.25">
      <c r="A193" s="11" t="s">
        <v>515</v>
      </c>
      <c r="B193" t="s">
        <v>390</v>
      </c>
      <c r="C193" s="3">
        <f>INVENTARIO12151836[[#This Row],[STOCK]]</f>
        <v>57</v>
      </c>
      <c r="D193" s="17">
        <f>SUMIF(ENTRADAS14172041[[#This Row],[CÓDIGO PRODUCTO]],INVENTARIO12151839[[#This Row],[CÓDIGO PRODUCTO]],ENTRADAS14172041[[#This Row],[CANTIDAD]])</f>
        <v>90</v>
      </c>
      <c r="E193" s="17">
        <f>SUMIF(SALIDAS13161940[[#This Row],[CÓDIGO PRODUCTO]],INVENTARIO12151839[[#This Row],[CÓDIGO PRODUCTO]],SALIDAS13161940[[#This Row],[CANTIDAD]])</f>
        <v>89</v>
      </c>
      <c r="F193" s="18">
        <f>INVENTARIO12151839[[#This Row],[EXISTENCIAS INICIALES]]+INVENTARIO12151839[[#This Row],[ENTRADAS]]-INVENTARIO12151839[[#This Row],[SALIDAS]]</f>
        <v>58</v>
      </c>
      <c r="H193" s="1" t="s">
        <v>640</v>
      </c>
      <c r="J193" s="11" t="s">
        <v>515</v>
      </c>
      <c r="K193" s="36" t="e" cm="1">
        <f t="array" ref="K193">BUSCARV</f>
        <v>#NAME?</v>
      </c>
      <c r="L193" s="1">
        <v>89</v>
      </c>
      <c r="N193" s="1" t="s">
        <v>641</v>
      </c>
      <c r="P193" s="11" t="s">
        <v>515</v>
      </c>
      <c r="Q193" s="1" t="e" cm="1" vm="1">
        <f t="array" aca="1" ref="Q193" ca="1">VLOOKUP(ENTRADAS14172041[CÓDIGO PRODUCTO],INVENTARIO12151839[],2,FALSE)</f>
        <v>#VALUE!</v>
      </c>
      <c r="R193" s="1">
        <v>90</v>
      </c>
    </row>
    <row r="194" spans="1:18" x14ac:dyDescent="0.25">
      <c r="A194" s="11" t="s">
        <v>516</v>
      </c>
      <c r="B194" t="s">
        <v>391</v>
      </c>
      <c r="C194" s="3">
        <f>INVENTARIO12151836[[#This Row],[STOCK]]</f>
        <v>46</v>
      </c>
      <c r="D194" s="17">
        <f>SUMIF(ENTRADAS14172041[[#This Row],[CÓDIGO PRODUCTO]],INVENTARIO12151839[[#This Row],[CÓDIGO PRODUCTO]],ENTRADAS14172041[[#This Row],[CANTIDAD]])</f>
        <v>86</v>
      </c>
      <c r="E194" s="17">
        <f>SUMIF(SALIDAS13161940[[#This Row],[CÓDIGO PRODUCTO]],INVENTARIO12151839[[#This Row],[CÓDIGO PRODUCTO]],SALIDAS13161940[[#This Row],[CANTIDAD]])</f>
        <v>92</v>
      </c>
      <c r="F194" s="18">
        <f>INVENTARIO12151839[[#This Row],[EXISTENCIAS INICIALES]]+INVENTARIO12151839[[#This Row],[ENTRADAS]]-INVENTARIO12151839[[#This Row],[SALIDAS]]</f>
        <v>40</v>
      </c>
      <c r="H194" s="1" t="s">
        <v>641</v>
      </c>
      <c r="J194" s="11" t="s">
        <v>516</v>
      </c>
      <c r="K194" s="36" t="e" cm="1">
        <f t="array" ref="K194">BUSCARV</f>
        <v>#NAME?</v>
      </c>
      <c r="L194" s="1">
        <v>92</v>
      </c>
      <c r="N194" s="1" t="s">
        <v>642</v>
      </c>
      <c r="P194" s="11" t="s">
        <v>516</v>
      </c>
      <c r="Q194" s="1" t="e" cm="1" vm="1">
        <f t="array" aca="1" ref="Q194" ca="1">VLOOKUP(ENTRADAS14172041[CÓDIGO PRODUCTO],INVENTARIO12151839[],2,FALSE)</f>
        <v>#VALUE!</v>
      </c>
      <c r="R194" s="1">
        <v>86</v>
      </c>
    </row>
    <row r="195" spans="1:18" x14ac:dyDescent="0.25">
      <c r="A195" s="11" t="s">
        <v>517</v>
      </c>
      <c r="B195" t="s">
        <v>272</v>
      </c>
      <c r="C195" s="3">
        <f>INVENTARIO12151836[[#This Row],[STOCK]]</f>
        <v>32</v>
      </c>
      <c r="D195" s="17">
        <f>SUMIF(ENTRADAS14172041[[#This Row],[CÓDIGO PRODUCTO]],INVENTARIO12151839[[#This Row],[CÓDIGO PRODUCTO]],ENTRADAS14172041[[#This Row],[CANTIDAD]])</f>
        <v>80</v>
      </c>
      <c r="E195" s="17">
        <f>SUMIF(SALIDAS13161940[[#This Row],[CÓDIGO PRODUCTO]],INVENTARIO12151839[[#This Row],[CÓDIGO PRODUCTO]],SALIDAS13161940[[#This Row],[CANTIDAD]])</f>
        <v>91</v>
      </c>
      <c r="F195" s="18">
        <f>INVENTARIO12151839[[#This Row],[EXISTENCIAS INICIALES]]+INVENTARIO12151839[[#This Row],[ENTRADAS]]-INVENTARIO12151839[[#This Row],[SALIDAS]]</f>
        <v>21</v>
      </c>
      <c r="H195" s="1" t="s">
        <v>642</v>
      </c>
      <c r="J195" s="11" t="s">
        <v>517</v>
      </c>
      <c r="K195" s="36" t="e" cm="1">
        <f t="array" ref="K195">BUSCARV</f>
        <v>#NAME?</v>
      </c>
      <c r="L195" s="1">
        <v>91</v>
      </c>
      <c r="N195" s="1" t="s">
        <v>643</v>
      </c>
      <c r="P195" s="11" t="s">
        <v>517</v>
      </c>
      <c r="Q195" s="1" t="e" cm="1" vm="1">
        <f t="array" aca="1" ref="Q195" ca="1">VLOOKUP(ENTRADAS14172041[CÓDIGO PRODUCTO],INVENTARIO12151839[],2,FALSE)</f>
        <v>#VALUE!</v>
      </c>
      <c r="R195" s="1">
        <v>80</v>
      </c>
    </row>
    <row r="196" spans="1:18" x14ac:dyDescent="0.25">
      <c r="A196" s="5"/>
      <c r="B196" s="4"/>
      <c r="C196" s="3"/>
      <c r="D196" s="17"/>
      <c r="E196" s="17"/>
      <c r="F196" s="18"/>
      <c r="J196" s="11"/>
      <c r="K196" s="36" t="e" cm="1">
        <f t="array" ref="K196">BUSCARV</f>
        <v>#NAME?</v>
      </c>
    </row>
    <row r="197" spans="1:18" x14ac:dyDescent="0.25">
      <c r="A197" s="5"/>
      <c r="B197" s="4"/>
      <c r="C197" s="3"/>
      <c r="D197" s="17"/>
      <c r="E197" s="17"/>
      <c r="F197" s="18"/>
      <c r="J197" s="35"/>
      <c r="K197" s="36" t="e" cm="1">
        <f t="array" ref="K197">BUSCARV</f>
        <v>#NAME?</v>
      </c>
    </row>
    <row r="198" spans="1:18" x14ac:dyDescent="0.25">
      <c r="A198" s="5"/>
      <c r="B198" s="4"/>
      <c r="C198" s="3"/>
      <c r="D198" s="17"/>
      <c r="E198" s="17"/>
      <c r="F198" s="18"/>
      <c r="J198" s="35"/>
      <c r="K198" s="36" t="e" cm="1">
        <f t="array" ref="K198">BUSCARV</f>
        <v>#NAME?</v>
      </c>
    </row>
    <row r="199" spans="1:18" x14ac:dyDescent="0.25">
      <c r="A199" s="5"/>
      <c r="B199" s="4"/>
      <c r="C199" s="3"/>
      <c r="D199" s="17"/>
      <c r="E199" s="17"/>
      <c r="F199" s="18"/>
      <c r="J199" s="35"/>
      <c r="K199" s="36" t="e" cm="1">
        <f t="array" ref="K199">BUSCARV</f>
        <v>#NAME?</v>
      </c>
    </row>
    <row r="200" spans="1:18" x14ac:dyDescent="0.25">
      <c r="A200" s="11"/>
      <c r="B200" s="12"/>
      <c r="C200" s="13"/>
      <c r="D200" s="19"/>
      <c r="E200" s="19"/>
      <c r="F200" s="20"/>
      <c r="J200" s="35"/>
      <c r="K200" s="36" t="e" cm="1">
        <f t="array" ref="K200">BUSCARV</f>
        <v>#NAME?</v>
      </c>
    </row>
    <row r="201" spans="1:18" x14ac:dyDescent="0.25">
      <c r="J201" s="35"/>
      <c r="K201" s="36" t="e" cm="1">
        <f t="array" ref="K201">BUSCARV</f>
        <v>#NAME?</v>
      </c>
    </row>
    <row r="202" spans="1:18" x14ac:dyDescent="0.25">
      <c r="J202" s="35"/>
      <c r="K202" s="36" t="e" cm="1">
        <f t="array" ref="K202">BUSCARV</f>
        <v>#NAME?</v>
      </c>
    </row>
    <row r="203" spans="1:18" x14ac:dyDescent="0.25">
      <c r="J203" s="35"/>
      <c r="K203" s="36" t="e" cm="1">
        <f t="array" ref="K203">BUSCARV</f>
        <v>#NAME?</v>
      </c>
    </row>
    <row r="204" spans="1:18" x14ac:dyDescent="0.25">
      <c r="J204" s="35"/>
      <c r="K204" s="36" t="e" cm="1">
        <f t="array" ref="K204">BUSCARV</f>
        <v>#NAME?</v>
      </c>
    </row>
    <row r="205" spans="1:18" x14ac:dyDescent="0.25">
      <c r="J205" s="35"/>
      <c r="K205" s="36" t="e" cm="1">
        <f t="array" ref="K205">BUSCARV</f>
        <v>#NAME?</v>
      </c>
    </row>
    <row r="206" spans="1:18" x14ac:dyDescent="0.25">
      <c r="J206" s="35"/>
      <c r="K206" s="36" t="e" cm="1">
        <f t="array" ref="K206">BUSCARV</f>
        <v>#NAME?</v>
      </c>
    </row>
    <row r="207" spans="1:18" x14ac:dyDescent="0.25">
      <c r="J207" s="35"/>
      <c r="K207" s="36" t="e" cm="1">
        <f t="array" ref="K207">BUSCARV</f>
        <v>#NAME?</v>
      </c>
    </row>
    <row r="208" spans="1:18" x14ac:dyDescent="0.25">
      <c r="J208" s="35"/>
      <c r="K208" s="36" t="e" cm="1">
        <f t="array" ref="K208">BUSCARV</f>
        <v>#NAME?</v>
      </c>
    </row>
    <row r="209" spans="10:11" x14ac:dyDescent="0.25">
      <c r="J209" s="35"/>
      <c r="K209" s="36" t="e" cm="1">
        <f t="array" ref="K209">BUSCARV</f>
        <v>#NAME?</v>
      </c>
    </row>
    <row r="210" spans="10:11" x14ac:dyDescent="0.25">
      <c r="J210" s="35"/>
      <c r="K210" s="36" t="e" cm="1">
        <f t="array" ref="K210">BUSCARV</f>
        <v>#NAME?</v>
      </c>
    </row>
    <row r="211" spans="10:11" x14ac:dyDescent="0.25">
      <c r="J211" s="35"/>
      <c r="K211" s="36" t="e" cm="1">
        <f t="array" ref="K211">BUSCARV</f>
        <v>#NAME?</v>
      </c>
    </row>
    <row r="212" spans="10:11" x14ac:dyDescent="0.25">
      <c r="J212" s="35"/>
      <c r="K212" s="36" t="e" cm="1">
        <f t="array" ref="K212">BUSCARV</f>
        <v>#NAME?</v>
      </c>
    </row>
    <row r="213" spans="10:11" x14ac:dyDescent="0.25">
      <c r="J213" s="35"/>
      <c r="K213" s="36" t="e" cm="1">
        <f t="array" ref="K213">BUSCARV</f>
        <v>#NAME?</v>
      </c>
    </row>
    <row r="214" spans="10:11" x14ac:dyDescent="0.25">
      <c r="J214" s="35"/>
      <c r="K214" s="36" t="e" cm="1">
        <f t="array" ref="K214">BUSCARV</f>
        <v>#NAME?</v>
      </c>
    </row>
    <row r="215" spans="10:11" x14ac:dyDescent="0.25">
      <c r="J215" s="35"/>
      <c r="K215" s="36" t="e" cm="1">
        <f t="array" ref="K215">BUSCARV</f>
        <v>#NAME?</v>
      </c>
    </row>
    <row r="216" spans="10:11" x14ac:dyDescent="0.25">
      <c r="J216" s="35"/>
      <c r="K216" s="36" t="e" cm="1">
        <f t="array" ref="K216">BUSCARV</f>
        <v>#NAME?</v>
      </c>
    </row>
    <row r="217" spans="10:11" x14ac:dyDescent="0.25">
      <c r="J217" s="35"/>
      <c r="K217" s="36" t="e" cm="1">
        <f t="array" ref="K217">BUSCARV</f>
        <v>#NAME?</v>
      </c>
    </row>
    <row r="218" spans="10:11" x14ac:dyDescent="0.25">
      <c r="J218" s="35"/>
      <c r="K218" s="36" t="e" cm="1">
        <f t="array" ref="K218">BUSCARV</f>
        <v>#NAME?</v>
      </c>
    </row>
    <row r="219" spans="10:11" x14ac:dyDescent="0.25">
      <c r="J219" s="35"/>
      <c r="K219" s="36" t="e" cm="1">
        <f t="array" ref="K219">BUSCARV</f>
        <v>#NAME?</v>
      </c>
    </row>
    <row r="220" spans="10:11" x14ac:dyDescent="0.25">
      <c r="J220" s="35"/>
      <c r="K220" s="36" t="e" cm="1">
        <f t="array" ref="K220">BUSCARV</f>
        <v>#NAME?</v>
      </c>
    </row>
    <row r="221" spans="10:11" x14ac:dyDescent="0.25">
      <c r="J221" s="35"/>
      <c r="K221" s="36" t="e" cm="1">
        <f t="array" ref="K221">BUSCARV</f>
        <v>#NAME?</v>
      </c>
    </row>
    <row r="222" spans="10:11" x14ac:dyDescent="0.25">
      <c r="J222" s="35"/>
      <c r="K222" s="36" t="e" cm="1">
        <f t="array" ref="K222">BUSCARV</f>
        <v>#NAME?</v>
      </c>
    </row>
    <row r="223" spans="10:11" x14ac:dyDescent="0.25">
      <c r="J223" s="35"/>
      <c r="K223" s="36" t="e" cm="1">
        <f t="array" ref="K223">BUSCARV</f>
        <v>#NAME?</v>
      </c>
    </row>
    <row r="224" spans="10:11" x14ac:dyDescent="0.25">
      <c r="J224" s="35"/>
      <c r="K224" s="36" t="e" cm="1">
        <f t="array" ref="K224">BUSCARV</f>
        <v>#NAME?</v>
      </c>
    </row>
    <row r="225" spans="10:11" x14ac:dyDescent="0.25">
      <c r="J225" s="35"/>
      <c r="K225" s="36" t="e" cm="1">
        <f t="array" ref="K225">BUSCARV</f>
        <v>#NAME?</v>
      </c>
    </row>
    <row r="226" spans="10:11" x14ac:dyDescent="0.25">
      <c r="J226" s="35"/>
      <c r="K226" s="36" t="e" cm="1">
        <f t="array" ref="K226">BUSCARV</f>
        <v>#NAME?</v>
      </c>
    </row>
    <row r="227" spans="10:11" x14ac:dyDescent="0.25">
      <c r="J227" s="35"/>
      <c r="K227" s="36" t="e" cm="1">
        <f t="array" ref="K227">BUSCARV</f>
        <v>#NAME?</v>
      </c>
    </row>
    <row r="228" spans="10:11" x14ac:dyDescent="0.25">
      <c r="J228" s="35"/>
      <c r="K228" s="36" t="e" cm="1">
        <f t="array" ref="K228">BUSCARV</f>
        <v>#NAME?</v>
      </c>
    </row>
    <row r="229" spans="10:11" x14ac:dyDescent="0.25">
      <c r="J229" s="35"/>
      <c r="K229" s="36" t="e" cm="1">
        <f t="array" ref="K229">BUSCARV</f>
        <v>#NAME?</v>
      </c>
    </row>
    <row r="230" spans="10:11" x14ac:dyDescent="0.25">
      <c r="J230" s="35"/>
      <c r="K230" s="36" t="e" cm="1">
        <f t="array" ref="K230">BUSCARV</f>
        <v>#NAME?</v>
      </c>
    </row>
    <row r="231" spans="10:11" x14ac:dyDescent="0.25">
      <c r="J231" s="35"/>
      <c r="K231" s="36" t="e" cm="1">
        <f t="array" ref="K231">BUSCARV</f>
        <v>#NAME?</v>
      </c>
    </row>
    <row r="232" spans="10:11" x14ac:dyDescent="0.25">
      <c r="J232" s="35"/>
      <c r="K232" s="36" t="e" cm="1">
        <f t="array" ref="K232">BUSCARV</f>
        <v>#NAME?</v>
      </c>
    </row>
    <row r="233" spans="10:11" x14ac:dyDescent="0.25">
      <c r="J233" s="35"/>
      <c r="K233" s="36" t="e" cm="1">
        <f t="array" ref="K233">BUSCARV</f>
        <v>#NAME?</v>
      </c>
    </row>
    <row r="234" spans="10:11" x14ac:dyDescent="0.25">
      <c r="J234" s="35"/>
      <c r="K234" s="36" t="e" cm="1">
        <f t="array" ref="K234">BUSCARV</f>
        <v>#NAME?</v>
      </c>
    </row>
    <row r="235" spans="10:11" x14ac:dyDescent="0.25">
      <c r="J235" s="35"/>
      <c r="K235" s="36" t="e" cm="1">
        <f t="array" ref="K235">BUSCARV</f>
        <v>#NAME?</v>
      </c>
    </row>
    <row r="236" spans="10:11" x14ac:dyDescent="0.25">
      <c r="J236" s="35"/>
      <c r="K236" s="36" t="e" cm="1">
        <f t="array" ref="K236">BUSCARV</f>
        <v>#NAME?</v>
      </c>
    </row>
    <row r="237" spans="10:11" x14ac:dyDescent="0.25">
      <c r="J237" s="35"/>
      <c r="K237" s="36" t="e" cm="1">
        <f t="array" ref="K237">BUSCARV</f>
        <v>#NAME?</v>
      </c>
    </row>
    <row r="238" spans="10:11" x14ac:dyDescent="0.25">
      <c r="J238" s="35"/>
      <c r="K238" s="36" t="e" cm="1">
        <f t="array" ref="K238">BUSCARV</f>
        <v>#NAME?</v>
      </c>
    </row>
    <row r="239" spans="10:11" x14ac:dyDescent="0.25">
      <c r="J239" s="35"/>
      <c r="K239" s="36" t="e" cm="1">
        <f t="array" ref="K239">BUSCARV</f>
        <v>#NAME?</v>
      </c>
    </row>
    <row r="240" spans="10:11" x14ac:dyDescent="0.25">
      <c r="J240" s="35"/>
      <c r="K240" s="36" t="e" cm="1">
        <f t="array" ref="K240">BUSCARV</f>
        <v>#NAME?</v>
      </c>
    </row>
    <row r="241" spans="10:11" x14ac:dyDescent="0.25">
      <c r="J241" s="35"/>
      <c r="K241" s="36" t="e" cm="1">
        <f t="array" ref="K241">BUSCARV</f>
        <v>#NAME?</v>
      </c>
    </row>
    <row r="242" spans="10:11" x14ac:dyDescent="0.25">
      <c r="J242" s="35"/>
      <c r="K242" s="36" t="e" cm="1">
        <f t="array" ref="K242">BUSCARV</f>
        <v>#NAME?</v>
      </c>
    </row>
    <row r="243" spans="10:11" x14ac:dyDescent="0.25">
      <c r="J243" s="35"/>
      <c r="K243" s="36" t="e" cm="1">
        <f t="array" ref="K243">BUSCARV</f>
        <v>#NAME?</v>
      </c>
    </row>
    <row r="244" spans="10:11" x14ac:dyDescent="0.25">
      <c r="J244" s="35"/>
      <c r="K244" s="36" t="e" cm="1">
        <f t="array" ref="K244">BUSCARV</f>
        <v>#NAME?</v>
      </c>
    </row>
    <row r="245" spans="10:11" x14ac:dyDescent="0.25">
      <c r="J245" s="35"/>
      <c r="K245" s="36" t="e" cm="1">
        <f t="array" ref="K245">BUSCARV</f>
        <v>#NAME?</v>
      </c>
    </row>
    <row r="246" spans="10:11" x14ac:dyDescent="0.25">
      <c r="J246" s="35"/>
      <c r="K246" s="36" t="e" cm="1">
        <f t="array" ref="K246">BUSCARV</f>
        <v>#NAME?</v>
      </c>
    </row>
    <row r="247" spans="10:11" x14ac:dyDescent="0.25">
      <c r="J247" s="35"/>
      <c r="K247" s="36" t="e" cm="1">
        <f t="array" ref="K247">BUSCARV</f>
        <v>#NAME?</v>
      </c>
    </row>
    <row r="248" spans="10:11" x14ac:dyDescent="0.25">
      <c r="J248" s="35"/>
      <c r="K248" s="36" t="e" cm="1">
        <f t="array" ref="K248">BUSCARV</f>
        <v>#NAME?</v>
      </c>
    </row>
  </sheetData>
  <mergeCells count="4">
    <mergeCell ref="A1:S1"/>
    <mergeCell ref="A2:F2"/>
    <mergeCell ref="H2:L2"/>
    <mergeCell ref="N2:R2"/>
  </mergeCells>
  <pageMargins left="0.7" right="0.7" top="0.75" bottom="0.75" header="0.3" footer="0.3"/>
  <tableParts count="3">
    <tablePart r:id="rId1"/>
    <tablePart r:id="rId2"/>
    <tablePart r:id="rId3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384A3E-6AB0-4D2F-A6C1-E391F2AA6E32}">
  <dimension ref="A1:S248"/>
  <sheetViews>
    <sheetView topLeftCell="A186" zoomScale="70" zoomScaleNormal="70" workbookViewId="0">
      <selection activeCell="D5" sqref="D5:D195"/>
    </sheetView>
  </sheetViews>
  <sheetFormatPr baseColWidth="10" defaultRowHeight="15" x14ac:dyDescent="0.25"/>
  <cols>
    <col min="1" max="1" width="21.28515625" style="1" customWidth="1"/>
    <col min="2" max="2" width="24" style="1" customWidth="1"/>
    <col min="3" max="3" width="19.140625" style="1" customWidth="1"/>
    <col min="4" max="4" width="13" style="1" customWidth="1"/>
    <col min="5" max="5" width="11.42578125" style="1"/>
    <col min="6" max="6" width="12.42578125" style="1" customWidth="1"/>
    <col min="7" max="7" width="2.85546875" style="2" customWidth="1"/>
    <col min="8" max="8" width="14.42578125" style="1" customWidth="1"/>
    <col min="9" max="9" width="12.5703125" style="1" customWidth="1"/>
    <col min="10" max="10" width="18" style="1" customWidth="1"/>
    <col min="11" max="11" width="0.42578125" style="1" customWidth="1"/>
    <col min="12" max="12" width="12.7109375" style="1" customWidth="1"/>
    <col min="13" max="13" width="3.140625" style="2" customWidth="1"/>
    <col min="14" max="14" width="14.42578125" style="1" customWidth="1"/>
    <col min="15" max="15" width="12.5703125" style="1" customWidth="1"/>
    <col min="16" max="16" width="21.28515625" style="1" customWidth="1"/>
    <col min="17" max="17" width="0.140625" style="1" customWidth="1"/>
    <col min="18" max="18" width="12.7109375" style="1" customWidth="1"/>
    <col min="19" max="19" width="3" style="2" customWidth="1"/>
    <col min="20" max="16384" width="11.42578125" style="1"/>
  </cols>
  <sheetData>
    <row r="1" spans="1:19" ht="53.25" customHeight="1" x14ac:dyDescent="0.25">
      <c r="A1" s="40"/>
      <c r="B1" s="41"/>
      <c r="C1" s="41"/>
      <c r="D1" s="41"/>
      <c r="E1" s="41"/>
      <c r="F1" s="41"/>
      <c r="G1" s="41"/>
      <c r="H1" s="41"/>
      <c r="I1" s="41"/>
      <c r="J1" s="41"/>
      <c r="K1" s="41"/>
      <c r="L1" s="41"/>
      <c r="M1" s="41"/>
      <c r="N1" s="41"/>
      <c r="O1" s="41"/>
      <c r="P1" s="41"/>
      <c r="Q1" s="41"/>
      <c r="R1" s="41"/>
      <c r="S1" s="41"/>
    </row>
    <row r="2" spans="1:19" ht="36.75" customHeight="1" x14ac:dyDescent="0.25">
      <c r="A2" s="37" t="s">
        <v>9</v>
      </c>
      <c r="B2" s="37"/>
      <c r="C2" s="37"/>
      <c r="D2" s="37"/>
      <c r="E2" s="37"/>
      <c r="F2" s="37"/>
      <c r="H2" s="38" t="s">
        <v>6</v>
      </c>
      <c r="I2" s="38"/>
      <c r="J2" s="38"/>
      <c r="K2" s="38"/>
      <c r="L2" s="38"/>
      <c r="N2" s="39" t="s">
        <v>5</v>
      </c>
      <c r="O2" s="39"/>
      <c r="P2" s="39"/>
      <c r="Q2" s="39"/>
      <c r="R2" s="39"/>
    </row>
    <row r="3" spans="1:19" ht="3" customHeight="1" x14ac:dyDescent="0.25"/>
    <row r="4" spans="1:19" ht="36.75" customHeight="1" x14ac:dyDescent="0.25">
      <c r="A4" s="7" t="s">
        <v>2</v>
      </c>
      <c r="B4" s="8" t="s">
        <v>3</v>
      </c>
      <c r="C4" s="9" t="s">
        <v>8</v>
      </c>
      <c r="D4" s="8" t="s">
        <v>5</v>
      </c>
      <c r="E4" s="8" t="s">
        <v>6</v>
      </c>
      <c r="F4" s="10" t="s">
        <v>7</v>
      </c>
      <c r="H4" s="8" t="s">
        <v>0</v>
      </c>
      <c r="I4" s="8" t="s">
        <v>1</v>
      </c>
      <c r="J4" s="9" t="s">
        <v>2</v>
      </c>
      <c r="K4" s="8" t="s">
        <v>3</v>
      </c>
      <c r="L4" s="8" t="s">
        <v>4</v>
      </c>
      <c r="N4" s="8" t="s">
        <v>0</v>
      </c>
      <c r="O4" s="8" t="s">
        <v>1</v>
      </c>
      <c r="P4" s="9" t="s">
        <v>2</v>
      </c>
      <c r="Q4" s="8" t="s">
        <v>3</v>
      </c>
      <c r="R4" s="8" t="s">
        <v>4</v>
      </c>
    </row>
    <row r="5" spans="1:19" x14ac:dyDescent="0.25">
      <c r="A5" s="5" t="s">
        <v>18</v>
      </c>
      <c r="B5" s="4" t="s">
        <v>28</v>
      </c>
      <c r="C5" s="3">
        <f>INVENTARIO12151839[[#This Row],[STOCK]]</f>
        <v>27</v>
      </c>
      <c r="D5" s="3">
        <f>SUMIF(ENTRADAS14172044[[#This Row],[CÓDIGO PRODUCTO]],INVENTARIO12151842[[#This Row],[CÓDIGO PRODUCTO]],ENTRADAS14172044[[#This Row],[CANTIDAD]])</f>
        <v>86</v>
      </c>
      <c r="E5" s="3">
        <f>SUMIF(SALIDAS13161943[[#This Row],[CÓDIGO PRODUCTO]],INVENTARIO12151842[[#This Row],[CÓDIGO PRODUCTO]],SALIDAS13161943[[#This Row],[CANTIDAD]])</f>
        <v>93</v>
      </c>
      <c r="F5" s="6">
        <f>INVENTARIO12151842[[#This Row],[EXISTENCIAS INICIALES]]+INVENTARIO12151842[[#This Row],[ENTRADAS]]-INVENTARIO12151842[[#This Row],[SALIDAS]]</f>
        <v>20</v>
      </c>
      <c r="H5" s="1" t="s">
        <v>26</v>
      </c>
      <c r="I5" s="15">
        <v>44652</v>
      </c>
      <c r="J5" s="5" t="s">
        <v>18</v>
      </c>
      <c r="L5" s="1">
        <v>93</v>
      </c>
      <c r="N5" s="1" t="s">
        <v>27</v>
      </c>
      <c r="O5" s="16">
        <v>44649</v>
      </c>
      <c r="P5" s="5" t="s">
        <v>18</v>
      </c>
      <c r="Q5" s="1" t="e" cm="1" vm="1">
        <f t="array" aca="1" ref="Q5" ca="1">VLOOKUP(ENTRADAS14172044[CÓDIGO PRODUCTO],INVENTARIO12151842[],2,FALSE)</f>
        <v>#VALUE!</v>
      </c>
      <c r="R5" s="1">
        <v>86</v>
      </c>
    </row>
    <row r="6" spans="1:19" x14ac:dyDescent="0.25">
      <c r="A6" s="5" t="s">
        <v>19</v>
      </c>
      <c r="B6" s="4" t="s">
        <v>29</v>
      </c>
      <c r="C6" s="3">
        <f>INVENTARIO12151839[[#This Row],[STOCK]]</f>
        <v>16</v>
      </c>
      <c r="D6" s="3">
        <f>SUMIF(ENTRADAS14172044[[#This Row],[CÓDIGO PRODUCTO]],INVENTARIO12151842[[#This Row],[CÓDIGO PRODUCTO]],ENTRADAS14172044[[#This Row],[CANTIDAD]])</f>
        <v>85</v>
      </c>
      <c r="E6" s="3">
        <f>SUMIF(SALIDAS13161943[[#This Row],[CÓDIGO PRODUCTO]],INVENTARIO12151842[[#This Row],[CÓDIGO PRODUCTO]],SALIDAS13161943[[#This Row],[CANTIDAD]])</f>
        <v>94</v>
      </c>
      <c r="F6" s="6">
        <f>INVENTARIO12151842[[#This Row],[EXISTENCIAS INICIALES]]+INVENTARIO12151842[[#This Row],[ENTRADAS]]-INVENTARIO12151842[[#This Row],[SALIDAS]]</f>
        <v>7</v>
      </c>
      <c r="H6" s="1" t="s">
        <v>27</v>
      </c>
      <c r="I6" s="15">
        <v>44653</v>
      </c>
      <c r="J6" s="5" t="s">
        <v>19</v>
      </c>
      <c r="K6" s="1" t="e" cm="1" vm="2">
        <f t="array" aca="1" ref="K6" ca="1">VLOOKUP(SALIDAS13161943[CÓDIGO PRODUCTO],INVENTARIO12151842[],2,FALSE)</f>
        <v>#VALUE!</v>
      </c>
      <c r="L6" s="1">
        <v>94</v>
      </c>
      <c r="N6" s="1" t="s">
        <v>141</v>
      </c>
      <c r="O6" s="16">
        <v>44650</v>
      </c>
      <c r="P6" s="5" t="s">
        <v>19</v>
      </c>
      <c r="Q6" s="1" t="e" cm="1" vm="1">
        <f t="array" aca="1" ref="Q6" ca="1">VLOOKUP(ENTRADAS14172044[CÓDIGO PRODUCTO],INVENTARIO12151842[],2,FALSE)</f>
        <v>#VALUE!</v>
      </c>
      <c r="R6" s="1">
        <v>85</v>
      </c>
    </row>
    <row r="7" spans="1:19" x14ac:dyDescent="0.25">
      <c r="A7" s="5" t="s">
        <v>20</v>
      </c>
      <c r="B7" s="4" t="s">
        <v>30</v>
      </c>
      <c r="C7" s="3">
        <f>INVENTARIO12151839[[#This Row],[STOCK]]</f>
        <v>76</v>
      </c>
      <c r="D7" s="3">
        <f>SUMIF(ENTRADAS14172044[[#This Row],[CÓDIGO PRODUCTO]],INVENTARIO12151842[[#This Row],[CÓDIGO PRODUCTO]],ENTRADAS14172044[[#This Row],[CANTIDAD]])</f>
        <v>87</v>
      </c>
      <c r="E7" s="3">
        <f>SUMIF(SALIDAS13161943[[#This Row],[CÓDIGO PRODUCTO]],INVENTARIO12151842[[#This Row],[CÓDIGO PRODUCTO]],SALIDAS13161943[[#This Row],[CANTIDAD]])</f>
        <v>86</v>
      </c>
      <c r="F7" s="6">
        <f>INVENTARIO12151842[[#This Row],[EXISTENCIAS INICIALES]]+INVENTARIO12151842[[#This Row],[ENTRADAS]]-INVENTARIO12151842[[#This Row],[SALIDAS]]</f>
        <v>77</v>
      </c>
      <c r="H7" s="1" t="s">
        <v>141</v>
      </c>
      <c r="I7" s="15">
        <v>44654</v>
      </c>
      <c r="J7" s="5" t="s">
        <v>20</v>
      </c>
      <c r="K7" s="1" t="e" cm="1">
        <f t="array" ref="K7">BUSCARV</f>
        <v>#NAME?</v>
      </c>
      <c r="L7" s="1">
        <v>86</v>
      </c>
      <c r="N7" s="1" t="s">
        <v>142</v>
      </c>
      <c r="O7" s="16">
        <v>44651</v>
      </c>
      <c r="P7" s="5" t="s">
        <v>20</v>
      </c>
      <c r="Q7" s="1" t="e" cm="1" vm="1">
        <f t="array" aca="1" ref="Q7" ca="1">VLOOKUP(ENTRADAS14172044[CÓDIGO PRODUCTO],INVENTARIO12151842[],2,FALSE)</f>
        <v>#VALUE!</v>
      </c>
      <c r="R7" s="1">
        <v>87</v>
      </c>
    </row>
    <row r="8" spans="1:19" x14ac:dyDescent="0.25">
      <c r="A8" s="5" t="s">
        <v>21</v>
      </c>
      <c r="B8" s="4" t="s">
        <v>31</v>
      </c>
      <c r="C8" s="3">
        <f>INVENTARIO12151839[[#This Row],[STOCK]]</f>
        <v>70</v>
      </c>
      <c r="D8" s="3">
        <f>SUMIF(ENTRADAS14172044[[#This Row],[CÓDIGO PRODUCTO]],INVENTARIO12151842[[#This Row],[CÓDIGO PRODUCTO]],ENTRADAS14172044[[#This Row],[CANTIDAD]])</f>
        <v>90</v>
      </c>
      <c r="E8" s="3">
        <f>SUMIF(SALIDAS13161943[[#This Row],[CÓDIGO PRODUCTO]],INVENTARIO12151842[[#This Row],[CÓDIGO PRODUCTO]],SALIDAS13161943[[#This Row],[CANTIDAD]])</f>
        <v>88</v>
      </c>
      <c r="F8" s="6">
        <f>INVENTARIO12151842[[#This Row],[EXISTENCIAS INICIALES]]+INVENTARIO12151842[[#This Row],[ENTRADAS]]-INVENTARIO12151842[[#This Row],[SALIDAS]]</f>
        <v>72</v>
      </c>
      <c r="H8" s="1" t="s">
        <v>142</v>
      </c>
      <c r="I8" s="15">
        <v>44655</v>
      </c>
      <c r="J8" s="5" t="s">
        <v>21</v>
      </c>
      <c r="K8" s="1" t="e" cm="1">
        <f t="array" ref="K8">BUSCARV</f>
        <v>#NAME?</v>
      </c>
      <c r="L8" s="1">
        <v>88</v>
      </c>
      <c r="N8" s="1" t="s">
        <v>143</v>
      </c>
      <c r="O8" s="16">
        <v>44652</v>
      </c>
      <c r="P8" s="5" t="s">
        <v>21</v>
      </c>
      <c r="Q8" s="1" t="e" cm="1" vm="1">
        <f t="array" aca="1" ref="Q8" ca="1">VLOOKUP(ENTRADAS14172044[CÓDIGO PRODUCTO],INVENTARIO12151842[],2,FALSE)</f>
        <v>#VALUE!</v>
      </c>
      <c r="R8" s="1">
        <v>90</v>
      </c>
    </row>
    <row r="9" spans="1:19" x14ac:dyDescent="0.25">
      <c r="A9" s="5" t="s">
        <v>14</v>
      </c>
      <c r="B9" s="4" t="s">
        <v>32</v>
      </c>
      <c r="C9" s="3">
        <f>INVENTARIO12151839[[#This Row],[STOCK]]</f>
        <v>85</v>
      </c>
      <c r="D9" s="3">
        <f>SUMIF(ENTRADAS14172044[[#This Row],[CÓDIGO PRODUCTO]],INVENTARIO12151842[[#This Row],[CÓDIGO PRODUCTO]],ENTRADAS14172044[[#This Row],[CANTIDAD]])</f>
        <v>88</v>
      </c>
      <c r="E9" s="3">
        <f>SUMIF(SALIDAS13161943[[#This Row],[CÓDIGO PRODUCTO]],INVENTARIO12151842[[#This Row],[CÓDIGO PRODUCTO]],SALIDAS13161943[[#This Row],[CANTIDAD]])</f>
        <v>89</v>
      </c>
      <c r="F9" s="6">
        <f>INVENTARIO12151842[[#This Row],[EXISTENCIAS INICIALES]]+INVENTARIO12151842[[#This Row],[ENTRADAS]]-INVENTARIO12151842[[#This Row],[SALIDAS]]</f>
        <v>84</v>
      </c>
      <c r="H9" s="1" t="s">
        <v>143</v>
      </c>
      <c r="I9" s="15">
        <v>44656</v>
      </c>
      <c r="J9" s="5" t="s">
        <v>14</v>
      </c>
      <c r="K9" s="1" t="e" cm="1">
        <f t="array" ref="K9">BUSCARV</f>
        <v>#NAME?</v>
      </c>
      <c r="L9" s="1">
        <v>89</v>
      </c>
      <c r="N9" s="1" t="s">
        <v>144</v>
      </c>
      <c r="O9" s="16">
        <v>44653</v>
      </c>
      <c r="P9" s="5" t="s">
        <v>14</v>
      </c>
      <c r="Q9" s="1" t="e" cm="1" vm="1">
        <f t="array" aca="1" ref="Q9" ca="1">VLOOKUP(ENTRADAS14172044[CÓDIGO PRODUCTO],INVENTARIO12151842[],2,FALSE)</f>
        <v>#VALUE!</v>
      </c>
      <c r="R9" s="1">
        <v>88</v>
      </c>
    </row>
    <row r="10" spans="1:19" x14ac:dyDescent="0.25">
      <c r="A10" s="5" t="s">
        <v>15</v>
      </c>
      <c r="B10" s="4" t="s">
        <v>33</v>
      </c>
      <c r="C10" s="3">
        <f>INVENTARIO12151839[[#This Row],[STOCK]]</f>
        <v>39</v>
      </c>
      <c r="D10" s="3">
        <f>SUMIF(ENTRADAS14172044[[#This Row],[CÓDIGO PRODUCTO]],INVENTARIO12151842[[#This Row],[CÓDIGO PRODUCTO]],ENTRADAS14172044[[#This Row],[CANTIDAD]])</f>
        <v>89</v>
      </c>
      <c r="E10" s="3">
        <f>SUMIF(SALIDAS13161943[[#This Row],[CÓDIGO PRODUCTO]],INVENTARIO12151842[[#This Row],[CÓDIGO PRODUCTO]],SALIDAS13161943[[#This Row],[CANTIDAD]])</f>
        <v>91</v>
      </c>
      <c r="F10" s="6">
        <f>INVENTARIO12151842[[#This Row],[EXISTENCIAS INICIALES]]+INVENTARIO12151842[[#This Row],[ENTRADAS]]-INVENTARIO12151842[[#This Row],[SALIDAS]]</f>
        <v>37</v>
      </c>
      <c r="H10" s="1" t="s">
        <v>144</v>
      </c>
      <c r="I10" s="15">
        <v>44657</v>
      </c>
      <c r="J10" s="5" t="s">
        <v>15</v>
      </c>
      <c r="K10" s="1" t="e" cm="1">
        <f t="array" ref="K10">BUSCARV</f>
        <v>#NAME?</v>
      </c>
      <c r="L10" s="1">
        <v>91</v>
      </c>
      <c r="N10" s="1" t="s">
        <v>145</v>
      </c>
      <c r="O10" s="16">
        <v>44654</v>
      </c>
      <c r="P10" s="5" t="s">
        <v>15</v>
      </c>
      <c r="Q10" s="1" t="e" cm="1" vm="1">
        <f t="array" aca="1" ref="Q10" ca="1">VLOOKUP(ENTRADAS14172044[CÓDIGO PRODUCTO],INVENTARIO12151842[],2,FALSE)</f>
        <v>#VALUE!</v>
      </c>
      <c r="R10" s="1">
        <v>89</v>
      </c>
    </row>
    <row r="11" spans="1:19" x14ac:dyDescent="0.25">
      <c r="A11" s="5" t="s">
        <v>16</v>
      </c>
      <c r="B11" s="4" t="s">
        <v>34</v>
      </c>
      <c r="C11" s="3">
        <f>INVENTARIO12151839[[#This Row],[STOCK]]</f>
        <v>38</v>
      </c>
      <c r="D11" s="3">
        <f>SUMIF(ENTRADAS14172044[[#This Row],[CÓDIGO PRODUCTO]],INVENTARIO12151842[[#This Row],[CÓDIGO PRODUCTO]],ENTRADAS14172044[[#This Row],[CANTIDAD]])</f>
        <v>84</v>
      </c>
      <c r="E11" s="3">
        <f>SUMIF(SALIDAS13161943[[#This Row],[CÓDIGO PRODUCTO]],INVENTARIO12151842[[#This Row],[CÓDIGO PRODUCTO]],SALIDAS13161943[[#This Row],[CANTIDAD]])</f>
        <v>88</v>
      </c>
      <c r="F11" s="6">
        <f>INVENTARIO12151842[[#This Row],[EXISTENCIAS INICIALES]]+INVENTARIO12151842[[#This Row],[ENTRADAS]]-INVENTARIO12151842[[#This Row],[SALIDAS]]</f>
        <v>34</v>
      </c>
      <c r="H11" s="1" t="s">
        <v>145</v>
      </c>
      <c r="I11" s="15">
        <v>44658</v>
      </c>
      <c r="J11" s="5" t="s">
        <v>16</v>
      </c>
      <c r="K11" s="1" t="e" cm="1">
        <f t="array" ref="K11">BUSCARV</f>
        <v>#NAME?</v>
      </c>
      <c r="L11" s="1">
        <v>88</v>
      </c>
      <c r="N11" s="1" t="s">
        <v>146</v>
      </c>
      <c r="O11" s="16">
        <v>44655</v>
      </c>
      <c r="P11" s="5" t="s">
        <v>16</v>
      </c>
      <c r="Q11" s="1" t="e" cm="1" vm="1">
        <f t="array" aca="1" ref="Q11" ca="1">VLOOKUP(ENTRADAS14172044[CÓDIGO PRODUCTO],INVENTARIO12151842[],2,FALSE)</f>
        <v>#VALUE!</v>
      </c>
      <c r="R11" s="1">
        <v>84</v>
      </c>
    </row>
    <row r="12" spans="1:19" x14ac:dyDescent="0.25">
      <c r="A12" s="5" t="s">
        <v>17</v>
      </c>
      <c r="B12" s="4" t="s">
        <v>35</v>
      </c>
      <c r="C12" s="3">
        <f>INVENTARIO12151839[[#This Row],[STOCK]]</f>
        <v>14</v>
      </c>
      <c r="D12" s="3">
        <f>SUMIF(ENTRADAS14172044[[#This Row],[CÓDIGO PRODUCTO]],INVENTARIO12151842[[#This Row],[CÓDIGO PRODUCTO]],ENTRADAS14172044[[#This Row],[CANTIDAD]])</f>
        <v>83</v>
      </c>
      <c r="E12" s="3">
        <f>SUMIF(SALIDAS13161943[[#This Row],[CÓDIGO PRODUCTO]],INVENTARIO12151842[[#This Row],[CÓDIGO PRODUCTO]],SALIDAS13161943[[#This Row],[CANTIDAD]])</f>
        <v>95</v>
      </c>
      <c r="F12" s="6">
        <f>INVENTARIO12151842[[#This Row],[EXISTENCIAS INICIALES]]+INVENTARIO12151842[[#This Row],[ENTRADAS]]-INVENTARIO12151842[[#This Row],[SALIDAS]]</f>
        <v>2</v>
      </c>
      <c r="H12" s="1" t="s">
        <v>146</v>
      </c>
      <c r="I12" s="15">
        <v>44659</v>
      </c>
      <c r="J12" s="5" t="s">
        <v>17</v>
      </c>
      <c r="K12" s="1" t="e" cm="1">
        <f t="array" ref="K12">BUSCARV</f>
        <v>#NAME?</v>
      </c>
      <c r="L12" s="1">
        <v>95</v>
      </c>
      <c r="N12" s="1" t="s">
        <v>147</v>
      </c>
      <c r="O12" s="16">
        <v>44656</v>
      </c>
      <c r="P12" s="5" t="s">
        <v>17</v>
      </c>
      <c r="Q12" s="1" t="e" cm="1" vm="1">
        <f t="array" aca="1" ref="Q12" ca="1">VLOOKUP(ENTRADAS14172044[CÓDIGO PRODUCTO],INVENTARIO12151842[],2,FALSE)</f>
        <v>#VALUE!</v>
      </c>
      <c r="R12" s="1">
        <v>83</v>
      </c>
    </row>
    <row r="13" spans="1:19" x14ac:dyDescent="0.25">
      <c r="A13" s="5" t="s">
        <v>10</v>
      </c>
      <c r="B13" s="4" t="s">
        <v>36</v>
      </c>
      <c r="C13" s="3">
        <f>INVENTARIO12151839[[#This Row],[STOCK]]</f>
        <v>10</v>
      </c>
      <c r="D13" s="3">
        <f>SUMIF(ENTRADAS14172044[[#This Row],[CÓDIGO PRODUCTO]],INVENTARIO12151842[[#This Row],[CÓDIGO PRODUCTO]],ENTRADAS14172044[[#This Row],[CANTIDAD]])</f>
        <v>100</v>
      </c>
      <c r="E13" s="3">
        <f>SUMIF(SALIDAS13161943[[#This Row],[CÓDIGO PRODUCTO]],INVENTARIO12151842[[#This Row],[CÓDIGO PRODUCTO]],SALIDAS13161943[[#This Row],[CANTIDAD]])</f>
        <v>92</v>
      </c>
      <c r="F13" s="6">
        <f>INVENTARIO12151842[[#This Row],[EXISTENCIAS INICIALES]]+INVENTARIO12151842[[#This Row],[ENTRADAS]]-INVENTARIO12151842[[#This Row],[SALIDAS]]</f>
        <v>18</v>
      </c>
      <c r="H13" s="1" t="s">
        <v>147</v>
      </c>
      <c r="I13" s="15">
        <v>44660</v>
      </c>
      <c r="J13" s="5" t="s">
        <v>10</v>
      </c>
      <c r="K13" s="1" t="e" cm="1">
        <f t="array" ref="K13">BUSCARV</f>
        <v>#NAME?</v>
      </c>
      <c r="L13" s="1">
        <v>92</v>
      </c>
      <c r="N13" s="1" t="s">
        <v>148</v>
      </c>
      <c r="O13" s="16">
        <v>44657</v>
      </c>
      <c r="P13" s="5" t="s">
        <v>10</v>
      </c>
      <c r="Q13" s="1" t="e" cm="1" vm="1">
        <f t="array" aca="1" ref="Q13" ca="1">VLOOKUP(ENTRADAS14172044[CÓDIGO PRODUCTO],INVENTARIO12151842[],2,FALSE)</f>
        <v>#VALUE!</v>
      </c>
      <c r="R13" s="1">
        <v>100</v>
      </c>
    </row>
    <row r="14" spans="1:19" x14ac:dyDescent="0.25">
      <c r="A14" s="5" t="s">
        <v>11</v>
      </c>
      <c r="B14" s="4" t="s">
        <v>36</v>
      </c>
      <c r="C14" s="3">
        <f>INVENTARIO12151839[[#This Row],[STOCK]]</f>
        <v>40</v>
      </c>
      <c r="D14" s="3">
        <f>SUMIF(ENTRADAS14172044[[#This Row],[CÓDIGO PRODUCTO]],INVENTARIO12151842[[#This Row],[CÓDIGO PRODUCTO]],ENTRADAS14172044[[#This Row],[CANTIDAD]])</f>
        <v>84</v>
      </c>
      <c r="E14" s="3">
        <f>SUMIF(SALIDAS13161943[[#This Row],[CÓDIGO PRODUCTO]],INVENTARIO12151842[[#This Row],[CÓDIGO PRODUCTO]],SALIDAS13161943[[#This Row],[CANTIDAD]])</f>
        <v>94</v>
      </c>
      <c r="F14" s="6">
        <f>INVENTARIO12151842[[#This Row],[EXISTENCIAS INICIALES]]+INVENTARIO12151842[[#This Row],[ENTRADAS]]-INVENTARIO12151842[[#This Row],[SALIDAS]]</f>
        <v>30</v>
      </c>
      <c r="H14" s="1" t="s">
        <v>148</v>
      </c>
      <c r="I14" s="15">
        <v>44661</v>
      </c>
      <c r="J14" s="5" t="s">
        <v>11</v>
      </c>
      <c r="K14" s="1" t="e" cm="1">
        <f t="array" ref="K14">BUSCARV</f>
        <v>#NAME?</v>
      </c>
      <c r="L14" s="1">
        <v>94</v>
      </c>
      <c r="N14" s="1" t="s">
        <v>149</v>
      </c>
      <c r="O14" s="16">
        <v>44658</v>
      </c>
      <c r="P14" s="5" t="s">
        <v>11</v>
      </c>
      <c r="Q14" s="1" t="e" cm="1" vm="1">
        <f t="array" aca="1" ref="Q14" ca="1">VLOOKUP(ENTRADAS14172044[CÓDIGO PRODUCTO],INVENTARIO12151842[],2,FALSE)</f>
        <v>#VALUE!</v>
      </c>
      <c r="R14" s="1">
        <v>84</v>
      </c>
    </row>
    <row r="15" spans="1:19" x14ac:dyDescent="0.25">
      <c r="A15" s="5" t="s">
        <v>12</v>
      </c>
      <c r="B15" s="4" t="s">
        <v>37</v>
      </c>
      <c r="C15" s="3">
        <f>INVENTARIO12151839[[#This Row],[STOCK]]</f>
        <v>22</v>
      </c>
      <c r="D15" s="3">
        <f>SUMIF(ENTRADAS14172044[[#This Row],[CÓDIGO PRODUCTO]],INVENTARIO12151842[[#This Row],[CÓDIGO PRODUCTO]],ENTRADAS14172044[[#This Row],[CANTIDAD]])</f>
        <v>80</v>
      </c>
      <c r="E15" s="3">
        <f>SUMIF(SALIDAS13161943[[#This Row],[CÓDIGO PRODUCTO]],INVENTARIO12151842[[#This Row],[CÓDIGO PRODUCTO]],SALIDAS13161943[[#This Row],[CANTIDAD]])</f>
        <v>88</v>
      </c>
      <c r="F15" s="6">
        <f>INVENTARIO12151842[[#This Row],[EXISTENCIAS INICIALES]]+INVENTARIO12151842[[#This Row],[ENTRADAS]]-INVENTARIO12151842[[#This Row],[SALIDAS]]</f>
        <v>14</v>
      </c>
      <c r="H15" s="1" t="s">
        <v>149</v>
      </c>
      <c r="I15" s="15">
        <v>44662</v>
      </c>
      <c r="J15" s="5" t="s">
        <v>12</v>
      </c>
      <c r="K15" s="1" t="e" cm="1">
        <f t="array" ref="K15">BUSCARV</f>
        <v>#NAME?</v>
      </c>
      <c r="L15" s="1">
        <v>88</v>
      </c>
      <c r="N15" s="1" t="s">
        <v>150</v>
      </c>
      <c r="O15" s="16">
        <v>44659</v>
      </c>
      <c r="P15" s="5" t="s">
        <v>12</v>
      </c>
      <c r="Q15" s="1" t="e" cm="1" vm="1">
        <f t="array" aca="1" ref="Q15" ca="1">VLOOKUP(ENTRADAS14172044[CÓDIGO PRODUCTO],INVENTARIO12151842[],2,FALSE)</f>
        <v>#VALUE!</v>
      </c>
      <c r="R15" s="1">
        <v>80</v>
      </c>
    </row>
    <row r="16" spans="1:19" x14ac:dyDescent="0.25">
      <c r="A16" s="5" t="s">
        <v>13</v>
      </c>
      <c r="B16" s="4" t="s">
        <v>38</v>
      </c>
      <c r="C16" s="3">
        <f>INVENTARIO12151839[[#This Row],[STOCK]]</f>
        <v>35</v>
      </c>
      <c r="D16" s="3">
        <f>SUMIF(ENTRADAS14172044[[#This Row],[CÓDIGO PRODUCTO]],INVENTARIO12151842[[#This Row],[CÓDIGO PRODUCTO]],ENTRADAS14172044[[#This Row],[CANTIDAD]])</f>
        <v>83</v>
      </c>
      <c r="E16" s="3">
        <f>SUMIF(SALIDAS13161943[[#This Row],[CÓDIGO PRODUCTO]],INVENTARIO12151842[[#This Row],[CÓDIGO PRODUCTO]],SALIDAS13161943[[#This Row],[CANTIDAD]])</f>
        <v>90</v>
      </c>
      <c r="F16" s="6">
        <f>INVENTARIO12151842[[#This Row],[EXISTENCIAS INICIALES]]+INVENTARIO12151842[[#This Row],[ENTRADAS]]-INVENTARIO12151842[[#This Row],[SALIDAS]]</f>
        <v>28</v>
      </c>
      <c r="H16" s="1" t="s">
        <v>150</v>
      </c>
      <c r="I16" s="15">
        <v>44663</v>
      </c>
      <c r="J16" s="5" t="s">
        <v>13</v>
      </c>
      <c r="K16" s="1" t="e" cm="1">
        <f t="array" ref="K16">BUSCARV</f>
        <v>#NAME?</v>
      </c>
      <c r="L16" s="1">
        <v>90</v>
      </c>
      <c r="N16" s="1" t="s">
        <v>151</v>
      </c>
      <c r="O16" s="16">
        <v>44660</v>
      </c>
      <c r="P16" s="5" t="s">
        <v>13</v>
      </c>
      <c r="Q16" s="1" t="e" cm="1" vm="1">
        <f t="array" aca="1" ref="Q16" ca="1">VLOOKUP(ENTRADAS14172044[CÓDIGO PRODUCTO],INVENTARIO12151842[],2,FALSE)</f>
        <v>#VALUE!</v>
      </c>
      <c r="R16" s="1">
        <v>83</v>
      </c>
    </row>
    <row r="17" spans="1:18" x14ac:dyDescent="0.25">
      <c r="A17" s="5" t="s">
        <v>22</v>
      </c>
      <c r="B17" s="4" t="s">
        <v>39</v>
      </c>
      <c r="C17" s="3">
        <f>INVENTARIO12151839[[#This Row],[STOCK]]</f>
        <v>80</v>
      </c>
      <c r="D17" s="3">
        <f>SUMIF(ENTRADAS14172044[[#This Row],[CÓDIGO PRODUCTO]],INVENTARIO12151842[[#This Row],[CÓDIGO PRODUCTO]],ENTRADAS14172044[[#This Row],[CANTIDAD]])</f>
        <v>87</v>
      </c>
      <c r="E17" s="3">
        <f>SUMIF(SALIDAS13161943[[#This Row],[CÓDIGO PRODUCTO]],INVENTARIO12151842[[#This Row],[CÓDIGO PRODUCTO]],SALIDAS13161943[[#This Row],[CANTIDAD]])</f>
        <v>86</v>
      </c>
      <c r="F17" s="6">
        <f>INVENTARIO12151842[[#This Row],[EXISTENCIAS INICIALES]]+INVENTARIO12151842[[#This Row],[ENTRADAS]]-INVENTARIO12151842[[#This Row],[SALIDAS]]</f>
        <v>81</v>
      </c>
      <c r="H17" s="1" t="s">
        <v>151</v>
      </c>
      <c r="I17" s="15">
        <v>44664</v>
      </c>
      <c r="J17" s="5" t="s">
        <v>22</v>
      </c>
      <c r="K17" s="1" t="e" cm="1">
        <f t="array" ref="K17">BUSCARV</f>
        <v>#NAME?</v>
      </c>
      <c r="L17" s="1">
        <v>86</v>
      </c>
      <c r="N17" s="1" t="s">
        <v>152</v>
      </c>
      <c r="O17" s="16">
        <v>44661</v>
      </c>
      <c r="P17" s="5" t="s">
        <v>22</v>
      </c>
      <c r="Q17" s="1" t="e" cm="1" vm="1">
        <f t="array" aca="1" ref="Q17" ca="1">VLOOKUP(ENTRADAS14172044[CÓDIGO PRODUCTO],INVENTARIO12151842[],2,FALSE)</f>
        <v>#VALUE!</v>
      </c>
      <c r="R17" s="1">
        <v>87</v>
      </c>
    </row>
    <row r="18" spans="1:18" x14ac:dyDescent="0.25">
      <c r="A18" s="5" t="s">
        <v>23</v>
      </c>
      <c r="B18" s="4" t="s">
        <v>40</v>
      </c>
      <c r="C18" s="3">
        <f>INVENTARIO12151839[[#This Row],[STOCK]]</f>
        <v>98</v>
      </c>
      <c r="D18" s="3">
        <f>SUMIF(ENTRADAS14172044[[#This Row],[CÓDIGO PRODUCTO]],INVENTARIO12151842[[#This Row],[CÓDIGO PRODUCTO]],ENTRADAS14172044[[#This Row],[CANTIDAD]])</f>
        <v>91</v>
      </c>
      <c r="E18" s="3">
        <f>SUMIF(SALIDAS13161943[[#This Row],[CÓDIGO PRODUCTO]],INVENTARIO12151842[[#This Row],[CÓDIGO PRODUCTO]],SALIDAS13161943[[#This Row],[CANTIDAD]])</f>
        <v>95</v>
      </c>
      <c r="F18" s="6">
        <f>INVENTARIO12151842[[#This Row],[EXISTENCIAS INICIALES]]+INVENTARIO12151842[[#This Row],[ENTRADAS]]-INVENTARIO12151842[[#This Row],[SALIDAS]]</f>
        <v>94</v>
      </c>
      <c r="H18" s="1" t="s">
        <v>152</v>
      </c>
      <c r="I18" s="15">
        <v>44665</v>
      </c>
      <c r="J18" s="5" t="s">
        <v>23</v>
      </c>
      <c r="K18" s="1" t="e" cm="1">
        <f t="array" ref="K18">BUSCARV</f>
        <v>#NAME?</v>
      </c>
      <c r="L18" s="1">
        <v>95</v>
      </c>
      <c r="N18" s="1" t="s">
        <v>153</v>
      </c>
      <c r="O18" s="16">
        <v>44662</v>
      </c>
      <c r="P18" s="5" t="s">
        <v>23</v>
      </c>
      <c r="Q18" s="1" t="e" cm="1" vm="1">
        <f t="array" aca="1" ref="Q18" ca="1">VLOOKUP(ENTRADAS14172044[CÓDIGO PRODUCTO],INVENTARIO12151842[],2,FALSE)</f>
        <v>#VALUE!</v>
      </c>
      <c r="R18" s="1">
        <v>91</v>
      </c>
    </row>
    <row r="19" spans="1:18" x14ac:dyDescent="0.25">
      <c r="A19" s="5" t="s">
        <v>24</v>
      </c>
      <c r="B19" s="4" t="s">
        <v>41</v>
      </c>
      <c r="C19" s="3">
        <f>INVENTARIO12151839[[#This Row],[STOCK]]</f>
        <v>87</v>
      </c>
      <c r="D19" s="3">
        <f>SUMIF(ENTRADAS14172044[[#This Row],[CÓDIGO PRODUCTO]],INVENTARIO12151842[[#This Row],[CÓDIGO PRODUCTO]],ENTRADAS14172044[[#This Row],[CANTIDAD]])</f>
        <v>87</v>
      </c>
      <c r="E19" s="3">
        <f>SUMIF(SALIDAS13161943[[#This Row],[CÓDIGO PRODUCTO]],INVENTARIO12151842[[#This Row],[CÓDIGO PRODUCTO]],SALIDAS13161943[[#This Row],[CANTIDAD]])</f>
        <v>87</v>
      </c>
      <c r="F19" s="6">
        <f>INVENTARIO12151842[[#This Row],[EXISTENCIAS INICIALES]]+INVENTARIO12151842[[#This Row],[ENTRADAS]]-INVENTARIO12151842[[#This Row],[SALIDAS]]</f>
        <v>87</v>
      </c>
      <c r="H19" s="1" t="s">
        <v>153</v>
      </c>
      <c r="I19" s="15">
        <v>44666</v>
      </c>
      <c r="J19" s="5" t="s">
        <v>24</v>
      </c>
      <c r="K19" s="1" t="e" cm="1">
        <f t="array" ref="K19">BUSCARV</f>
        <v>#NAME?</v>
      </c>
      <c r="L19" s="1">
        <v>87</v>
      </c>
      <c r="N19" s="1" t="s">
        <v>154</v>
      </c>
      <c r="O19" s="16">
        <v>44663</v>
      </c>
      <c r="P19" s="5" t="s">
        <v>24</v>
      </c>
      <c r="Q19" s="1" t="e" cm="1" vm="1">
        <f t="array" aca="1" ref="Q19" ca="1">VLOOKUP(ENTRADAS14172044[CÓDIGO PRODUCTO],INVENTARIO12151842[],2,FALSE)</f>
        <v>#VALUE!</v>
      </c>
      <c r="R19" s="1">
        <v>87</v>
      </c>
    </row>
    <row r="20" spans="1:18" x14ac:dyDescent="0.25">
      <c r="A20" s="11" t="s">
        <v>25</v>
      </c>
      <c r="B20" s="12" t="s">
        <v>42</v>
      </c>
      <c r="C20" s="3">
        <f>INVENTARIO12151839[[#This Row],[STOCK]]</f>
        <v>85</v>
      </c>
      <c r="D20" s="3">
        <f>SUMIF(ENTRADAS14172044[[#This Row],[CÓDIGO PRODUCTO]],INVENTARIO12151842[[#This Row],[CÓDIGO PRODUCTO]],ENTRADAS14172044[[#This Row],[CANTIDAD]])</f>
        <v>80</v>
      </c>
      <c r="E20" s="13">
        <f>SUMIF(SALIDAS13161943[[#This Row],[CÓDIGO PRODUCTO]],INVENTARIO12151842[[#This Row],[CÓDIGO PRODUCTO]],SALIDAS13161943[[#This Row],[CANTIDAD]])</f>
        <v>87</v>
      </c>
      <c r="F20" s="14">
        <f>INVENTARIO12151842[[#This Row],[EXISTENCIAS INICIALES]]+INVENTARIO12151842[[#This Row],[ENTRADAS]]-INVENTARIO12151842[[#This Row],[SALIDAS]]</f>
        <v>78</v>
      </c>
      <c r="H20" s="1" t="s">
        <v>154</v>
      </c>
      <c r="I20" s="15">
        <v>44667</v>
      </c>
      <c r="J20" s="11" t="s">
        <v>25</v>
      </c>
      <c r="K20" s="1" t="e" cm="1">
        <f t="array" ref="K20">BUSCARV</f>
        <v>#NAME?</v>
      </c>
      <c r="L20" s="1">
        <v>87</v>
      </c>
      <c r="N20" s="1" t="s">
        <v>155</v>
      </c>
      <c r="O20" s="16">
        <v>44664</v>
      </c>
      <c r="P20" s="11" t="s">
        <v>25</v>
      </c>
      <c r="Q20" s="1" t="e" cm="1" vm="1">
        <f t="array" aca="1" ref="Q20" ca="1">VLOOKUP(ENTRADAS14172044[CÓDIGO PRODUCTO],INVENTARIO12151842[],2,FALSE)</f>
        <v>#VALUE!</v>
      </c>
      <c r="R20" s="1">
        <v>80</v>
      </c>
    </row>
    <row r="21" spans="1:18" x14ac:dyDescent="0.25">
      <c r="A21" s="11" t="s">
        <v>43</v>
      </c>
      <c r="B21" s="4" t="s">
        <v>53</v>
      </c>
      <c r="C21" s="3">
        <f>INVENTARIO12151839[[#This Row],[STOCK]]</f>
        <v>17</v>
      </c>
      <c r="D21" s="17">
        <f>SUMIF(ENTRADAS14172044[[#This Row],[CÓDIGO PRODUCTO]],INVENTARIO12151842[[#This Row],[CÓDIGO PRODUCTO]],ENTRADAS14172044[[#This Row],[CANTIDAD]])</f>
        <v>80</v>
      </c>
      <c r="E21" s="17">
        <f>SUMIF(SALIDAS13161943[[#This Row],[CÓDIGO PRODUCTO]],INVENTARIO12151842[[#This Row],[CÓDIGO PRODUCTO]],SALIDAS13161943[[#This Row],[CANTIDAD]])</f>
        <v>89</v>
      </c>
      <c r="F21" s="18">
        <f>INVENTARIO12151842[[#This Row],[EXISTENCIAS INICIALES]]+INVENTARIO12151842[[#This Row],[ENTRADAS]]-INVENTARIO12151842[[#This Row],[SALIDAS]]</f>
        <v>8</v>
      </c>
      <c r="H21" s="1" t="s">
        <v>155</v>
      </c>
      <c r="I21" s="15">
        <v>44668</v>
      </c>
      <c r="J21" s="11" t="s">
        <v>43</v>
      </c>
      <c r="K21" s="1" t="e" cm="1">
        <f t="array" ref="K21">BUSCARV</f>
        <v>#NAME?</v>
      </c>
      <c r="L21" s="1">
        <v>89</v>
      </c>
      <c r="N21" s="1" t="s">
        <v>156</v>
      </c>
      <c r="O21" s="16">
        <v>44665</v>
      </c>
      <c r="P21" s="11" t="s">
        <v>43</v>
      </c>
      <c r="Q21" s="1" t="e" cm="1" vm="1">
        <f t="array" aca="1" ref="Q21" ca="1">VLOOKUP(ENTRADAS14172044[CÓDIGO PRODUCTO],INVENTARIO12151842[],2,FALSE)</f>
        <v>#VALUE!</v>
      </c>
      <c r="R21" s="1">
        <v>80</v>
      </c>
    </row>
    <row r="22" spans="1:18" x14ac:dyDescent="0.25">
      <c r="A22" s="11" t="s">
        <v>44</v>
      </c>
      <c r="B22" s="4" t="s">
        <v>54</v>
      </c>
      <c r="C22" s="3">
        <f>INVENTARIO12151839[[#This Row],[STOCK]]</f>
        <v>72</v>
      </c>
      <c r="D22" s="17">
        <f>SUMIF(ENTRADAS14172044[[#This Row],[CÓDIGO PRODUCTO]],INVENTARIO12151842[[#This Row],[CÓDIGO PRODUCTO]],ENTRADAS14172044[[#This Row],[CANTIDAD]])</f>
        <v>90</v>
      </c>
      <c r="E22" s="17">
        <f>SUMIF(SALIDAS13161943[[#This Row],[CÓDIGO PRODUCTO]],INVENTARIO12151842[[#This Row],[CÓDIGO PRODUCTO]],SALIDAS13161943[[#This Row],[CANTIDAD]])</f>
        <v>92</v>
      </c>
      <c r="F22" s="18">
        <f>INVENTARIO12151842[[#This Row],[EXISTENCIAS INICIALES]]+INVENTARIO12151842[[#This Row],[ENTRADAS]]-INVENTARIO12151842[[#This Row],[SALIDAS]]</f>
        <v>70</v>
      </c>
      <c r="H22" s="1" t="s">
        <v>156</v>
      </c>
      <c r="I22" s="15">
        <v>44669</v>
      </c>
      <c r="J22" s="11" t="s">
        <v>44</v>
      </c>
      <c r="K22" s="1" t="e" cm="1">
        <f t="array" ref="K22">BUSCARV</f>
        <v>#NAME?</v>
      </c>
      <c r="L22" s="1">
        <v>92</v>
      </c>
      <c r="N22" s="1" t="s">
        <v>157</v>
      </c>
      <c r="O22" s="16">
        <v>44666</v>
      </c>
      <c r="P22" s="11" t="s">
        <v>44</v>
      </c>
      <c r="Q22" s="1" t="e" cm="1" vm="1">
        <f t="array" aca="1" ref="Q22" ca="1">VLOOKUP(ENTRADAS14172044[CÓDIGO PRODUCTO],INVENTARIO12151842[],2,FALSE)</f>
        <v>#VALUE!</v>
      </c>
      <c r="R22" s="1">
        <v>90</v>
      </c>
    </row>
    <row r="23" spans="1:18" x14ac:dyDescent="0.25">
      <c r="A23" s="11" t="s">
        <v>45</v>
      </c>
      <c r="B23" s="4" t="s">
        <v>55</v>
      </c>
      <c r="C23" s="3">
        <f>INVENTARIO12151839[[#This Row],[STOCK]]</f>
        <v>13</v>
      </c>
      <c r="D23" s="17">
        <f>SUMIF(ENTRADAS14172044[[#This Row],[CÓDIGO PRODUCTO]],INVENTARIO12151842[[#This Row],[CÓDIGO PRODUCTO]],ENTRADAS14172044[[#This Row],[CANTIDAD]])</f>
        <v>80</v>
      </c>
      <c r="E23" s="17">
        <f>SUMIF(SALIDAS13161943[[#This Row],[CÓDIGO PRODUCTO]],INVENTARIO12151842[[#This Row],[CÓDIGO PRODUCTO]],SALIDAS13161943[[#This Row],[CANTIDAD]])</f>
        <v>95</v>
      </c>
      <c r="F23" s="18">
        <f>INVENTARIO12151842[[#This Row],[EXISTENCIAS INICIALES]]+INVENTARIO12151842[[#This Row],[ENTRADAS]]-INVENTARIO12151842[[#This Row],[SALIDAS]]</f>
        <v>-2</v>
      </c>
      <c r="H23" s="1" t="s">
        <v>157</v>
      </c>
      <c r="I23" s="15">
        <v>44670</v>
      </c>
      <c r="J23" s="11" t="s">
        <v>45</v>
      </c>
      <c r="K23" s="1" t="e" cm="1">
        <f t="array" ref="K23">BUSCARV</f>
        <v>#NAME?</v>
      </c>
      <c r="L23" s="1">
        <v>95</v>
      </c>
      <c r="N23" s="1" t="s">
        <v>158</v>
      </c>
      <c r="O23" s="16">
        <v>44667</v>
      </c>
      <c r="P23" s="11" t="s">
        <v>45</v>
      </c>
      <c r="Q23" s="1" t="e" cm="1" vm="1">
        <f t="array" aca="1" ref="Q23" ca="1">VLOOKUP(ENTRADAS14172044[CÓDIGO PRODUCTO],INVENTARIO12151842[],2,FALSE)</f>
        <v>#VALUE!</v>
      </c>
      <c r="R23" s="1">
        <v>80</v>
      </c>
    </row>
    <row r="24" spans="1:18" x14ac:dyDescent="0.25">
      <c r="A24" s="11" t="s">
        <v>46</v>
      </c>
      <c r="B24" s="4" t="s">
        <v>56</v>
      </c>
      <c r="C24" s="3">
        <f>INVENTARIO12151839[[#This Row],[STOCK]]</f>
        <v>41</v>
      </c>
      <c r="D24" s="17">
        <f>SUMIF(ENTRADAS14172044[[#This Row],[CÓDIGO PRODUCTO]],INVENTARIO12151842[[#This Row],[CÓDIGO PRODUCTO]],ENTRADAS14172044[[#This Row],[CANTIDAD]])</f>
        <v>86</v>
      </c>
      <c r="E24" s="17">
        <f>SUMIF(SALIDAS13161943[[#This Row],[CÓDIGO PRODUCTO]],INVENTARIO12151842[[#This Row],[CÓDIGO PRODUCTO]],SALIDAS13161943[[#This Row],[CANTIDAD]])</f>
        <v>95</v>
      </c>
      <c r="F24" s="18">
        <f>INVENTARIO12151842[[#This Row],[EXISTENCIAS INICIALES]]+INVENTARIO12151842[[#This Row],[ENTRADAS]]-INVENTARIO12151842[[#This Row],[SALIDAS]]</f>
        <v>32</v>
      </c>
      <c r="H24" s="1" t="s">
        <v>158</v>
      </c>
      <c r="I24" s="15">
        <v>44671</v>
      </c>
      <c r="J24" s="11" t="s">
        <v>46</v>
      </c>
      <c r="K24" s="1" t="e" cm="1">
        <f t="array" ref="K24">BUSCARV</f>
        <v>#NAME?</v>
      </c>
      <c r="L24" s="1">
        <v>95</v>
      </c>
      <c r="N24" s="1" t="s">
        <v>159</v>
      </c>
      <c r="O24" s="16">
        <v>44668</v>
      </c>
      <c r="P24" s="11" t="s">
        <v>46</v>
      </c>
      <c r="Q24" s="1" t="e" cm="1" vm="1">
        <f t="array" aca="1" ref="Q24" ca="1">VLOOKUP(ENTRADAS14172044[CÓDIGO PRODUCTO],INVENTARIO12151842[],2,FALSE)</f>
        <v>#VALUE!</v>
      </c>
      <c r="R24" s="1">
        <v>86</v>
      </c>
    </row>
    <row r="25" spans="1:18" x14ac:dyDescent="0.25">
      <c r="A25" s="11" t="s">
        <v>47</v>
      </c>
      <c r="B25" s="4" t="s">
        <v>57</v>
      </c>
      <c r="C25" s="3">
        <f>INVENTARIO12151839[[#This Row],[STOCK]]</f>
        <v>78</v>
      </c>
      <c r="D25" s="17">
        <f>SUMIF(ENTRADAS14172044[[#This Row],[CÓDIGO PRODUCTO]],INVENTARIO12151842[[#This Row],[CÓDIGO PRODUCTO]],ENTRADAS14172044[[#This Row],[CANTIDAD]])</f>
        <v>87</v>
      </c>
      <c r="E25" s="17">
        <f>SUMIF(SALIDAS13161943[[#This Row],[CÓDIGO PRODUCTO]],INVENTARIO12151842[[#This Row],[CÓDIGO PRODUCTO]],SALIDAS13161943[[#This Row],[CANTIDAD]])</f>
        <v>93</v>
      </c>
      <c r="F25" s="18">
        <f>INVENTARIO12151842[[#This Row],[EXISTENCIAS INICIALES]]+INVENTARIO12151842[[#This Row],[ENTRADAS]]-INVENTARIO12151842[[#This Row],[SALIDAS]]</f>
        <v>72</v>
      </c>
      <c r="H25" s="1" t="s">
        <v>159</v>
      </c>
      <c r="I25" s="15">
        <v>44672</v>
      </c>
      <c r="J25" s="11" t="s">
        <v>47</v>
      </c>
      <c r="K25" s="1" t="e" cm="1">
        <f t="array" ref="K25">BUSCARV</f>
        <v>#NAME?</v>
      </c>
      <c r="L25" s="1">
        <v>93</v>
      </c>
      <c r="N25" s="1" t="s">
        <v>160</v>
      </c>
      <c r="O25" s="16">
        <v>44669</v>
      </c>
      <c r="P25" s="11" t="s">
        <v>47</v>
      </c>
      <c r="Q25" s="1" t="e" cm="1" vm="1">
        <f t="array" aca="1" ref="Q25" ca="1">VLOOKUP(ENTRADAS14172044[CÓDIGO PRODUCTO],INVENTARIO12151842[],2,FALSE)</f>
        <v>#VALUE!</v>
      </c>
      <c r="R25" s="1">
        <v>87</v>
      </c>
    </row>
    <row r="26" spans="1:18" x14ac:dyDescent="0.25">
      <c r="A26" s="11" t="s">
        <v>48</v>
      </c>
      <c r="B26" s="4" t="s">
        <v>58</v>
      </c>
      <c r="C26" s="3">
        <f>INVENTARIO12151839[[#This Row],[STOCK]]</f>
        <v>40</v>
      </c>
      <c r="D26" s="17">
        <f>SUMIF(ENTRADAS14172044[[#This Row],[CÓDIGO PRODUCTO]],INVENTARIO12151842[[#This Row],[CÓDIGO PRODUCTO]],ENTRADAS14172044[[#This Row],[CANTIDAD]])</f>
        <v>83</v>
      </c>
      <c r="E26" s="17">
        <f>SUMIF(SALIDAS13161943[[#This Row],[CÓDIGO PRODUCTO]],INVENTARIO12151842[[#This Row],[CÓDIGO PRODUCTO]],SALIDAS13161943[[#This Row],[CANTIDAD]])</f>
        <v>88</v>
      </c>
      <c r="F26" s="18">
        <f>INVENTARIO12151842[[#This Row],[EXISTENCIAS INICIALES]]+INVENTARIO12151842[[#This Row],[ENTRADAS]]-INVENTARIO12151842[[#This Row],[SALIDAS]]</f>
        <v>35</v>
      </c>
      <c r="H26" s="1" t="s">
        <v>160</v>
      </c>
      <c r="I26" s="15">
        <v>44673</v>
      </c>
      <c r="J26" s="11" t="s">
        <v>48</v>
      </c>
      <c r="K26" s="1" t="e" cm="1">
        <f t="array" ref="K26">BUSCARV</f>
        <v>#NAME?</v>
      </c>
      <c r="L26" s="1">
        <v>88</v>
      </c>
      <c r="N26" s="1" t="s">
        <v>161</v>
      </c>
      <c r="O26" s="16">
        <v>44670</v>
      </c>
      <c r="P26" s="11" t="s">
        <v>48</v>
      </c>
      <c r="Q26" s="1" t="e" cm="1" vm="1">
        <f t="array" aca="1" ref="Q26" ca="1">VLOOKUP(ENTRADAS14172044[CÓDIGO PRODUCTO],INVENTARIO12151842[],2,FALSE)</f>
        <v>#VALUE!</v>
      </c>
      <c r="R26" s="1">
        <v>83</v>
      </c>
    </row>
    <row r="27" spans="1:18" x14ac:dyDescent="0.25">
      <c r="A27" s="11" t="s">
        <v>49</v>
      </c>
      <c r="B27" s="4" t="s">
        <v>59</v>
      </c>
      <c r="C27" s="3">
        <f>INVENTARIO12151839[[#This Row],[STOCK]]</f>
        <v>26</v>
      </c>
      <c r="D27" s="17">
        <f>SUMIF(ENTRADAS14172044[[#This Row],[CÓDIGO PRODUCTO]],INVENTARIO12151842[[#This Row],[CÓDIGO PRODUCTO]],ENTRADAS14172044[[#This Row],[CANTIDAD]])</f>
        <v>82</v>
      </c>
      <c r="E27" s="17">
        <f>SUMIF(SALIDAS13161943[[#This Row],[CÓDIGO PRODUCTO]],INVENTARIO12151842[[#This Row],[CÓDIGO PRODUCTO]],SALIDAS13161943[[#This Row],[CANTIDAD]])</f>
        <v>90</v>
      </c>
      <c r="F27" s="18">
        <f>INVENTARIO12151842[[#This Row],[EXISTENCIAS INICIALES]]+INVENTARIO12151842[[#This Row],[ENTRADAS]]-INVENTARIO12151842[[#This Row],[SALIDAS]]</f>
        <v>18</v>
      </c>
      <c r="H27" s="1" t="s">
        <v>161</v>
      </c>
      <c r="I27" s="15">
        <v>44674</v>
      </c>
      <c r="J27" s="11" t="s">
        <v>49</v>
      </c>
      <c r="K27" s="1" t="e" cm="1">
        <f t="array" ref="K27">BUSCARV</f>
        <v>#NAME?</v>
      </c>
      <c r="L27" s="1">
        <v>90</v>
      </c>
      <c r="N27" s="1" t="s">
        <v>162</v>
      </c>
      <c r="O27" s="16">
        <v>44671</v>
      </c>
      <c r="P27" s="11" t="s">
        <v>49</v>
      </c>
      <c r="Q27" s="1" t="e" cm="1" vm="1">
        <f t="array" aca="1" ref="Q27" ca="1">VLOOKUP(ENTRADAS14172044[CÓDIGO PRODUCTO],INVENTARIO12151842[],2,FALSE)</f>
        <v>#VALUE!</v>
      </c>
      <c r="R27" s="1">
        <v>82</v>
      </c>
    </row>
    <row r="28" spans="1:18" x14ac:dyDescent="0.25">
      <c r="A28" s="11" t="s">
        <v>50</v>
      </c>
      <c r="B28" s="4" t="s">
        <v>60</v>
      </c>
      <c r="C28" s="3">
        <f>INVENTARIO12151839[[#This Row],[STOCK]]</f>
        <v>67</v>
      </c>
      <c r="D28" s="17">
        <f>SUMIF(ENTRADAS14172044[[#This Row],[CÓDIGO PRODUCTO]],INVENTARIO12151842[[#This Row],[CÓDIGO PRODUCTO]],ENTRADAS14172044[[#This Row],[CANTIDAD]])</f>
        <v>83</v>
      </c>
      <c r="E28" s="17">
        <f>SUMIF(SALIDAS13161943[[#This Row],[CÓDIGO PRODUCTO]],INVENTARIO12151842[[#This Row],[CÓDIGO PRODUCTO]],SALIDAS13161943[[#This Row],[CANTIDAD]])</f>
        <v>91</v>
      </c>
      <c r="F28" s="18">
        <f>INVENTARIO12151842[[#This Row],[EXISTENCIAS INICIALES]]+INVENTARIO12151842[[#This Row],[ENTRADAS]]-INVENTARIO12151842[[#This Row],[SALIDAS]]</f>
        <v>59</v>
      </c>
      <c r="H28" s="1" t="s">
        <v>162</v>
      </c>
      <c r="I28" s="15">
        <v>44675</v>
      </c>
      <c r="J28" s="11" t="s">
        <v>50</v>
      </c>
      <c r="K28" s="1" t="e" cm="1">
        <f t="array" ref="K28">BUSCARV</f>
        <v>#NAME?</v>
      </c>
      <c r="L28" s="1">
        <v>91</v>
      </c>
      <c r="N28" s="1" t="s">
        <v>163</v>
      </c>
      <c r="O28" s="16">
        <v>44672</v>
      </c>
      <c r="P28" s="11" t="s">
        <v>50</v>
      </c>
      <c r="Q28" s="1" t="e" cm="1" vm="1">
        <f t="array" aca="1" ref="Q28" ca="1">VLOOKUP(ENTRADAS14172044[CÓDIGO PRODUCTO],INVENTARIO12151842[],2,FALSE)</f>
        <v>#VALUE!</v>
      </c>
      <c r="R28" s="1">
        <v>83</v>
      </c>
    </row>
    <row r="29" spans="1:18" x14ac:dyDescent="0.25">
      <c r="A29" s="11" t="s">
        <v>51</v>
      </c>
      <c r="B29" s="4" t="s">
        <v>61</v>
      </c>
      <c r="C29" s="3">
        <f>INVENTARIO12151839[[#This Row],[STOCK]]</f>
        <v>97</v>
      </c>
      <c r="D29" s="17">
        <f>SUMIF(ENTRADAS14172044[[#This Row],[CÓDIGO PRODUCTO]],INVENTARIO12151842[[#This Row],[CÓDIGO PRODUCTO]],ENTRADAS14172044[[#This Row],[CANTIDAD]])</f>
        <v>84</v>
      </c>
      <c r="E29" s="17">
        <f>SUMIF(SALIDAS13161943[[#This Row],[CÓDIGO PRODUCTO]],INVENTARIO12151842[[#This Row],[CÓDIGO PRODUCTO]],SALIDAS13161943[[#This Row],[CANTIDAD]])</f>
        <v>87</v>
      </c>
      <c r="F29" s="18">
        <f>INVENTARIO12151842[[#This Row],[EXISTENCIAS INICIALES]]+INVENTARIO12151842[[#This Row],[ENTRADAS]]-INVENTARIO12151842[[#This Row],[SALIDAS]]</f>
        <v>94</v>
      </c>
      <c r="H29" s="1" t="s">
        <v>163</v>
      </c>
      <c r="I29" s="15">
        <v>44676</v>
      </c>
      <c r="J29" s="11" t="s">
        <v>51</v>
      </c>
      <c r="K29" s="1" t="e" cm="1">
        <f t="array" ref="K29">BUSCARV</f>
        <v>#NAME?</v>
      </c>
      <c r="L29" s="1">
        <v>87</v>
      </c>
      <c r="N29" s="1" t="s">
        <v>164</v>
      </c>
      <c r="O29" s="16">
        <v>44673</v>
      </c>
      <c r="P29" s="11" t="s">
        <v>51</v>
      </c>
      <c r="Q29" s="1" t="e" cm="1" vm="1">
        <f t="array" aca="1" ref="Q29" ca="1">VLOOKUP(ENTRADAS14172044[CÓDIGO PRODUCTO],INVENTARIO12151842[],2,FALSE)</f>
        <v>#VALUE!</v>
      </c>
      <c r="R29" s="1">
        <v>84</v>
      </c>
    </row>
    <row r="30" spans="1:18" x14ac:dyDescent="0.25">
      <c r="A30" s="11" t="s">
        <v>52</v>
      </c>
      <c r="B30" s="4" t="s">
        <v>62</v>
      </c>
      <c r="C30" s="3">
        <f>INVENTARIO12151839[[#This Row],[STOCK]]</f>
        <v>26</v>
      </c>
      <c r="D30" s="17">
        <f>SUMIF(ENTRADAS14172044[[#This Row],[CÓDIGO PRODUCTO]],INVENTARIO12151842[[#This Row],[CÓDIGO PRODUCTO]],ENTRADAS14172044[[#This Row],[CANTIDAD]])</f>
        <v>81</v>
      </c>
      <c r="E30" s="17">
        <f>SUMIF(SALIDAS13161943[[#This Row],[CÓDIGO PRODUCTO]],INVENTARIO12151842[[#This Row],[CÓDIGO PRODUCTO]],SALIDAS13161943[[#This Row],[CANTIDAD]])</f>
        <v>92</v>
      </c>
      <c r="F30" s="18">
        <f>INVENTARIO12151842[[#This Row],[EXISTENCIAS INICIALES]]+INVENTARIO12151842[[#This Row],[ENTRADAS]]-INVENTARIO12151842[[#This Row],[SALIDAS]]</f>
        <v>15</v>
      </c>
      <c r="H30" s="1" t="s">
        <v>164</v>
      </c>
      <c r="I30" s="15">
        <v>44677</v>
      </c>
      <c r="J30" s="11" t="s">
        <v>52</v>
      </c>
      <c r="K30" s="1" t="e" cm="1">
        <f t="array" ref="K30">BUSCARV</f>
        <v>#NAME?</v>
      </c>
      <c r="L30" s="1">
        <v>92</v>
      </c>
      <c r="N30" s="1" t="s">
        <v>165</v>
      </c>
      <c r="O30" s="16">
        <v>44674</v>
      </c>
      <c r="P30" s="11" t="s">
        <v>52</v>
      </c>
      <c r="Q30" s="1" t="e" cm="1" vm="1">
        <f t="array" aca="1" ref="Q30" ca="1">VLOOKUP(ENTRADAS14172044[CÓDIGO PRODUCTO],INVENTARIO12151842[],2,FALSE)</f>
        <v>#VALUE!</v>
      </c>
      <c r="R30" s="1">
        <v>81</v>
      </c>
    </row>
    <row r="31" spans="1:18" x14ac:dyDescent="0.25">
      <c r="A31" s="11" t="s">
        <v>63</v>
      </c>
      <c r="B31" s="4" t="s">
        <v>74</v>
      </c>
      <c r="C31" s="3">
        <f>INVENTARIO12151839[[#This Row],[STOCK]]</f>
        <v>66</v>
      </c>
      <c r="D31" s="17">
        <f>SUMIF(ENTRADAS14172044[[#This Row],[CÓDIGO PRODUCTO]],INVENTARIO12151842[[#This Row],[CÓDIGO PRODUCTO]],ENTRADAS14172044[[#This Row],[CANTIDAD]])</f>
        <v>90</v>
      </c>
      <c r="E31" s="17">
        <f>SUMIF(SALIDAS13161943[[#This Row],[CÓDIGO PRODUCTO]],INVENTARIO12151842[[#This Row],[CÓDIGO PRODUCTO]],SALIDAS13161943[[#This Row],[CANTIDAD]])</f>
        <v>94</v>
      </c>
      <c r="F31" s="18">
        <f>INVENTARIO12151842[[#This Row],[EXISTENCIAS INICIALES]]+INVENTARIO12151842[[#This Row],[ENTRADAS]]-INVENTARIO12151842[[#This Row],[SALIDAS]]</f>
        <v>62</v>
      </c>
      <c r="H31" s="1" t="s">
        <v>165</v>
      </c>
      <c r="I31" s="15">
        <v>44678</v>
      </c>
      <c r="J31" s="11" t="s">
        <v>63</v>
      </c>
      <c r="K31" s="1" t="e" cm="1">
        <f t="array" ref="K31">BUSCARV</f>
        <v>#NAME?</v>
      </c>
      <c r="L31" s="1">
        <v>94</v>
      </c>
      <c r="N31" s="1" t="s">
        <v>166</v>
      </c>
      <c r="O31" s="16">
        <v>44675</v>
      </c>
      <c r="P31" s="11" t="s">
        <v>63</v>
      </c>
      <c r="Q31" s="1" t="e" cm="1" vm="1">
        <f t="array" aca="1" ref="Q31" ca="1">VLOOKUP(ENTRADAS14172044[CÓDIGO PRODUCTO],INVENTARIO12151842[],2,FALSE)</f>
        <v>#VALUE!</v>
      </c>
      <c r="R31" s="1">
        <v>90</v>
      </c>
    </row>
    <row r="32" spans="1:18" x14ac:dyDescent="0.25">
      <c r="A32" s="11" t="s">
        <v>64</v>
      </c>
      <c r="B32" s="4" t="s">
        <v>75</v>
      </c>
      <c r="C32" s="3">
        <f>INVENTARIO12151839[[#This Row],[STOCK]]</f>
        <v>51</v>
      </c>
      <c r="D32" s="17">
        <f>SUMIF(ENTRADAS14172044[[#This Row],[CÓDIGO PRODUCTO]],INVENTARIO12151842[[#This Row],[CÓDIGO PRODUCTO]],ENTRADAS14172044[[#This Row],[CANTIDAD]])</f>
        <v>87</v>
      </c>
      <c r="E32" s="17">
        <f>SUMIF(SALIDAS13161943[[#This Row],[CÓDIGO PRODUCTO]],INVENTARIO12151842[[#This Row],[CÓDIGO PRODUCTO]],SALIDAS13161943[[#This Row],[CANTIDAD]])</f>
        <v>94</v>
      </c>
      <c r="F32" s="18">
        <f>INVENTARIO12151842[[#This Row],[EXISTENCIAS INICIALES]]+INVENTARIO12151842[[#This Row],[ENTRADAS]]-INVENTARIO12151842[[#This Row],[SALIDAS]]</f>
        <v>44</v>
      </c>
      <c r="H32" s="1" t="s">
        <v>166</v>
      </c>
      <c r="I32" s="15">
        <v>44679</v>
      </c>
      <c r="J32" s="11" t="s">
        <v>64</v>
      </c>
      <c r="K32" s="1" t="e" cm="1">
        <f t="array" ref="K32">BUSCARV</f>
        <v>#NAME?</v>
      </c>
      <c r="L32" s="1">
        <v>94</v>
      </c>
      <c r="N32" s="1" t="s">
        <v>167</v>
      </c>
      <c r="O32" s="16">
        <v>44676</v>
      </c>
      <c r="P32" s="11" t="s">
        <v>64</v>
      </c>
      <c r="Q32" s="1" t="e" cm="1" vm="1">
        <f t="array" aca="1" ref="Q32" ca="1">VLOOKUP(ENTRADAS14172044[CÓDIGO PRODUCTO],INVENTARIO12151842[],2,FALSE)</f>
        <v>#VALUE!</v>
      </c>
      <c r="R32" s="1">
        <v>87</v>
      </c>
    </row>
    <row r="33" spans="1:18" x14ac:dyDescent="0.25">
      <c r="A33" s="11" t="s">
        <v>65</v>
      </c>
      <c r="B33" s="4" t="s">
        <v>76</v>
      </c>
      <c r="C33" s="3">
        <f>INVENTARIO12151839[[#This Row],[STOCK]]</f>
        <v>83</v>
      </c>
      <c r="D33" s="17">
        <f>SUMIF(ENTRADAS14172044[[#This Row],[CÓDIGO PRODUCTO]],INVENTARIO12151842[[#This Row],[CÓDIGO PRODUCTO]],ENTRADAS14172044[[#This Row],[CANTIDAD]])</f>
        <v>90</v>
      </c>
      <c r="E33" s="17">
        <f>SUMIF(SALIDAS13161943[[#This Row],[CÓDIGO PRODUCTO]],INVENTARIO12151842[[#This Row],[CÓDIGO PRODUCTO]],SALIDAS13161943[[#This Row],[CANTIDAD]])</f>
        <v>92</v>
      </c>
      <c r="F33" s="18">
        <f>INVENTARIO12151842[[#This Row],[EXISTENCIAS INICIALES]]+INVENTARIO12151842[[#This Row],[ENTRADAS]]-INVENTARIO12151842[[#This Row],[SALIDAS]]</f>
        <v>81</v>
      </c>
      <c r="H33" s="1" t="s">
        <v>167</v>
      </c>
      <c r="I33" s="15">
        <v>44680</v>
      </c>
      <c r="J33" s="11" t="s">
        <v>65</v>
      </c>
      <c r="K33" s="1" t="e" cm="1">
        <f t="array" ref="K33">BUSCARV</f>
        <v>#NAME?</v>
      </c>
      <c r="L33" s="1">
        <v>92</v>
      </c>
      <c r="N33" s="1" t="s">
        <v>168</v>
      </c>
      <c r="O33" s="16">
        <v>44677</v>
      </c>
      <c r="P33" s="11" t="s">
        <v>65</v>
      </c>
      <c r="Q33" s="1" t="e" cm="1" vm="1">
        <f t="array" aca="1" ref="Q33" ca="1">VLOOKUP(ENTRADAS14172044[CÓDIGO PRODUCTO],INVENTARIO12151842[],2,FALSE)</f>
        <v>#VALUE!</v>
      </c>
      <c r="R33" s="1">
        <v>90</v>
      </c>
    </row>
    <row r="34" spans="1:18" x14ac:dyDescent="0.25">
      <c r="A34" s="11" t="s">
        <v>66</v>
      </c>
      <c r="B34" s="4" t="s">
        <v>77</v>
      </c>
      <c r="C34" s="3">
        <f>INVENTARIO12151839[[#This Row],[STOCK]]</f>
        <v>92</v>
      </c>
      <c r="D34" s="17">
        <f>SUMIF(ENTRADAS14172044[[#This Row],[CÓDIGO PRODUCTO]],INVENTARIO12151842[[#This Row],[CÓDIGO PRODUCTO]],ENTRADAS14172044[[#This Row],[CANTIDAD]])</f>
        <v>90</v>
      </c>
      <c r="E34" s="17">
        <f>SUMIF(SALIDAS13161943[[#This Row],[CÓDIGO PRODUCTO]],INVENTARIO12151842[[#This Row],[CÓDIGO PRODUCTO]],SALIDAS13161943[[#This Row],[CANTIDAD]])</f>
        <v>87</v>
      </c>
      <c r="F34" s="18">
        <f>INVENTARIO12151842[[#This Row],[EXISTENCIAS INICIALES]]+INVENTARIO12151842[[#This Row],[ENTRADAS]]-INVENTARIO12151842[[#This Row],[SALIDAS]]</f>
        <v>95</v>
      </c>
      <c r="H34" s="1" t="s">
        <v>168</v>
      </c>
      <c r="I34" s="15">
        <v>44681</v>
      </c>
      <c r="J34" s="11" t="s">
        <v>66</v>
      </c>
      <c r="K34" s="1" t="e" cm="1">
        <f t="array" ref="K34">BUSCARV</f>
        <v>#NAME?</v>
      </c>
      <c r="L34" s="1">
        <v>87</v>
      </c>
      <c r="N34" s="1" t="s">
        <v>169</v>
      </c>
      <c r="O34" s="16">
        <v>44678</v>
      </c>
      <c r="P34" s="11" t="s">
        <v>66</v>
      </c>
      <c r="Q34" s="1" t="e" cm="1" vm="1">
        <f t="array" aca="1" ref="Q34" ca="1">VLOOKUP(ENTRADAS14172044[CÓDIGO PRODUCTO],INVENTARIO12151842[],2,FALSE)</f>
        <v>#VALUE!</v>
      </c>
      <c r="R34" s="1">
        <v>90</v>
      </c>
    </row>
    <row r="35" spans="1:18" x14ac:dyDescent="0.25">
      <c r="A35" s="11" t="s">
        <v>67</v>
      </c>
      <c r="B35" s="4" t="s">
        <v>78</v>
      </c>
      <c r="C35" s="3">
        <f>INVENTARIO12151839[[#This Row],[STOCK]]</f>
        <v>69</v>
      </c>
      <c r="D35" s="17">
        <f>SUMIF(ENTRADAS14172044[[#This Row],[CÓDIGO PRODUCTO]],INVENTARIO12151842[[#This Row],[CÓDIGO PRODUCTO]],ENTRADAS14172044[[#This Row],[CANTIDAD]])</f>
        <v>91</v>
      </c>
      <c r="E35" s="17">
        <f>SUMIF(SALIDAS13161943[[#This Row],[CÓDIGO PRODUCTO]],INVENTARIO12151842[[#This Row],[CÓDIGO PRODUCTO]],SALIDAS13161943[[#This Row],[CANTIDAD]])</f>
        <v>89</v>
      </c>
      <c r="F35" s="18">
        <f>INVENTARIO12151842[[#This Row],[EXISTENCIAS INICIALES]]+INVENTARIO12151842[[#This Row],[ENTRADAS]]-INVENTARIO12151842[[#This Row],[SALIDAS]]</f>
        <v>71</v>
      </c>
      <c r="H35" s="1" t="s">
        <v>169</v>
      </c>
      <c r="I35" s="15">
        <v>44682</v>
      </c>
      <c r="J35" s="11" t="s">
        <v>67</v>
      </c>
      <c r="K35" s="1" t="e" cm="1">
        <f t="array" ref="K35">BUSCARV</f>
        <v>#NAME?</v>
      </c>
      <c r="L35" s="1">
        <v>89</v>
      </c>
      <c r="N35" s="1" t="s">
        <v>170</v>
      </c>
      <c r="O35" s="16">
        <v>44679</v>
      </c>
      <c r="P35" s="11" t="s">
        <v>67</v>
      </c>
      <c r="Q35" s="1" t="e" cm="1" vm="1">
        <f t="array" aca="1" ref="Q35" ca="1">VLOOKUP(ENTRADAS14172044[CÓDIGO PRODUCTO],INVENTARIO12151842[],2,FALSE)</f>
        <v>#VALUE!</v>
      </c>
      <c r="R35" s="1">
        <v>91</v>
      </c>
    </row>
    <row r="36" spans="1:18" x14ac:dyDescent="0.25">
      <c r="A36" s="11" t="s">
        <v>68</v>
      </c>
      <c r="B36" s="4" t="s">
        <v>79</v>
      </c>
      <c r="C36" s="3">
        <f>INVENTARIO12151839[[#This Row],[STOCK]]</f>
        <v>73</v>
      </c>
      <c r="D36" s="17">
        <f>SUMIF(ENTRADAS14172044[[#This Row],[CÓDIGO PRODUCTO]],INVENTARIO12151842[[#This Row],[CÓDIGO PRODUCTO]],ENTRADAS14172044[[#This Row],[CANTIDAD]])</f>
        <v>87</v>
      </c>
      <c r="E36" s="17">
        <f>SUMIF(SALIDAS13161943[[#This Row],[CÓDIGO PRODUCTO]],INVENTARIO12151842[[#This Row],[CÓDIGO PRODUCTO]],SALIDAS13161943[[#This Row],[CANTIDAD]])</f>
        <v>94</v>
      </c>
      <c r="F36" s="18">
        <f>INVENTARIO12151842[[#This Row],[EXISTENCIAS INICIALES]]+INVENTARIO12151842[[#This Row],[ENTRADAS]]-INVENTARIO12151842[[#This Row],[SALIDAS]]</f>
        <v>66</v>
      </c>
      <c r="H36" s="1" t="s">
        <v>170</v>
      </c>
      <c r="I36" s="15">
        <v>44683</v>
      </c>
      <c r="J36" s="11" t="s">
        <v>68</v>
      </c>
      <c r="K36" s="1" t="e" cm="1">
        <f t="array" ref="K36">BUSCARV</f>
        <v>#NAME?</v>
      </c>
      <c r="L36" s="1">
        <v>94</v>
      </c>
      <c r="N36" s="1" t="s">
        <v>171</v>
      </c>
      <c r="O36" s="16">
        <v>44680</v>
      </c>
      <c r="P36" s="11" t="s">
        <v>68</v>
      </c>
      <c r="Q36" s="1" t="e" cm="1" vm="1">
        <f t="array" aca="1" ref="Q36" ca="1">VLOOKUP(ENTRADAS14172044[CÓDIGO PRODUCTO],INVENTARIO12151842[],2,FALSE)</f>
        <v>#VALUE!</v>
      </c>
      <c r="R36" s="1">
        <v>87</v>
      </c>
    </row>
    <row r="37" spans="1:18" x14ac:dyDescent="0.25">
      <c r="A37" s="11" t="s">
        <v>69</v>
      </c>
      <c r="B37" s="4" t="s">
        <v>80</v>
      </c>
      <c r="C37" s="3">
        <f>INVENTARIO12151839[[#This Row],[STOCK]]</f>
        <v>73</v>
      </c>
      <c r="D37" s="17">
        <f>SUMIF(ENTRADAS14172044[[#This Row],[CÓDIGO PRODUCTO]],INVENTARIO12151842[[#This Row],[CÓDIGO PRODUCTO]],ENTRADAS14172044[[#This Row],[CANTIDAD]])</f>
        <v>89</v>
      </c>
      <c r="E37" s="17">
        <f>SUMIF(SALIDAS13161943[[#This Row],[CÓDIGO PRODUCTO]],INVENTARIO12151842[[#This Row],[CÓDIGO PRODUCTO]],SALIDAS13161943[[#This Row],[CANTIDAD]])</f>
        <v>95</v>
      </c>
      <c r="F37" s="18">
        <f>INVENTARIO12151842[[#This Row],[EXISTENCIAS INICIALES]]+INVENTARIO12151842[[#This Row],[ENTRADAS]]-INVENTARIO12151842[[#This Row],[SALIDAS]]</f>
        <v>67</v>
      </c>
      <c r="H37" s="1" t="s">
        <v>171</v>
      </c>
      <c r="I37" s="15">
        <v>44684</v>
      </c>
      <c r="J37" s="11" t="s">
        <v>69</v>
      </c>
      <c r="K37" s="1" t="e" cm="1">
        <f t="array" ref="K37">BUSCARV</f>
        <v>#NAME?</v>
      </c>
      <c r="L37" s="1">
        <v>95</v>
      </c>
      <c r="N37" s="1" t="s">
        <v>172</v>
      </c>
      <c r="O37" s="16">
        <v>44681</v>
      </c>
      <c r="P37" s="11" t="s">
        <v>69</v>
      </c>
      <c r="Q37" s="1" t="e" cm="1" vm="1">
        <f t="array" aca="1" ref="Q37" ca="1">VLOOKUP(ENTRADAS14172044[CÓDIGO PRODUCTO],INVENTARIO12151842[],2,FALSE)</f>
        <v>#VALUE!</v>
      </c>
      <c r="R37" s="1">
        <v>89</v>
      </c>
    </row>
    <row r="38" spans="1:18" x14ac:dyDescent="0.25">
      <c r="A38" s="11" t="s">
        <v>70</v>
      </c>
      <c r="B38" s="4" t="s">
        <v>81</v>
      </c>
      <c r="C38" s="3">
        <f>INVENTARIO12151839[[#This Row],[STOCK]]</f>
        <v>108</v>
      </c>
      <c r="D38" s="17">
        <f>SUMIF(ENTRADAS14172044[[#This Row],[CÓDIGO PRODUCTO]],INVENTARIO12151842[[#This Row],[CÓDIGO PRODUCTO]],ENTRADAS14172044[[#This Row],[CANTIDAD]])</f>
        <v>91</v>
      </c>
      <c r="E38" s="17">
        <f>SUMIF(SALIDAS13161943[[#This Row],[CÓDIGO PRODUCTO]],INVENTARIO12151842[[#This Row],[CÓDIGO PRODUCTO]],SALIDAS13161943[[#This Row],[CANTIDAD]])</f>
        <v>92</v>
      </c>
      <c r="F38" s="18">
        <f>INVENTARIO12151842[[#This Row],[EXISTENCIAS INICIALES]]+INVENTARIO12151842[[#This Row],[ENTRADAS]]-INVENTARIO12151842[[#This Row],[SALIDAS]]</f>
        <v>107</v>
      </c>
      <c r="H38" s="1" t="s">
        <v>172</v>
      </c>
      <c r="I38" s="15">
        <v>44685</v>
      </c>
      <c r="J38" s="11" t="s">
        <v>70</v>
      </c>
      <c r="K38" s="1" t="e" cm="1">
        <f t="array" ref="K38">BUSCARV</f>
        <v>#NAME?</v>
      </c>
      <c r="L38" s="1">
        <v>92</v>
      </c>
      <c r="N38" s="1" t="s">
        <v>173</v>
      </c>
      <c r="O38" s="16">
        <v>44682</v>
      </c>
      <c r="P38" s="11" t="s">
        <v>70</v>
      </c>
      <c r="Q38" s="1" t="e" cm="1" vm="1">
        <f t="array" aca="1" ref="Q38" ca="1">VLOOKUP(ENTRADAS14172044[CÓDIGO PRODUCTO],INVENTARIO12151842[],2,FALSE)</f>
        <v>#VALUE!</v>
      </c>
      <c r="R38" s="1">
        <v>91</v>
      </c>
    </row>
    <row r="39" spans="1:18" x14ac:dyDescent="0.25">
      <c r="A39" s="11" t="s">
        <v>71</v>
      </c>
      <c r="B39" s="4" t="s">
        <v>82</v>
      </c>
      <c r="C39" s="3">
        <f>INVENTARIO12151839[[#This Row],[STOCK]]</f>
        <v>14</v>
      </c>
      <c r="D39" s="17">
        <f>SUMIF(ENTRADAS14172044[[#This Row],[CÓDIGO PRODUCTO]],INVENTARIO12151842[[#This Row],[CÓDIGO PRODUCTO]],ENTRADAS14172044[[#This Row],[CANTIDAD]])</f>
        <v>81</v>
      </c>
      <c r="E39" s="17">
        <f>SUMIF(SALIDAS13161943[[#This Row],[CÓDIGO PRODUCTO]],INVENTARIO12151842[[#This Row],[CÓDIGO PRODUCTO]],SALIDAS13161943[[#This Row],[CANTIDAD]])</f>
        <v>93</v>
      </c>
      <c r="F39" s="18">
        <f>INVENTARIO12151842[[#This Row],[EXISTENCIAS INICIALES]]+INVENTARIO12151842[[#This Row],[ENTRADAS]]-INVENTARIO12151842[[#This Row],[SALIDAS]]</f>
        <v>2</v>
      </c>
      <c r="H39" s="1" t="s">
        <v>173</v>
      </c>
      <c r="I39" s="15">
        <v>44686</v>
      </c>
      <c r="J39" s="11" t="s">
        <v>71</v>
      </c>
      <c r="K39" s="1" t="e" cm="1">
        <f t="array" ref="K39">BUSCARV</f>
        <v>#NAME?</v>
      </c>
      <c r="L39" s="1">
        <v>93</v>
      </c>
      <c r="N39" s="1" t="s">
        <v>174</v>
      </c>
      <c r="O39" s="16">
        <v>44683</v>
      </c>
      <c r="P39" s="11" t="s">
        <v>71</v>
      </c>
      <c r="Q39" s="1" t="e" cm="1" vm="1">
        <f t="array" aca="1" ref="Q39" ca="1">VLOOKUP(ENTRADAS14172044[CÓDIGO PRODUCTO],INVENTARIO12151842[],2,FALSE)</f>
        <v>#VALUE!</v>
      </c>
      <c r="R39" s="1">
        <v>81</v>
      </c>
    </row>
    <row r="40" spans="1:18" x14ac:dyDescent="0.25">
      <c r="A40" s="11" t="s">
        <v>72</v>
      </c>
      <c r="B40" s="4" t="s">
        <v>83</v>
      </c>
      <c r="C40" s="3">
        <f>INVENTARIO12151839[[#This Row],[STOCK]]</f>
        <v>93</v>
      </c>
      <c r="D40" s="17">
        <f>SUMIF(ENTRADAS14172044[[#This Row],[CÓDIGO PRODUCTO]],INVENTARIO12151842[[#This Row],[CÓDIGO PRODUCTO]],ENTRADAS14172044[[#This Row],[CANTIDAD]])</f>
        <v>88</v>
      </c>
      <c r="E40" s="17">
        <f>SUMIF(SALIDAS13161943[[#This Row],[CÓDIGO PRODUCTO]],INVENTARIO12151842[[#This Row],[CÓDIGO PRODUCTO]],SALIDAS13161943[[#This Row],[CANTIDAD]])</f>
        <v>86</v>
      </c>
      <c r="F40" s="18">
        <f>INVENTARIO12151842[[#This Row],[EXISTENCIAS INICIALES]]+INVENTARIO12151842[[#This Row],[ENTRADAS]]-INVENTARIO12151842[[#This Row],[SALIDAS]]</f>
        <v>95</v>
      </c>
      <c r="H40" s="1" t="s">
        <v>174</v>
      </c>
      <c r="I40" s="15">
        <v>44687</v>
      </c>
      <c r="J40" s="11" t="s">
        <v>72</v>
      </c>
      <c r="K40" s="1" t="e" cm="1">
        <f t="array" ref="K40">BUSCARV</f>
        <v>#NAME?</v>
      </c>
      <c r="L40" s="1">
        <v>86</v>
      </c>
      <c r="N40" s="1" t="s">
        <v>175</v>
      </c>
      <c r="O40" s="16">
        <v>44684</v>
      </c>
      <c r="P40" s="11" t="s">
        <v>72</v>
      </c>
      <c r="Q40" s="1" t="e" cm="1" vm="1">
        <f t="array" aca="1" ref="Q40" ca="1">VLOOKUP(ENTRADAS14172044[CÓDIGO PRODUCTO],INVENTARIO12151842[],2,FALSE)</f>
        <v>#VALUE!</v>
      </c>
      <c r="R40" s="1">
        <v>88</v>
      </c>
    </row>
    <row r="41" spans="1:18" x14ac:dyDescent="0.25">
      <c r="A41" s="11" t="s">
        <v>73</v>
      </c>
      <c r="B41" s="4" t="s">
        <v>84</v>
      </c>
      <c r="C41" s="3">
        <f>INVENTARIO12151839[[#This Row],[STOCK]]</f>
        <v>9</v>
      </c>
      <c r="D41" s="17">
        <f>SUMIF(ENTRADAS14172044[[#This Row],[CÓDIGO PRODUCTO]],INVENTARIO12151842[[#This Row],[CÓDIGO PRODUCTO]],ENTRADAS14172044[[#This Row],[CANTIDAD]])</f>
        <v>83</v>
      </c>
      <c r="E41" s="17">
        <f>SUMIF(SALIDAS13161943[[#This Row],[CÓDIGO PRODUCTO]],INVENTARIO12151842[[#This Row],[CÓDIGO PRODUCTO]],SALIDAS13161943[[#This Row],[CANTIDAD]])</f>
        <v>86</v>
      </c>
      <c r="F41" s="18">
        <f>INVENTARIO12151842[[#This Row],[EXISTENCIAS INICIALES]]+INVENTARIO12151842[[#This Row],[ENTRADAS]]-INVENTARIO12151842[[#This Row],[SALIDAS]]</f>
        <v>6</v>
      </c>
      <c r="H41" s="1" t="s">
        <v>175</v>
      </c>
      <c r="I41" s="15">
        <v>44688</v>
      </c>
      <c r="J41" s="11" t="s">
        <v>73</v>
      </c>
      <c r="K41" s="1" t="e" cm="1">
        <f t="array" ref="K41">BUSCARV</f>
        <v>#NAME?</v>
      </c>
      <c r="L41" s="1">
        <v>86</v>
      </c>
      <c r="N41" s="1" t="s">
        <v>176</v>
      </c>
      <c r="O41" s="16">
        <v>44685</v>
      </c>
      <c r="P41" s="11" t="s">
        <v>73</v>
      </c>
      <c r="Q41" s="1" t="e" cm="1" vm="1">
        <f t="array" aca="1" ref="Q41" ca="1">VLOOKUP(ENTRADAS14172044[CÓDIGO PRODUCTO],INVENTARIO12151842[],2,FALSE)</f>
        <v>#VALUE!</v>
      </c>
      <c r="R41" s="1">
        <v>83</v>
      </c>
    </row>
    <row r="42" spans="1:18" x14ac:dyDescent="0.25">
      <c r="A42" s="11" t="s">
        <v>85</v>
      </c>
      <c r="B42" s="4" t="s">
        <v>99</v>
      </c>
      <c r="C42" s="3">
        <f>INVENTARIO12151839[[#This Row],[STOCK]]</f>
        <v>17</v>
      </c>
      <c r="D42" s="17">
        <f>SUMIF(ENTRADAS14172044[[#This Row],[CÓDIGO PRODUCTO]],INVENTARIO12151842[[#This Row],[CÓDIGO PRODUCTO]],ENTRADAS14172044[[#This Row],[CANTIDAD]])</f>
        <v>81</v>
      </c>
      <c r="E42" s="17">
        <f>SUMIF(SALIDAS13161943[[#This Row],[CÓDIGO PRODUCTO]],INVENTARIO12151842[[#This Row],[CÓDIGO PRODUCTO]],SALIDAS13161943[[#This Row],[CANTIDAD]])</f>
        <v>95</v>
      </c>
      <c r="F42" s="18">
        <f>INVENTARIO12151842[[#This Row],[EXISTENCIAS INICIALES]]+INVENTARIO12151842[[#This Row],[ENTRADAS]]-INVENTARIO12151842[[#This Row],[SALIDAS]]</f>
        <v>3</v>
      </c>
      <c r="H42" s="1" t="s">
        <v>176</v>
      </c>
      <c r="I42" s="15">
        <v>44689</v>
      </c>
      <c r="J42" s="11" t="s">
        <v>85</v>
      </c>
      <c r="K42" s="1" t="e" cm="1">
        <f t="array" ref="K42">BUSCARV</f>
        <v>#NAME?</v>
      </c>
      <c r="L42" s="1">
        <v>95</v>
      </c>
      <c r="N42" s="1" t="s">
        <v>177</v>
      </c>
      <c r="O42" s="16">
        <v>44686</v>
      </c>
      <c r="P42" s="11" t="s">
        <v>85</v>
      </c>
      <c r="Q42" s="1" t="e" cm="1" vm="1">
        <f t="array" aca="1" ref="Q42" ca="1">VLOOKUP(ENTRADAS14172044[CÓDIGO PRODUCTO],INVENTARIO12151842[],2,FALSE)</f>
        <v>#VALUE!</v>
      </c>
      <c r="R42" s="1">
        <v>81</v>
      </c>
    </row>
    <row r="43" spans="1:18" x14ac:dyDescent="0.25">
      <c r="A43" s="11" t="s">
        <v>86</v>
      </c>
      <c r="B43" s="4" t="s">
        <v>100</v>
      </c>
      <c r="C43" s="3">
        <f>INVENTARIO12151839[[#This Row],[STOCK]]</f>
        <v>13</v>
      </c>
      <c r="D43" s="17">
        <f>SUMIF(ENTRADAS14172044[[#This Row],[CÓDIGO PRODUCTO]],INVENTARIO12151842[[#This Row],[CÓDIGO PRODUCTO]],ENTRADAS14172044[[#This Row],[CANTIDAD]])</f>
        <v>84</v>
      </c>
      <c r="E43" s="17">
        <f>SUMIF(SALIDAS13161943[[#This Row],[CÓDIGO PRODUCTO]],INVENTARIO12151842[[#This Row],[CÓDIGO PRODUCTO]],SALIDAS13161943[[#This Row],[CANTIDAD]])</f>
        <v>93</v>
      </c>
      <c r="F43" s="18">
        <f>INVENTARIO12151842[[#This Row],[EXISTENCIAS INICIALES]]+INVENTARIO12151842[[#This Row],[ENTRADAS]]-INVENTARIO12151842[[#This Row],[SALIDAS]]</f>
        <v>4</v>
      </c>
      <c r="H43" s="1" t="s">
        <v>177</v>
      </c>
      <c r="I43" s="15">
        <v>44690</v>
      </c>
      <c r="J43" s="11" t="s">
        <v>86</v>
      </c>
      <c r="K43" s="1" t="e" cm="1">
        <f t="array" ref="K43">BUSCARV</f>
        <v>#NAME?</v>
      </c>
      <c r="L43" s="1">
        <v>93</v>
      </c>
      <c r="N43" s="1" t="s">
        <v>178</v>
      </c>
      <c r="O43" s="16">
        <v>44687</v>
      </c>
      <c r="P43" s="11" t="s">
        <v>86</v>
      </c>
      <c r="Q43" s="1" t="e" cm="1" vm="1">
        <f t="array" aca="1" ref="Q43" ca="1">VLOOKUP(ENTRADAS14172044[CÓDIGO PRODUCTO],INVENTARIO12151842[],2,FALSE)</f>
        <v>#VALUE!</v>
      </c>
      <c r="R43" s="1">
        <v>84</v>
      </c>
    </row>
    <row r="44" spans="1:18" x14ac:dyDescent="0.25">
      <c r="A44" s="11" t="s">
        <v>87</v>
      </c>
      <c r="B44" s="4" t="s">
        <v>101</v>
      </c>
      <c r="C44" s="3">
        <f>INVENTARIO12151839[[#This Row],[STOCK]]</f>
        <v>53</v>
      </c>
      <c r="D44" s="17">
        <f>SUMIF(ENTRADAS14172044[[#This Row],[CÓDIGO PRODUCTO]],INVENTARIO12151842[[#This Row],[CÓDIGO PRODUCTO]],ENTRADAS14172044[[#This Row],[CANTIDAD]])</f>
        <v>90</v>
      </c>
      <c r="E44" s="17">
        <f>SUMIF(SALIDAS13161943[[#This Row],[CÓDIGO PRODUCTO]],INVENTARIO12151842[[#This Row],[CÓDIGO PRODUCTO]],SALIDAS13161943[[#This Row],[CANTIDAD]])</f>
        <v>93</v>
      </c>
      <c r="F44" s="18">
        <f>INVENTARIO12151842[[#This Row],[EXISTENCIAS INICIALES]]+INVENTARIO12151842[[#This Row],[ENTRADAS]]-INVENTARIO12151842[[#This Row],[SALIDAS]]</f>
        <v>50</v>
      </c>
      <c r="H44" s="1" t="s">
        <v>178</v>
      </c>
      <c r="I44" s="15">
        <v>44691</v>
      </c>
      <c r="J44" s="11" t="s">
        <v>87</v>
      </c>
      <c r="K44" s="1" t="e" cm="1">
        <f t="array" ref="K44">BUSCARV</f>
        <v>#NAME?</v>
      </c>
      <c r="L44" s="1">
        <v>93</v>
      </c>
      <c r="N44" s="1" t="s">
        <v>179</v>
      </c>
      <c r="O44" s="16">
        <v>44688</v>
      </c>
      <c r="P44" s="11" t="s">
        <v>87</v>
      </c>
      <c r="Q44" s="1" t="e" cm="1" vm="1">
        <f t="array" aca="1" ref="Q44" ca="1">VLOOKUP(ENTRADAS14172044[CÓDIGO PRODUCTO],INVENTARIO12151842[],2,FALSE)</f>
        <v>#VALUE!</v>
      </c>
      <c r="R44" s="1">
        <v>90</v>
      </c>
    </row>
    <row r="45" spans="1:18" x14ac:dyDescent="0.25">
      <c r="A45" s="11" t="s">
        <v>88</v>
      </c>
      <c r="B45" s="4" t="s">
        <v>102</v>
      </c>
      <c r="C45" s="3">
        <f>INVENTARIO12151839[[#This Row],[STOCK]]</f>
        <v>105</v>
      </c>
      <c r="D45" s="17">
        <f>SUMIF(ENTRADAS14172044[[#This Row],[CÓDIGO PRODUCTO]],INVENTARIO12151842[[#This Row],[CÓDIGO PRODUCTO]],ENTRADAS14172044[[#This Row],[CANTIDAD]])</f>
        <v>90</v>
      </c>
      <c r="E45" s="17">
        <f>SUMIF(SALIDAS13161943[[#This Row],[CÓDIGO PRODUCTO]],INVENTARIO12151842[[#This Row],[CÓDIGO PRODUCTO]],SALIDAS13161943[[#This Row],[CANTIDAD]])</f>
        <v>88</v>
      </c>
      <c r="F45" s="18">
        <f>INVENTARIO12151842[[#This Row],[EXISTENCIAS INICIALES]]+INVENTARIO12151842[[#This Row],[ENTRADAS]]-INVENTARIO12151842[[#This Row],[SALIDAS]]</f>
        <v>107</v>
      </c>
      <c r="H45" s="1" t="s">
        <v>179</v>
      </c>
      <c r="I45" s="15">
        <v>44692</v>
      </c>
      <c r="J45" s="11" t="s">
        <v>88</v>
      </c>
      <c r="K45" s="1" t="e" cm="1">
        <f t="array" ref="K45">BUSCARV</f>
        <v>#NAME?</v>
      </c>
      <c r="L45" s="1">
        <v>88</v>
      </c>
      <c r="N45" s="1" t="s">
        <v>180</v>
      </c>
      <c r="O45" s="16">
        <v>44689</v>
      </c>
      <c r="P45" s="11" t="s">
        <v>88</v>
      </c>
      <c r="Q45" s="1" t="e" cm="1" vm="1">
        <f t="array" aca="1" ref="Q45" ca="1">VLOOKUP(ENTRADAS14172044[CÓDIGO PRODUCTO],INVENTARIO12151842[],2,FALSE)</f>
        <v>#VALUE!</v>
      </c>
      <c r="R45" s="1">
        <v>90</v>
      </c>
    </row>
    <row r="46" spans="1:18" x14ac:dyDescent="0.25">
      <c r="A46" s="11" t="s">
        <v>89</v>
      </c>
      <c r="B46" s="4" t="s">
        <v>103</v>
      </c>
      <c r="C46" s="3">
        <f>INVENTARIO12151839[[#This Row],[STOCK]]</f>
        <v>40</v>
      </c>
      <c r="D46" s="17">
        <f>SUMIF(ENTRADAS14172044[[#This Row],[CÓDIGO PRODUCTO]],INVENTARIO12151842[[#This Row],[CÓDIGO PRODUCTO]],ENTRADAS14172044[[#This Row],[CANTIDAD]])</f>
        <v>91</v>
      </c>
      <c r="E46" s="17">
        <f>SUMIF(SALIDAS13161943[[#This Row],[CÓDIGO PRODUCTO]],INVENTARIO12151842[[#This Row],[CÓDIGO PRODUCTO]],SALIDAS13161943[[#This Row],[CANTIDAD]])</f>
        <v>89</v>
      </c>
      <c r="F46" s="18">
        <f>INVENTARIO12151842[[#This Row],[EXISTENCIAS INICIALES]]+INVENTARIO12151842[[#This Row],[ENTRADAS]]-INVENTARIO12151842[[#This Row],[SALIDAS]]</f>
        <v>42</v>
      </c>
      <c r="H46" s="1" t="s">
        <v>180</v>
      </c>
      <c r="I46" s="15">
        <v>44693</v>
      </c>
      <c r="J46" s="11" t="s">
        <v>89</v>
      </c>
      <c r="K46" s="1" t="e" cm="1">
        <f t="array" ref="K46">BUSCARV</f>
        <v>#NAME?</v>
      </c>
      <c r="L46" s="1">
        <v>89</v>
      </c>
      <c r="N46" s="1" t="s">
        <v>181</v>
      </c>
      <c r="O46" s="16">
        <v>44690</v>
      </c>
      <c r="P46" s="11" t="s">
        <v>89</v>
      </c>
      <c r="Q46" s="1" t="e" cm="1" vm="1">
        <f t="array" aca="1" ref="Q46" ca="1">VLOOKUP(ENTRADAS14172044[CÓDIGO PRODUCTO],INVENTARIO12151842[],2,FALSE)</f>
        <v>#VALUE!</v>
      </c>
      <c r="R46" s="1">
        <v>91</v>
      </c>
    </row>
    <row r="47" spans="1:18" x14ac:dyDescent="0.25">
      <c r="A47" s="11" t="s">
        <v>90</v>
      </c>
      <c r="B47" s="4" t="s">
        <v>104</v>
      </c>
      <c r="C47" s="3">
        <f>INVENTARIO12151839[[#This Row],[STOCK]]</f>
        <v>3</v>
      </c>
      <c r="D47" s="17">
        <f>SUMIF(ENTRADAS14172044[[#This Row],[CÓDIGO PRODUCTO]],INVENTARIO12151842[[#This Row],[CÓDIGO PRODUCTO]],ENTRADAS14172044[[#This Row],[CANTIDAD]])</f>
        <v>93</v>
      </c>
      <c r="E47" s="17">
        <f>SUMIF(SALIDAS13161943[[#This Row],[CÓDIGO PRODUCTO]],INVENTARIO12151842[[#This Row],[CÓDIGO PRODUCTO]],SALIDAS13161943[[#This Row],[CANTIDAD]])</f>
        <v>95</v>
      </c>
      <c r="F47" s="18">
        <f>INVENTARIO12151842[[#This Row],[EXISTENCIAS INICIALES]]+INVENTARIO12151842[[#This Row],[ENTRADAS]]-INVENTARIO12151842[[#This Row],[SALIDAS]]</f>
        <v>1</v>
      </c>
      <c r="H47" s="1" t="s">
        <v>181</v>
      </c>
      <c r="I47" s="15">
        <v>44694</v>
      </c>
      <c r="J47" s="11" t="s">
        <v>90</v>
      </c>
      <c r="K47" s="1" t="e" cm="1">
        <f t="array" ref="K47">BUSCARV</f>
        <v>#NAME?</v>
      </c>
      <c r="L47" s="1">
        <v>95</v>
      </c>
      <c r="N47" s="1" t="s">
        <v>182</v>
      </c>
      <c r="O47" s="16">
        <v>44691</v>
      </c>
      <c r="P47" s="11" t="s">
        <v>90</v>
      </c>
      <c r="Q47" s="1" t="e" cm="1" vm="1">
        <f t="array" aca="1" ref="Q47" ca="1">VLOOKUP(ENTRADAS14172044[CÓDIGO PRODUCTO],INVENTARIO12151842[],2,FALSE)</f>
        <v>#VALUE!</v>
      </c>
      <c r="R47" s="1">
        <v>93</v>
      </c>
    </row>
    <row r="48" spans="1:18" x14ac:dyDescent="0.25">
      <c r="A48" s="11" t="s">
        <v>91</v>
      </c>
      <c r="B48" s="4" t="s">
        <v>105</v>
      </c>
      <c r="C48" s="3">
        <f>INVENTARIO12151839[[#This Row],[STOCK]]</f>
        <v>6</v>
      </c>
      <c r="D48" s="17">
        <f>SUMIF(ENTRADAS14172044[[#This Row],[CÓDIGO PRODUCTO]],INVENTARIO12151842[[#This Row],[CÓDIGO PRODUCTO]],ENTRADAS14172044[[#This Row],[CANTIDAD]])</f>
        <v>96</v>
      </c>
      <c r="E48" s="17">
        <f>SUMIF(SALIDAS13161943[[#This Row],[CÓDIGO PRODUCTO]],INVENTARIO12151842[[#This Row],[CÓDIGO PRODUCTO]],SALIDAS13161943[[#This Row],[CANTIDAD]])</f>
        <v>89</v>
      </c>
      <c r="F48" s="18">
        <f>INVENTARIO12151842[[#This Row],[EXISTENCIAS INICIALES]]+INVENTARIO12151842[[#This Row],[ENTRADAS]]-INVENTARIO12151842[[#This Row],[SALIDAS]]</f>
        <v>13</v>
      </c>
      <c r="H48" s="1" t="s">
        <v>182</v>
      </c>
      <c r="I48" s="15">
        <v>44695</v>
      </c>
      <c r="J48" s="11" t="s">
        <v>91</v>
      </c>
      <c r="K48" s="1" t="e" cm="1">
        <f t="array" ref="K48">BUSCARV</f>
        <v>#NAME?</v>
      </c>
      <c r="L48" s="1">
        <v>89</v>
      </c>
      <c r="N48" s="1" t="s">
        <v>183</v>
      </c>
      <c r="O48" s="16">
        <v>44692</v>
      </c>
      <c r="P48" s="11" t="s">
        <v>91</v>
      </c>
      <c r="Q48" s="1" t="e" cm="1" vm="1">
        <f t="array" aca="1" ref="Q48" ca="1">VLOOKUP(ENTRADAS14172044[CÓDIGO PRODUCTO],INVENTARIO12151842[],2,FALSE)</f>
        <v>#VALUE!</v>
      </c>
      <c r="R48" s="1">
        <v>96</v>
      </c>
    </row>
    <row r="49" spans="1:18" x14ac:dyDescent="0.25">
      <c r="A49" s="11" t="s">
        <v>92</v>
      </c>
      <c r="B49" s="4" t="s">
        <v>106</v>
      </c>
      <c r="C49" s="3">
        <f>INVENTARIO12151839[[#This Row],[STOCK]]</f>
        <v>47</v>
      </c>
      <c r="D49" s="17">
        <f>SUMIF(ENTRADAS14172044[[#This Row],[CÓDIGO PRODUCTO]],INVENTARIO12151842[[#This Row],[CÓDIGO PRODUCTO]],ENTRADAS14172044[[#This Row],[CANTIDAD]])</f>
        <v>86</v>
      </c>
      <c r="E49" s="17">
        <f>SUMIF(SALIDAS13161943[[#This Row],[CÓDIGO PRODUCTO]],INVENTARIO12151842[[#This Row],[CÓDIGO PRODUCTO]],SALIDAS13161943[[#This Row],[CANTIDAD]])</f>
        <v>91</v>
      </c>
      <c r="F49" s="18">
        <f>INVENTARIO12151842[[#This Row],[EXISTENCIAS INICIALES]]+INVENTARIO12151842[[#This Row],[ENTRADAS]]-INVENTARIO12151842[[#This Row],[SALIDAS]]</f>
        <v>42</v>
      </c>
      <c r="H49" s="1" t="s">
        <v>183</v>
      </c>
      <c r="I49" s="15">
        <v>44696</v>
      </c>
      <c r="J49" s="11" t="s">
        <v>92</v>
      </c>
      <c r="K49" s="1" t="e" cm="1">
        <f t="array" ref="K49">BUSCARV</f>
        <v>#NAME?</v>
      </c>
      <c r="L49" s="1">
        <v>91</v>
      </c>
      <c r="N49" s="1" t="s">
        <v>184</v>
      </c>
      <c r="O49" s="16">
        <v>44693</v>
      </c>
      <c r="P49" s="11" t="s">
        <v>92</v>
      </c>
      <c r="Q49" s="1" t="e" cm="1" vm="1">
        <f t="array" aca="1" ref="Q49" ca="1">VLOOKUP(ENTRADAS14172044[CÓDIGO PRODUCTO],INVENTARIO12151842[],2,FALSE)</f>
        <v>#VALUE!</v>
      </c>
      <c r="R49" s="1">
        <v>86</v>
      </c>
    </row>
    <row r="50" spans="1:18" x14ac:dyDescent="0.25">
      <c r="A50" s="11" t="s">
        <v>93</v>
      </c>
      <c r="B50" s="4" t="s">
        <v>107</v>
      </c>
      <c r="C50" s="3">
        <f>INVENTARIO12151839[[#This Row],[STOCK]]</f>
        <v>36</v>
      </c>
      <c r="D50" s="17">
        <f>SUMIF(ENTRADAS14172044[[#This Row],[CÓDIGO PRODUCTO]],INVENTARIO12151842[[#This Row],[CÓDIGO PRODUCTO]],ENTRADAS14172044[[#This Row],[CANTIDAD]])</f>
        <v>86</v>
      </c>
      <c r="E50" s="17">
        <f>SUMIF(SALIDAS13161943[[#This Row],[CÓDIGO PRODUCTO]],INVENTARIO12151842[[#This Row],[CÓDIGO PRODUCTO]],SALIDAS13161943[[#This Row],[CANTIDAD]])</f>
        <v>94</v>
      </c>
      <c r="F50" s="18">
        <f>INVENTARIO12151842[[#This Row],[EXISTENCIAS INICIALES]]+INVENTARIO12151842[[#This Row],[ENTRADAS]]-INVENTARIO12151842[[#This Row],[SALIDAS]]</f>
        <v>28</v>
      </c>
      <c r="H50" s="1" t="s">
        <v>184</v>
      </c>
      <c r="I50" s="15">
        <v>44697</v>
      </c>
      <c r="J50" s="11" t="s">
        <v>93</v>
      </c>
      <c r="K50" s="1" t="e" cm="1">
        <f t="array" ref="K50">BUSCARV</f>
        <v>#NAME?</v>
      </c>
      <c r="L50" s="1">
        <v>94</v>
      </c>
      <c r="N50" s="1" t="s">
        <v>185</v>
      </c>
      <c r="O50" s="16">
        <v>44694</v>
      </c>
      <c r="P50" s="11" t="s">
        <v>93</v>
      </c>
      <c r="Q50" s="1" t="e" cm="1" vm="1">
        <f t="array" aca="1" ref="Q50" ca="1">VLOOKUP(ENTRADAS14172044[CÓDIGO PRODUCTO],INVENTARIO12151842[],2,FALSE)</f>
        <v>#VALUE!</v>
      </c>
      <c r="R50" s="1">
        <v>86</v>
      </c>
    </row>
    <row r="51" spans="1:18" x14ac:dyDescent="0.25">
      <c r="A51" s="11" t="s">
        <v>94</v>
      </c>
      <c r="B51" s="4" t="s">
        <v>108</v>
      </c>
      <c r="C51" s="3">
        <f>INVENTARIO12151839[[#This Row],[STOCK]]</f>
        <v>11</v>
      </c>
      <c r="D51" s="17">
        <f>SUMIF(ENTRADAS14172044[[#This Row],[CÓDIGO PRODUCTO]],INVENTARIO12151842[[#This Row],[CÓDIGO PRODUCTO]],ENTRADAS14172044[[#This Row],[CANTIDAD]])</f>
        <v>87</v>
      </c>
      <c r="E51" s="17">
        <f>SUMIF(SALIDAS13161943[[#This Row],[CÓDIGO PRODUCTO]],INVENTARIO12151842[[#This Row],[CÓDIGO PRODUCTO]],SALIDAS13161943[[#This Row],[CANTIDAD]])</f>
        <v>88</v>
      </c>
      <c r="F51" s="18">
        <f>INVENTARIO12151842[[#This Row],[EXISTENCIAS INICIALES]]+INVENTARIO12151842[[#This Row],[ENTRADAS]]-INVENTARIO12151842[[#This Row],[SALIDAS]]</f>
        <v>10</v>
      </c>
      <c r="H51" s="1" t="s">
        <v>185</v>
      </c>
      <c r="I51" s="15">
        <v>44698</v>
      </c>
      <c r="J51" s="11" t="s">
        <v>94</v>
      </c>
      <c r="K51" s="1" t="e" cm="1">
        <f t="array" ref="K51">BUSCARV</f>
        <v>#NAME?</v>
      </c>
      <c r="L51" s="1">
        <v>88</v>
      </c>
      <c r="N51" s="1" t="s">
        <v>186</v>
      </c>
      <c r="O51" s="16">
        <v>44695</v>
      </c>
      <c r="P51" s="11" t="s">
        <v>94</v>
      </c>
      <c r="Q51" s="1" t="e" cm="1" vm="1">
        <f t="array" aca="1" ref="Q51" ca="1">VLOOKUP(ENTRADAS14172044[CÓDIGO PRODUCTO],INVENTARIO12151842[],2,FALSE)</f>
        <v>#VALUE!</v>
      </c>
      <c r="R51" s="1">
        <v>87</v>
      </c>
    </row>
    <row r="52" spans="1:18" x14ac:dyDescent="0.25">
      <c r="A52" s="11" t="s">
        <v>95</v>
      </c>
      <c r="B52" s="4" t="s">
        <v>109</v>
      </c>
      <c r="C52" s="3">
        <f>INVENTARIO12151839[[#This Row],[STOCK]]</f>
        <v>59</v>
      </c>
      <c r="D52" s="17">
        <f>SUMIF(ENTRADAS14172044[[#This Row],[CÓDIGO PRODUCTO]],INVENTARIO12151842[[#This Row],[CÓDIGO PRODUCTO]],ENTRADAS14172044[[#This Row],[CANTIDAD]])</f>
        <v>88</v>
      </c>
      <c r="E52" s="17">
        <f>SUMIF(SALIDAS13161943[[#This Row],[CÓDIGO PRODUCTO]],INVENTARIO12151842[[#This Row],[CÓDIGO PRODUCTO]],SALIDAS13161943[[#This Row],[CANTIDAD]])</f>
        <v>89</v>
      </c>
      <c r="F52" s="18">
        <f>INVENTARIO12151842[[#This Row],[EXISTENCIAS INICIALES]]+INVENTARIO12151842[[#This Row],[ENTRADAS]]-INVENTARIO12151842[[#This Row],[SALIDAS]]</f>
        <v>58</v>
      </c>
      <c r="H52" s="1" t="s">
        <v>186</v>
      </c>
      <c r="I52" s="15">
        <v>44699</v>
      </c>
      <c r="J52" s="11" t="s">
        <v>95</v>
      </c>
      <c r="K52" s="1" t="e" cm="1">
        <f t="array" ref="K52">BUSCARV</f>
        <v>#NAME?</v>
      </c>
      <c r="L52" s="1">
        <v>89</v>
      </c>
      <c r="N52" s="1" t="s">
        <v>187</v>
      </c>
      <c r="O52" s="16">
        <v>44696</v>
      </c>
      <c r="P52" s="11" t="s">
        <v>95</v>
      </c>
      <c r="Q52" s="1" t="e" cm="1" vm="1">
        <f t="array" aca="1" ref="Q52" ca="1">VLOOKUP(ENTRADAS14172044[CÓDIGO PRODUCTO],INVENTARIO12151842[],2,FALSE)</f>
        <v>#VALUE!</v>
      </c>
      <c r="R52" s="1">
        <v>88</v>
      </c>
    </row>
    <row r="53" spans="1:18" x14ac:dyDescent="0.25">
      <c r="A53" s="11" t="s">
        <v>96</v>
      </c>
      <c r="B53" s="4" t="s">
        <v>110</v>
      </c>
      <c r="C53" s="3">
        <f>INVENTARIO12151839[[#This Row],[STOCK]]</f>
        <v>6</v>
      </c>
      <c r="D53" s="17">
        <f>SUMIF(ENTRADAS14172044[[#This Row],[CÓDIGO PRODUCTO]],INVENTARIO12151842[[#This Row],[CÓDIGO PRODUCTO]],ENTRADAS14172044[[#This Row],[CANTIDAD]])</f>
        <v>94</v>
      </c>
      <c r="E53" s="17">
        <f>SUMIF(SALIDAS13161943[[#This Row],[CÓDIGO PRODUCTO]],INVENTARIO12151842[[#This Row],[CÓDIGO PRODUCTO]],SALIDAS13161943[[#This Row],[CANTIDAD]])</f>
        <v>92</v>
      </c>
      <c r="F53" s="18">
        <f>INVENTARIO12151842[[#This Row],[EXISTENCIAS INICIALES]]+INVENTARIO12151842[[#This Row],[ENTRADAS]]-INVENTARIO12151842[[#This Row],[SALIDAS]]</f>
        <v>8</v>
      </c>
      <c r="H53" s="1" t="s">
        <v>187</v>
      </c>
      <c r="I53" s="15">
        <v>44700</v>
      </c>
      <c r="J53" s="11" t="s">
        <v>96</v>
      </c>
      <c r="K53" s="1" t="e" cm="1">
        <f t="array" ref="K53">BUSCARV</f>
        <v>#NAME?</v>
      </c>
      <c r="L53" s="1">
        <v>92</v>
      </c>
      <c r="N53" s="1" t="s">
        <v>188</v>
      </c>
      <c r="O53" s="16">
        <v>44697</v>
      </c>
      <c r="P53" s="11" t="s">
        <v>96</v>
      </c>
      <c r="Q53" s="1" t="e" cm="1" vm="1">
        <f t="array" aca="1" ref="Q53" ca="1">VLOOKUP(ENTRADAS14172044[CÓDIGO PRODUCTO],INVENTARIO12151842[],2,FALSE)</f>
        <v>#VALUE!</v>
      </c>
      <c r="R53" s="1">
        <v>94</v>
      </c>
    </row>
    <row r="54" spans="1:18" x14ac:dyDescent="0.25">
      <c r="A54" s="11" t="s">
        <v>97</v>
      </c>
      <c r="B54" s="4" t="s">
        <v>111</v>
      </c>
      <c r="C54" s="3">
        <f>INVENTARIO12151839[[#This Row],[STOCK]]</f>
        <v>83</v>
      </c>
      <c r="D54" s="17">
        <f>SUMIF(ENTRADAS14172044[[#This Row],[CÓDIGO PRODUCTO]],INVENTARIO12151842[[#This Row],[CÓDIGO PRODUCTO]],ENTRADAS14172044[[#This Row],[CANTIDAD]])</f>
        <v>90</v>
      </c>
      <c r="E54" s="17">
        <f>SUMIF(SALIDAS13161943[[#This Row],[CÓDIGO PRODUCTO]],INVENTARIO12151842[[#This Row],[CÓDIGO PRODUCTO]],SALIDAS13161943[[#This Row],[CANTIDAD]])</f>
        <v>86</v>
      </c>
      <c r="F54" s="18">
        <f>INVENTARIO12151842[[#This Row],[EXISTENCIAS INICIALES]]+INVENTARIO12151842[[#This Row],[ENTRADAS]]-INVENTARIO12151842[[#This Row],[SALIDAS]]</f>
        <v>87</v>
      </c>
      <c r="H54" s="1" t="s">
        <v>188</v>
      </c>
      <c r="I54" s="15">
        <v>44701</v>
      </c>
      <c r="J54" s="11" t="s">
        <v>97</v>
      </c>
      <c r="K54" s="1" t="e" cm="1">
        <f t="array" ref="K54">BUSCARV</f>
        <v>#NAME?</v>
      </c>
      <c r="L54" s="1">
        <v>86</v>
      </c>
      <c r="N54" s="1" t="s">
        <v>189</v>
      </c>
      <c r="O54" s="16">
        <v>44698</v>
      </c>
      <c r="P54" s="11" t="s">
        <v>97</v>
      </c>
      <c r="Q54" s="1" t="e" cm="1" vm="1">
        <f t="array" aca="1" ref="Q54" ca="1">VLOOKUP(ENTRADAS14172044[CÓDIGO PRODUCTO],INVENTARIO12151842[],2,FALSE)</f>
        <v>#VALUE!</v>
      </c>
      <c r="R54" s="1">
        <v>90</v>
      </c>
    </row>
    <row r="55" spans="1:18" x14ac:dyDescent="0.25">
      <c r="A55" s="11" t="s">
        <v>98</v>
      </c>
      <c r="B55" s="4" t="s">
        <v>112</v>
      </c>
      <c r="C55" s="3">
        <f>INVENTARIO12151839[[#This Row],[STOCK]]</f>
        <v>36</v>
      </c>
      <c r="D55" s="17">
        <f>SUMIF(ENTRADAS14172044[[#This Row],[CÓDIGO PRODUCTO]],INVENTARIO12151842[[#This Row],[CÓDIGO PRODUCTO]],ENTRADAS14172044[[#This Row],[CANTIDAD]])</f>
        <v>87</v>
      </c>
      <c r="E55" s="17">
        <f>SUMIF(SALIDAS13161943[[#This Row],[CÓDIGO PRODUCTO]],INVENTARIO12151842[[#This Row],[CÓDIGO PRODUCTO]],SALIDAS13161943[[#This Row],[CANTIDAD]])</f>
        <v>93</v>
      </c>
      <c r="F55" s="18">
        <f>INVENTARIO12151842[[#This Row],[EXISTENCIAS INICIALES]]+INVENTARIO12151842[[#This Row],[ENTRADAS]]-INVENTARIO12151842[[#This Row],[SALIDAS]]</f>
        <v>30</v>
      </c>
      <c r="H55" s="1" t="s">
        <v>189</v>
      </c>
      <c r="I55" s="15">
        <v>44702</v>
      </c>
      <c r="J55" s="11" t="s">
        <v>98</v>
      </c>
      <c r="K55" s="1" t="e" cm="1">
        <f t="array" ref="K55">BUSCARV</f>
        <v>#NAME?</v>
      </c>
      <c r="L55" s="1">
        <v>93</v>
      </c>
      <c r="N55" s="1" t="s">
        <v>190</v>
      </c>
      <c r="O55" s="16">
        <v>44699</v>
      </c>
      <c r="P55" s="11" t="s">
        <v>98</v>
      </c>
      <c r="Q55" s="1" t="e" cm="1" vm="1">
        <f t="array" aca="1" ref="Q55" ca="1">VLOOKUP(ENTRADAS14172044[CÓDIGO PRODUCTO],INVENTARIO12151842[],2,FALSE)</f>
        <v>#VALUE!</v>
      </c>
      <c r="R55" s="1">
        <v>87</v>
      </c>
    </row>
    <row r="56" spans="1:18" x14ac:dyDescent="0.25">
      <c r="A56" s="11" t="s">
        <v>113</v>
      </c>
      <c r="B56" s="4" t="s">
        <v>125</v>
      </c>
      <c r="C56" s="3">
        <f>INVENTARIO12151839[[#This Row],[STOCK]]</f>
        <v>13</v>
      </c>
      <c r="D56" s="17">
        <f>SUMIF(ENTRADAS14172044[[#This Row],[CÓDIGO PRODUCTO]],INVENTARIO12151842[[#This Row],[CÓDIGO PRODUCTO]],ENTRADAS14172044[[#This Row],[CANTIDAD]])</f>
        <v>88</v>
      </c>
      <c r="E56" s="17">
        <f>SUMIF(SALIDAS13161943[[#This Row],[CÓDIGO PRODUCTO]],INVENTARIO12151842[[#This Row],[CÓDIGO PRODUCTO]],SALIDAS13161943[[#This Row],[CANTIDAD]])</f>
        <v>89</v>
      </c>
      <c r="F56" s="18">
        <f>INVENTARIO12151842[[#This Row],[EXISTENCIAS INICIALES]]+INVENTARIO12151842[[#This Row],[ENTRADAS]]-INVENTARIO12151842[[#This Row],[SALIDAS]]</f>
        <v>12</v>
      </c>
      <c r="H56" s="1" t="s">
        <v>190</v>
      </c>
      <c r="I56" s="15">
        <v>44703</v>
      </c>
      <c r="J56" s="11" t="s">
        <v>113</v>
      </c>
      <c r="K56" s="1" t="e" cm="1">
        <f t="array" ref="K56">BUSCARV</f>
        <v>#NAME?</v>
      </c>
      <c r="L56" s="1">
        <v>89</v>
      </c>
      <c r="N56" s="1" t="s">
        <v>191</v>
      </c>
      <c r="O56" s="16">
        <v>44700</v>
      </c>
      <c r="P56" s="11" t="s">
        <v>113</v>
      </c>
      <c r="Q56" s="1" t="e" cm="1" vm="1">
        <f t="array" aca="1" ref="Q56" ca="1">VLOOKUP(ENTRADAS14172044[CÓDIGO PRODUCTO],INVENTARIO12151842[],2,FALSE)</f>
        <v>#VALUE!</v>
      </c>
      <c r="R56" s="1">
        <v>88</v>
      </c>
    </row>
    <row r="57" spans="1:18" x14ac:dyDescent="0.25">
      <c r="A57" s="11" t="s">
        <v>114</v>
      </c>
      <c r="B57" s="4" t="s">
        <v>126</v>
      </c>
      <c r="C57" s="3">
        <f>INVENTARIO12151839[[#This Row],[STOCK]]</f>
        <v>72</v>
      </c>
      <c r="D57" s="17">
        <f>SUMIF(ENTRADAS14172044[[#This Row],[CÓDIGO PRODUCTO]],INVENTARIO12151842[[#This Row],[CÓDIGO PRODUCTO]],ENTRADAS14172044[[#This Row],[CANTIDAD]])</f>
        <v>85</v>
      </c>
      <c r="E57" s="17">
        <f>SUMIF(SALIDAS13161943[[#This Row],[CÓDIGO PRODUCTO]],INVENTARIO12151842[[#This Row],[CÓDIGO PRODUCTO]],SALIDAS13161943[[#This Row],[CANTIDAD]])</f>
        <v>87</v>
      </c>
      <c r="F57" s="18">
        <f>INVENTARIO12151842[[#This Row],[EXISTENCIAS INICIALES]]+INVENTARIO12151842[[#This Row],[ENTRADAS]]-INVENTARIO12151842[[#This Row],[SALIDAS]]</f>
        <v>70</v>
      </c>
      <c r="H57" s="1" t="s">
        <v>191</v>
      </c>
      <c r="I57" s="15">
        <v>44704</v>
      </c>
      <c r="J57" s="11" t="s">
        <v>114</v>
      </c>
      <c r="K57" s="1" t="e" cm="1">
        <f t="array" ref="K57">BUSCARV</f>
        <v>#NAME?</v>
      </c>
      <c r="L57" s="1">
        <v>87</v>
      </c>
      <c r="N57" s="1" t="s">
        <v>192</v>
      </c>
      <c r="O57" s="16">
        <v>44701</v>
      </c>
      <c r="P57" s="11" t="s">
        <v>114</v>
      </c>
      <c r="Q57" s="1" t="e" cm="1" vm="1">
        <f t="array" aca="1" ref="Q57" ca="1">VLOOKUP(ENTRADAS14172044[CÓDIGO PRODUCTO],INVENTARIO12151842[],2,FALSE)</f>
        <v>#VALUE!</v>
      </c>
      <c r="R57" s="1">
        <v>85</v>
      </c>
    </row>
    <row r="58" spans="1:18" x14ac:dyDescent="0.25">
      <c r="A58" s="11" t="s">
        <v>115</v>
      </c>
      <c r="B58" s="4" t="s">
        <v>127</v>
      </c>
      <c r="C58" s="3">
        <f>INVENTARIO12151839[[#This Row],[STOCK]]</f>
        <v>21</v>
      </c>
      <c r="D58" s="17">
        <f>SUMIF(ENTRADAS14172044[[#This Row],[CÓDIGO PRODUCTO]],INVENTARIO12151842[[#This Row],[CÓDIGO PRODUCTO]],ENTRADAS14172044[[#This Row],[CANTIDAD]])</f>
        <v>86</v>
      </c>
      <c r="E58" s="17">
        <f>SUMIF(SALIDAS13161943[[#This Row],[CÓDIGO PRODUCTO]],INVENTARIO12151842[[#This Row],[CÓDIGO PRODUCTO]],SALIDAS13161943[[#This Row],[CANTIDAD]])</f>
        <v>93</v>
      </c>
      <c r="F58" s="18">
        <f>INVENTARIO12151842[[#This Row],[EXISTENCIAS INICIALES]]+INVENTARIO12151842[[#This Row],[ENTRADAS]]-INVENTARIO12151842[[#This Row],[SALIDAS]]</f>
        <v>14</v>
      </c>
      <c r="H58" s="1" t="s">
        <v>192</v>
      </c>
      <c r="I58" s="15">
        <v>44705</v>
      </c>
      <c r="J58" s="11" t="s">
        <v>115</v>
      </c>
      <c r="K58" s="1" t="e" cm="1">
        <f t="array" ref="K58">BUSCARV</f>
        <v>#NAME?</v>
      </c>
      <c r="L58" s="1">
        <v>93</v>
      </c>
      <c r="N58" s="1" t="s">
        <v>193</v>
      </c>
      <c r="O58" s="16">
        <v>44702</v>
      </c>
      <c r="P58" s="11" t="s">
        <v>115</v>
      </c>
      <c r="Q58" s="1" t="e" cm="1" vm="1">
        <f t="array" aca="1" ref="Q58" ca="1">VLOOKUP(ENTRADAS14172044[CÓDIGO PRODUCTO],INVENTARIO12151842[],2,FALSE)</f>
        <v>#VALUE!</v>
      </c>
      <c r="R58" s="1">
        <v>86</v>
      </c>
    </row>
    <row r="59" spans="1:18" x14ac:dyDescent="0.25">
      <c r="A59" s="11" t="s">
        <v>116</v>
      </c>
      <c r="B59" s="4" t="s">
        <v>128</v>
      </c>
      <c r="C59" s="3">
        <f>INVENTARIO12151839[[#This Row],[STOCK]]</f>
        <v>33</v>
      </c>
      <c r="D59" s="17">
        <f>SUMIF(ENTRADAS14172044[[#This Row],[CÓDIGO PRODUCTO]],INVENTARIO12151842[[#This Row],[CÓDIGO PRODUCTO]],ENTRADAS14172044[[#This Row],[CANTIDAD]])</f>
        <v>91</v>
      </c>
      <c r="E59" s="17">
        <f>SUMIF(SALIDAS13161943[[#This Row],[CÓDIGO PRODUCTO]],INVENTARIO12151842[[#This Row],[CÓDIGO PRODUCTO]],SALIDAS13161943[[#This Row],[CANTIDAD]])</f>
        <v>95</v>
      </c>
      <c r="F59" s="18">
        <f>INVENTARIO12151842[[#This Row],[EXISTENCIAS INICIALES]]+INVENTARIO12151842[[#This Row],[ENTRADAS]]-INVENTARIO12151842[[#This Row],[SALIDAS]]</f>
        <v>29</v>
      </c>
      <c r="H59" s="1" t="s">
        <v>193</v>
      </c>
      <c r="I59" s="15">
        <v>44706</v>
      </c>
      <c r="J59" s="11" t="s">
        <v>116</v>
      </c>
      <c r="K59" s="1" t="e" cm="1">
        <f t="array" ref="K59">BUSCARV</f>
        <v>#NAME?</v>
      </c>
      <c r="L59" s="1">
        <v>95</v>
      </c>
      <c r="N59" s="1" t="s">
        <v>194</v>
      </c>
      <c r="O59" s="16">
        <v>44703</v>
      </c>
      <c r="P59" s="11" t="s">
        <v>116</v>
      </c>
      <c r="Q59" s="1" t="e" cm="1" vm="1">
        <f t="array" aca="1" ref="Q59" ca="1">VLOOKUP(ENTRADAS14172044[CÓDIGO PRODUCTO],INVENTARIO12151842[],2,FALSE)</f>
        <v>#VALUE!</v>
      </c>
      <c r="R59" s="1">
        <v>91</v>
      </c>
    </row>
    <row r="60" spans="1:18" x14ac:dyDescent="0.25">
      <c r="A60" s="11" t="s">
        <v>117</v>
      </c>
      <c r="B60" s="4" t="s">
        <v>129</v>
      </c>
      <c r="C60" s="3">
        <f>INVENTARIO12151839[[#This Row],[STOCK]]</f>
        <v>107</v>
      </c>
      <c r="D60" s="17">
        <f>SUMIF(ENTRADAS14172044[[#This Row],[CÓDIGO PRODUCTO]],INVENTARIO12151842[[#This Row],[CÓDIGO PRODUCTO]],ENTRADAS14172044[[#This Row],[CANTIDAD]])</f>
        <v>85</v>
      </c>
      <c r="E60" s="17">
        <f>SUMIF(SALIDAS13161943[[#This Row],[CÓDIGO PRODUCTO]],INVENTARIO12151842[[#This Row],[CÓDIGO PRODUCTO]],SALIDAS13161943[[#This Row],[CANTIDAD]])</f>
        <v>87</v>
      </c>
      <c r="F60" s="18">
        <f>INVENTARIO12151842[[#This Row],[EXISTENCIAS INICIALES]]+INVENTARIO12151842[[#This Row],[ENTRADAS]]-INVENTARIO12151842[[#This Row],[SALIDAS]]</f>
        <v>105</v>
      </c>
      <c r="H60" s="1" t="s">
        <v>194</v>
      </c>
      <c r="I60" s="15">
        <v>44707</v>
      </c>
      <c r="J60" s="11" t="s">
        <v>117</v>
      </c>
      <c r="K60" s="1" t="e" cm="1">
        <f t="array" ref="K60">BUSCARV</f>
        <v>#NAME?</v>
      </c>
      <c r="L60" s="1">
        <v>87</v>
      </c>
      <c r="N60" s="1" t="s">
        <v>195</v>
      </c>
      <c r="O60" s="16">
        <v>44704</v>
      </c>
      <c r="P60" s="11" t="s">
        <v>117</v>
      </c>
      <c r="Q60" s="1" t="e" cm="1" vm="1">
        <f t="array" aca="1" ref="Q60" ca="1">VLOOKUP(ENTRADAS14172044[CÓDIGO PRODUCTO],INVENTARIO12151842[],2,FALSE)</f>
        <v>#VALUE!</v>
      </c>
      <c r="R60" s="1">
        <v>85</v>
      </c>
    </row>
    <row r="61" spans="1:18" x14ac:dyDescent="0.25">
      <c r="A61" s="11" t="s">
        <v>118</v>
      </c>
      <c r="B61" s="4" t="s">
        <v>130</v>
      </c>
      <c r="C61" s="3">
        <f>INVENTARIO12151839[[#This Row],[STOCK]]</f>
        <v>29</v>
      </c>
      <c r="D61" s="17">
        <f>SUMIF(ENTRADAS14172044[[#This Row],[CÓDIGO PRODUCTO]],INVENTARIO12151842[[#This Row],[CÓDIGO PRODUCTO]],ENTRADAS14172044[[#This Row],[CANTIDAD]])</f>
        <v>81</v>
      </c>
      <c r="E61" s="17">
        <f>SUMIF(SALIDAS13161943[[#This Row],[CÓDIGO PRODUCTO]],INVENTARIO12151842[[#This Row],[CÓDIGO PRODUCTO]],SALIDAS13161943[[#This Row],[CANTIDAD]])</f>
        <v>87</v>
      </c>
      <c r="F61" s="18">
        <f>INVENTARIO12151842[[#This Row],[EXISTENCIAS INICIALES]]+INVENTARIO12151842[[#This Row],[ENTRADAS]]-INVENTARIO12151842[[#This Row],[SALIDAS]]</f>
        <v>23</v>
      </c>
      <c r="H61" s="1" t="s">
        <v>195</v>
      </c>
      <c r="I61" s="15">
        <v>44708</v>
      </c>
      <c r="J61" s="11" t="s">
        <v>118</v>
      </c>
      <c r="K61" s="1" t="e" cm="1">
        <f t="array" ref="K61">BUSCARV</f>
        <v>#NAME?</v>
      </c>
      <c r="L61" s="1">
        <v>87</v>
      </c>
      <c r="N61" s="1" t="s">
        <v>196</v>
      </c>
      <c r="O61" s="16">
        <v>44705</v>
      </c>
      <c r="P61" s="11" t="s">
        <v>118</v>
      </c>
      <c r="Q61" s="1" t="e" cm="1" vm="1">
        <f t="array" aca="1" ref="Q61" ca="1">VLOOKUP(ENTRADAS14172044[CÓDIGO PRODUCTO],INVENTARIO12151842[],2,FALSE)</f>
        <v>#VALUE!</v>
      </c>
      <c r="R61" s="1">
        <v>81</v>
      </c>
    </row>
    <row r="62" spans="1:18" x14ac:dyDescent="0.25">
      <c r="A62" s="11" t="s">
        <v>119</v>
      </c>
      <c r="B62" s="4" t="s">
        <v>131</v>
      </c>
      <c r="C62" s="3">
        <f>INVENTARIO12151839[[#This Row],[STOCK]]</f>
        <v>3</v>
      </c>
      <c r="D62" s="17">
        <f>SUMIF(ENTRADAS14172044[[#This Row],[CÓDIGO PRODUCTO]],INVENTARIO12151842[[#This Row],[CÓDIGO PRODUCTO]],ENTRADAS14172044[[#This Row],[CANTIDAD]])</f>
        <v>83</v>
      </c>
      <c r="E62" s="17">
        <f>SUMIF(SALIDAS13161943[[#This Row],[CÓDIGO PRODUCTO]],INVENTARIO12151842[[#This Row],[CÓDIGO PRODUCTO]],SALIDAS13161943[[#This Row],[CANTIDAD]])</f>
        <v>86</v>
      </c>
      <c r="F62" s="18">
        <f>INVENTARIO12151842[[#This Row],[EXISTENCIAS INICIALES]]+INVENTARIO12151842[[#This Row],[ENTRADAS]]-INVENTARIO12151842[[#This Row],[SALIDAS]]</f>
        <v>0</v>
      </c>
      <c r="H62" s="1" t="s">
        <v>196</v>
      </c>
      <c r="I62" s="15">
        <v>44709</v>
      </c>
      <c r="J62" s="11" t="s">
        <v>119</v>
      </c>
      <c r="K62" s="1" t="e" cm="1">
        <f t="array" ref="K62">BUSCARV</f>
        <v>#NAME?</v>
      </c>
      <c r="L62" s="1">
        <v>86</v>
      </c>
      <c r="N62" s="1" t="s">
        <v>197</v>
      </c>
      <c r="O62" s="16">
        <v>44706</v>
      </c>
      <c r="P62" s="11" t="s">
        <v>119</v>
      </c>
      <c r="Q62" s="1" t="e" cm="1" vm="1">
        <f t="array" aca="1" ref="Q62" ca="1">VLOOKUP(ENTRADAS14172044[CÓDIGO PRODUCTO],INVENTARIO12151842[],2,FALSE)</f>
        <v>#VALUE!</v>
      </c>
      <c r="R62" s="1">
        <v>83</v>
      </c>
    </row>
    <row r="63" spans="1:18" x14ac:dyDescent="0.25">
      <c r="A63" s="11" t="s">
        <v>120</v>
      </c>
      <c r="B63" s="4" t="s">
        <v>132</v>
      </c>
      <c r="C63" s="3">
        <f>INVENTARIO12151839[[#This Row],[STOCK]]</f>
        <v>5</v>
      </c>
      <c r="D63" s="17">
        <f>SUMIF(ENTRADAS14172044[[#This Row],[CÓDIGO PRODUCTO]],INVENTARIO12151842[[#This Row],[CÓDIGO PRODUCTO]],ENTRADAS14172044[[#This Row],[CANTIDAD]])</f>
        <v>81</v>
      </c>
      <c r="E63" s="17">
        <f>SUMIF(SALIDAS13161943[[#This Row],[CÓDIGO PRODUCTO]],INVENTARIO12151842[[#This Row],[CÓDIGO PRODUCTO]],SALIDAS13161943[[#This Row],[CANTIDAD]])</f>
        <v>81</v>
      </c>
      <c r="F63" s="18">
        <f>INVENTARIO12151842[[#This Row],[EXISTENCIAS INICIALES]]+INVENTARIO12151842[[#This Row],[ENTRADAS]]-INVENTARIO12151842[[#This Row],[SALIDAS]]</f>
        <v>5</v>
      </c>
      <c r="H63" s="1" t="s">
        <v>197</v>
      </c>
      <c r="I63" s="15">
        <v>44710</v>
      </c>
      <c r="J63" s="11" t="s">
        <v>120</v>
      </c>
      <c r="K63" s="1" t="e" cm="1">
        <f t="array" ref="K63">BUSCARV</f>
        <v>#NAME?</v>
      </c>
      <c r="L63" s="1">
        <v>81</v>
      </c>
      <c r="N63" s="1" t="s">
        <v>198</v>
      </c>
      <c r="O63" s="16">
        <v>44707</v>
      </c>
      <c r="P63" s="11" t="s">
        <v>120</v>
      </c>
      <c r="Q63" s="1" t="e" cm="1" vm="1">
        <f t="array" aca="1" ref="Q63" ca="1">VLOOKUP(ENTRADAS14172044[CÓDIGO PRODUCTO],INVENTARIO12151842[],2,FALSE)</f>
        <v>#VALUE!</v>
      </c>
      <c r="R63" s="1">
        <v>81</v>
      </c>
    </row>
    <row r="64" spans="1:18" x14ac:dyDescent="0.25">
      <c r="A64" s="11" t="s">
        <v>121</v>
      </c>
      <c r="B64" s="4" t="s">
        <v>133</v>
      </c>
      <c r="C64" s="3">
        <f>INVENTARIO12151839[[#This Row],[STOCK]]</f>
        <v>38</v>
      </c>
      <c r="D64" s="17">
        <f>SUMIF(ENTRADAS14172044[[#This Row],[CÓDIGO PRODUCTO]],INVENTARIO12151842[[#This Row],[CÓDIGO PRODUCTO]],ENTRADAS14172044[[#This Row],[CANTIDAD]])</f>
        <v>82</v>
      </c>
      <c r="E64" s="17">
        <f>SUMIF(SALIDAS13161943[[#This Row],[CÓDIGO PRODUCTO]],INVENTARIO12151842[[#This Row],[CÓDIGO PRODUCTO]],SALIDAS13161943[[#This Row],[CANTIDAD]])</f>
        <v>90</v>
      </c>
      <c r="F64" s="18">
        <f>INVENTARIO12151842[[#This Row],[EXISTENCIAS INICIALES]]+INVENTARIO12151842[[#This Row],[ENTRADAS]]-INVENTARIO12151842[[#This Row],[SALIDAS]]</f>
        <v>30</v>
      </c>
      <c r="H64" s="1" t="s">
        <v>198</v>
      </c>
      <c r="I64" s="15">
        <v>44711</v>
      </c>
      <c r="J64" s="11" t="s">
        <v>121</v>
      </c>
      <c r="K64" s="1" t="e" cm="1">
        <f t="array" ref="K64">BUSCARV</f>
        <v>#NAME?</v>
      </c>
      <c r="L64" s="1">
        <v>90</v>
      </c>
      <c r="N64" s="1" t="s">
        <v>199</v>
      </c>
      <c r="O64" s="16">
        <v>44708</v>
      </c>
      <c r="P64" s="11" t="s">
        <v>121</v>
      </c>
      <c r="Q64" s="1" t="e" cm="1" vm="1">
        <f t="array" aca="1" ref="Q64" ca="1">VLOOKUP(ENTRADAS14172044[CÓDIGO PRODUCTO],INVENTARIO12151842[],2,FALSE)</f>
        <v>#VALUE!</v>
      </c>
      <c r="R64" s="1">
        <v>82</v>
      </c>
    </row>
    <row r="65" spans="1:18" x14ac:dyDescent="0.25">
      <c r="A65" s="11" t="s">
        <v>122</v>
      </c>
      <c r="B65" s="4" t="s">
        <v>134</v>
      </c>
      <c r="C65" s="3">
        <f>INVENTARIO12151839[[#This Row],[STOCK]]</f>
        <v>12</v>
      </c>
      <c r="D65" s="17">
        <f>SUMIF(ENTRADAS14172044[[#This Row],[CÓDIGO PRODUCTO]],INVENTARIO12151842[[#This Row],[CÓDIGO PRODUCTO]],ENTRADAS14172044[[#This Row],[CANTIDAD]])</f>
        <v>85</v>
      </c>
      <c r="E65" s="17">
        <f>SUMIF(SALIDAS13161943[[#This Row],[CÓDIGO PRODUCTO]],INVENTARIO12151842[[#This Row],[CÓDIGO PRODUCTO]],SALIDAS13161943[[#This Row],[CANTIDAD]])</f>
        <v>87</v>
      </c>
      <c r="F65" s="18">
        <f>INVENTARIO12151842[[#This Row],[EXISTENCIAS INICIALES]]+INVENTARIO12151842[[#This Row],[ENTRADAS]]-INVENTARIO12151842[[#This Row],[SALIDAS]]</f>
        <v>10</v>
      </c>
      <c r="H65" s="1" t="s">
        <v>199</v>
      </c>
      <c r="I65" s="15">
        <v>44712</v>
      </c>
      <c r="J65" s="11" t="s">
        <v>122</v>
      </c>
      <c r="K65" s="1" t="e" cm="1">
        <f t="array" ref="K65">BUSCARV</f>
        <v>#NAME?</v>
      </c>
      <c r="L65" s="1">
        <v>87</v>
      </c>
      <c r="N65" s="1" t="s">
        <v>200</v>
      </c>
      <c r="O65" s="16">
        <v>44709</v>
      </c>
      <c r="P65" s="11" t="s">
        <v>122</v>
      </c>
      <c r="Q65" s="1" t="e" cm="1" vm="1">
        <f t="array" aca="1" ref="Q65" ca="1">VLOOKUP(ENTRADAS14172044[CÓDIGO PRODUCTO],INVENTARIO12151842[],2,FALSE)</f>
        <v>#VALUE!</v>
      </c>
      <c r="R65" s="1">
        <v>85</v>
      </c>
    </row>
    <row r="66" spans="1:18" x14ac:dyDescent="0.25">
      <c r="A66" s="11" t="s">
        <v>123</v>
      </c>
      <c r="B66" s="4" t="s">
        <v>135</v>
      </c>
      <c r="C66" s="3">
        <f>INVENTARIO12151839[[#This Row],[STOCK]]</f>
        <v>56</v>
      </c>
      <c r="D66" s="17">
        <f>SUMIF(ENTRADAS14172044[[#This Row],[CÓDIGO PRODUCTO]],INVENTARIO12151842[[#This Row],[CÓDIGO PRODUCTO]],ENTRADAS14172044[[#This Row],[CANTIDAD]])</f>
        <v>91</v>
      </c>
      <c r="E66" s="17">
        <f>SUMIF(SALIDAS13161943[[#This Row],[CÓDIGO PRODUCTO]],INVENTARIO12151842[[#This Row],[CÓDIGO PRODUCTO]],SALIDAS13161943[[#This Row],[CANTIDAD]])</f>
        <v>87</v>
      </c>
      <c r="F66" s="18">
        <f>INVENTARIO12151842[[#This Row],[EXISTENCIAS INICIALES]]+INVENTARIO12151842[[#This Row],[ENTRADAS]]-INVENTARIO12151842[[#This Row],[SALIDAS]]</f>
        <v>60</v>
      </c>
      <c r="H66" s="1" t="s">
        <v>200</v>
      </c>
      <c r="I66" s="15">
        <v>44713</v>
      </c>
      <c r="J66" s="11" t="s">
        <v>123</v>
      </c>
      <c r="K66" s="1" t="e" cm="1">
        <f t="array" ref="K66">BUSCARV</f>
        <v>#NAME?</v>
      </c>
      <c r="L66" s="1">
        <v>87</v>
      </c>
      <c r="N66" s="1" t="s">
        <v>201</v>
      </c>
      <c r="O66" s="16">
        <v>44710</v>
      </c>
      <c r="P66" s="11" t="s">
        <v>123</v>
      </c>
      <c r="Q66" s="1" t="e" cm="1" vm="1">
        <f t="array" aca="1" ref="Q66" ca="1">VLOOKUP(ENTRADAS14172044[CÓDIGO PRODUCTO],INVENTARIO12151842[],2,FALSE)</f>
        <v>#VALUE!</v>
      </c>
      <c r="R66" s="1">
        <v>91</v>
      </c>
    </row>
    <row r="67" spans="1:18" x14ac:dyDescent="0.25">
      <c r="A67" s="11" t="s">
        <v>124</v>
      </c>
      <c r="B67" s="4" t="s">
        <v>136</v>
      </c>
      <c r="C67" s="3">
        <f>INVENTARIO12151839[[#This Row],[STOCK]]</f>
        <v>20</v>
      </c>
      <c r="D67" s="17">
        <f>SUMIF(ENTRADAS14172044[[#This Row],[CÓDIGO PRODUCTO]],INVENTARIO12151842[[#This Row],[CÓDIGO PRODUCTO]],ENTRADAS14172044[[#This Row],[CANTIDAD]])</f>
        <v>85</v>
      </c>
      <c r="E67" s="17">
        <f>SUMIF(SALIDAS13161943[[#This Row],[CÓDIGO PRODUCTO]],INVENTARIO12151842[[#This Row],[CÓDIGO PRODUCTO]],SALIDAS13161943[[#This Row],[CANTIDAD]])</f>
        <v>91</v>
      </c>
      <c r="F67" s="18">
        <f>INVENTARIO12151842[[#This Row],[EXISTENCIAS INICIALES]]+INVENTARIO12151842[[#This Row],[ENTRADAS]]-INVENTARIO12151842[[#This Row],[SALIDAS]]</f>
        <v>14</v>
      </c>
      <c r="H67" s="1" t="s">
        <v>201</v>
      </c>
      <c r="I67" s="15">
        <v>44714</v>
      </c>
      <c r="J67" s="11" t="s">
        <v>124</v>
      </c>
      <c r="K67" s="1" t="e" cm="1">
        <f t="array" ref="K67">BUSCARV</f>
        <v>#NAME?</v>
      </c>
      <c r="L67" s="1">
        <v>91</v>
      </c>
      <c r="N67" s="1" t="s">
        <v>202</v>
      </c>
      <c r="O67" s="16">
        <v>44711</v>
      </c>
      <c r="P67" s="11" t="s">
        <v>124</v>
      </c>
      <c r="Q67" s="1" t="e" cm="1" vm="1">
        <f t="array" aca="1" ref="Q67" ca="1">VLOOKUP(ENTRADAS14172044[CÓDIGO PRODUCTO],INVENTARIO12151842[],2,FALSE)</f>
        <v>#VALUE!</v>
      </c>
      <c r="R67" s="1">
        <v>85</v>
      </c>
    </row>
    <row r="68" spans="1:18" x14ac:dyDescent="0.25">
      <c r="A68" s="11" t="s">
        <v>137</v>
      </c>
      <c r="B68" s="4" t="s">
        <v>139</v>
      </c>
      <c r="C68" s="3">
        <f>INVENTARIO12151839[[#This Row],[STOCK]]</f>
        <v>31</v>
      </c>
      <c r="D68" s="17">
        <f>SUMIF(ENTRADAS14172044[[#This Row],[CÓDIGO PRODUCTO]],INVENTARIO12151842[[#This Row],[CÓDIGO PRODUCTO]],ENTRADAS14172044[[#This Row],[CANTIDAD]])</f>
        <v>86</v>
      </c>
      <c r="E68" s="17">
        <f>SUMIF(SALIDAS13161943[[#This Row],[CÓDIGO PRODUCTO]],INVENTARIO12151842[[#This Row],[CÓDIGO PRODUCTO]],SALIDAS13161943[[#This Row],[CANTIDAD]])</f>
        <v>94</v>
      </c>
      <c r="F68" s="18">
        <f>INVENTARIO12151842[[#This Row],[EXISTENCIAS INICIALES]]+INVENTARIO12151842[[#This Row],[ENTRADAS]]-INVENTARIO12151842[[#This Row],[SALIDAS]]</f>
        <v>23</v>
      </c>
      <c r="H68" s="1" t="s">
        <v>202</v>
      </c>
      <c r="I68" s="15">
        <v>44715</v>
      </c>
      <c r="J68" s="11" t="s">
        <v>137</v>
      </c>
      <c r="K68" s="1" t="e" cm="1">
        <f t="array" ref="K68">BUSCARV</f>
        <v>#NAME?</v>
      </c>
      <c r="L68" s="1">
        <v>94</v>
      </c>
      <c r="N68" s="1" t="s">
        <v>203</v>
      </c>
      <c r="O68" s="16">
        <v>44712</v>
      </c>
      <c r="P68" s="11" t="s">
        <v>137</v>
      </c>
      <c r="Q68" s="1" t="e" cm="1" vm="1">
        <f t="array" aca="1" ref="Q68" ca="1">VLOOKUP(ENTRADAS14172044[CÓDIGO PRODUCTO],INVENTARIO12151842[],2,FALSE)</f>
        <v>#VALUE!</v>
      </c>
      <c r="R68" s="1">
        <v>86</v>
      </c>
    </row>
    <row r="69" spans="1:18" x14ac:dyDescent="0.25">
      <c r="A69" s="11" t="s">
        <v>138</v>
      </c>
      <c r="B69" s="4" t="s">
        <v>140</v>
      </c>
      <c r="C69" s="3">
        <f>INVENTARIO12151839[[#This Row],[STOCK]]</f>
        <v>54</v>
      </c>
      <c r="D69" s="17">
        <f>SUMIF(ENTRADAS14172044[[#This Row],[CÓDIGO PRODUCTO]],INVENTARIO12151842[[#This Row],[CÓDIGO PRODUCTO]],ENTRADAS14172044[[#This Row],[CANTIDAD]])</f>
        <v>85</v>
      </c>
      <c r="E69" s="17">
        <f>SUMIF(SALIDAS13161943[[#This Row],[CÓDIGO PRODUCTO]],INVENTARIO12151842[[#This Row],[CÓDIGO PRODUCTO]],SALIDAS13161943[[#This Row],[CANTIDAD]])</f>
        <v>95</v>
      </c>
      <c r="F69" s="18">
        <f>INVENTARIO12151842[[#This Row],[EXISTENCIAS INICIALES]]+INVENTARIO12151842[[#This Row],[ENTRADAS]]-INVENTARIO12151842[[#This Row],[SALIDAS]]</f>
        <v>44</v>
      </c>
      <c r="H69" s="1" t="s">
        <v>203</v>
      </c>
      <c r="I69" s="15">
        <v>44716</v>
      </c>
      <c r="J69" s="11" t="s">
        <v>138</v>
      </c>
      <c r="K69" s="1" t="e" cm="1">
        <f t="array" ref="K69">BUSCARV</f>
        <v>#NAME?</v>
      </c>
      <c r="L69" s="1">
        <v>95</v>
      </c>
      <c r="N69" s="1" t="s">
        <v>204</v>
      </c>
      <c r="O69" s="16">
        <v>44713</v>
      </c>
      <c r="P69" s="11" t="s">
        <v>138</v>
      </c>
      <c r="Q69" s="1" t="e" cm="1" vm="1">
        <f t="array" aca="1" ref="Q69" ca="1">VLOOKUP(ENTRADAS14172044[CÓDIGO PRODUCTO],INVENTARIO12151842[],2,FALSE)</f>
        <v>#VALUE!</v>
      </c>
      <c r="R69" s="1">
        <v>85</v>
      </c>
    </row>
    <row r="70" spans="1:18" x14ac:dyDescent="0.25">
      <c r="A70" s="11" t="s">
        <v>392</v>
      </c>
      <c r="B70" t="s">
        <v>273</v>
      </c>
      <c r="C70" s="3">
        <f>INVENTARIO12151839[[#This Row],[STOCK]]</f>
        <v>55</v>
      </c>
      <c r="D70" s="17">
        <f>SUMIF(ENTRADAS14172044[[#This Row],[CÓDIGO PRODUCTO]],INVENTARIO12151842[[#This Row],[CÓDIGO PRODUCTO]],ENTRADAS14172044[[#This Row],[CANTIDAD]])</f>
        <v>87</v>
      </c>
      <c r="E70" s="17">
        <f>SUMIF(SALIDAS13161943[[#This Row],[CÓDIGO PRODUCTO]],INVENTARIO12151842[[#This Row],[CÓDIGO PRODUCTO]],SALIDAS13161943[[#This Row],[CANTIDAD]])</f>
        <v>88</v>
      </c>
      <c r="F70" s="18">
        <f>INVENTARIO12151842[[#This Row],[EXISTENCIAS INICIALES]]+INVENTARIO12151842[[#This Row],[ENTRADAS]]-INVENTARIO12151842[[#This Row],[SALIDAS]]</f>
        <v>54</v>
      </c>
      <c r="H70" s="1" t="s">
        <v>204</v>
      </c>
      <c r="J70" s="11" t="s">
        <v>392</v>
      </c>
      <c r="K70" s="36" t="e" cm="1">
        <f t="array" ref="K70">BUSCARV</f>
        <v>#NAME?</v>
      </c>
      <c r="L70" s="1">
        <v>88</v>
      </c>
      <c r="N70" s="1" t="s">
        <v>518</v>
      </c>
      <c r="P70" s="11" t="s">
        <v>392</v>
      </c>
      <c r="Q70" s="1" t="e" cm="1" vm="1">
        <f t="array" aca="1" ref="Q70" ca="1">VLOOKUP(ENTRADAS14172044[CÓDIGO PRODUCTO],INVENTARIO12151842[],2,FALSE)</f>
        <v>#VALUE!</v>
      </c>
      <c r="R70" s="1">
        <v>87</v>
      </c>
    </row>
    <row r="71" spans="1:18" x14ac:dyDescent="0.25">
      <c r="A71" s="11" t="s">
        <v>393</v>
      </c>
      <c r="B71" t="s">
        <v>40</v>
      </c>
      <c r="C71" s="3">
        <f>INVENTARIO12151839[[#This Row],[STOCK]]</f>
        <v>39</v>
      </c>
      <c r="D71" s="17">
        <f>SUMIF(ENTRADAS14172044[[#This Row],[CÓDIGO PRODUCTO]],INVENTARIO12151842[[#This Row],[CÓDIGO PRODUCTO]],ENTRADAS14172044[[#This Row],[CANTIDAD]])</f>
        <v>88</v>
      </c>
      <c r="E71" s="17">
        <f>SUMIF(SALIDAS13161943[[#This Row],[CÓDIGO PRODUCTO]],INVENTARIO12151842[[#This Row],[CÓDIGO PRODUCTO]],SALIDAS13161943[[#This Row],[CANTIDAD]])</f>
        <v>94</v>
      </c>
      <c r="F71" s="18">
        <f>INVENTARIO12151842[[#This Row],[EXISTENCIAS INICIALES]]+INVENTARIO12151842[[#This Row],[ENTRADAS]]-INVENTARIO12151842[[#This Row],[SALIDAS]]</f>
        <v>33</v>
      </c>
      <c r="H71" s="1" t="s">
        <v>518</v>
      </c>
      <c r="J71" s="11" t="s">
        <v>393</v>
      </c>
      <c r="K71" s="36" t="e" cm="1">
        <f t="array" ref="K71">BUSCARV</f>
        <v>#NAME?</v>
      </c>
      <c r="L71" s="1">
        <v>94</v>
      </c>
      <c r="N71" s="1" t="s">
        <v>519</v>
      </c>
      <c r="P71" s="11" t="s">
        <v>393</v>
      </c>
      <c r="Q71" s="1" t="e" cm="1" vm="1">
        <f t="array" aca="1" ref="Q71" ca="1">VLOOKUP(ENTRADAS14172044[CÓDIGO PRODUCTO],INVENTARIO12151842[],2,FALSE)</f>
        <v>#VALUE!</v>
      </c>
      <c r="R71" s="1">
        <v>88</v>
      </c>
    </row>
    <row r="72" spans="1:18" x14ac:dyDescent="0.25">
      <c r="A72" s="11" t="s">
        <v>394</v>
      </c>
      <c r="B72" t="s">
        <v>274</v>
      </c>
      <c r="C72" s="3">
        <f>INVENTARIO12151839[[#This Row],[STOCK]]</f>
        <v>126</v>
      </c>
      <c r="D72" s="19">
        <f>SUMIF(ENTRADAS14172044[[#This Row],[CÓDIGO PRODUCTO]],INVENTARIO12151842[[#This Row],[CÓDIGO PRODUCTO]],ENTRADAS14172044[[#This Row],[CANTIDAD]])</f>
        <v>97</v>
      </c>
      <c r="E72" s="19">
        <f>SUMIF(SALIDAS13161943[[#This Row],[CÓDIGO PRODUCTO]],INVENTARIO12151842[[#This Row],[CÓDIGO PRODUCTO]],SALIDAS13161943[[#This Row],[CANTIDAD]])</f>
        <v>88</v>
      </c>
      <c r="F72" s="20">
        <f>INVENTARIO12151842[[#This Row],[EXISTENCIAS INICIALES]]+INVENTARIO12151842[[#This Row],[ENTRADAS]]-INVENTARIO12151842[[#This Row],[SALIDAS]]</f>
        <v>135</v>
      </c>
      <c r="H72" s="1" t="s">
        <v>519</v>
      </c>
      <c r="J72" s="11" t="s">
        <v>394</v>
      </c>
      <c r="K72" s="36" t="e" cm="1">
        <f t="array" ref="K72">BUSCARV</f>
        <v>#NAME?</v>
      </c>
      <c r="L72" s="1">
        <v>88</v>
      </c>
      <c r="N72" s="1" t="s">
        <v>520</v>
      </c>
      <c r="P72" s="11" t="s">
        <v>394</v>
      </c>
      <c r="Q72" s="1" t="e" cm="1" vm="1">
        <f t="array" aca="1" ref="Q72" ca="1">VLOOKUP(ENTRADAS14172044[CÓDIGO PRODUCTO],INVENTARIO12151842[],2,FALSE)</f>
        <v>#VALUE!</v>
      </c>
      <c r="R72" s="1">
        <v>97</v>
      </c>
    </row>
    <row r="73" spans="1:18" x14ac:dyDescent="0.25">
      <c r="A73" s="11" t="s">
        <v>395</v>
      </c>
      <c r="B73" t="s">
        <v>275</v>
      </c>
      <c r="C73" s="3">
        <f>INVENTARIO12151839[[#This Row],[STOCK]]</f>
        <v>94</v>
      </c>
      <c r="D73" s="17">
        <f>SUMIF(ENTRADAS14172044[[#This Row],[CÓDIGO PRODUCTO]],INVENTARIO12151842[[#This Row],[CÓDIGO PRODUCTO]],ENTRADAS14172044[[#This Row],[CANTIDAD]])</f>
        <v>93</v>
      </c>
      <c r="E73" s="17">
        <f>SUMIF(SALIDAS13161943[[#This Row],[CÓDIGO PRODUCTO]],INVENTARIO12151842[[#This Row],[CÓDIGO PRODUCTO]],SALIDAS13161943[[#This Row],[CANTIDAD]])</f>
        <v>93</v>
      </c>
      <c r="F73" s="18">
        <f>INVENTARIO12151842[[#This Row],[EXISTENCIAS INICIALES]]+INVENTARIO12151842[[#This Row],[ENTRADAS]]-INVENTARIO12151842[[#This Row],[SALIDAS]]</f>
        <v>94</v>
      </c>
      <c r="H73" s="1" t="s">
        <v>520</v>
      </c>
      <c r="J73" s="11" t="s">
        <v>395</v>
      </c>
      <c r="K73" s="36" t="e" cm="1">
        <f t="array" ref="K73">BUSCARV</f>
        <v>#NAME?</v>
      </c>
      <c r="L73" s="1">
        <v>93</v>
      </c>
      <c r="N73" s="1" t="s">
        <v>521</v>
      </c>
      <c r="P73" s="11" t="s">
        <v>395</v>
      </c>
      <c r="Q73" s="1" t="e" cm="1" vm="1">
        <f t="array" aca="1" ref="Q73" ca="1">VLOOKUP(ENTRADAS14172044[CÓDIGO PRODUCTO],INVENTARIO12151842[],2,FALSE)</f>
        <v>#VALUE!</v>
      </c>
      <c r="R73" s="1">
        <v>93</v>
      </c>
    </row>
    <row r="74" spans="1:18" x14ac:dyDescent="0.25">
      <c r="A74" s="11" t="s">
        <v>396</v>
      </c>
      <c r="B74" t="s">
        <v>276</v>
      </c>
      <c r="C74" s="3">
        <f>INVENTARIO12151839[[#This Row],[STOCK]]</f>
        <v>154</v>
      </c>
      <c r="D74" s="17">
        <f>SUMIF(ENTRADAS14172044[[#This Row],[CÓDIGO PRODUCTO]],INVENTARIO12151842[[#This Row],[CÓDIGO PRODUCTO]],ENTRADAS14172044[[#This Row],[CANTIDAD]])</f>
        <v>107</v>
      </c>
      <c r="E74" s="17">
        <f>SUMIF(SALIDAS13161943[[#This Row],[CÓDIGO PRODUCTO]],INVENTARIO12151842[[#This Row],[CÓDIGO PRODUCTO]],SALIDAS13161943[[#This Row],[CANTIDAD]])</f>
        <v>90</v>
      </c>
      <c r="F74" s="18">
        <f>INVENTARIO12151842[[#This Row],[EXISTENCIAS INICIALES]]+INVENTARIO12151842[[#This Row],[ENTRADAS]]-INVENTARIO12151842[[#This Row],[SALIDAS]]</f>
        <v>171</v>
      </c>
      <c r="H74" s="1" t="s">
        <v>521</v>
      </c>
      <c r="J74" s="11" t="s">
        <v>396</v>
      </c>
      <c r="K74" s="36" t="e" cm="1">
        <f t="array" ref="K74">BUSCARV</f>
        <v>#NAME?</v>
      </c>
      <c r="L74" s="1">
        <v>90</v>
      </c>
      <c r="N74" s="1" t="s">
        <v>522</v>
      </c>
      <c r="P74" s="11" t="s">
        <v>396</v>
      </c>
      <c r="Q74" s="1" t="e" cm="1" vm="1">
        <f t="array" aca="1" ref="Q74" ca="1">VLOOKUP(ENTRADAS14172044[CÓDIGO PRODUCTO],INVENTARIO12151842[],2,FALSE)</f>
        <v>#VALUE!</v>
      </c>
      <c r="R74" s="1">
        <v>107</v>
      </c>
    </row>
    <row r="75" spans="1:18" x14ac:dyDescent="0.25">
      <c r="A75" s="11" t="s">
        <v>397</v>
      </c>
      <c r="B75" t="s">
        <v>41</v>
      </c>
      <c r="C75" s="3">
        <f>INVENTARIO12151839[[#This Row],[STOCK]]</f>
        <v>78</v>
      </c>
      <c r="D75" s="17">
        <f>SUMIF(ENTRADAS14172044[[#This Row],[CÓDIGO PRODUCTO]],INVENTARIO12151842[[#This Row],[CÓDIGO PRODUCTO]],ENTRADAS14172044[[#This Row],[CANTIDAD]])</f>
        <v>100</v>
      </c>
      <c r="E75" s="17">
        <f>SUMIF(SALIDAS13161943[[#This Row],[CÓDIGO PRODUCTO]],INVENTARIO12151842[[#This Row],[CÓDIGO PRODUCTO]],SALIDAS13161943[[#This Row],[CANTIDAD]])</f>
        <v>95</v>
      </c>
      <c r="F75" s="18">
        <f>INVENTARIO12151842[[#This Row],[EXISTENCIAS INICIALES]]+INVENTARIO12151842[[#This Row],[ENTRADAS]]-INVENTARIO12151842[[#This Row],[SALIDAS]]</f>
        <v>83</v>
      </c>
      <c r="H75" s="1" t="s">
        <v>522</v>
      </c>
      <c r="J75" s="11" t="s">
        <v>397</v>
      </c>
      <c r="K75" s="36" t="e" cm="1">
        <f t="array" ref="K75">BUSCARV</f>
        <v>#NAME?</v>
      </c>
      <c r="L75" s="1">
        <v>95</v>
      </c>
      <c r="N75" s="1" t="s">
        <v>523</v>
      </c>
      <c r="P75" s="11" t="s">
        <v>397</v>
      </c>
      <c r="Q75" s="1" t="e" cm="1" vm="1">
        <f t="array" aca="1" ref="Q75" ca="1">VLOOKUP(ENTRADAS14172044[CÓDIGO PRODUCTO],INVENTARIO12151842[],2,FALSE)</f>
        <v>#VALUE!</v>
      </c>
      <c r="R75" s="1">
        <v>100</v>
      </c>
    </row>
    <row r="76" spans="1:18" x14ac:dyDescent="0.25">
      <c r="A76" s="11" t="s">
        <v>398</v>
      </c>
      <c r="B76" t="s">
        <v>277</v>
      </c>
      <c r="C76" s="3">
        <f>INVENTARIO12151839[[#This Row],[STOCK]]</f>
        <v>76</v>
      </c>
      <c r="D76" s="17">
        <f>SUMIF(ENTRADAS14172044[[#This Row],[CÓDIGO PRODUCTO]],INVENTARIO12151842[[#This Row],[CÓDIGO PRODUCTO]],ENTRADAS14172044[[#This Row],[CANTIDAD]])</f>
        <v>93</v>
      </c>
      <c r="E76" s="17">
        <f>SUMIF(SALIDAS13161943[[#This Row],[CÓDIGO PRODUCTO]],INVENTARIO12151842[[#This Row],[CÓDIGO PRODUCTO]],SALIDAS13161943[[#This Row],[CANTIDAD]])</f>
        <v>91</v>
      </c>
      <c r="F76" s="18">
        <f>INVENTARIO12151842[[#This Row],[EXISTENCIAS INICIALES]]+INVENTARIO12151842[[#This Row],[ENTRADAS]]-INVENTARIO12151842[[#This Row],[SALIDAS]]</f>
        <v>78</v>
      </c>
      <c r="H76" s="1" t="s">
        <v>523</v>
      </c>
      <c r="J76" s="11" t="s">
        <v>398</v>
      </c>
      <c r="K76" s="36" t="e" cm="1">
        <f t="array" ref="K76">BUSCARV</f>
        <v>#NAME?</v>
      </c>
      <c r="L76" s="1">
        <v>91</v>
      </c>
      <c r="N76" s="1" t="s">
        <v>524</v>
      </c>
      <c r="P76" s="11" t="s">
        <v>398</v>
      </c>
      <c r="Q76" s="1" t="e" cm="1" vm="1">
        <f t="array" aca="1" ref="Q76" ca="1">VLOOKUP(ENTRADAS14172044[CÓDIGO PRODUCTO],INVENTARIO12151842[],2,FALSE)</f>
        <v>#VALUE!</v>
      </c>
      <c r="R76" s="1">
        <v>93</v>
      </c>
    </row>
    <row r="77" spans="1:18" x14ac:dyDescent="0.25">
      <c r="A77" s="11" t="s">
        <v>399</v>
      </c>
      <c r="B77" t="s">
        <v>278</v>
      </c>
      <c r="C77" s="3">
        <f>INVENTARIO12151839[[#This Row],[STOCK]]</f>
        <v>92</v>
      </c>
      <c r="D77" s="17">
        <f>SUMIF(ENTRADAS14172044[[#This Row],[CÓDIGO PRODUCTO]],INVENTARIO12151842[[#This Row],[CÓDIGO PRODUCTO]],ENTRADAS14172044[[#This Row],[CANTIDAD]])</f>
        <v>96</v>
      </c>
      <c r="E77" s="17">
        <f>SUMIF(SALIDAS13161943[[#This Row],[CÓDIGO PRODUCTO]],INVENTARIO12151842[[#This Row],[CÓDIGO PRODUCTO]],SALIDAS13161943[[#This Row],[CANTIDAD]])</f>
        <v>91</v>
      </c>
      <c r="F77" s="18">
        <f>INVENTARIO12151842[[#This Row],[EXISTENCIAS INICIALES]]+INVENTARIO12151842[[#This Row],[ENTRADAS]]-INVENTARIO12151842[[#This Row],[SALIDAS]]</f>
        <v>97</v>
      </c>
      <c r="H77" s="1" t="s">
        <v>524</v>
      </c>
      <c r="J77" s="11" t="s">
        <v>399</v>
      </c>
      <c r="K77" s="36" t="e" cm="1">
        <f t="array" ref="K77">BUSCARV</f>
        <v>#NAME?</v>
      </c>
      <c r="L77" s="1">
        <v>91</v>
      </c>
      <c r="N77" s="1" t="s">
        <v>525</v>
      </c>
      <c r="P77" s="11" t="s">
        <v>399</v>
      </c>
      <c r="Q77" s="1" t="e" cm="1" vm="1">
        <f t="array" aca="1" ref="Q77" ca="1">VLOOKUP(ENTRADAS14172044[CÓDIGO PRODUCTO],INVENTARIO12151842[],2,FALSE)</f>
        <v>#VALUE!</v>
      </c>
      <c r="R77" s="1">
        <v>96</v>
      </c>
    </row>
    <row r="78" spans="1:18" x14ac:dyDescent="0.25">
      <c r="A78" s="11" t="s">
        <v>400</v>
      </c>
      <c r="B78" t="s">
        <v>279</v>
      </c>
      <c r="C78" s="3">
        <f>INVENTARIO12151839[[#This Row],[STOCK]]</f>
        <v>166</v>
      </c>
      <c r="D78" s="17">
        <f>SUMIF(ENTRADAS14172044[[#This Row],[CÓDIGO PRODUCTO]],INVENTARIO12151842[[#This Row],[CÓDIGO PRODUCTO]],ENTRADAS14172044[[#This Row],[CANTIDAD]])</f>
        <v>107</v>
      </c>
      <c r="E78" s="17">
        <f>SUMIF(SALIDAS13161943[[#This Row],[CÓDIGO PRODUCTO]],INVENTARIO12151842[[#This Row],[CÓDIGO PRODUCTO]],SALIDAS13161943[[#This Row],[CANTIDAD]])</f>
        <v>88</v>
      </c>
      <c r="F78" s="18">
        <f>INVENTARIO12151842[[#This Row],[EXISTENCIAS INICIALES]]+INVENTARIO12151842[[#This Row],[ENTRADAS]]-INVENTARIO12151842[[#This Row],[SALIDAS]]</f>
        <v>185</v>
      </c>
      <c r="H78" s="1" t="s">
        <v>525</v>
      </c>
      <c r="J78" s="11" t="s">
        <v>400</v>
      </c>
      <c r="K78" s="36" t="e" cm="1">
        <f t="array" ref="K78">BUSCARV</f>
        <v>#NAME?</v>
      </c>
      <c r="L78" s="1">
        <v>88</v>
      </c>
      <c r="N78" s="1" t="s">
        <v>526</v>
      </c>
      <c r="P78" s="11" t="s">
        <v>400</v>
      </c>
      <c r="Q78" s="1" t="e" cm="1" vm="1">
        <f t="array" aca="1" ref="Q78" ca="1">VLOOKUP(ENTRADAS14172044[CÓDIGO PRODUCTO],INVENTARIO12151842[],2,FALSE)</f>
        <v>#VALUE!</v>
      </c>
      <c r="R78" s="1">
        <v>107</v>
      </c>
    </row>
    <row r="79" spans="1:18" x14ac:dyDescent="0.25">
      <c r="A79" s="11" t="s">
        <v>401</v>
      </c>
      <c r="B79" t="s">
        <v>280</v>
      </c>
      <c r="C79" s="3">
        <f>INVENTARIO12151839[[#This Row],[STOCK]]</f>
        <v>99</v>
      </c>
      <c r="D79" s="17">
        <f>SUMIF(ENTRADAS14172044[[#This Row],[CÓDIGO PRODUCTO]],INVENTARIO12151842[[#This Row],[CÓDIGO PRODUCTO]],ENTRADAS14172044[[#This Row],[CANTIDAD]])</f>
        <v>96</v>
      </c>
      <c r="E79" s="17">
        <f>SUMIF(SALIDAS13161943[[#This Row],[CÓDIGO PRODUCTO]],INVENTARIO12151842[[#This Row],[CÓDIGO PRODUCTO]],SALIDAS13161943[[#This Row],[CANTIDAD]])</f>
        <v>92</v>
      </c>
      <c r="F79" s="18">
        <f>INVENTARIO12151842[[#This Row],[EXISTENCIAS INICIALES]]+INVENTARIO12151842[[#This Row],[ENTRADAS]]-INVENTARIO12151842[[#This Row],[SALIDAS]]</f>
        <v>103</v>
      </c>
      <c r="H79" s="1" t="s">
        <v>526</v>
      </c>
      <c r="J79" s="11" t="s">
        <v>401</v>
      </c>
      <c r="K79" s="36" t="e" cm="1">
        <f t="array" ref="K79">BUSCARV</f>
        <v>#NAME?</v>
      </c>
      <c r="L79" s="1">
        <v>92</v>
      </c>
      <c r="N79" s="1" t="s">
        <v>527</v>
      </c>
      <c r="P79" s="11" t="s">
        <v>401</v>
      </c>
      <c r="Q79" s="1" t="e" cm="1" vm="1">
        <f t="array" aca="1" ref="Q79" ca="1">VLOOKUP(ENTRADAS14172044[CÓDIGO PRODUCTO],INVENTARIO12151842[],2,FALSE)</f>
        <v>#VALUE!</v>
      </c>
      <c r="R79" s="1">
        <v>96</v>
      </c>
    </row>
    <row r="80" spans="1:18" x14ac:dyDescent="0.25">
      <c r="A80" s="11" t="s">
        <v>402</v>
      </c>
      <c r="B80" t="s">
        <v>281</v>
      </c>
      <c r="C80" s="3">
        <f>INVENTARIO12151839[[#This Row],[STOCK]]</f>
        <v>128</v>
      </c>
      <c r="D80" s="17">
        <f>SUMIF(ENTRADAS14172044[[#This Row],[CÓDIGO PRODUCTO]],INVENTARIO12151842[[#This Row],[CÓDIGO PRODUCTO]],ENTRADAS14172044[[#This Row],[CANTIDAD]])</f>
        <v>96</v>
      </c>
      <c r="E80" s="17">
        <f>SUMIF(SALIDAS13161943[[#This Row],[CÓDIGO PRODUCTO]],INVENTARIO12151842[[#This Row],[CÓDIGO PRODUCTO]],SALIDAS13161943[[#This Row],[CANTIDAD]])</f>
        <v>87</v>
      </c>
      <c r="F80" s="18">
        <f>INVENTARIO12151842[[#This Row],[EXISTENCIAS INICIALES]]+INVENTARIO12151842[[#This Row],[ENTRADAS]]-INVENTARIO12151842[[#This Row],[SALIDAS]]</f>
        <v>137</v>
      </c>
      <c r="H80" s="1" t="s">
        <v>527</v>
      </c>
      <c r="J80" s="11" t="s">
        <v>402</v>
      </c>
      <c r="K80" s="36" t="e" cm="1">
        <f t="array" ref="K80">BUSCARV</f>
        <v>#NAME?</v>
      </c>
      <c r="L80" s="1">
        <v>87</v>
      </c>
      <c r="N80" s="1" t="s">
        <v>528</v>
      </c>
      <c r="P80" s="11" t="s">
        <v>402</v>
      </c>
      <c r="Q80" s="1" t="e" cm="1" vm="1">
        <f t="array" aca="1" ref="Q80" ca="1">VLOOKUP(ENTRADAS14172044[CÓDIGO PRODUCTO],INVENTARIO12151842[],2,FALSE)</f>
        <v>#VALUE!</v>
      </c>
      <c r="R80" s="1">
        <v>96</v>
      </c>
    </row>
    <row r="81" spans="1:18" x14ac:dyDescent="0.25">
      <c r="A81" s="11" t="s">
        <v>403</v>
      </c>
      <c r="B81" t="s">
        <v>282</v>
      </c>
      <c r="C81" s="3">
        <f>INVENTARIO12151839[[#This Row],[STOCK]]</f>
        <v>131</v>
      </c>
      <c r="D81" s="17">
        <f>SUMIF(ENTRADAS14172044[[#This Row],[CÓDIGO PRODUCTO]],INVENTARIO12151842[[#This Row],[CÓDIGO PRODUCTO]],ENTRADAS14172044[[#This Row],[CANTIDAD]])</f>
        <v>100</v>
      </c>
      <c r="E81" s="17">
        <f>SUMIF(SALIDAS13161943[[#This Row],[CÓDIGO PRODUCTO]],INVENTARIO12151842[[#This Row],[CÓDIGO PRODUCTO]],SALIDAS13161943[[#This Row],[CANTIDAD]])</f>
        <v>86</v>
      </c>
      <c r="F81" s="18">
        <f>INVENTARIO12151842[[#This Row],[EXISTENCIAS INICIALES]]+INVENTARIO12151842[[#This Row],[ENTRADAS]]-INVENTARIO12151842[[#This Row],[SALIDAS]]</f>
        <v>145</v>
      </c>
      <c r="H81" s="1" t="s">
        <v>528</v>
      </c>
      <c r="J81" s="11" t="s">
        <v>403</v>
      </c>
      <c r="K81" s="36" t="e" cm="1">
        <f t="array" ref="K81">BUSCARV</f>
        <v>#NAME?</v>
      </c>
      <c r="L81" s="1">
        <v>86</v>
      </c>
      <c r="N81" s="1" t="s">
        <v>529</v>
      </c>
      <c r="P81" s="11" t="s">
        <v>403</v>
      </c>
      <c r="Q81" s="1" t="e" cm="1" vm="1">
        <f t="array" aca="1" ref="Q81" ca="1">VLOOKUP(ENTRADAS14172044[CÓDIGO PRODUCTO],INVENTARIO12151842[],2,FALSE)</f>
        <v>#VALUE!</v>
      </c>
      <c r="R81" s="1">
        <v>100</v>
      </c>
    </row>
    <row r="82" spans="1:18" x14ac:dyDescent="0.25">
      <c r="A82" s="11" t="s">
        <v>404</v>
      </c>
      <c r="B82" t="s">
        <v>283</v>
      </c>
      <c r="C82" s="3">
        <f>INVENTARIO12151839[[#This Row],[STOCK]]</f>
        <v>103</v>
      </c>
      <c r="D82" s="17">
        <f>SUMIF(ENTRADAS14172044[[#This Row],[CÓDIGO PRODUCTO]],INVENTARIO12151842[[#This Row],[CÓDIGO PRODUCTO]],ENTRADAS14172044[[#This Row],[CANTIDAD]])</f>
        <v>98</v>
      </c>
      <c r="E82" s="17">
        <f>SUMIF(SALIDAS13161943[[#This Row],[CÓDIGO PRODUCTO]],INVENTARIO12151842[[#This Row],[CÓDIGO PRODUCTO]],SALIDAS13161943[[#This Row],[CANTIDAD]])</f>
        <v>86</v>
      </c>
      <c r="F82" s="18">
        <f>INVENTARIO12151842[[#This Row],[EXISTENCIAS INICIALES]]+INVENTARIO12151842[[#This Row],[ENTRADAS]]-INVENTARIO12151842[[#This Row],[SALIDAS]]</f>
        <v>115</v>
      </c>
      <c r="H82" s="1" t="s">
        <v>529</v>
      </c>
      <c r="J82" s="11" t="s">
        <v>404</v>
      </c>
      <c r="K82" s="36" t="e" cm="1">
        <f t="array" ref="K82">BUSCARV</f>
        <v>#NAME?</v>
      </c>
      <c r="L82" s="1">
        <v>86</v>
      </c>
      <c r="N82" s="1" t="s">
        <v>530</v>
      </c>
      <c r="P82" s="11" t="s">
        <v>404</v>
      </c>
      <c r="Q82" s="1" t="e" cm="1" vm="1">
        <f t="array" aca="1" ref="Q82" ca="1">VLOOKUP(ENTRADAS14172044[CÓDIGO PRODUCTO],INVENTARIO12151842[],2,FALSE)</f>
        <v>#VALUE!</v>
      </c>
      <c r="R82" s="1">
        <v>98</v>
      </c>
    </row>
    <row r="83" spans="1:18" x14ac:dyDescent="0.25">
      <c r="A83" s="11" t="s">
        <v>405</v>
      </c>
      <c r="B83" t="s">
        <v>284</v>
      </c>
      <c r="C83" s="3">
        <f>INVENTARIO12151839[[#This Row],[STOCK]]</f>
        <v>159</v>
      </c>
      <c r="D83" s="17">
        <f>SUMIF(ENTRADAS14172044[[#This Row],[CÓDIGO PRODUCTO]],INVENTARIO12151842[[#This Row],[CÓDIGO PRODUCTO]],ENTRADAS14172044[[#This Row],[CANTIDAD]])</f>
        <v>105</v>
      </c>
      <c r="E83" s="17">
        <f>SUMIF(SALIDAS13161943[[#This Row],[CÓDIGO PRODUCTO]],INVENTARIO12151842[[#This Row],[CÓDIGO PRODUCTO]],SALIDAS13161943[[#This Row],[CANTIDAD]])</f>
        <v>88</v>
      </c>
      <c r="F83" s="18">
        <f>INVENTARIO12151842[[#This Row],[EXISTENCIAS INICIALES]]+INVENTARIO12151842[[#This Row],[ENTRADAS]]-INVENTARIO12151842[[#This Row],[SALIDAS]]</f>
        <v>176</v>
      </c>
      <c r="H83" s="1" t="s">
        <v>530</v>
      </c>
      <c r="J83" s="11" t="s">
        <v>405</v>
      </c>
      <c r="K83" s="36" t="e" cm="1">
        <f t="array" ref="K83">BUSCARV</f>
        <v>#NAME?</v>
      </c>
      <c r="L83" s="1">
        <v>88</v>
      </c>
      <c r="N83" s="1" t="s">
        <v>531</v>
      </c>
      <c r="P83" s="11" t="s">
        <v>405</v>
      </c>
      <c r="Q83" s="1" t="e" cm="1" vm="1">
        <f t="array" aca="1" ref="Q83" ca="1">VLOOKUP(ENTRADAS14172044[CÓDIGO PRODUCTO],INVENTARIO12151842[],2,FALSE)</f>
        <v>#VALUE!</v>
      </c>
      <c r="R83" s="1">
        <v>105</v>
      </c>
    </row>
    <row r="84" spans="1:18" x14ac:dyDescent="0.25">
      <c r="A84" s="11" t="s">
        <v>406</v>
      </c>
      <c r="B84" t="s">
        <v>285</v>
      </c>
      <c r="C84" s="3">
        <f>INVENTARIO12151839[[#This Row],[STOCK]]</f>
        <v>142</v>
      </c>
      <c r="D84" s="17">
        <f>SUMIF(ENTRADAS14172044[[#This Row],[CÓDIGO PRODUCTO]],INVENTARIO12151842[[#This Row],[CÓDIGO PRODUCTO]],ENTRADAS14172044[[#This Row],[CANTIDAD]])</f>
        <v>110</v>
      </c>
      <c r="E84" s="17">
        <f>SUMIF(SALIDAS13161943[[#This Row],[CÓDIGO PRODUCTO]],INVENTARIO12151842[[#This Row],[CÓDIGO PRODUCTO]],SALIDAS13161943[[#This Row],[CANTIDAD]])</f>
        <v>93</v>
      </c>
      <c r="F84" s="18">
        <f>INVENTARIO12151842[[#This Row],[EXISTENCIAS INICIALES]]+INVENTARIO12151842[[#This Row],[ENTRADAS]]-INVENTARIO12151842[[#This Row],[SALIDAS]]</f>
        <v>159</v>
      </c>
      <c r="H84" s="1" t="s">
        <v>531</v>
      </c>
      <c r="J84" s="11" t="s">
        <v>406</v>
      </c>
      <c r="K84" s="36" t="e" cm="1">
        <f t="array" ref="K84">BUSCARV</f>
        <v>#NAME?</v>
      </c>
      <c r="L84" s="1">
        <v>93</v>
      </c>
      <c r="N84" s="1" t="s">
        <v>532</v>
      </c>
      <c r="P84" s="11" t="s">
        <v>406</v>
      </c>
      <c r="Q84" s="1" t="e" cm="1" vm="1">
        <f t="array" aca="1" ref="Q84" ca="1">VLOOKUP(ENTRADAS14172044[CÓDIGO PRODUCTO],INVENTARIO12151842[],2,FALSE)</f>
        <v>#VALUE!</v>
      </c>
      <c r="R84" s="1">
        <v>110</v>
      </c>
    </row>
    <row r="85" spans="1:18" x14ac:dyDescent="0.25">
      <c r="A85" s="11" t="s">
        <v>407</v>
      </c>
      <c r="B85" t="s">
        <v>286</v>
      </c>
      <c r="C85" s="3">
        <f>INVENTARIO12151839[[#This Row],[STOCK]]</f>
        <v>83</v>
      </c>
      <c r="D85" s="17">
        <f>SUMIF(ENTRADAS14172044[[#This Row],[CÓDIGO PRODUCTO]],INVENTARIO12151842[[#This Row],[CÓDIGO PRODUCTO]],ENTRADAS14172044[[#This Row],[CANTIDAD]])</f>
        <v>94</v>
      </c>
      <c r="E85" s="17">
        <f>SUMIF(SALIDAS13161943[[#This Row],[CÓDIGO PRODUCTO]],INVENTARIO12151842[[#This Row],[CÓDIGO PRODUCTO]],SALIDAS13161943[[#This Row],[CANTIDAD]])</f>
        <v>95</v>
      </c>
      <c r="F85" s="18">
        <f>INVENTARIO12151842[[#This Row],[EXISTENCIAS INICIALES]]+INVENTARIO12151842[[#This Row],[ENTRADAS]]-INVENTARIO12151842[[#This Row],[SALIDAS]]</f>
        <v>82</v>
      </c>
      <c r="H85" s="1" t="s">
        <v>532</v>
      </c>
      <c r="J85" s="11" t="s">
        <v>407</v>
      </c>
      <c r="K85" s="36" t="e" cm="1">
        <f t="array" ref="K85">BUSCARV</f>
        <v>#NAME?</v>
      </c>
      <c r="L85" s="1">
        <v>95</v>
      </c>
      <c r="N85" s="1" t="s">
        <v>533</v>
      </c>
      <c r="P85" s="11" t="s">
        <v>407</v>
      </c>
      <c r="Q85" s="1" t="e" cm="1" vm="1">
        <f t="array" aca="1" ref="Q85" ca="1">VLOOKUP(ENTRADAS14172044[CÓDIGO PRODUCTO],INVENTARIO12151842[],2,FALSE)</f>
        <v>#VALUE!</v>
      </c>
      <c r="R85" s="1">
        <v>94</v>
      </c>
    </row>
    <row r="86" spans="1:18" x14ac:dyDescent="0.25">
      <c r="A86" s="11" t="s">
        <v>408</v>
      </c>
      <c r="B86" t="s">
        <v>287</v>
      </c>
      <c r="C86" s="3">
        <f>INVENTARIO12151839[[#This Row],[STOCK]]</f>
        <v>151</v>
      </c>
      <c r="D86" s="17">
        <f>SUMIF(ENTRADAS14172044[[#This Row],[CÓDIGO PRODUCTO]],INVENTARIO12151842[[#This Row],[CÓDIGO PRODUCTO]],ENTRADAS14172044[[#This Row],[CANTIDAD]])</f>
        <v>101</v>
      </c>
      <c r="E86" s="17">
        <f>SUMIF(SALIDAS13161943[[#This Row],[CÓDIGO PRODUCTO]],INVENTARIO12151842[[#This Row],[CÓDIGO PRODUCTO]],SALIDAS13161943[[#This Row],[CANTIDAD]])</f>
        <v>87</v>
      </c>
      <c r="F86" s="18">
        <f>INVENTARIO12151842[[#This Row],[EXISTENCIAS INICIALES]]+INVENTARIO12151842[[#This Row],[ENTRADAS]]-INVENTARIO12151842[[#This Row],[SALIDAS]]</f>
        <v>165</v>
      </c>
      <c r="H86" s="1" t="s">
        <v>533</v>
      </c>
      <c r="J86" s="11" t="s">
        <v>408</v>
      </c>
      <c r="K86" s="36" t="e" cm="1">
        <f t="array" ref="K86">BUSCARV</f>
        <v>#NAME?</v>
      </c>
      <c r="L86" s="1">
        <v>87</v>
      </c>
      <c r="N86" s="1" t="s">
        <v>534</v>
      </c>
      <c r="P86" s="11" t="s">
        <v>408</v>
      </c>
      <c r="Q86" s="1" t="e" cm="1" vm="1">
        <f t="array" aca="1" ref="Q86" ca="1">VLOOKUP(ENTRADAS14172044[CÓDIGO PRODUCTO],INVENTARIO12151842[],2,FALSE)</f>
        <v>#VALUE!</v>
      </c>
      <c r="R86" s="1">
        <v>101</v>
      </c>
    </row>
    <row r="87" spans="1:18" x14ac:dyDescent="0.25">
      <c r="A87" s="11" t="s">
        <v>409</v>
      </c>
      <c r="B87" t="s">
        <v>288</v>
      </c>
      <c r="C87" s="3">
        <f>INVENTARIO12151839[[#This Row],[STOCK]]</f>
        <v>149</v>
      </c>
      <c r="D87" s="17">
        <f>SUMIF(ENTRADAS14172044[[#This Row],[CÓDIGO PRODUCTO]],INVENTARIO12151842[[#This Row],[CÓDIGO PRODUCTO]],ENTRADAS14172044[[#This Row],[CANTIDAD]])</f>
        <v>106</v>
      </c>
      <c r="E87" s="17">
        <f>SUMIF(SALIDAS13161943[[#This Row],[CÓDIGO PRODUCTO]],INVENTARIO12151842[[#This Row],[CÓDIGO PRODUCTO]],SALIDAS13161943[[#This Row],[CANTIDAD]])</f>
        <v>89</v>
      </c>
      <c r="F87" s="18">
        <f>INVENTARIO12151842[[#This Row],[EXISTENCIAS INICIALES]]+INVENTARIO12151842[[#This Row],[ENTRADAS]]-INVENTARIO12151842[[#This Row],[SALIDAS]]</f>
        <v>166</v>
      </c>
      <c r="H87" s="1" t="s">
        <v>534</v>
      </c>
      <c r="J87" s="11" t="s">
        <v>409</v>
      </c>
      <c r="K87" s="36" t="e" cm="1">
        <f t="array" ref="K87">BUSCARV</f>
        <v>#NAME?</v>
      </c>
      <c r="L87" s="1">
        <v>89</v>
      </c>
      <c r="N87" s="1" t="s">
        <v>535</v>
      </c>
      <c r="P87" s="11" t="s">
        <v>409</v>
      </c>
      <c r="Q87" s="1" t="e" cm="1" vm="1">
        <f t="array" aca="1" ref="Q87" ca="1">VLOOKUP(ENTRADAS14172044[CÓDIGO PRODUCTO],INVENTARIO12151842[],2,FALSE)</f>
        <v>#VALUE!</v>
      </c>
      <c r="R87" s="1">
        <v>106</v>
      </c>
    </row>
    <row r="88" spans="1:18" x14ac:dyDescent="0.25">
      <c r="A88" s="11" t="s">
        <v>410</v>
      </c>
      <c r="B88" t="s">
        <v>289</v>
      </c>
      <c r="C88" s="3">
        <f>INVENTARIO12151839[[#This Row],[STOCK]]</f>
        <v>102</v>
      </c>
      <c r="D88" s="17">
        <f>SUMIF(ENTRADAS14172044[[#This Row],[CÓDIGO PRODUCTO]],INVENTARIO12151842[[#This Row],[CÓDIGO PRODUCTO]],ENTRADAS14172044[[#This Row],[CANTIDAD]])</f>
        <v>98</v>
      </c>
      <c r="E88" s="17">
        <f>SUMIF(SALIDAS13161943[[#This Row],[CÓDIGO PRODUCTO]],INVENTARIO12151842[[#This Row],[CÓDIGO PRODUCTO]],SALIDAS13161943[[#This Row],[CANTIDAD]])</f>
        <v>89</v>
      </c>
      <c r="F88" s="18">
        <f>INVENTARIO12151842[[#This Row],[EXISTENCIAS INICIALES]]+INVENTARIO12151842[[#This Row],[ENTRADAS]]-INVENTARIO12151842[[#This Row],[SALIDAS]]</f>
        <v>111</v>
      </c>
      <c r="H88" s="1" t="s">
        <v>535</v>
      </c>
      <c r="J88" s="11" t="s">
        <v>410</v>
      </c>
      <c r="K88" s="36" t="e" cm="1">
        <f t="array" ref="K88">BUSCARV</f>
        <v>#NAME?</v>
      </c>
      <c r="L88" s="1">
        <v>89</v>
      </c>
      <c r="N88" s="1" t="s">
        <v>536</v>
      </c>
      <c r="P88" s="11" t="s">
        <v>410</v>
      </c>
      <c r="Q88" s="1" t="e" cm="1" vm="1">
        <f t="array" aca="1" ref="Q88" ca="1">VLOOKUP(ENTRADAS14172044[CÓDIGO PRODUCTO],INVENTARIO12151842[],2,FALSE)</f>
        <v>#VALUE!</v>
      </c>
      <c r="R88" s="1">
        <v>98</v>
      </c>
    </row>
    <row r="89" spans="1:18" x14ac:dyDescent="0.25">
      <c r="A89" s="11" t="s">
        <v>411</v>
      </c>
      <c r="B89" t="s">
        <v>290</v>
      </c>
      <c r="C89" s="3">
        <f>INVENTARIO12151839[[#This Row],[STOCK]]</f>
        <v>98</v>
      </c>
      <c r="D89" s="17">
        <f>SUMIF(ENTRADAS14172044[[#This Row],[CÓDIGO PRODUCTO]],INVENTARIO12151842[[#This Row],[CÓDIGO PRODUCTO]],ENTRADAS14172044[[#This Row],[CANTIDAD]])</f>
        <v>102</v>
      </c>
      <c r="E89" s="17">
        <f>SUMIF(SALIDAS13161943[[#This Row],[CÓDIGO PRODUCTO]],INVENTARIO12151842[[#This Row],[CÓDIGO PRODUCTO]],SALIDAS13161943[[#This Row],[CANTIDAD]])</f>
        <v>95</v>
      </c>
      <c r="F89" s="18">
        <f>INVENTARIO12151842[[#This Row],[EXISTENCIAS INICIALES]]+INVENTARIO12151842[[#This Row],[ENTRADAS]]-INVENTARIO12151842[[#This Row],[SALIDAS]]</f>
        <v>105</v>
      </c>
      <c r="H89" s="1" t="s">
        <v>536</v>
      </c>
      <c r="J89" s="11" t="s">
        <v>411</v>
      </c>
      <c r="K89" s="36" t="e" cm="1">
        <f t="array" ref="K89">BUSCARV</f>
        <v>#NAME?</v>
      </c>
      <c r="L89" s="1">
        <v>95</v>
      </c>
      <c r="N89" s="1" t="s">
        <v>537</v>
      </c>
      <c r="P89" s="11" t="s">
        <v>411</v>
      </c>
      <c r="Q89" s="1" t="e" cm="1" vm="1">
        <f t="array" aca="1" ref="Q89" ca="1">VLOOKUP(ENTRADAS14172044[CÓDIGO PRODUCTO],INVENTARIO12151842[],2,FALSE)</f>
        <v>#VALUE!</v>
      </c>
      <c r="R89" s="1">
        <v>102</v>
      </c>
    </row>
    <row r="90" spans="1:18" x14ac:dyDescent="0.25">
      <c r="A90" s="11" t="s">
        <v>412</v>
      </c>
      <c r="B90" t="s">
        <v>291</v>
      </c>
      <c r="C90" s="3">
        <f>INVENTARIO12151839[[#This Row],[STOCK]]</f>
        <v>146</v>
      </c>
      <c r="D90" s="17">
        <f>SUMIF(ENTRADAS14172044[[#This Row],[CÓDIGO PRODUCTO]],INVENTARIO12151842[[#This Row],[CÓDIGO PRODUCTO]],ENTRADAS14172044[[#This Row],[CANTIDAD]])</f>
        <v>111</v>
      </c>
      <c r="E90" s="17">
        <f>SUMIF(SALIDAS13161943[[#This Row],[CÓDIGO PRODUCTO]],INVENTARIO12151842[[#This Row],[CÓDIGO PRODUCTO]],SALIDAS13161943[[#This Row],[CANTIDAD]])</f>
        <v>90</v>
      </c>
      <c r="F90" s="18">
        <f>INVENTARIO12151842[[#This Row],[EXISTENCIAS INICIALES]]+INVENTARIO12151842[[#This Row],[ENTRADAS]]-INVENTARIO12151842[[#This Row],[SALIDAS]]</f>
        <v>167</v>
      </c>
      <c r="H90" s="1" t="s">
        <v>537</v>
      </c>
      <c r="J90" s="11" t="s">
        <v>412</v>
      </c>
      <c r="K90" s="36" t="e" cm="1">
        <f t="array" ref="K90">BUSCARV</f>
        <v>#NAME?</v>
      </c>
      <c r="L90" s="1">
        <v>90</v>
      </c>
      <c r="N90" s="1" t="s">
        <v>538</v>
      </c>
      <c r="P90" s="11" t="s">
        <v>412</v>
      </c>
      <c r="Q90" s="1" t="e" cm="1" vm="1">
        <f t="array" aca="1" ref="Q90" ca="1">VLOOKUP(ENTRADAS14172044[CÓDIGO PRODUCTO],INVENTARIO12151842[],2,FALSE)</f>
        <v>#VALUE!</v>
      </c>
      <c r="R90" s="1">
        <v>111</v>
      </c>
    </row>
    <row r="91" spans="1:18" x14ac:dyDescent="0.25">
      <c r="A91" s="11" t="s">
        <v>413</v>
      </c>
      <c r="B91" t="s">
        <v>292</v>
      </c>
      <c r="C91" s="3">
        <f>INVENTARIO12151839[[#This Row],[STOCK]]</f>
        <v>146</v>
      </c>
      <c r="D91" s="17">
        <f>SUMIF(ENTRADAS14172044[[#This Row],[CÓDIGO PRODUCTO]],INVENTARIO12151842[[#This Row],[CÓDIGO PRODUCTO]],ENTRADAS14172044[[#This Row],[CANTIDAD]])</f>
        <v>102</v>
      </c>
      <c r="E91" s="17">
        <f>SUMIF(SALIDAS13161943[[#This Row],[CÓDIGO PRODUCTO]],INVENTARIO12151842[[#This Row],[CÓDIGO PRODUCTO]],SALIDAS13161943[[#This Row],[CANTIDAD]])</f>
        <v>89</v>
      </c>
      <c r="F91" s="18">
        <f>INVENTARIO12151842[[#This Row],[EXISTENCIAS INICIALES]]+INVENTARIO12151842[[#This Row],[ENTRADAS]]-INVENTARIO12151842[[#This Row],[SALIDAS]]</f>
        <v>159</v>
      </c>
      <c r="H91" s="1" t="s">
        <v>538</v>
      </c>
      <c r="J91" s="11" t="s">
        <v>413</v>
      </c>
      <c r="K91" s="36" t="e" cm="1">
        <f t="array" ref="K91">BUSCARV</f>
        <v>#NAME?</v>
      </c>
      <c r="L91" s="1">
        <v>89</v>
      </c>
      <c r="N91" s="1" t="s">
        <v>539</v>
      </c>
      <c r="P91" s="11" t="s">
        <v>413</v>
      </c>
      <c r="Q91" s="1" t="e" cm="1" vm="1">
        <f t="array" aca="1" ref="Q91" ca="1">VLOOKUP(ENTRADAS14172044[CÓDIGO PRODUCTO],INVENTARIO12151842[],2,FALSE)</f>
        <v>#VALUE!</v>
      </c>
      <c r="R91" s="1">
        <v>102</v>
      </c>
    </row>
    <row r="92" spans="1:18" x14ac:dyDescent="0.25">
      <c r="A92" s="11" t="s">
        <v>414</v>
      </c>
      <c r="B92" t="s">
        <v>293</v>
      </c>
      <c r="C92" s="3">
        <f>INVENTARIO12151839[[#This Row],[STOCK]]</f>
        <v>87</v>
      </c>
      <c r="D92" s="17">
        <f>SUMIF(ENTRADAS14172044[[#This Row],[CÓDIGO PRODUCTO]],INVENTARIO12151842[[#This Row],[CÓDIGO PRODUCTO]],ENTRADAS14172044[[#This Row],[CANTIDAD]])</f>
        <v>93</v>
      </c>
      <c r="E92" s="17">
        <f>SUMIF(SALIDAS13161943[[#This Row],[CÓDIGO PRODUCTO]],INVENTARIO12151842[[#This Row],[CÓDIGO PRODUCTO]],SALIDAS13161943[[#This Row],[CANTIDAD]])</f>
        <v>87</v>
      </c>
      <c r="F92" s="18">
        <f>INVENTARIO12151842[[#This Row],[EXISTENCIAS INICIALES]]+INVENTARIO12151842[[#This Row],[ENTRADAS]]-INVENTARIO12151842[[#This Row],[SALIDAS]]</f>
        <v>93</v>
      </c>
      <c r="H92" s="1" t="s">
        <v>539</v>
      </c>
      <c r="J92" s="11" t="s">
        <v>414</v>
      </c>
      <c r="K92" s="36" t="e" cm="1">
        <f t="array" ref="K92">BUSCARV</f>
        <v>#NAME?</v>
      </c>
      <c r="L92" s="1">
        <v>87</v>
      </c>
      <c r="N92" s="1" t="s">
        <v>540</v>
      </c>
      <c r="P92" s="11" t="s">
        <v>414</v>
      </c>
      <c r="Q92" s="1" t="e" cm="1" vm="1">
        <f t="array" aca="1" ref="Q92" ca="1">VLOOKUP(ENTRADAS14172044[CÓDIGO PRODUCTO],INVENTARIO12151842[],2,FALSE)</f>
        <v>#VALUE!</v>
      </c>
      <c r="R92" s="1">
        <v>93</v>
      </c>
    </row>
    <row r="93" spans="1:18" x14ac:dyDescent="0.25">
      <c r="A93" s="11" t="s">
        <v>415</v>
      </c>
      <c r="B93" t="s">
        <v>294</v>
      </c>
      <c r="C93" s="3">
        <f>INVENTARIO12151839[[#This Row],[STOCK]]</f>
        <v>156</v>
      </c>
      <c r="D93" s="17">
        <f>SUMIF(ENTRADAS14172044[[#This Row],[CÓDIGO PRODUCTO]],INVENTARIO12151842[[#This Row],[CÓDIGO PRODUCTO]],ENTRADAS14172044[[#This Row],[CANTIDAD]])</f>
        <v>111</v>
      </c>
      <c r="E93" s="17">
        <f>SUMIF(SALIDAS13161943[[#This Row],[CÓDIGO PRODUCTO]],INVENTARIO12151842[[#This Row],[CÓDIGO PRODUCTO]],SALIDAS13161943[[#This Row],[CANTIDAD]])</f>
        <v>90</v>
      </c>
      <c r="F93" s="18">
        <f>INVENTARIO12151842[[#This Row],[EXISTENCIAS INICIALES]]+INVENTARIO12151842[[#This Row],[ENTRADAS]]-INVENTARIO12151842[[#This Row],[SALIDAS]]</f>
        <v>177</v>
      </c>
      <c r="H93" s="1" t="s">
        <v>540</v>
      </c>
      <c r="J93" s="11" t="s">
        <v>415</v>
      </c>
      <c r="K93" s="36" t="e" cm="1">
        <f t="array" ref="K93">BUSCARV</f>
        <v>#NAME?</v>
      </c>
      <c r="L93" s="1">
        <v>90</v>
      </c>
      <c r="N93" s="1" t="s">
        <v>541</v>
      </c>
      <c r="P93" s="11" t="s">
        <v>415</v>
      </c>
      <c r="Q93" s="1" t="e" cm="1" vm="1">
        <f t="array" aca="1" ref="Q93" ca="1">VLOOKUP(ENTRADAS14172044[CÓDIGO PRODUCTO],INVENTARIO12151842[],2,FALSE)</f>
        <v>#VALUE!</v>
      </c>
      <c r="R93" s="1">
        <v>111</v>
      </c>
    </row>
    <row r="94" spans="1:18" x14ac:dyDescent="0.25">
      <c r="A94" s="11" t="s">
        <v>416</v>
      </c>
      <c r="B94" t="s">
        <v>295</v>
      </c>
      <c r="C94" s="3">
        <f>INVENTARIO12151839[[#This Row],[STOCK]]</f>
        <v>170</v>
      </c>
      <c r="D94" s="17">
        <f>SUMIF(ENTRADAS14172044[[#This Row],[CÓDIGO PRODUCTO]],INVENTARIO12151842[[#This Row],[CÓDIGO PRODUCTO]],ENTRADAS14172044[[#This Row],[CANTIDAD]])</f>
        <v>111</v>
      </c>
      <c r="E94" s="17">
        <f>SUMIF(SALIDAS13161943[[#This Row],[CÓDIGO PRODUCTO]],INVENTARIO12151842[[#This Row],[CÓDIGO PRODUCTO]],SALIDAS13161943[[#This Row],[CANTIDAD]])</f>
        <v>94</v>
      </c>
      <c r="F94" s="18">
        <f>INVENTARIO12151842[[#This Row],[EXISTENCIAS INICIALES]]+INVENTARIO12151842[[#This Row],[ENTRADAS]]-INVENTARIO12151842[[#This Row],[SALIDAS]]</f>
        <v>187</v>
      </c>
      <c r="H94" s="1" t="s">
        <v>541</v>
      </c>
      <c r="J94" s="11" t="s">
        <v>416</v>
      </c>
      <c r="K94" s="36" t="e" cm="1">
        <f t="array" ref="K94">BUSCARV</f>
        <v>#NAME?</v>
      </c>
      <c r="L94" s="1">
        <v>94</v>
      </c>
      <c r="N94" s="1" t="s">
        <v>542</v>
      </c>
      <c r="P94" s="11" t="s">
        <v>416</v>
      </c>
      <c r="Q94" s="1" t="e" cm="1" vm="1">
        <f t="array" aca="1" ref="Q94" ca="1">VLOOKUP(ENTRADAS14172044[CÓDIGO PRODUCTO],INVENTARIO12151842[],2,FALSE)</f>
        <v>#VALUE!</v>
      </c>
      <c r="R94" s="1">
        <v>111</v>
      </c>
    </row>
    <row r="95" spans="1:18" x14ac:dyDescent="0.25">
      <c r="A95" s="11" t="s">
        <v>417</v>
      </c>
      <c r="B95" t="s">
        <v>296</v>
      </c>
      <c r="C95" s="3">
        <f>INVENTARIO12151839[[#This Row],[STOCK]]</f>
        <v>91</v>
      </c>
      <c r="D95" s="17">
        <f>SUMIF(ENTRADAS14172044[[#This Row],[CÓDIGO PRODUCTO]],INVENTARIO12151842[[#This Row],[CÓDIGO PRODUCTO]],ENTRADAS14172044[[#This Row],[CANTIDAD]])</f>
        <v>94</v>
      </c>
      <c r="E95" s="17">
        <f>SUMIF(SALIDAS13161943[[#This Row],[CÓDIGO PRODUCTO]],INVENTARIO12151842[[#This Row],[CÓDIGO PRODUCTO]],SALIDAS13161943[[#This Row],[CANTIDAD]])</f>
        <v>90</v>
      </c>
      <c r="F95" s="18">
        <f>INVENTARIO12151842[[#This Row],[EXISTENCIAS INICIALES]]+INVENTARIO12151842[[#This Row],[ENTRADAS]]-INVENTARIO12151842[[#This Row],[SALIDAS]]</f>
        <v>95</v>
      </c>
      <c r="H95" s="1" t="s">
        <v>542</v>
      </c>
      <c r="J95" s="11" t="s">
        <v>417</v>
      </c>
      <c r="K95" s="36" t="e" cm="1">
        <f t="array" ref="K95">BUSCARV</f>
        <v>#NAME?</v>
      </c>
      <c r="L95" s="1">
        <v>90</v>
      </c>
      <c r="N95" s="1" t="s">
        <v>543</v>
      </c>
      <c r="P95" s="11" t="s">
        <v>417</v>
      </c>
      <c r="Q95" s="1" t="e" cm="1" vm="1">
        <f t="array" aca="1" ref="Q95" ca="1">VLOOKUP(ENTRADAS14172044[CÓDIGO PRODUCTO],INVENTARIO12151842[],2,FALSE)</f>
        <v>#VALUE!</v>
      </c>
      <c r="R95" s="1">
        <v>94</v>
      </c>
    </row>
    <row r="96" spans="1:18" x14ac:dyDescent="0.25">
      <c r="A96" s="11" t="s">
        <v>418</v>
      </c>
      <c r="B96" t="s">
        <v>297</v>
      </c>
      <c r="C96" s="3">
        <f>INVENTARIO12151839[[#This Row],[STOCK]]</f>
        <v>171</v>
      </c>
      <c r="D96" s="17">
        <f>SUMIF(ENTRADAS14172044[[#This Row],[CÓDIGO PRODUCTO]],INVENTARIO12151842[[#This Row],[CÓDIGO PRODUCTO]],ENTRADAS14172044[[#This Row],[CANTIDAD]])</f>
        <v>108</v>
      </c>
      <c r="E96" s="17">
        <f>SUMIF(SALIDAS13161943[[#This Row],[CÓDIGO PRODUCTO]],INVENTARIO12151842[[#This Row],[CÓDIGO PRODUCTO]],SALIDAS13161943[[#This Row],[CANTIDAD]])</f>
        <v>90</v>
      </c>
      <c r="F96" s="18">
        <f>INVENTARIO12151842[[#This Row],[EXISTENCIAS INICIALES]]+INVENTARIO12151842[[#This Row],[ENTRADAS]]-INVENTARIO12151842[[#This Row],[SALIDAS]]</f>
        <v>189</v>
      </c>
      <c r="H96" s="1" t="s">
        <v>543</v>
      </c>
      <c r="J96" s="11" t="s">
        <v>418</v>
      </c>
      <c r="K96" s="36" t="e" cm="1">
        <f t="array" ref="K96">BUSCARV</f>
        <v>#NAME?</v>
      </c>
      <c r="L96" s="1">
        <v>90</v>
      </c>
      <c r="N96" s="1" t="s">
        <v>544</v>
      </c>
      <c r="P96" s="11" t="s">
        <v>418</v>
      </c>
      <c r="Q96" s="1" t="e" cm="1" vm="1">
        <f t="array" aca="1" ref="Q96" ca="1">VLOOKUP(ENTRADAS14172044[CÓDIGO PRODUCTO],INVENTARIO12151842[],2,FALSE)</f>
        <v>#VALUE!</v>
      </c>
      <c r="R96" s="1">
        <v>108</v>
      </c>
    </row>
    <row r="97" spans="1:18" x14ac:dyDescent="0.25">
      <c r="A97" s="11" t="s">
        <v>419</v>
      </c>
      <c r="B97" t="s">
        <v>298</v>
      </c>
      <c r="C97" s="3">
        <f>INVENTARIO12151839[[#This Row],[STOCK]]</f>
        <v>55</v>
      </c>
      <c r="D97" s="17">
        <f>SUMIF(ENTRADAS14172044[[#This Row],[CÓDIGO PRODUCTO]],INVENTARIO12151842[[#This Row],[CÓDIGO PRODUCTO]],ENTRADAS14172044[[#This Row],[CANTIDAD]])</f>
        <v>96</v>
      </c>
      <c r="E97" s="17">
        <f>SUMIF(SALIDAS13161943[[#This Row],[CÓDIGO PRODUCTO]],INVENTARIO12151842[[#This Row],[CÓDIGO PRODUCTO]],SALIDAS13161943[[#This Row],[CANTIDAD]])</f>
        <v>89</v>
      </c>
      <c r="F97" s="18">
        <f>INVENTARIO12151842[[#This Row],[EXISTENCIAS INICIALES]]+INVENTARIO12151842[[#This Row],[ENTRADAS]]-INVENTARIO12151842[[#This Row],[SALIDAS]]</f>
        <v>62</v>
      </c>
      <c r="H97" s="1" t="s">
        <v>544</v>
      </c>
      <c r="J97" s="11" t="s">
        <v>419</v>
      </c>
      <c r="K97" s="36" t="e" cm="1">
        <f t="array" ref="K97">BUSCARV</f>
        <v>#NAME?</v>
      </c>
      <c r="L97" s="1">
        <v>89</v>
      </c>
      <c r="N97" s="1" t="s">
        <v>545</v>
      </c>
      <c r="P97" s="11" t="s">
        <v>419</v>
      </c>
      <c r="Q97" s="1" t="e" cm="1" vm="1">
        <f t="array" aca="1" ref="Q97" ca="1">VLOOKUP(ENTRADAS14172044[CÓDIGO PRODUCTO],INVENTARIO12151842[],2,FALSE)</f>
        <v>#VALUE!</v>
      </c>
      <c r="R97" s="1">
        <v>96</v>
      </c>
    </row>
    <row r="98" spans="1:18" x14ac:dyDescent="0.25">
      <c r="A98" s="11" t="s">
        <v>420</v>
      </c>
      <c r="B98" t="s">
        <v>299</v>
      </c>
      <c r="C98" s="3">
        <f>INVENTARIO12151839[[#This Row],[STOCK]]</f>
        <v>5</v>
      </c>
      <c r="D98" s="17">
        <f>SUMIF(ENTRADAS14172044[[#This Row],[CÓDIGO PRODUCTO]],INVENTARIO12151842[[#This Row],[CÓDIGO PRODUCTO]],ENTRADAS14172044[[#This Row],[CANTIDAD]])</f>
        <v>92</v>
      </c>
      <c r="E98" s="17">
        <f>SUMIF(SALIDAS13161943[[#This Row],[CÓDIGO PRODUCTO]],INVENTARIO12151842[[#This Row],[CÓDIGO PRODUCTO]],SALIDAS13161943[[#This Row],[CANTIDAD]])</f>
        <v>93</v>
      </c>
      <c r="F98" s="18">
        <f>INVENTARIO12151842[[#This Row],[EXISTENCIAS INICIALES]]+INVENTARIO12151842[[#This Row],[ENTRADAS]]-INVENTARIO12151842[[#This Row],[SALIDAS]]</f>
        <v>4</v>
      </c>
      <c r="H98" s="1" t="s">
        <v>545</v>
      </c>
      <c r="J98" s="11" t="s">
        <v>420</v>
      </c>
      <c r="K98" s="36" t="e" cm="1">
        <f t="array" ref="K98">BUSCARV</f>
        <v>#NAME?</v>
      </c>
      <c r="L98" s="1">
        <v>93</v>
      </c>
      <c r="N98" s="1" t="s">
        <v>546</v>
      </c>
      <c r="P98" s="11" t="s">
        <v>420</v>
      </c>
      <c r="Q98" s="1" t="e" cm="1" vm="1">
        <f t="array" aca="1" ref="Q98" ca="1">VLOOKUP(ENTRADAS14172044[CÓDIGO PRODUCTO],INVENTARIO12151842[],2,FALSE)</f>
        <v>#VALUE!</v>
      </c>
      <c r="R98" s="1">
        <v>92</v>
      </c>
    </row>
    <row r="99" spans="1:18" x14ac:dyDescent="0.25">
      <c r="A99" s="11" t="s">
        <v>421</v>
      </c>
      <c r="B99" t="s">
        <v>300</v>
      </c>
      <c r="C99" s="3">
        <f>INVENTARIO12151839[[#This Row],[STOCK]]</f>
        <v>59</v>
      </c>
      <c r="D99" s="17">
        <f>SUMIF(ENTRADAS14172044[[#This Row],[CÓDIGO PRODUCTO]],INVENTARIO12151842[[#This Row],[CÓDIGO PRODUCTO]],ENTRADAS14172044[[#This Row],[CANTIDAD]])</f>
        <v>93</v>
      </c>
      <c r="E99" s="17">
        <f>SUMIF(SALIDAS13161943[[#This Row],[CÓDIGO PRODUCTO]],INVENTARIO12151842[[#This Row],[CÓDIGO PRODUCTO]],SALIDAS13161943[[#This Row],[CANTIDAD]])</f>
        <v>91</v>
      </c>
      <c r="F99" s="18">
        <f>INVENTARIO12151842[[#This Row],[EXISTENCIAS INICIALES]]+INVENTARIO12151842[[#This Row],[ENTRADAS]]-INVENTARIO12151842[[#This Row],[SALIDAS]]</f>
        <v>61</v>
      </c>
      <c r="H99" s="1" t="s">
        <v>546</v>
      </c>
      <c r="J99" s="11" t="s">
        <v>421</v>
      </c>
      <c r="K99" s="36" t="e" cm="1">
        <f t="array" ref="K99">BUSCARV</f>
        <v>#NAME?</v>
      </c>
      <c r="L99" s="1">
        <v>91</v>
      </c>
      <c r="N99" s="1" t="s">
        <v>547</v>
      </c>
      <c r="P99" s="11" t="s">
        <v>421</v>
      </c>
      <c r="Q99" s="1" t="e" cm="1" vm="1">
        <f t="array" aca="1" ref="Q99" ca="1">VLOOKUP(ENTRADAS14172044[CÓDIGO PRODUCTO],INVENTARIO12151842[],2,FALSE)</f>
        <v>#VALUE!</v>
      </c>
      <c r="R99" s="1">
        <v>93</v>
      </c>
    </row>
    <row r="100" spans="1:18" x14ac:dyDescent="0.25">
      <c r="A100" s="11" t="s">
        <v>422</v>
      </c>
      <c r="B100" t="s">
        <v>301</v>
      </c>
      <c r="C100" s="3">
        <f>INVENTARIO12151839[[#This Row],[STOCK]]</f>
        <v>78</v>
      </c>
      <c r="D100" s="17">
        <f>SUMIF(ENTRADAS14172044[[#This Row],[CÓDIGO PRODUCTO]],INVENTARIO12151842[[#This Row],[CÓDIGO PRODUCTO]],ENTRADAS14172044[[#This Row],[CANTIDAD]])</f>
        <v>97</v>
      </c>
      <c r="E100" s="17">
        <f>SUMIF(SALIDAS13161943[[#This Row],[CÓDIGO PRODUCTO]],INVENTARIO12151842[[#This Row],[CÓDIGO PRODUCTO]],SALIDAS13161943[[#This Row],[CANTIDAD]])</f>
        <v>92</v>
      </c>
      <c r="F100" s="18">
        <f>INVENTARIO12151842[[#This Row],[EXISTENCIAS INICIALES]]+INVENTARIO12151842[[#This Row],[ENTRADAS]]-INVENTARIO12151842[[#This Row],[SALIDAS]]</f>
        <v>83</v>
      </c>
      <c r="H100" s="1" t="s">
        <v>547</v>
      </c>
      <c r="J100" s="11" t="s">
        <v>422</v>
      </c>
      <c r="K100" s="36" t="e" cm="1">
        <f t="array" ref="K100">BUSCARV</f>
        <v>#NAME?</v>
      </c>
      <c r="L100" s="1">
        <v>92</v>
      </c>
      <c r="N100" s="1" t="s">
        <v>548</v>
      </c>
      <c r="P100" s="11" t="s">
        <v>422</v>
      </c>
      <c r="Q100" s="1" t="e" cm="1" vm="1">
        <f t="array" aca="1" ref="Q100" ca="1">VLOOKUP(ENTRADAS14172044[CÓDIGO PRODUCTO],INVENTARIO12151842[],2,FALSE)</f>
        <v>#VALUE!</v>
      </c>
      <c r="R100" s="1">
        <v>97</v>
      </c>
    </row>
    <row r="101" spans="1:18" x14ac:dyDescent="0.25">
      <c r="A101" s="11" t="s">
        <v>423</v>
      </c>
      <c r="B101" t="s">
        <v>302</v>
      </c>
      <c r="C101" s="3">
        <f>INVENTARIO12151839[[#This Row],[STOCK]]</f>
        <v>158</v>
      </c>
      <c r="D101" s="17">
        <f>SUMIF(ENTRADAS14172044[[#This Row],[CÓDIGO PRODUCTO]],INVENTARIO12151842[[#This Row],[CÓDIGO PRODUCTO]],ENTRADAS14172044[[#This Row],[CANTIDAD]])</f>
        <v>111</v>
      </c>
      <c r="E101" s="17">
        <f>SUMIF(SALIDAS13161943[[#This Row],[CÓDIGO PRODUCTO]],INVENTARIO12151842[[#This Row],[CÓDIGO PRODUCTO]],SALIDAS13161943[[#This Row],[CANTIDAD]])</f>
        <v>95</v>
      </c>
      <c r="F101" s="18">
        <f>INVENTARIO12151842[[#This Row],[EXISTENCIAS INICIALES]]+INVENTARIO12151842[[#This Row],[ENTRADAS]]-INVENTARIO12151842[[#This Row],[SALIDAS]]</f>
        <v>174</v>
      </c>
      <c r="H101" s="1" t="s">
        <v>548</v>
      </c>
      <c r="J101" s="11" t="s">
        <v>423</v>
      </c>
      <c r="K101" s="36" t="e" cm="1">
        <f t="array" ref="K101">BUSCARV</f>
        <v>#NAME?</v>
      </c>
      <c r="L101" s="1">
        <v>95</v>
      </c>
      <c r="N101" s="1" t="s">
        <v>549</v>
      </c>
      <c r="P101" s="11" t="s">
        <v>423</v>
      </c>
      <c r="Q101" s="1" t="e" cm="1" vm="1">
        <f t="array" aca="1" ref="Q101" ca="1">VLOOKUP(ENTRADAS14172044[CÓDIGO PRODUCTO],INVENTARIO12151842[],2,FALSE)</f>
        <v>#VALUE!</v>
      </c>
      <c r="R101" s="1">
        <v>111</v>
      </c>
    </row>
    <row r="102" spans="1:18" x14ac:dyDescent="0.25">
      <c r="A102" s="11" t="s">
        <v>424</v>
      </c>
      <c r="B102" t="s">
        <v>303</v>
      </c>
      <c r="C102" s="3">
        <f>INVENTARIO12151839[[#This Row],[STOCK]]</f>
        <v>33</v>
      </c>
      <c r="D102" s="17">
        <f>SUMIF(ENTRADAS14172044[[#This Row],[CÓDIGO PRODUCTO]],INVENTARIO12151842[[#This Row],[CÓDIGO PRODUCTO]],ENTRADAS14172044[[#This Row],[CANTIDAD]])</f>
        <v>92</v>
      </c>
      <c r="E102" s="17">
        <f>SUMIF(SALIDAS13161943[[#This Row],[CÓDIGO PRODUCTO]],INVENTARIO12151842[[#This Row],[CÓDIGO PRODUCTO]],SALIDAS13161943[[#This Row],[CANTIDAD]])</f>
        <v>89</v>
      </c>
      <c r="F102" s="18">
        <f>INVENTARIO12151842[[#This Row],[EXISTENCIAS INICIALES]]+INVENTARIO12151842[[#This Row],[ENTRADAS]]-INVENTARIO12151842[[#This Row],[SALIDAS]]</f>
        <v>36</v>
      </c>
      <c r="H102" s="1" t="s">
        <v>549</v>
      </c>
      <c r="J102" s="11" t="s">
        <v>424</v>
      </c>
      <c r="K102" s="36" t="e" cm="1">
        <f t="array" ref="K102">BUSCARV</f>
        <v>#NAME?</v>
      </c>
      <c r="L102" s="1">
        <v>89</v>
      </c>
      <c r="N102" s="1" t="s">
        <v>550</v>
      </c>
      <c r="P102" s="11" t="s">
        <v>424</v>
      </c>
      <c r="Q102" s="1" t="e" cm="1" vm="1">
        <f t="array" aca="1" ref="Q102" ca="1">VLOOKUP(ENTRADAS14172044[CÓDIGO PRODUCTO],INVENTARIO12151842[],2,FALSE)</f>
        <v>#VALUE!</v>
      </c>
      <c r="R102" s="1">
        <v>92</v>
      </c>
    </row>
    <row r="103" spans="1:18" x14ac:dyDescent="0.25">
      <c r="A103" s="11" t="s">
        <v>425</v>
      </c>
      <c r="B103" t="s">
        <v>78</v>
      </c>
      <c r="C103" s="3">
        <f>INVENTARIO12151839[[#This Row],[STOCK]]</f>
        <v>76</v>
      </c>
      <c r="D103" s="17">
        <f>SUMIF(ENTRADAS14172044[[#This Row],[CÓDIGO PRODUCTO]],INVENTARIO12151842[[#This Row],[CÓDIGO PRODUCTO]],ENTRADAS14172044[[#This Row],[CANTIDAD]])</f>
        <v>100</v>
      </c>
      <c r="E103" s="17">
        <f>SUMIF(SALIDAS13161943[[#This Row],[CÓDIGO PRODUCTO]],INVENTARIO12151842[[#This Row],[CÓDIGO PRODUCTO]],SALIDAS13161943[[#This Row],[CANTIDAD]])</f>
        <v>88</v>
      </c>
      <c r="F103" s="18">
        <f>INVENTARIO12151842[[#This Row],[EXISTENCIAS INICIALES]]+INVENTARIO12151842[[#This Row],[ENTRADAS]]-INVENTARIO12151842[[#This Row],[SALIDAS]]</f>
        <v>88</v>
      </c>
      <c r="H103" s="1" t="s">
        <v>550</v>
      </c>
      <c r="J103" s="11" t="s">
        <v>425</v>
      </c>
      <c r="K103" s="36" t="e" cm="1">
        <f t="array" ref="K103">BUSCARV</f>
        <v>#NAME?</v>
      </c>
      <c r="L103" s="1">
        <v>88</v>
      </c>
      <c r="N103" s="1" t="s">
        <v>551</v>
      </c>
      <c r="P103" s="11" t="s">
        <v>425</v>
      </c>
      <c r="Q103" s="1" t="e" cm="1" vm="1">
        <f t="array" aca="1" ref="Q103" ca="1">VLOOKUP(ENTRADAS14172044[CÓDIGO PRODUCTO],INVENTARIO12151842[],2,FALSE)</f>
        <v>#VALUE!</v>
      </c>
      <c r="R103" s="1">
        <v>100</v>
      </c>
    </row>
    <row r="104" spans="1:18" x14ac:dyDescent="0.25">
      <c r="A104" s="11" t="s">
        <v>426</v>
      </c>
      <c r="B104" t="s">
        <v>304</v>
      </c>
      <c r="C104" s="3">
        <f>INVENTARIO12151839[[#This Row],[STOCK]]</f>
        <v>130</v>
      </c>
      <c r="D104" s="17">
        <f>SUMIF(ENTRADAS14172044[[#This Row],[CÓDIGO PRODUCTO]],INVENTARIO12151842[[#This Row],[CÓDIGO PRODUCTO]],ENTRADAS14172044[[#This Row],[CANTIDAD]])</f>
        <v>109</v>
      </c>
      <c r="E104" s="17">
        <f>SUMIF(SALIDAS13161943[[#This Row],[CÓDIGO PRODUCTO]],INVENTARIO12151842[[#This Row],[CÓDIGO PRODUCTO]],SALIDAS13161943[[#This Row],[CANTIDAD]])</f>
        <v>89</v>
      </c>
      <c r="F104" s="18">
        <f>INVENTARIO12151842[[#This Row],[EXISTENCIAS INICIALES]]+INVENTARIO12151842[[#This Row],[ENTRADAS]]-INVENTARIO12151842[[#This Row],[SALIDAS]]</f>
        <v>150</v>
      </c>
      <c r="H104" s="1" t="s">
        <v>551</v>
      </c>
      <c r="J104" s="11" t="s">
        <v>426</v>
      </c>
      <c r="K104" s="36" t="e" cm="1">
        <f t="array" ref="K104">BUSCARV</f>
        <v>#NAME?</v>
      </c>
      <c r="L104" s="1">
        <v>89</v>
      </c>
      <c r="N104" s="1" t="s">
        <v>552</v>
      </c>
      <c r="P104" s="11" t="s">
        <v>426</v>
      </c>
      <c r="Q104" s="1" t="e" cm="1" vm="1">
        <f t="array" aca="1" ref="Q104" ca="1">VLOOKUP(ENTRADAS14172044[CÓDIGO PRODUCTO],INVENTARIO12151842[],2,FALSE)</f>
        <v>#VALUE!</v>
      </c>
      <c r="R104" s="1">
        <v>109</v>
      </c>
    </row>
    <row r="105" spans="1:18" x14ac:dyDescent="0.25">
      <c r="A105" s="11" t="s">
        <v>427</v>
      </c>
      <c r="B105" t="s">
        <v>79</v>
      </c>
      <c r="C105" s="3">
        <f>INVENTARIO12151839[[#This Row],[STOCK]]</f>
        <v>30</v>
      </c>
      <c r="D105" s="17">
        <f>SUMIF(ENTRADAS14172044[[#This Row],[CÓDIGO PRODUCTO]],INVENTARIO12151842[[#This Row],[CÓDIGO PRODUCTO]],ENTRADAS14172044[[#This Row],[CANTIDAD]])</f>
        <v>96</v>
      </c>
      <c r="E105" s="17">
        <f>SUMIF(SALIDAS13161943[[#This Row],[CÓDIGO PRODUCTO]],INVENTARIO12151842[[#This Row],[CÓDIGO PRODUCTO]],SALIDAS13161943[[#This Row],[CANTIDAD]])</f>
        <v>93</v>
      </c>
      <c r="F105" s="18">
        <f>INVENTARIO12151842[[#This Row],[EXISTENCIAS INICIALES]]+INVENTARIO12151842[[#This Row],[ENTRADAS]]-INVENTARIO12151842[[#This Row],[SALIDAS]]</f>
        <v>33</v>
      </c>
      <c r="H105" s="1" t="s">
        <v>552</v>
      </c>
      <c r="J105" s="11" t="s">
        <v>427</v>
      </c>
      <c r="K105" s="36" t="e" cm="1">
        <f t="array" ref="K105">BUSCARV</f>
        <v>#NAME?</v>
      </c>
      <c r="L105" s="1">
        <v>93</v>
      </c>
      <c r="N105" s="1" t="s">
        <v>553</v>
      </c>
      <c r="P105" s="11" t="s">
        <v>427</v>
      </c>
      <c r="Q105" s="1" t="e" cm="1" vm="1">
        <f t="array" aca="1" ref="Q105" ca="1">VLOOKUP(ENTRADAS14172044[CÓDIGO PRODUCTO],INVENTARIO12151842[],2,FALSE)</f>
        <v>#VALUE!</v>
      </c>
      <c r="R105" s="1">
        <v>96</v>
      </c>
    </row>
    <row r="106" spans="1:18" x14ac:dyDescent="0.25">
      <c r="A106" s="11" t="s">
        <v>428</v>
      </c>
      <c r="B106" t="s">
        <v>305</v>
      </c>
      <c r="C106" s="3">
        <f>INVENTARIO12151839[[#This Row],[STOCK]]</f>
        <v>23</v>
      </c>
      <c r="D106" s="17">
        <f>SUMIF(ENTRADAS14172044[[#This Row],[CÓDIGO PRODUCTO]],INVENTARIO12151842[[#This Row],[CÓDIGO PRODUCTO]],ENTRADAS14172044[[#This Row],[CANTIDAD]])</f>
        <v>91</v>
      </c>
      <c r="E106" s="17">
        <f>SUMIF(SALIDAS13161943[[#This Row],[CÓDIGO PRODUCTO]],INVENTARIO12151842[[#This Row],[CÓDIGO PRODUCTO]],SALIDAS13161943[[#This Row],[CANTIDAD]])</f>
        <v>94</v>
      </c>
      <c r="F106" s="18">
        <f>INVENTARIO12151842[[#This Row],[EXISTENCIAS INICIALES]]+INVENTARIO12151842[[#This Row],[ENTRADAS]]-INVENTARIO12151842[[#This Row],[SALIDAS]]</f>
        <v>20</v>
      </c>
      <c r="H106" s="1" t="s">
        <v>553</v>
      </c>
      <c r="J106" s="11" t="s">
        <v>428</v>
      </c>
      <c r="K106" s="36" t="e" cm="1">
        <f t="array" ref="K106">BUSCARV</f>
        <v>#NAME?</v>
      </c>
      <c r="L106" s="1">
        <v>94</v>
      </c>
      <c r="N106" s="1" t="s">
        <v>554</v>
      </c>
      <c r="P106" s="11" t="s">
        <v>428</v>
      </c>
      <c r="Q106" s="1" t="e" cm="1" vm="1">
        <f t="array" aca="1" ref="Q106" ca="1">VLOOKUP(ENTRADAS14172044[CÓDIGO PRODUCTO],INVENTARIO12151842[],2,FALSE)</f>
        <v>#VALUE!</v>
      </c>
      <c r="R106" s="1">
        <v>91</v>
      </c>
    </row>
    <row r="107" spans="1:18" x14ac:dyDescent="0.25">
      <c r="A107" s="11" t="s">
        <v>429</v>
      </c>
      <c r="B107" t="s">
        <v>306</v>
      </c>
      <c r="C107" s="3">
        <f>INVENTARIO12151839[[#This Row],[STOCK]]</f>
        <v>72</v>
      </c>
      <c r="D107" s="17">
        <f>SUMIF(ENTRADAS14172044[[#This Row],[CÓDIGO PRODUCTO]],INVENTARIO12151842[[#This Row],[CÓDIGO PRODUCTO]],ENTRADAS14172044[[#This Row],[CANTIDAD]])</f>
        <v>98</v>
      </c>
      <c r="E107" s="17">
        <f>SUMIF(SALIDAS13161943[[#This Row],[CÓDIGO PRODUCTO]],INVENTARIO12151842[[#This Row],[CÓDIGO PRODUCTO]],SALIDAS13161943[[#This Row],[CANTIDAD]])</f>
        <v>91</v>
      </c>
      <c r="F107" s="18">
        <f>INVENTARIO12151842[[#This Row],[EXISTENCIAS INICIALES]]+INVENTARIO12151842[[#This Row],[ENTRADAS]]-INVENTARIO12151842[[#This Row],[SALIDAS]]</f>
        <v>79</v>
      </c>
      <c r="H107" s="1" t="s">
        <v>554</v>
      </c>
      <c r="J107" s="11" t="s">
        <v>429</v>
      </c>
      <c r="K107" s="36" t="e" cm="1">
        <f t="array" ref="K107">BUSCARV</f>
        <v>#NAME?</v>
      </c>
      <c r="L107" s="1">
        <v>91</v>
      </c>
      <c r="N107" s="1" t="s">
        <v>555</v>
      </c>
      <c r="P107" s="11" t="s">
        <v>429</v>
      </c>
      <c r="Q107" s="1" t="e" cm="1" vm="1">
        <f t="array" aca="1" ref="Q107" ca="1">VLOOKUP(ENTRADAS14172044[CÓDIGO PRODUCTO],INVENTARIO12151842[],2,FALSE)</f>
        <v>#VALUE!</v>
      </c>
      <c r="R107" s="1">
        <v>98</v>
      </c>
    </row>
    <row r="108" spans="1:18" x14ac:dyDescent="0.25">
      <c r="A108" s="11" t="s">
        <v>430</v>
      </c>
      <c r="B108" t="s">
        <v>81</v>
      </c>
      <c r="C108" s="3">
        <f>INVENTARIO12151839[[#This Row],[STOCK]]</f>
        <v>64</v>
      </c>
      <c r="D108" s="17">
        <f>SUMIF(ENTRADAS14172044[[#This Row],[CÓDIGO PRODUCTO]],INVENTARIO12151842[[#This Row],[CÓDIGO PRODUCTO]],ENTRADAS14172044[[#This Row],[CANTIDAD]])</f>
        <v>90</v>
      </c>
      <c r="E108" s="17">
        <f>SUMIF(SALIDAS13161943[[#This Row],[CÓDIGO PRODUCTO]],INVENTARIO12151842[[#This Row],[CÓDIGO PRODUCTO]],SALIDAS13161943[[#This Row],[CANTIDAD]])</f>
        <v>87</v>
      </c>
      <c r="F108" s="18">
        <f>INVENTARIO12151842[[#This Row],[EXISTENCIAS INICIALES]]+INVENTARIO12151842[[#This Row],[ENTRADAS]]-INVENTARIO12151842[[#This Row],[SALIDAS]]</f>
        <v>67</v>
      </c>
      <c r="H108" s="1" t="s">
        <v>555</v>
      </c>
      <c r="J108" s="11" t="s">
        <v>430</v>
      </c>
      <c r="K108" s="36" t="e" cm="1">
        <f t="array" ref="K108">BUSCARV</f>
        <v>#NAME?</v>
      </c>
      <c r="L108" s="1">
        <v>87</v>
      </c>
      <c r="N108" s="1" t="s">
        <v>556</v>
      </c>
      <c r="P108" s="11" t="s">
        <v>430</v>
      </c>
      <c r="Q108" s="1" t="e" cm="1" vm="1">
        <f t="array" aca="1" ref="Q108" ca="1">VLOOKUP(ENTRADAS14172044[CÓDIGO PRODUCTO],INVENTARIO12151842[],2,FALSE)</f>
        <v>#VALUE!</v>
      </c>
      <c r="R108" s="1">
        <v>90</v>
      </c>
    </row>
    <row r="109" spans="1:18" x14ac:dyDescent="0.25">
      <c r="A109" s="11" t="s">
        <v>431</v>
      </c>
      <c r="B109" t="s">
        <v>307</v>
      </c>
      <c r="C109" s="3">
        <f>INVENTARIO12151839[[#This Row],[STOCK]]</f>
        <v>87</v>
      </c>
      <c r="D109" s="17">
        <f>SUMIF(ENTRADAS14172044[[#This Row],[CÓDIGO PRODUCTO]],INVENTARIO12151842[[#This Row],[CÓDIGO PRODUCTO]],ENTRADAS14172044[[#This Row],[CANTIDAD]])</f>
        <v>103</v>
      </c>
      <c r="E109" s="17">
        <f>SUMIF(SALIDAS13161943[[#This Row],[CÓDIGO PRODUCTO]],INVENTARIO12151842[[#This Row],[CÓDIGO PRODUCTO]],SALIDAS13161943[[#This Row],[CANTIDAD]])</f>
        <v>87</v>
      </c>
      <c r="F109" s="18">
        <f>INVENTARIO12151842[[#This Row],[EXISTENCIAS INICIALES]]+INVENTARIO12151842[[#This Row],[ENTRADAS]]-INVENTARIO12151842[[#This Row],[SALIDAS]]</f>
        <v>103</v>
      </c>
      <c r="H109" s="1" t="s">
        <v>556</v>
      </c>
      <c r="J109" s="11" t="s">
        <v>431</v>
      </c>
      <c r="K109" s="36" t="e" cm="1">
        <f t="array" ref="K109">BUSCARV</f>
        <v>#NAME?</v>
      </c>
      <c r="L109" s="1">
        <v>87</v>
      </c>
      <c r="N109" s="1" t="s">
        <v>557</v>
      </c>
      <c r="P109" s="11" t="s">
        <v>431</v>
      </c>
      <c r="Q109" s="1" t="e" cm="1" vm="1">
        <f t="array" aca="1" ref="Q109" ca="1">VLOOKUP(ENTRADAS14172044[CÓDIGO PRODUCTO],INVENTARIO12151842[],2,FALSE)</f>
        <v>#VALUE!</v>
      </c>
      <c r="R109" s="1">
        <v>103</v>
      </c>
    </row>
    <row r="110" spans="1:18" x14ac:dyDescent="0.25">
      <c r="A110" s="11" t="s">
        <v>432</v>
      </c>
      <c r="B110" t="s">
        <v>308</v>
      </c>
      <c r="C110" s="3">
        <f>INVENTARIO12151839[[#This Row],[STOCK]]</f>
        <v>30</v>
      </c>
      <c r="D110" s="17">
        <f>SUMIF(ENTRADAS14172044[[#This Row],[CÓDIGO PRODUCTO]],INVENTARIO12151842[[#This Row],[CÓDIGO PRODUCTO]],ENTRADAS14172044[[#This Row],[CANTIDAD]])</f>
        <v>94</v>
      </c>
      <c r="E110" s="17">
        <f>SUMIF(SALIDAS13161943[[#This Row],[CÓDIGO PRODUCTO]],INVENTARIO12151842[[#This Row],[CÓDIGO PRODUCTO]],SALIDAS13161943[[#This Row],[CANTIDAD]])</f>
        <v>90</v>
      </c>
      <c r="F110" s="18">
        <f>INVENTARIO12151842[[#This Row],[EXISTENCIAS INICIALES]]+INVENTARIO12151842[[#This Row],[ENTRADAS]]-INVENTARIO12151842[[#This Row],[SALIDAS]]</f>
        <v>34</v>
      </c>
      <c r="H110" s="1" t="s">
        <v>557</v>
      </c>
      <c r="J110" s="11" t="s">
        <v>432</v>
      </c>
      <c r="K110" s="36" t="e" cm="1">
        <f t="array" ref="K110">BUSCARV</f>
        <v>#NAME?</v>
      </c>
      <c r="L110" s="1">
        <v>90</v>
      </c>
      <c r="N110" s="1" t="s">
        <v>558</v>
      </c>
      <c r="P110" s="11" t="s">
        <v>432</v>
      </c>
      <c r="Q110" s="1" t="e" cm="1" vm="1">
        <f t="array" aca="1" ref="Q110" ca="1">VLOOKUP(ENTRADAS14172044[CÓDIGO PRODUCTO],INVENTARIO12151842[],2,FALSE)</f>
        <v>#VALUE!</v>
      </c>
      <c r="R110" s="1">
        <v>94</v>
      </c>
    </row>
    <row r="111" spans="1:18" x14ac:dyDescent="0.25">
      <c r="A111" s="11" t="s">
        <v>433</v>
      </c>
      <c r="B111" t="s">
        <v>309</v>
      </c>
      <c r="C111" s="3">
        <f>INVENTARIO12151839[[#This Row],[STOCK]]</f>
        <v>93</v>
      </c>
      <c r="D111" s="17">
        <f>SUMIF(ENTRADAS14172044[[#This Row],[CÓDIGO PRODUCTO]],INVENTARIO12151842[[#This Row],[CÓDIGO PRODUCTO]],ENTRADAS14172044[[#This Row],[CANTIDAD]])</f>
        <v>96</v>
      </c>
      <c r="E111" s="17">
        <f>SUMIF(SALIDAS13161943[[#This Row],[CÓDIGO PRODUCTO]],INVENTARIO12151842[[#This Row],[CÓDIGO PRODUCTO]],SALIDAS13161943[[#This Row],[CANTIDAD]])</f>
        <v>87</v>
      </c>
      <c r="F111" s="18">
        <f>INVENTARIO12151842[[#This Row],[EXISTENCIAS INICIALES]]+INVENTARIO12151842[[#This Row],[ENTRADAS]]-INVENTARIO12151842[[#This Row],[SALIDAS]]</f>
        <v>102</v>
      </c>
      <c r="H111" s="1" t="s">
        <v>558</v>
      </c>
      <c r="J111" s="11" t="s">
        <v>433</v>
      </c>
      <c r="K111" s="36" t="e" cm="1">
        <f t="array" ref="K111">BUSCARV</f>
        <v>#NAME?</v>
      </c>
      <c r="L111" s="1">
        <v>87</v>
      </c>
      <c r="N111" s="1" t="s">
        <v>559</v>
      </c>
      <c r="P111" s="11" t="s">
        <v>433</v>
      </c>
      <c r="Q111" s="1" t="e" cm="1" vm="1">
        <f t="array" aca="1" ref="Q111" ca="1">VLOOKUP(ENTRADAS14172044[CÓDIGO PRODUCTO],INVENTARIO12151842[],2,FALSE)</f>
        <v>#VALUE!</v>
      </c>
      <c r="R111" s="1">
        <v>96</v>
      </c>
    </row>
    <row r="112" spans="1:18" x14ac:dyDescent="0.25">
      <c r="A112" s="11" t="s">
        <v>434</v>
      </c>
      <c r="B112" t="s">
        <v>310</v>
      </c>
      <c r="C112" s="3">
        <f>INVENTARIO12151839[[#This Row],[STOCK]]</f>
        <v>75</v>
      </c>
      <c r="D112" s="17">
        <f>SUMIF(ENTRADAS14172044[[#This Row],[CÓDIGO PRODUCTO]],INVENTARIO12151842[[#This Row],[CÓDIGO PRODUCTO]],ENTRADAS14172044[[#This Row],[CANTIDAD]])</f>
        <v>98</v>
      </c>
      <c r="E112" s="17">
        <f>SUMIF(SALIDAS13161943[[#This Row],[CÓDIGO PRODUCTO]],INVENTARIO12151842[[#This Row],[CÓDIGO PRODUCTO]],SALIDAS13161943[[#This Row],[CANTIDAD]])</f>
        <v>90</v>
      </c>
      <c r="F112" s="18">
        <f>INVENTARIO12151842[[#This Row],[EXISTENCIAS INICIALES]]+INVENTARIO12151842[[#This Row],[ENTRADAS]]-INVENTARIO12151842[[#This Row],[SALIDAS]]</f>
        <v>83</v>
      </c>
      <c r="H112" s="1" t="s">
        <v>559</v>
      </c>
      <c r="J112" s="11" t="s">
        <v>434</v>
      </c>
      <c r="K112" s="36" t="e" cm="1">
        <f t="array" ref="K112">BUSCARV</f>
        <v>#NAME?</v>
      </c>
      <c r="L112" s="1">
        <v>90</v>
      </c>
      <c r="N112" s="1" t="s">
        <v>560</v>
      </c>
      <c r="P112" s="11" t="s">
        <v>434</v>
      </c>
      <c r="Q112" s="1" t="e" cm="1" vm="1">
        <f t="array" aca="1" ref="Q112" ca="1">VLOOKUP(ENTRADAS14172044[CÓDIGO PRODUCTO],INVENTARIO12151842[],2,FALSE)</f>
        <v>#VALUE!</v>
      </c>
      <c r="R112" s="1">
        <v>98</v>
      </c>
    </row>
    <row r="113" spans="1:18" x14ac:dyDescent="0.25">
      <c r="A113" s="11" t="s">
        <v>435</v>
      </c>
      <c r="B113" t="s">
        <v>311</v>
      </c>
      <c r="C113" s="3">
        <f>INVENTARIO12151839[[#This Row],[STOCK]]</f>
        <v>176</v>
      </c>
      <c r="D113" s="17">
        <f>SUMIF(ENTRADAS14172044[[#This Row],[CÓDIGO PRODUCTO]],INVENTARIO12151842[[#This Row],[CÓDIGO PRODUCTO]],ENTRADAS14172044[[#This Row],[CANTIDAD]])</f>
        <v>110</v>
      </c>
      <c r="E113" s="17">
        <f>SUMIF(SALIDAS13161943[[#This Row],[CÓDIGO PRODUCTO]],INVENTARIO12151842[[#This Row],[CÓDIGO PRODUCTO]],SALIDAS13161943[[#This Row],[CANTIDAD]])</f>
        <v>92</v>
      </c>
      <c r="F113" s="18">
        <f>INVENTARIO12151842[[#This Row],[EXISTENCIAS INICIALES]]+INVENTARIO12151842[[#This Row],[ENTRADAS]]-INVENTARIO12151842[[#This Row],[SALIDAS]]</f>
        <v>194</v>
      </c>
      <c r="H113" s="1" t="s">
        <v>560</v>
      </c>
      <c r="J113" s="11" t="s">
        <v>435</v>
      </c>
      <c r="K113" s="36" t="e" cm="1">
        <f t="array" ref="K113">BUSCARV</f>
        <v>#NAME?</v>
      </c>
      <c r="L113" s="1">
        <v>92</v>
      </c>
      <c r="N113" s="1" t="s">
        <v>561</v>
      </c>
      <c r="P113" s="11" t="s">
        <v>435</v>
      </c>
      <c r="Q113" s="1" t="e" cm="1" vm="1">
        <f t="array" aca="1" ref="Q113" ca="1">VLOOKUP(ENTRADAS14172044[CÓDIGO PRODUCTO],INVENTARIO12151842[],2,FALSE)</f>
        <v>#VALUE!</v>
      </c>
      <c r="R113" s="1">
        <v>110</v>
      </c>
    </row>
    <row r="114" spans="1:18" x14ac:dyDescent="0.25">
      <c r="A114" s="11" t="s">
        <v>436</v>
      </c>
      <c r="B114" t="s">
        <v>312</v>
      </c>
      <c r="C114" s="3">
        <f>INVENTARIO12151839[[#This Row],[STOCK]]</f>
        <v>141</v>
      </c>
      <c r="D114" s="17">
        <f>SUMIF(ENTRADAS14172044[[#This Row],[CÓDIGO PRODUCTO]],INVENTARIO12151842[[#This Row],[CÓDIGO PRODUCTO]],ENTRADAS14172044[[#This Row],[CANTIDAD]])</f>
        <v>108</v>
      </c>
      <c r="E114" s="17">
        <f>SUMIF(SALIDAS13161943[[#This Row],[CÓDIGO PRODUCTO]],INVENTARIO12151842[[#This Row],[CÓDIGO PRODUCTO]],SALIDAS13161943[[#This Row],[CANTIDAD]])</f>
        <v>87</v>
      </c>
      <c r="F114" s="18">
        <f>INVENTARIO12151842[[#This Row],[EXISTENCIAS INICIALES]]+INVENTARIO12151842[[#This Row],[ENTRADAS]]-INVENTARIO12151842[[#This Row],[SALIDAS]]</f>
        <v>162</v>
      </c>
      <c r="H114" s="1" t="s">
        <v>561</v>
      </c>
      <c r="J114" s="11" t="s">
        <v>436</v>
      </c>
      <c r="K114" s="36" t="e" cm="1">
        <f t="array" ref="K114">BUSCARV</f>
        <v>#NAME?</v>
      </c>
      <c r="L114" s="1">
        <v>87</v>
      </c>
      <c r="N114" s="1" t="s">
        <v>562</v>
      </c>
      <c r="P114" s="11" t="s">
        <v>436</v>
      </c>
      <c r="Q114" s="1" t="e" cm="1" vm="1">
        <f t="array" aca="1" ref="Q114" ca="1">VLOOKUP(ENTRADAS14172044[CÓDIGO PRODUCTO],INVENTARIO12151842[],2,FALSE)</f>
        <v>#VALUE!</v>
      </c>
      <c r="R114" s="1">
        <v>108</v>
      </c>
    </row>
    <row r="115" spans="1:18" x14ac:dyDescent="0.25">
      <c r="A115" s="11" t="s">
        <v>437</v>
      </c>
      <c r="B115" t="s">
        <v>313</v>
      </c>
      <c r="C115" s="3">
        <f>INVENTARIO12151839[[#This Row],[STOCK]]</f>
        <v>60</v>
      </c>
      <c r="D115" s="17">
        <f>SUMIF(ENTRADAS14172044[[#This Row],[CÓDIGO PRODUCTO]],INVENTARIO12151842[[#This Row],[CÓDIGO PRODUCTO]],ENTRADAS14172044[[#This Row],[CANTIDAD]])</f>
        <v>98</v>
      </c>
      <c r="E115" s="17">
        <f>SUMIF(SALIDAS13161943[[#This Row],[CÓDIGO PRODUCTO]],INVENTARIO12151842[[#This Row],[CÓDIGO PRODUCTO]],SALIDAS13161943[[#This Row],[CANTIDAD]])</f>
        <v>95</v>
      </c>
      <c r="F115" s="18">
        <f>INVENTARIO12151842[[#This Row],[EXISTENCIAS INICIALES]]+INVENTARIO12151842[[#This Row],[ENTRADAS]]-INVENTARIO12151842[[#This Row],[SALIDAS]]</f>
        <v>63</v>
      </c>
      <c r="H115" s="1" t="s">
        <v>562</v>
      </c>
      <c r="J115" s="11" t="s">
        <v>437</v>
      </c>
      <c r="K115" s="36" t="e" cm="1">
        <f t="array" ref="K115">BUSCARV</f>
        <v>#NAME?</v>
      </c>
      <c r="L115" s="1">
        <v>95</v>
      </c>
      <c r="N115" s="1" t="s">
        <v>563</v>
      </c>
      <c r="P115" s="11" t="s">
        <v>437</v>
      </c>
      <c r="Q115" s="1" t="e" cm="1" vm="1">
        <f t="array" aca="1" ref="Q115" ca="1">VLOOKUP(ENTRADAS14172044[CÓDIGO PRODUCTO],INVENTARIO12151842[],2,FALSE)</f>
        <v>#VALUE!</v>
      </c>
      <c r="R115" s="1">
        <v>98</v>
      </c>
    </row>
    <row r="116" spans="1:18" x14ac:dyDescent="0.25">
      <c r="A116" s="11" t="s">
        <v>438</v>
      </c>
      <c r="B116" t="s">
        <v>314</v>
      </c>
      <c r="C116" s="3">
        <f>INVENTARIO12151839[[#This Row],[STOCK]]</f>
        <v>99</v>
      </c>
      <c r="D116" s="17">
        <f>SUMIF(ENTRADAS14172044[[#This Row],[CÓDIGO PRODUCTO]],INVENTARIO12151842[[#This Row],[CÓDIGO PRODUCTO]],ENTRADAS14172044[[#This Row],[CANTIDAD]])</f>
        <v>102</v>
      </c>
      <c r="E116" s="17">
        <f>SUMIF(SALIDAS13161943[[#This Row],[CÓDIGO PRODUCTO]],INVENTARIO12151842[[#This Row],[CÓDIGO PRODUCTO]],SALIDAS13161943[[#This Row],[CANTIDAD]])</f>
        <v>95</v>
      </c>
      <c r="F116" s="18">
        <f>INVENTARIO12151842[[#This Row],[EXISTENCIAS INICIALES]]+INVENTARIO12151842[[#This Row],[ENTRADAS]]-INVENTARIO12151842[[#This Row],[SALIDAS]]</f>
        <v>106</v>
      </c>
      <c r="H116" s="1" t="s">
        <v>563</v>
      </c>
      <c r="J116" s="11" t="s">
        <v>438</v>
      </c>
      <c r="K116" s="36" t="e" cm="1">
        <f t="array" ref="K116">BUSCARV</f>
        <v>#NAME?</v>
      </c>
      <c r="L116" s="1">
        <v>95</v>
      </c>
      <c r="N116" s="1" t="s">
        <v>564</v>
      </c>
      <c r="P116" s="11" t="s">
        <v>438</v>
      </c>
      <c r="Q116" s="1" t="e" cm="1" vm="1">
        <f t="array" aca="1" ref="Q116" ca="1">VLOOKUP(ENTRADAS14172044[CÓDIGO PRODUCTO],INVENTARIO12151842[],2,FALSE)</f>
        <v>#VALUE!</v>
      </c>
      <c r="R116" s="1">
        <v>102</v>
      </c>
    </row>
    <row r="117" spans="1:18" x14ac:dyDescent="0.25">
      <c r="A117" s="11" t="s">
        <v>439</v>
      </c>
      <c r="B117" t="s">
        <v>315</v>
      </c>
      <c r="C117" s="3">
        <f>INVENTARIO12151839[[#This Row],[STOCK]]</f>
        <v>22</v>
      </c>
      <c r="D117" s="17">
        <f>SUMIF(ENTRADAS14172044[[#This Row],[CÓDIGO PRODUCTO]],INVENTARIO12151842[[#This Row],[CÓDIGO PRODUCTO]],ENTRADAS14172044[[#This Row],[CANTIDAD]])</f>
        <v>91</v>
      </c>
      <c r="E117" s="17">
        <f>SUMIF(SALIDAS13161943[[#This Row],[CÓDIGO PRODUCTO]],INVENTARIO12151842[[#This Row],[CÓDIGO PRODUCTO]],SALIDAS13161943[[#This Row],[CANTIDAD]])</f>
        <v>91</v>
      </c>
      <c r="F117" s="18">
        <f>INVENTARIO12151842[[#This Row],[EXISTENCIAS INICIALES]]+INVENTARIO12151842[[#This Row],[ENTRADAS]]-INVENTARIO12151842[[#This Row],[SALIDAS]]</f>
        <v>22</v>
      </c>
      <c r="H117" s="1" t="s">
        <v>564</v>
      </c>
      <c r="J117" s="11" t="s">
        <v>439</v>
      </c>
      <c r="K117" s="36" t="e" cm="1">
        <f t="array" ref="K117">BUSCARV</f>
        <v>#NAME?</v>
      </c>
      <c r="L117" s="1">
        <v>91</v>
      </c>
      <c r="N117" s="1" t="s">
        <v>565</v>
      </c>
      <c r="P117" s="11" t="s">
        <v>439</v>
      </c>
      <c r="Q117" s="1" t="e" cm="1" vm="1">
        <f t="array" aca="1" ref="Q117" ca="1">VLOOKUP(ENTRADAS14172044[CÓDIGO PRODUCTO],INVENTARIO12151842[],2,FALSE)</f>
        <v>#VALUE!</v>
      </c>
      <c r="R117" s="1">
        <v>91</v>
      </c>
    </row>
    <row r="118" spans="1:18" x14ac:dyDescent="0.25">
      <c r="A118" s="11" t="s">
        <v>440</v>
      </c>
      <c r="B118" t="s">
        <v>316</v>
      </c>
      <c r="C118" s="3">
        <f>INVENTARIO12151839[[#This Row],[STOCK]]</f>
        <v>98</v>
      </c>
      <c r="D118" s="17">
        <f>SUMIF(ENTRADAS14172044[[#This Row],[CÓDIGO PRODUCTO]],INVENTARIO12151842[[#This Row],[CÓDIGO PRODUCTO]],ENTRADAS14172044[[#This Row],[CANTIDAD]])</f>
        <v>108</v>
      </c>
      <c r="E118" s="17">
        <f>SUMIF(SALIDAS13161943[[#This Row],[CÓDIGO PRODUCTO]],INVENTARIO12151842[[#This Row],[CÓDIGO PRODUCTO]],SALIDAS13161943[[#This Row],[CANTIDAD]])</f>
        <v>92</v>
      </c>
      <c r="F118" s="18">
        <f>INVENTARIO12151842[[#This Row],[EXISTENCIAS INICIALES]]+INVENTARIO12151842[[#This Row],[ENTRADAS]]-INVENTARIO12151842[[#This Row],[SALIDAS]]</f>
        <v>114</v>
      </c>
      <c r="H118" s="1" t="s">
        <v>565</v>
      </c>
      <c r="J118" s="11" t="s">
        <v>440</v>
      </c>
      <c r="K118" s="36" t="e" cm="1">
        <f t="array" ref="K118">BUSCARV</f>
        <v>#NAME?</v>
      </c>
      <c r="L118" s="1">
        <v>92</v>
      </c>
      <c r="N118" s="1" t="s">
        <v>566</v>
      </c>
      <c r="P118" s="11" t="s">
        <v>440</v>
      </c>
      <c r="Q118" s="1" t="e" cm="1" vm="1">
        <f t="array" aca="1" ref="Q118" ca="1">VLOOKUP(ENTRADAS14172044[CÓDIGO PRODUCTO],INVENTARIO12151842[],2,FALSE)</f>
        <v>#VALUE!</v>
      </c>
      <c r="R118" s="1">
        <v>108</v>
      </c>
    </row>
    <row r="119" spans="1:18" x14ac:dyDescent="0.25">
      <c r="A119" s="11" t="s">
        <v>441</v>
      </c>
      <c r="B119" t="s">
        <v>317</v>
      </c>
      <c r="C119" s="3">
        <f>INVENTARIO12151839[[#This Row],[STOCK]]</f>
        <v>32</v>
      </c>
      <c r="D119" s="17">
        <f>SUMIF(ENTRADAS14172044[[#This Row],[CÓDIGO PRODUCTO]],INVENTARIO12151842[[#This Row],[CÓDIGO PRODUCTO]],ENTRADAS14172044[[#This Row],[CANTIDAD]])</f>
        <v>90</v>
      </c>
      <c r="E119" s="17">
        <f>SUMIF(SALIDAS13161943[[#This Row],[CÓDIGO PRODUCTO]],INVENTARIO12151842[[#This Row],[CÓDIGO PRODUCTO]],SALIDAS13161943[[#This Row],[CANTIDAD]])</f>
        <v>92</v>
      </c>
      <c r="F119" s="18">
        <f>INVENTARIO12151842[[#This Row],[EXISTENCIAS INICIALES]]+INVENTARIO12151842[[#This Row],[ENTRADAS]]-INVENTARIO12151842[[#This Row],[SALIDAS]]</f>
        <v>30</v>
      </c>
      <c r="H119" s="1" t="s">
        <v>566</v>
      </c>
      <c r="J119" s="11" t="s">
        <v>441</v>
      </c>
      <c r="K119" s="36" t="e" cm="1">
        <f t="array" ref="K119">BUSCARV</f>
        <v>#NAME?</v>
      </c>
      <c r="L119" s="1">
        <v>92</v>
      </c>
      <c r="N119" s="1" t="s">
        <v>567</v>
      </c>
      <c r="P119" s="11" t="s">
        <v>441</v>
      </c>
      <c r="Q119" s="1" t="e" cm="1" vm="1">
        <f t="array" aca="1" ref="Q119" ca="1">VLOOKUP(ENTRADAS14172044[CÓDIGO PRODUCTO],INVENTARIO12151842[],2,FALSE)</f>
        <v>#VALUE!</v>
      </c>
      <c r="R119" s="1">
        <v>90</v>
      </c>
    </row>
    <row r="120" spans="1:18" x14ac:dyDescent="0.25">
      <c r="A120" s="11" t="s">
        <v>442</v>
      </c>
      <c r="B120" t="s">
        <v>318</v>
      </c>
      <c r="C120" s="3">
        <f>INVENTARIO12151839[[#This Row],[STOCK]]</f>
        <v>127</v>
      </c>
      <c r="D120" s="17">
        <f>SUMIF(ENTRADAS14172044[[#This Row],[CÓDIGO PRODUCTO]],INVENTARIO12151842[[#This Row],[CÓDIGO PRODUCTO]],ENTRADAS14172044[[#This Row],[CANTIDAD]])</f>
        <v>104</v>
      </c>
      <c r="E120" s="17">
        <f>SUMIF(SALIDAS13161943[[#This Row],[CÓDIGO PRODUCTO]],INVENTARIO12151842[[#This Row],[CÓDIGO PRODUCTO]],SALIDAS13161943[[#This Row],[CANTIDAD]])</f>
        <v>87</v>
      </c>
      <c r="F120" s="18">
        <f>INVENTARIO12151842[[#This Row],[EXISTENCIAS INICIALES]]+INVENTARIO12151842[[#This Row],[ENTRADAS]]-INVENTARIO12151842[[#This Row],[SALIDAS]]</f>
        <v>144</v>
      </c>
      <c r="H120" s="1" t="s">
        <v>567</v>
      </c>
      <c r="J120" s="11" t="s">
        <v>442</v>
      </c>
      <c r="K120" s="36" t="e" cm="1">
        <f t="array" ref="K120">BUSCARV</f>
        <v>#NAME?</v>
      </c>
      <c r="L120" s="1">
        <v>87</v>
      </c>
      <c r="N120" s="1" t="s">
        <v>568</v>
      </c>
      <c r="P120" s="11" t="s">
        <v>442</v>
      </c>
      <c r="Q120" s="1" t="e" cm="1" vm="1">
        <f t="array" aca="1" ref="Q120" ca="1">VLOOKUP(ENTRADAS14172044[CÓDIGO PRODUCTO],INVENTARIO12151842[],2,FALSE)</f>
        <v>#VALUE!</v>
      </c>
      <c r="R120" s="1">
        <v>104</v>
      </c>
    </row>
    <row r="121" spans="1:18" x14ac:dyDescent="0.25">
      <c r="A121" s="11" t="s">
        <v>443</v>
      </c>
      <c r="B121" t="s">
        <v>319</v>
      </c>
      <c r="C121" s="3">
        <f>INVENTARIO12151839[[#This Row],[STOCK]]</f>
        <v>13</v>
      </c>
      <c r="D121" s="17">
        <f>SUMIF(ENTRADAS14172044[[#This Row],[CÓDIGO PRODUCTO]],INVENTARIO12151842[[#This Row],[CÓDIGO PRODUCTO]],ENTRADAS14172044[[#This Row],[CANTIDAD]])</f>
        <v>90</v>
      </c>
      <c r="E121" s="17">
        <f>SUMIF(SALIDAS13161943[[#This Row],[CÓDIGO PRODUCTO]],INVENTARIO12151842[[#This Row],[CÓDIGO PRODUCTO]],SALIDAS13161943[[#This Row],[CANTIDAD]])</f>
        <v>92</v>
      </c>
      <c r="F121" s="18">
        <f>INVENTARIO12151842[[#This Row],[EXISTENCIAS INICIALES]]+INVENTARIO12151842[[#This Row],[ENTRADAS]]-INVENTARIO12151842[[#This Row],[SALIDAS]]</f>
        <v>11</v>
      </c>
      <c r="H121" s="1" t="s">
        <v>568</v>
      </c>
      <c r="J121" s="11" t="s">
        <v>443</v>
      </c>
      <c r="K121" s="36" t="e" cm="1">
        <f t="array" ref="K121">BUSCARV</f>
        <v>#NAME?</v>
      </c>
      <c r="L121" s="1">
        <v>92</v>
      </c>
      <c r="N121" s="1" t="s">
        <v>569</v>
      </c>
      <c r="P121" s="11" t="s">
        <v>443</v>
      </c>
      <c r="Q121" s="1" t="e" cm="1" vm="1">
        <f t="array" aca="1" ref="Q121" ca="1">VLOOKUP(ENTRADAS14172044[CÓDIGO PRODUCTO],INVENTARIO12151842[],2,FALSE)</f>
        <v>#VALUE!</v>
      </c>
      <c r="R121" s="1">
        <v>90</v>
      </c>
    </row>
    <row r="122" spans="1:18" x14ac:dyDescent="0.25">
      <c r="A122" s="11" t="s">
        <v>444</v>
      </c>
      <c r="B122" t="s">
        <v>320</v>
      </c>
      <c r="C122" s="3">
        <f>INVENTARIO12151839[[#This Row],[STOCK]]</f>
        <v>25</v>
      </c>
      <c r="D122" s="17">
        <f>SUMIF(ENTRADAS14172044[[#This Row],[CÓDIGO PRODUCTO]],INVENTARIO12151842[[#This Row],[CÓDIGO PRODUCTO]],ENTRADAS14172044[[#This Row],[CANTIDAD]])</f>
        <v>95</v>
      </c>
      <c r="E122" s="17">
        <f>SUMIF(SALIDAS13161943[[#This Row],[CÓDIGO PRODUCTO]],INVENTARIO12151842[[#This Row],[CÓDIGO PRODUCTO]],SALIDAS13161943[[#This Row],[CANTIDAD]])</f>
        <v>94</v>
      </c>
      <c r="F122" s="18">
        <f>INVENTARIO12151842[[#This Row],[EXISTENCIAS INICIALES]]+INVENTARIO12151842[[#This Row],[ENTRADAS]]-INVENTARIO12151842[[#This Row],[SALIDAS]]</f>
        <v>26</v>
      </c>
      <c r="H122" s="1" t="s">
        <v>569</v>
      </c>
      <c r="J122" s="11" t="s">
        <v>444</v>
      </c>
      <c r="K122" s="36" t="e" cm="1">
        <f t="array" ref="K122">BUSCARV</f>
        <v>#NAME?</v>
      </c>
      <c r="L122" s="1">
        <v>94</v>
      </c>
      <c r="N122" s="1" t="s">
        <v>570</v>
      </c>
      <c r="P122" s="11" t="s">
        <v>444</v>
      </c>
      <c r="Q122" s="1" t="e" cm="1" vm="1">
        <f t="array" aca="1" ref="Q122" ca="1">VLOOKUP(ENTRADAS14172044[CÓDIGO PRODUCTO],INVENTARIO12151842[],2,FALSE)</f>
        <v>#VALUE!</v>
      </c>
      <c r="R122" s="1">
        <v>95</v>
      </c>
    </row>
    <row r="123" spans="1:18" x14ac:dyDescent="0.25">
      <c r="A123" s="11" t="s">
        <v>445</v>
      </c>
      <c r="B123" t="s">
        <v>321</v>
      </c>
      <c r="C123" s="3">
        <f>INVENTARIO12151839[[#This Row],[STOCK]]</f>
        <v>27</v>
      </c>
      <c r="D123" s="17">
        <f>SUMIF(ENTRADAS14172044[[#This Row],[CÓDIGO PRODUCTO]],INVENTARIO12151842[[#This Row],[CÓDIGO PRODUCTO]],ENTRADAS14172044[[#This Row],[CANTIDAD]])</f>
        <v>93</v>
      </c>
      <c r="E123" s="17">
        <f>SUMIF(SALIDAS13161943[[#This Row],[CÓDIGO PRODUCTO]],INVENTARIO12151842[[#This Row],[CÓDIGO PRODUCTO]],SALIDAS13161943[[#This Row],[CANTIDAD]])</f>
        <v>95</v>
      </c>
      <c r="F123" s="18">
        <f>INVENTARIO12151842[[#This Row],[EXISTENCIAS INICIALES]]+INVENTARIO12151842[[#This Row],[ENTRADAS]]-INVENTARIO12151842[[#This Row],[SALIDAS]]</f>
        <v>25</v>
      </c>
      <c r="H123" s="1" t="s">
        <v>570</v>
      </c>
      <c r="J123" s="11" t="s">
        <v>445</v>
      </c>
      <c r="K123" s="36" t="e" cm="1">
        <f t="array" ref="K123">BUSCARV</f>
        <v>#NAME?</v>
      </c>
      <c r="L123" s="1">
        <v>95</v>
      </c>
      <c r="N123" s="1" t="s">
        <v>571</v>
      </c>
      <c r="P123" s="11" t="s">
        <v>445</v>
      </c>
      <c r="Q123" s="1" t="e" cm="1" vm="1">
        <f t="array" aca="1" ref="Q123" ca="1">VLOOKUP(ENTRADAS14172044[CÓDIGO PRODUCTO],INVENTARIO12151842[],2,FALSE)</f>
        <v>#VALUE!</v>
      </c>
      <c r="R123" s="1">
        <v>93</v>
      </c>
    </row>
    <row r="124" spans="1:18" x14ac:dyDescent="0.25">
      <c r="A124" s="11" t="s">
        <v>446</v>
      </c>
      <c r="B124" t="s">
        <v>322</v>
      </c>
      <c r="C124" s="3">
        <f>INVENTARIO12151839[[#This Row],[STOCK]]</f>
        <v>34</v>
      </c>
      <c r="D124" s="17">
        <f>SUMIF(ENTRADAS14172044[[#This Row],[CÓDIGO PRODUCTO]],INVENTARIO12151842[[#This Row],[CÓDIGO PRODUCTO]],ENTRADAS14172044[[#This Row],[CANTIDAD]])</f>
        <v>91</v>
      </c>
      <c r="E124" s="17">
        <f>SUMIF(SALIDAS13161943[[#This Row],[CÓDIGO PRODUCTO]],INVENTARIO12151842[[#This Row],[CÓDIGO PRODUCTO]],SALIDAS13161943[[#This Row],[CANTIDAD]])</f>
        <v>93</v>
      </c>
      <c r="F124" s="18">
        <f>INVENTARIO12151842[[#This Row],[EXISTENCIAS INICIALES]]+INVENTARIO12151842[[#This Row],[ENTRADAS]]-INVENTARIO12151842[[#This Row],[SALIDAS]]</f>
        <v>32</v>
      </c>
      <c r="H124" s="1" t="s">
        <v>571</v>
      </c>
      <c r="J124" s="11" t="s">
        <v>446</v>
      </c>
      <c r="K124" s="36" t="e" cm="1">
        <f t="array" ref="K124">BUSCARV</f>
        <v>#NAME?</v>
      </c>
      <c r="L124" s="1">
        <v>93</v>
      </c>
      <c r="N124" s="1" t="s">
        <v>572</v>
      </c>
      <c r="P124" s="11" t="s">
        <v>446</v>
      </c>
      <c r="Q124" s="1" t="e" cm="1" vm="1">
        <f t="array" aca="1" ref="Q124" ca="1">VLOOKUP(ENTRADAS14172044[CÓDIGO PRODUCTO],INVENTARIO12151842[],2,FALSE)</f>
        <v>#VALUE!</v>
      </c>
      <c r="R124" s="1">
        <v>91</v>
      </c>
    </row>
    <row r="125" spans="1:18" x14ac:dyDescent="0.25">
      <c r="A125" s="11" t="s">
        <v>447</v>
      </c>
      <c r="B125" t="s">
        <v>323</v>
      </c>
      <c r="C125" s="3">
        <f>INVENTARIO12151839[[#This Row],[STOCK]]</f>
        <v>90</v>
      </c>
      <c r="D125" s="17">
        <f>SUMIF(ENTRADAS14172044[[#This Row],[CÓDIGO PRODUCTO]],INVENTARIO12151842[[#This Row],[CÓDIGO PRODUCTO]],ENTRADAS14172044[[#This Row],[CANTIDAD]])</f>
        <v>95</v>
      </c>
      <c r="E125" s="17">
        <f>SUMIF(SALIDAS13161943[[#This Row],[CÓDIGO PRODUCTO]],INVENTARIO12151842[[#This Row],[CÓDIGO PRODUCTO]],SALIDAS13161943[[#This Row],[CANTIDAD]])</f>
        <v>88</v>
      </c>
      <c r="F125" s="18">
        <f>INVENTARIO12151842[[#This Row],[EXISTENCIAS INICIALES]]+INVENTARIO12151842[[#This Row],[ENTRADAS]]-INVENTARIO12151842[[#This Row],[SALIDAS]]</f>
        <v>97</v>
      </c>
      <c r="H125" s="1" t="s">
        <v>572</v>
      </c>
      <c r="J125" s="11" t="s">
        <v>447</v>
      </c>
      <c r="K125" s="36" t="e" cm="1">
        <f t="array" ref="K125">BUSCARV</f>
        <v>#NAME?</v>
      </c>
      <c r="L125" s="1">
        <v>88</v>
      </c>
      <c r="N125" s="1" t="s">
        <v>573</v>
      </c>
      <c r="P125" s="11" t="s">
        <v>447</v>
      </c>
      <c r="Q125" s="1" t="e" cm="1" vm="1">
        <f t="array" aca="1" ref="Q125" ca="1">VLOOKUP(ENTRADAS14172044[CÓDIGO PRODUCTO],INVENTARIO12151842[],2,FALSE)</f>
        <v>#VALUE!</v>
      </c>
      <c r="R125" s="1">
        <v>95</v>
      </c>
    </row>
    <row r="126" spans="1:18" x14ac:dyDescent="0.25">
      <c r="A126" s="11" t="s">
        <v>448</v>
      </c>
      <c r="B126" t="s">
        <v>324</v>
      </c>
      <c r="C126" s="3">
        <f>INVENTARIO12151839[[#This Row],[STOCK]]</f>
        <v>191</v>
      </c>
      <c r="D126" s="17">
        <f>SUMIF(ENTRADAS14172044[[#This Row],[CÓDIGO PRODUCTO]],INVENTARIO12151842[[#This Row],[CÓDIGO PRODUCTO]],ENTRADAS14172044[[#This Row],[CANTIDAD]])</f>
        <v>111</v>
      </c>
      <c r="E126" s="17">
        <f>SUMIF(SALIDAS13161943[[#This Row],[CÓDIGO PRODUCTO]],INVENTARIO12151842[[#This Row],[CÓDIGO PRODUCTO]],SALIDAS13161943[[#This Row],[CANTIDAD]])</f>
        <v>95</v>
      </c>
      <c r="F126" s="18">
        <f>INVENTARIO12151842[[#This Row],[EXISTENCIAS INICIALES]]+INVENTARIO12151842[[#This Row],[ENTRADAS]]-INVENTARIO12151842[[#This Row],[SALIDAS]]</f>
        <v>207</v>
      </c>
      <c r="H126" s="1" t="s">
        <v>573</v>
      </c>
      <c r="J126" s="11" t="s">
        <v>448</v>
      </c>
      <c r="K126" s="36" t="e" cm="1">
        <f t="array" ref="K126">BUSCARV</f>
        <v>#NAME?</v>
      </c>
      <c r="L126" s="1">
        <v>95</v>
      </c>
      <c r="N126" s="1" t="s">
        <v>574</v>
      </c>
      <c r="P126" s="11" t="s">
        <v>448</v>
      </c>
      <c r="Q126" s="1" t="e" cm="1" vm="1">
        <f t="array" aca="1" ref="Q126" ca="1">VLOOKUP(ENTRADAS14172044[CÓDIGO PRODUCTO],INVENTARIO12151842[],2,FALSE)</f>
        <v>#VALUE!</v>
      </c>
      <c r="R126" s="1">
        <v>111</v>
      </c>
    </row>
    <row r="127" spans="1:18" x14ac:dyDescent="0.25">
      <c r="A127" s="11" t="s">
        <v>449</v>
      </c>
      <c r="B127" t="s">
        <v>325</v>
      </c>
      <c r="C127" s="3">
        <f>INVENTARIO12151839[[#This Row],[STOCK]]</f>
        <v>152</v>
      </c>
      <c r="D127" s="17">
        <f>SUMIF(ENTRADAS14172044[[#This Row],[CÓDIGO PRODUCTO]],INVENTARIO12151842[[#This Row],[CÓDIGO PRODUCTO]],ENTRADAS14172044[[#This Row],[CANTIDAD]])</f>
        <v>105</v>
      </c>
      <c r="E127" s="17">
        <f>SUMIF(SALIDAS13161943[[#This Row],[CÓDIGO PRODUCTO]],INVENTARIO12151842[[#This Row],[CÓDIGO PRODUCTO]],SALIDAS13161943[[#This Row],[CANTIDAD]])</f>
        <v>87</v>
      </c>
      <c r="F127" s="18">
        <f>INVENTARIO12151842[[#This Row],[EXISTENCIAS INICIALES]]+INVENTARIO12151842[[#This Row],[ENTRADAS]]-INVENTARIO12151842[[#This Row],[SALIDAS]]</f>
        <v>170</v>
      </c>
      <c r="H127" s="1" t="s">
        <v>574</v>
      </c>
      <c r="J127" s="11" t="s">
        <v>449</v>
      </c>
      <c r="K127" s="36" t="e" cm="1">
        <f t="array" ref="K127">BUSCARV</f>
        <v>#NAME?</v>
      </c>
      <c r="L127" s="1">
        <v>87</v>
      </c>
      <c r="N127" s="1" t="s">
        <v>575</v>
      </c>
      <c r="P127" s="11" t="s">
        <v>449</v>
      </c>
      <c r="Q127" s="1" t="e" cm="1" vm="1">
        <f t="array" aca="1" ref="Q127" ca="1">VLOOKUP(ENTRADAS14172044[CÓDIGO PRODUCTO],INVENTARIO12151842[],2,FALSE)</f>
        <v>#VALUE!</v>
      </c>
      <c r="R127" s="1">
        <v>105</v>
      </c>
    </row>
    <row r="128" spans="1:18" x14ac:dyDescent="0.25">
      <c r="A128" s="11" t="s">
        <v>450</v>
      </c>
      <c r="B128" t="s">
        <v>326</v>
      </c>
      <c r="C128" s="3">
        <f>INVENTARIO12151839[[#This Row],[STOCK]]</f>
        <v>85</v>
      </c>
      <c r="D128" s="17">
        <f>SUMIF(ENTRADAS14172044[[#This Row],[CÓDIGO PRODUCTO]],INVENTARIO12151842[[#This Row],[CÓDIGO PRODUCTO]],ENTRADAS14172044[[#This Row],[CANTIDAD]])</f>
        <v>101</v>
      </c>
      <c r="E128" s="17">
        <f>SUMIF(SALIDAS13161943[[#This Row],[CÓDIGO PRODUCTO]],INVENTARIO12151842[[#This Row],[CÓDIGO PRODUCTO]],SALIDAS13161943[[#This Row],[CANTIDAD]])</f>
        <v>92</v>
      </c>
      <c r="F128" s="18">
        <f>INVENTARIO12151842[[#This Row],[EXISTENCIAS INICIALES]]+INVENTARIO12151842[[#This Row],[ENTRADAS]]-INVENTARIO12151842[[#This Row],[SALIDAS]]</f>
        <v>94</v>
      </c>
      <c r="H128" s="1" t="s">
        <v>575</v>
      </c>
      <c r="J128" s="11" t="s">
        <v>450</v>
      </c>
      <c r="K128" s="36" t="e" cm="1">
        <f t="array" ref="K128">BUSCARV</f>
        <v>#NAME?</v>
      </c>
      <c r="L128" s="1">
        <v>92</v>
      </c>
      <c r="N128" s="1" t="s">
        <v>576</v>
      </c>
      <c r="P128" s="11" t="s">
        <v>450</v>
      </c>
      <c r="Q128" s="1" t="e" cm="1" vm="1">
        <f t="array" aca="1" ref="Q128" ca="1">VLOOKUP(ENTRADAS14172044[CÓDIGO PRODUCTO],INVENTARIO12151842[],2,FALSE)</f>
        <v>#VALUE!</v>
      </c>
      <c r="R128" s="1">
        <v>101</v>
      </c>
    </row>
    <row r="129" spans="1:18" x14ac:dyDescent="0.25">
      <c r="A129" s="11" t="s">
        <v>451</v>
      </c>
      <c r="B129" t="s">
        <v>327</v>
      </c>
      <c r="C129" s="3">
        <f>INVENTARIO12151839[[#This Row],[STOCK]]</f>
        <v>137</v>
      </c>
      <c r="D129" s="17">
        <f>SUMIF(ENTRADAS14172044[[#This Row],[CÓDIGO PRODUCTO]],INVENTARIO12151842[[#This Row],[CÓDIGO PRODUCTO]],ENTRADAS14172044[[#This Row],[CANTIDAD]])</f>
        <v>102</v>
      </c>
      <c r="E129" s="17">
        <f>SUMIF(SALIDAS13161943[[#This Row],[CÓDIGO PRODUCTO]],INVENTARIO12151842[[#This Row],[CÓDIGO PRODUCTO]],SALIDAS13161943[[#This Row],[CANTIDAD]])</f>
        <v>89</v>
      </c>
      <c r="F129" s="18">
        <f>INVENTARIO12151842[[#This Row],[EXISTENCIAS INICIALES]]+INVENTARIO12151842[[#This Row],[ENTRADAS]]-INVENTARIO12151842[[#This Row],[SALIDAS]]</f>
        <v>150</v>
      </c>
      <c r="H129" s="1" t="s">
        <v>576</v>
      </c>
      <c r="J129" s="11" t="s">
        <v>451</v>
      </c>
      <c r="K129" s="36" t="e" cm="1">
        <f t="array" ref="K129">BUSCARV</f>
        <v>#NAME?</v>
      </c>
      <c r="L129" s="1">
        <v>89</v>
      </c>
      <c r="N129" s="1" t="s">
        <v>577</v>
      </c>
      <c r="P129" s="11" t="s">
        <v>451</v>
      </c>
      <c r="Q129" s="1" t="e" cm="1" vm="1">
        <f t="array" aca="1" ref="Q129" ca="1">VLOOKUP(ENTRADAS14172044[CÓDIGO PRODUCTO],INVENTARIO12151842[],2,FALSE)</f>
        <v>#VALUE!</v>
      </c>
      <c r="R129" s="1">
        <v>102</v>
      </c>
    </row>
    <row r="130" spans="1:18" x14ac:dyDescent="0.25">
      <c r="A130" s="11" t="s">
        <v>452</v>
      </c>
      <c r="B130" t="s">
        <v>328</v>
      </c>
      <c r="C130" s="3">
        <f>INVENTARIO12151839[[#This Row],[STOCK]]</f>
        <v>95</v>
      </c>
      <c r="D130" s="17">
        <f>SUMIF(ENTRADAS14172044[[#This Row],[CÓDIGO PRODUCTO]],INVENTARIO12151842[[#This Row],[CÓDIGO PRODUCTO]],ENTRADAS14172044[[#This Row],[CANTIDAD]])</f>
        <v>101</v>
      </c>
      <c r="E130" s="17">
        <f>SUMIF(SALIDAS13161943[[#This Row],[CÓDIGO PRODUCTO]],INVENTARIO12151842[[#This Row],[CÓDIGO PRODUCTO]],SALIDAS13161943[[#This Row],[CANTIDAD]])</f>
        <v>92</v>
      </c>
      <c r="F130" s="18">
        <f>INVENTARIO12151842[[#This Row],[EXISTENCIAS INICIALES]]+INVENTARIO12151842[[#This Row],[ENTRADAS]]-INVENTARIO12151842[[#This Row],[SALIDAS]]</f>
        <v>104</v>
      </c>
      <c r="H130" s="1" t="s">
        <v>577</v>
      </c>
      <c r="J130" s="11" t="s">
        <v>452</v>
      </c>
      <c r="K130" s="36" t="e" cm="1">
        <f t="array" ref="K130">BUSCARV</f>
        <v>#NAME?</v>
      </c>
      <c r="L130" s="1">
        <v>92</v>
      </c>
      <c r="N130" s="1" t="s">
        <v>578</v>
      </c>
      <c r="P130" s="11" t="s">
        <v>452</v>
      </c>
      <c r="Q130" s="1" t="e" cm="1" vm="1">
        <f t="array" aca="1" ref="Q130" ca="1">VLOOKUP(ENTRADAS14172044[CÓDIGO PRODUCTO],INVENTARIO12151842[],2,FALSE)</f>
        <v>#VALUE!</v>
      </c>
      <c r="R130" s="1">
        <v>101</v>
      </c>
    </row>
    <row r="131" spans="1:18" x14ac:dyDescent="0.25">
      <c r="A131" s="11" t="s">
        <v>453</v>
      </c>
      <c r="B131" t="s">
        <v>329</v>
      </c>
      <c r="C131" s="3">
        <f>INVENTARIO12151839[[#This Row],[STOCK]]</f>
        <v>130</v>
      </c>
      <c r="D131" s="17">
        <f>SUMIF(ENTRADAS14172044[[#This Row],[CÓDIGO PRODUCTO]],INVENTARIO12151842[[#This Row],[CÓDIGO PRODUCTO]],ENTRADAS14172044[[#This Row],[CANTIDAD]])</f>
        <v>105</v>
      </c>
      <c r="E131" s="17">
        <f>SUMIF(SALIDAS13161943[[#This Row],[CÓDIGO PRODUCTO]],INVENTARIO12151842[[#This Row],[CÓDIGO PRODUCTO]],SALIDAS13161943[[#This Row],[CANTIDAD]])</f>
        <v>93</v>
      </c>
      <c r="F131" s="18">
        <f>INVENTARIO12151842[[#This Row],[EXISTENCIAS INICIALES]]+INVENTARIO12151842[[#This Row],[ENTRADAS]]-INVENTARIO12151842[[#This Row],[SALIDAS]]</f>
        <v>142</v>
      </c>
      <c r="H131" s="1" t="s">
        <v>578</v>
      </c>
      <c r="J131" s="11" t="s">
        <v>453</v>
      </c>
      <c r="K131" s="36" t="e" cm="1">
        <f t="array" ref="K131">BUSCARV</f>
        <v>#NAME?</v>
      </c>
      <c r="L131" s="1">
        <v>93</v>
      </c>
      <c r="N131" s="1" t="s">
        <v>579</v>
      </c>
      <c r="P131" s="11" t="s">
        <v>453</v>
      </c>
      <c r="Q131" s="1" t="e" cm="1" vm="1">
        <f t="array" aca="1" ref="Q131" ca="1">VLOOKUP(ENTRADAS14172044[CÓDIGO PRODUCTO],INVENTARIO12151842[],2,FALSE)</f>
        <v>#VALUE!</v>
      </c>
      <c r="R131" s="1">
        <v>105</v>
      </c>
    </row>
    <row r="132" spans="1:18" x14ac:dyDescent="0.25">
      <c r="A132" s="11" t="s">
        <v>454</v>
      </c>
      <c r="B132" t="s">
        <v>330</v>
      </c>
      <c r="C132" s="3">
        <f>INVENTARIO12151839[[#This Row],[STOCK]]</f>
        <v>159</v>
      </c>
      <c r="D132" s="17">
        <f>SUMIF(ENTRADAS14172044[[#This Row],[CÓDIGO PRODUCTO]],INVENTARIO12151842[[#This Row],[CÓDIGO PRODUCTO]],ENTRADAS14172044[[#This Row],[CANTIDAD]])</f>
        <v>111</v>
      </c>
      <c r="E132" s="17">
        <f>SUMIF(SALIDAS13161943[[#This Row],[CÓDIGO PRODUCTO]],INVENTARIO12151842[[#This Row],[CÓDIGO PRODUCTO]],SALIDAS13161943[[#This Row],[CANTIDAD]])</f>
        <v>93</v>
      </c>
      <c r="F132" s="18">
        <f>INVENTARIO12151842[[#This Row],[EXISTENCIAS INICIALES]]+INVENTARIO12151842[[#This Row],[ENTRADAS]]-INVENTARIO12151842[[#This Row],[SALIDAS]]</f>
        <v>177</v>
      </c>
      <c r="H132" s="1" t="s">
        <v>579</v>
      </c>
      <c r="J132" s="11" t="s">
        <v>454</v>
      </c>
      <c r="K132" s="36" t="e" cm="1">
        <f t="array" ref="K132">BUSCARV</f>
        <v>#NAME?</v>
      </c>
      <c r="L132" s="1">
        <v>93</v>
      </c>
      <c r="N132" s="1" t="s">
        <v>580</v>
      </c>
      <c r="P132" s="11" t="s">
        <v>454</v>
      </c>
      <c r="Q132" s="1" t="e" cm="1" vm="1">
        <f t="array" aca="1" ref="Q132" ca="1">VLOOKUP(ENTRADAS14172044[CÓDIGO PRODUCTO],INVENTARIO12151842[],2,FALSE)</f>
        <v>#VALUE!</v>
      </c>
      <c r="R132" s="1">
        <v>111</v>
      </c>
    </row>
    <row r="133" spans="1:18" x14ac:dyDescent="0.25">
      <c r="A133" s="11" t="s">
        <v>455</v>
      </c>
      <c r="B133" t="s">
        <v>331</v>
      </c>
      <c r="C133" s="3">
        <f>INVENTARIO12151839[[#This Row],[STOCK]]</f>
        <v>23</v>
      </c>
      <c r="D133" s="17">
        <f>SUMIF(ENTRADAS14172044[[#This Row],[CÓDIGO PRODUCTO]],INVENTARIO12151842[[#This Row],[CÓDIGO PRODUCTO]],ENTRADAS14172044[[#This Row],[CANTIDAD]])</f>
        <v>90</v>
      </c>
      <c r="E133" s="17">
        <f>SUMIF(SALIDAS13161943[[#This Row],[CÓDIGO PRODUCTO]],INVENTARIO12151842[[#This Row],[CÓDIGO PRODUCTO]],SALIDAS13161943[[#This Row],[CANTIDAD]])</f>
        <v>91</v>
      </c>
      <c r="F133" s="18">
        <f>INVENTARIO12151842[[#This Row],[EXISTENCIAS INICIALES]]+INVENTARIO12151842[[#This Row],[ENTRADAS]]-INVENTARIO12151842[[#This Row],[SALIDAS]]</f>
        <v>22</v>
      </c>
      <c r="H133" s="1" t="s">
        <v>580</v>
      </c>
      <c r="J133" s="11" t="s">
        <v>455</v>
      </c>
      <c r="K133" s="36" t="e" cm="1">
        <f t="array" ref="K133">BUSCARV</f>
        <v>#NAME?</v>
      </c>
      <c r="L133" s="1">
        <v>91</v>
      </c>
      <c r="N133" s="1" t="s">
        <v>581</v>
      </c>
      <c r="P133" s="11" t="s">
        <v>455</v>
      </c>
      <c r="Q133" s="1" t="e" cm="1" vm="1">
        <f t="array" aca="1" ref="Q133" ca="1">VLOOKUP(ENTRADAS14172044[CÓDIGO PRODUCTO],INVENTARIO12151842[],2,FALSE)</f>
        <v>#VALUE!</v>
      </c>
      <c r="R133" s="1">
        <v>90</v>
      </c>
    </row>
    <row r="134" spans="1:18" x14ac:dyDescent="0.25">
      <c r="A134" s="11" t="s">
        <v>456</v>
      </c>
      <c r="B134" t="s">
        <v>332</v>
      </c>
      <c r="C134" s="3">
        <f>INVENTARIO12151839[[#This Row],[STOCK]]</f>
        <v>122</v>
      </c>
      <c r="D134" s="17">
        <f>SUMIF(ENTRADAS14172044[[#This Row],[CÓDIGO PRODUCTO]],INVENTARIO12151842[[#This Row],[CÓDIGO PRODUCTO]],ENTRADAS14172044[[#This Row],[CANTIDAD]])</f>
        <v>111</v>
      </c>
      <c r="E134" s="17">
        <f>SUMIF(SALIDAS13161943[[#This Row],[CÓDIGO PRODUCTO]],INVENTARIO12151842[[#This Row],[CÓDIGO PRODUCTO]],SALIDAS13161943[[#This Row],[CANTIDAD]])</f>
        <v>93</v>
      </c>
      <c r="F134" s="18">
        <f>INVENTARIO12151842[[#This Row],[EXISTENCIAS INICIALES]]+INVENTARIO12151842[[#This Row],[ENTRADAS]]-INVENTARIO12151842[[#This Row],[SALIDAS]]</f>
        <v>140</v>
      </c>
      <c r="H134" s="1" t="s">
        <v>581</v>
      </c>
      <c r="J134" s="11" t="s">
        <v>456</v>
      </c>
      <c r="K134" s="36" t="e" cm="1">
        <f t="array" ref="K134">BUSCARV</f>
        <v>#NAME?</v>
      </c>
      <c r="L134" s="1">
        <v>93</v>
      </c>
      <c r="N134" s="1" t="s">
        <v>582</v>
      </c>
      <c r="P134" s="11" t="s">
        <v>456</v>
      </c>
      <c r="Q134" s="1" t="e" cm="1" vm="1">
        <f t="array" aca="1" ref="Q134" ca="1">VLOOKUP(ENTRADAS14172044[CÓDIGO PRODUCTO],INVENTARIO12151842[],2,FALSE)</f>
        <v>#VALUE!</v>
      </c>
      <c r="R134" s="1">
        <v>111</v>
      </c>
    </row>
    <row r="135" spans="1:18" x14ac:dyDescent="0.25">
      <c r="A135" s="11" t="s">
        <v>457</v>
      </c>
      <c r="B135" t="s">
        <v>333</v>
      </c>
      <c r="C135" s="3">
        <f>INVENTARIO12151839[[#This Row],[STOCK]]</f>
        <v>63</v>
      </c>
      <c r="D135" s="17">
        <f>SUMIF(ENTRADAS14172044[[#This Row],[CÓDIGO PRODUCTO]],INVENTARIO12151842[[#This Row],[CÓDIGO PRODUCTO]],ENTRADAS14172044[[#This Row],[CANTIDAD]])</f>
        <v>97</v>
      </c>
      <c r="E135" s="17">
        <f>SUMIF(SALIDAS13161943[[#This Row],[CÓDIGO PRODUCTO]],INVENTARIO12151842[[#This Row],[CÓDIGO PRODUCTO]],SALIDAS13161943[[#This Row],[CANTIDAD]])</f>
        <v>91</v>
      </c>
      <c r="F135" s="18">
        <f>INVENTARIO12151842[[#This Row],[EXISTENCIAS INICIALES]]+INVENTARIO12151842[[#This Row],[ENTRADAS]]-INVENTARIO12151842[[#This Row],[SALIDAS]]</f>
        <v>69</v>
      </c>
      <c r="H135" s="1" t="s">
        <v>582</v>
      </c>
      <c r="J135" s="11" t="s">
        <v>457</v>
      </c>
      <c r="K135" s="36" t="e" cm="1">
        <f t="array" ref="K135">BUSCARV</f>
        <v>#NAME?</v>
      </c>
      <c r="L135" s="1">
        <v>91</v>
      </c>
      <c r="N135" s="1" t="s">
        <v>583</v>
      </c>
      <c r="P135" s="11" t="s">
        <v>457</v>
      </c>
      <c r="Q135" s="1" t="e" cm="1" vm="1">
        <f t="array" aca="1" ref="Q135" ca="1">VLOOKUP(ENTRADAS14172044[CÓDIGO PRODUCTO],INVENTARIO12151842[],2,FALSE)</f>
        <v>#VALUE!</v>
      </c>
      <c r="R135" s="1">
        <v>97</v>
      </c>
    </row>
    <row r="136" spans="1:18" x14ac:dyDescent="0.25">
      <c r="A136" s="11" t="s">
        <v>458</v>
      </c>
      <c r="B136" t="s">
        <v>334</v>
      </c>
      <c r="C136" s="3">
        <f>INVENTARIO12151839[[#This Row],[STOCK]]</f>
        <v>61</v>
      </c>
      <c r="D136" s="17">
        <f>SUMIF(ENTRADAS14172044[[#This Row],[CÓDIGO PRODUCTO]],INVENTARIO12151842[[#This Row],[CÓDIGO PRODUCTO]],ENTRADAS14172044[[#This Row],[CANTIDAD]])</f>
        <v>100</v>
      </c>
      <c r="E136" s="17">
        <f>SUMIF(SALIDAS13161943[[#This Row],[CÓDIGO PRODUCTO]],INVENTARIO12151842[[#This Row],[CÓDIGO PRODUCTO]],SALIDAS13161943[[#This Row],[CANTIDAD]])</f>
        <v>95</v>
      </c>
      <c r="F136" s="18">
        <f>INVENTARIO12151842[[#This Row],[EXISTENCIAS INICIALES]]+INVENTARIO12151842[[#This Row],[ENTRADAS]]-INVENTARIO12151842[[#This Row],[SALIDAS]]</f>
        <v>66</v>
      </c>
      <c r="H136" s="1" t="s">
        <v>583</v>
      </c>
      <c r="J136" s="11" t="s">
        <v>458</v>
      </c>
      <c r="K136" s="36" t="e" cm="1">
        <f t="array" ref="K136">BUSCARV</f>
        <v>#NAME?</v>
      </c>
      <c r="L136" s="1">
        <v>95</v>
      </c>
      <c r="N136" s="1" t="s">
        <v>584</v>
      </c>
      <c r="P136" s="11" t="s">
        <v>458</v>
      </c>
      <c r="Q136" s="1" t="e" cm="1" vm="1">
        <f t="array" aca="1" ref="Q136" ca="1">VLOOKUP(ENTRADAS14172044[CÓDIGO PRODUCTO],INVENTARIO12151842[],2,FALSE)</f>
        <v>#VALUE!</v>
      </c>
      <c r="R136" s="1">
        <v>100</v>
      </c>
    </row>
    <row r="137" spans="1:18" x14ac:dyDescent="0.25">
      <c r="A137" s="11" t="s">
        <v>459</v>
      </c>
      <c r="B137" t="s">
        <v>335</v>
      </c>
      <c r="C137" s="3">
        <f>INVENTARIO12151839[[#This Row],[STOCK]]</f>
        <v>53</v>
      </c>
      <c r="D137" s="17">
        <f>SUMIF(ENTRADAS14172044[[#This Row],[CÓDIGO PRODUCTO]],INVENTARIO12151842[[#This Row],[CÓDIGO PRODUCTO]],ENTRADAS14172044[[#This Row],[CANTIDAD]])</f>
        <v>104</v>
      </c>
      <c r="E137" s="17">
        <f>SUMIF(SALIDAS13161943[[#This Row],[CÓDIGO PRODUCTO]],INVENTARIO12151842[[#This Row],[CÓDIGO PRODUCTO]],SALIDAS13161943[[#This Row],[CANTIDAD]])</f>
        <v>92</v>
      </c>
      <c r="F137" s="18">
        <f>INVENTARIO12151842[[#This Row],[EXISTENCIAS INICIALES]]+INVENTARIO12151842[[#This Row],[ENTRADAS]]-INVENTARIO12151842[[#This Row],[SALIDAS]]</f>
        <v>65</v>
      </c>
      <c r="H137" s="1" t="s">
        <v>584</v>
      </c>
      <c r="J137" s="11" t="s">
        <v>459</v>
      </c>
      <c r="K137" s="36" t="e" cm="1">
        <f t="array" ref="K137">BUSCARV</f>
        <v>#NAME?</v>
      </c>
      <c r="L137" s="1">
        <v>92</v>
      </c>
      <c r="N137" s="1" t="s">
        <v>585</v>
      </c>
      <c r="P137" s="11" t="s">
        <v>459</v>
      </c>
      <c r="Q137" s="1" t="e" cm="1" vm="1">
        <f t="array" aca="1" ref="Q137" ca="1">VLOOKUP(ENTRADAS14172044[CÓDIGO PRODUCTO],INVENTARIO12151842[],2,FALSE)</f>
        <v>#VALUE!</v>
      </c>
      <c r="R137" s="1">
        <v>104</v>
      </c>
    </row>
    <row r="138" spans="1:18" x14ac:dyDescent="0.25">
      <c r="A138" s="11" t="s">
        <v>460</v>
      </c>
      <c r="B138" t="s">
        <v>336</v>
      </c>
      <c r="C138" s="3">
        <f>INVENTARIO12151839[[#This Row],[STOCK]]</f>
        <v>84</v>
      </c>
      <c r="D138" s="17">
        <f>SUMIF(ENTRADAS14172044[[#This Row],[CÓDIGO PRODUCTO]],INVENTARIO12151842[[#This Row],[CÓDIGO PRODUCTO]],ENTRADAS14172044[[#This Row],[CANTIDAD]])</f>
        <v>109</v>
      </c>
      <c r="E138" s="17">
        <f>SUMIF(SALIDAS13161943[[#This Row],[CÓDIGO PRODUCTO]],INVENTARIO12151842[[#This Row],[CÓDIGO PRODUCTO]],SALIDAS13161943[[#This Row],[CANTIDAD]])</f>
        <v>95</v>
      </c>
      <c r="F138" s="18">
        <f>INVENTARIO12151842[[#This Row],[EXISTENCIAS INICIALES]]+INVENTARIO12151842[[#This Row],[ENTRADAS]]-INVENTARIO12151842[[#This Row],[SALIDAS]]</f>
        <v>98</v>
      </c>
      <c r="H138" s="1" t="s">
        <v>585</v>
      </c>
      <c r="J138" s="11" t="s">
        <v>460</v>
      </c>
      <c r="K138" s="36" t="e" cm="1">
        <f t="array" ref="K138">BUSCARV</f>
        <v>#NAME?</v>
      </c>
      <c r="L138" s="1">
        <v>95</v>
      </c>
      <c r="N138" s="1" t="s">
        <v>586</v>
      </c>
      <c r="P138" s="11" t="s">
        <v>460</v>
      </c>
      <c r="Q138" s="1" t="e" cm="1" vm="1">
        <f t="array" aca="1" ref="Q138" ca="1">VLOOKUP(ENTRADAS14172044[CÓDIGO PRODUCTO],INVENTARIO12151842[],2,FALSE)</f>
        <v>#VALUE!</v>
      </c>
      <c r="R138" s="1">
        <v>109</v>
      </c>
    </row>
    <row r="139" spans="1:18" x14ac:dyDescent="0.25">
      <c r="A139" s="11" t="s">
        <v>461</v>
      </c>
      <c r="B139" t="s">
        <v>337</v>
      </c>
      <c r="C139" s="3">
        <f>INVENTARIO12151839[[#This Row],[STOCK]]</f>
        <v>110</v>
      </c>
      <c r="D139" s="17">
        <f>SUMIF(ENTRADAS14172044[[#This Row],[CÓDIGO PRODUCTO]],INVENTARIO12151842[[#This Row],[CÓDIGO PRODUCTO]],ENTRADAS14172044[[#This Row],[CANTIDAD]])</f>
        <v>108</v>
      </c>
      <c r="E139" s="17">
        <f>SUMIF(SALIDAS13161943[[#This Row],[CÓDIGO PRODUCTO]],INVENTARIO12151842[[#This Row],[CÓDIGO PRODUCTO]],SALIDAS13161943[[#This Row],[CANTIDAD]])</f>
        <v>89</v>
      </c>
      <c r="F139" s="18">
        <f>INVENTARIO12151842[[#This Row],[EXISTENCIAS INICIALES]]+INVENTARIO12151842[[#This Row],[ENTRADAS]]-INVENTARIO12151842[[#This Row],[SALIDAS]]</f>
        <v>129</v>
      </c>
      <c r="H139" s="1" t="s">
        <v>586</v>
      </c>
      <c r="J139" s="11" t="s">
        <v>461</v>
      </c>
      <c r="K139" s="36" t="e" cm="1">
        <f t="array" ref="K139">BUSCARV</f>
        <v>#NAME?</v>
      </c>
      <c r="L139" s="1">
        <v>89</v>
      </c>
      <c r="N139" s="1" t="s">
        <v>587</v>
      </c>
      <c r="P139" s="11" t="s">
        <v>461</v>
      </c>
      <c r="Q139" s="1" t="e" cm="1" vm="1">
        <f t="array" aca="1" ref="Q139" ca="1">VLOOKUP(ENTRADAS14172044[CÓDIGO PRODUCTO],INVENTARIO12151842[],2,FALSE)</f>
        <v>#VALUE!</v>
      </c>
      <c r="R139" s="1">
        <v>108</v>
      </c>
    </row>
    <row r="140" spans="1:18" x14ac:dyDescent="0.25">
      <c r="A140" s="11" t="s">
        <v>462</v>
      </c>
      <c r="B140" t="s">
        <v>338</v>
      </c>
      <c r="C140" s="3">
        <f>INVENTARIO12151839[[#This Row],[STOCK]]</f>
        <v>126</v>
      </c>
      <c r="D140" s="17">
        <f>SUMIF(ENTRADAS14172044[[#This Row],[CÓDIGO PRODUCTO]],INVENTARIO12151842[[#This Row],[CÓDIGO PRODUCTO]],ENTRADAS14172044[[#This Row],[CANTIDAD]])</f>
        <v>110</v>
      </c>
      <c r="E140" s="17">
        <f>SUMIF(SALIDAS13161943[[#This Row],[CÓDIGO PRODUCTO]],INVENTARIO12151842[[#This Row],[CÓDIGO PRODUCTO]],SALIDAS13161943[[#This Row],[CANTIDAD]])</f>
        <v>93</v>
      </c>
      <c r="F140" s="18">
        <f>INVENTARIO12151842[[#This Row],[EXISTENCIAS INICIALES]]+INVENTARIO12151842[[#This Row],[ENTRADAS]]-INVENTARIO12151842[[#This Row],[SALIDAS]]</f>
        <v>143</v>
      </c>
      <c r="H140" s="1" t="s">
        <v>587</v>
      </c>
      <c r="J140" s="11" t="s">
        <v>462</v>
      </c>
      <c r="K140" s="36" t="e" cm="1">
        <f t="array" ref="K140">BUSCARV</f>
        <v>#NAME?</v>
      </c>
      <c r="L140" s="1">
        <v>93</v>
      </c>
      <c r="N140" s="1" t="s">
        <v>588</v>
      </c>
      <c r="P140" s="11" t="s">
        <v>462</v>
      </c>
      <c r="Q140" s="1" t="e" cm="1" vm="1">
        <f t="array" aca="1" ref="Q140" ca="1">VLOOKUP(ENTRADAS14172044[CÓDIGO PRODUCTO],INVENTARIO12151842[],2,FALSE)</f>
        <v>#VALUE!</v>
      </c>
      <c r="R140" s="1">
        <v>110</v>
      </c>
    </row>
    <row r="141" spans="1:18" x14ac:dyDescent="0.25">
      <c r="A141" s="11" t="s">
        <v>463</v>
      </c>
      <c r="B141" t="s">
        <v>339</v>
      </c>
      <c r="C141" s="3">
        <f>INVENTARIO12151839[[#This Row],[STOCK]]</f>
        <v>73</v>
      </c>
      <c r="D141" s="17">
        <f>SUMIF(ENTRADAS14172044[[#This Row],[CÓDIGO PRODUCTO]],INVENTARIO12151842[[#This Row],[CÓDIGO PRODUCTO]],ENTRADAS14172044[[#This Row],[CANTIDAD]])</f>
        <v>96</v>
      </c>
      <c r="E141" s="17">
        <f>SUMIF(SALIDAS13161943[[#This Row],[CÓDIGO PRODUCTO]],INVENTARIO12151842[[#This Row],[CÓDIGO PRODUCTO]],SALIDAS13161943[[#This Row],[CANTIDAD]])</f>
        <v>86</v>
      </c>
      <c r="F141" s="18">
        <f>INVENTARIO12151842[[#This Row],[EXISTENCIAS INICIALES]]+INVENTARIO12151842[[#This Row],[ENTRADAS]]-INVENTARIO12151842[[#This Row],[SALIDAS]]</f>
        <v>83</v>
      </c>
      <c r="H141" s="1" t="s">
        <v>588</v>
      </c>
      <c r="J141" s="11" t="s">
        <v>463</v>
      </c>
      <c r="K141" s="36" t="e" cm="1">
        <f t="array" ref="K141">BUSCARV</f>
        <v>#NAME?</v>
      </c>
      <c r="L141" s="1">
        <v>86</v>
      </c>
      <c r="N141" s="1" t="s">
        <v>589</v>
      </c>
      <c r="P141" s="11" t="s">
        <v>463</v>
      </c>
      <c r="Q141" s="1" t="e" cm="1" vm="1">
        <f t="array" aca="1" ref="Q141" ca="1">VLOOKUP(ENTRADAS14172044[CÓDIGO PRODUCTO],INVENTARIO12151842[],2,FALSE)</f>
        <v>#VALUE!</v>
      </c>
      <c r="R141" s="1">
        <v>96</v>
      </c>
    </row>
    <row r="142" spans="1:18" x14ac:dyDescent="0.25">
      <c r="A142" s="11" t="s">
        <v>464</v>
      </c>
      <c r="B142" t="s">
        <v>340</v>
      </c>
      <c r="C142" s="3">
        <f>INVENTARIO12151839[[#This Row],[STOCK]]</f>
        <v>74</v>
      </c>
      <c r="D142" s="17">
        <f>SUMIF(ENTRADAS14172044[[#This Row],[CÓDIGO PRODUCTO]],INVENTARIO12151842[[#This Row],[CÓDIGO PRODUCTO]],ENTRADAS14172044[[#This Row],[CANTIDAD]])</f>
        <v>101</v>
      </c>
      <c r="E142" s="17">
        <f>SUMIF(SALIDAS13161943[[#This Row],[CÓDIGO PRODUCTO]],INVENTARIO12151842[[#This Row],[CÓDIGO PRODUCTO]],SALIDAS13161943[[#This Row],[CANTIDAD]])</f>
        <v>88</v>
      </c>
      <c r="F142" s="18">
        <f>INVENTARIO12151842[[#This Row],[EXISTENCIAS INICIALES]]+INVENTARIO12151842[[#This Row],[ENTRADAS]]-INVENTARIO12151842[[#This Row],[SALIDAS]]</f>
        <v>87</v>
      </c>
      <c r="H142" s="1" t="s">
        <v>589</v>
      </c>
      <c r="J142" s="11" t="s">
        <v>464</v>
      </c>
      <c r="K142" s="36" t="e" cm="1">
        <f t="array" ref="K142">BUSCARV</f>
        <v>#NAME?</v>
      </c>
      <c r="L142" s="1">
        <v>88</v>
      </c>
      <c r="N142" s="1" t="s">
        <v>590</v>
      </c>
      <c r="P142" s="11" t="s">
        <v>464</v>
      </c>
      <c r="Q142" s="1" t="e" cm="1" vm="1">
        <f t="array" aca="1" ref="Q142" ca="1">VLOOKUP(ENTRADAS14172044[CÓDIGO PRODUCTO],INVENTARIO12151842[],2,FALSE)</f>
        <v>#VALUE!</v>
      </c>
      <c r="R142" s="1">
        <v>101</v>
      </c>
    </row>
    <row r="143" spans="1:18" x14ac:dyDescent="0.25">
      <c r="A143" s="11" t="s">
        <v>465</v>
      </c>
      <c r="B143" t="s">
        <v>341</v>
      </c>
      <c r="C143" s="3">
        <f>INVENTARIO12151839[[#This Row],[STOCK]]</f>
        <v>106</v>
      </c>
      <c r="D143" s="17">
        <f>SUMIF(ENTRADAS14172044[[#This Row],[CÓDIGO PRODUCTO]],INVENTARIO12151842[[#This Row],[CÓDIGO PRODUCTO]],ENTRADAS14172044[[#This Row],[CANTIDAD]])</f>
        <v>108</v>
      </c>
      <c r="E143" s="17">
        <f>SUMIF(SALIDAS13161943[[#This Row],[CÓDIGO PRODUCTO]],INVENTARIO12151842[[#This Row],[CÓDIGO PRODUCTO]],SALIDAS13161943[[#This Row],[CANTIDAD]])</f>
        <v>88</v>
      </c>
      <c r="F143" s="18">
        <f>INVENTARIO12151842[[#This Row],[EXISTENCIAS INICIALES]]+INVENTARIO12151842[[#This Row],[ENTRADAS]]-INVENTARIO12151842[[#This Row],[SALIDAS]]</f>
        <v>126</v>
      </c>
      <c r="H143" s="1" t="s">
        <v>590</v>
      </c>
      <c r="J143" s="11" t="s">
        <v>465</v>
      </c>
      <c r="K143" s="36" t="e" cm="1">
        <f t="array" ref="K143">BUSCARV</f>
        <v>#NAME?</v>
      </c>
      <c r="L143" s="1">
        <v>88</v>
      </c>
      <c r="N143" s="1" t="s">
        <v>591</v>
      </c>
      <c r="P143" s="11" t="s">
        <v>465</v>
      </c>
      <c r="Q143" s="1" t="e" cm="1" vm="1">
        <f t="array" aca="1" ref="Q143" ca="1">VLOOKUP(ENTRADAS14172044[CÓDIGO PRODUCTO],INVENTARIO12151842[],2,FALSE)</f>
        <v>#VALUE!</v>
      </c>
      <c r="R143" s="1">
        <v>108</v>
      </c>
    </row>
    <row r="144" spans="1:18" x14ac:dyDescent="0.25">
      <c r="A144" s="11" t="s">
        <v>466</v>
      </c>
      <c r="B144" t="s">
        <v>342</v>
      </c>
      <c r="C144" s="3">
        <f>INVENTARIO12151839[[#This Row],[STOCK]]</f>
        <v>23</v>
      </c>
      <c r="D144" s="17">
        <f>SUMIF(ENTRADAS14172044[[#This Row],[CÓDIGO PRODUCTO]],INVENTARIO12151842[[#This Row],[CÓDIGO PRODUCTO]],ENTRADAS14172044[[#This Row],[CANTIDAD]])</f>
        <v>99</v>
      </c>
      <c r="E144" s="17">
        <f>SUMIF(SALIDAS13161943[[#This Row],[CÓDIGO PRODUCTO]],INVENTARIO12151842[[#This Row],[CÓDIGO PRODUCTO]],SALIDAS13161943[[#This Row],[CANTIDAD]])</f>
        <v>92</v>
      </c>
      <c r="F144" s="18">
        <f>INVENTARIO12151842[[#This Row],[EXISTENCIAS INICIALES]]+INVENTARIO12151842[[#This Row],[ENTRADAS]]-INVENTARIO12151842[[#This Row],[SALIDAS]]</f>
        <v>30</v>
      </c>
      <c r="H144" s="1" t="s">
        <v>591</v>
      </c>
      <c r="J144" s="11" t="s">
        <v>466</v>
      </c>
      <c r="K144" s="36" t="e" cm="1">
        <f t="array" ref="K144">BUSCARV</f>
        <v>#NAME?</v>
      </c>
      <c r="L144" s="1">
        <v>92</v>
      </c>
      <c r="N144" s="1" t="s">
        <v>592</v>
      </c>
      <c r="P144" s="11" t="s">
        <v>466</v>
      </c>
      <c r="Q144" s="1" t="e" cm="1" vm="1">
        <f t="array" aca="1" ref="Q144" ca="1">VLOOKUP(ENTRADAS14172044[CÓDIGO PRODUCTO],INVENTARIO12151842[],2,FALSE)</f>
        <v>#VALUE!</v>
      </c>
      <c r="R144" s="1">
        <v>99</v>
      </c>
    </row>
    <row r="145" spans="1:18" x14ac:dyDescent="0.25">
      <c r="A145" s="11" t="s">
        <v>467</v>
      </c>
      <c r="B145" t="s">
        <v>343</v>
      </c>
      <c r="C145" s="3">
        <f>INVENTARIO12151839[[#This Row],[STOCK]]</f>
        <v>55</v>
      </c>
      <c r="D145" s="17">
        <f>SUMIF(ENTRADAS14172044[[#This Row],[CÓDIGO PRODUCTO]],INVENTARIO12151842[[#This Row],[CÓDIGO PRODUCTO]],ENTRADAS14172044[[#This Row],[CANTIDAD]])</f>
        <v>101</v>
      </c>
      <c r="E145" s="17">
        <f>SUMIF(SALIDAS13161943[[#This Row],[CÓDIGO PRODUCTO]],INVENTARIO12151842[[#This Row],[CÓDIGO PRODUCTO]],SALIDAS13161943[[#This Row],[CANTIDAD]])</f>
        <v>90</v>
      </c>
      <c r="F145" s="18">
        <f>INVENTARIO12151842[[#This Row],[EXISTENCIAS INICIALES]]+INVENTARIO12151842[[#This Row],[ENTRADAS]]-INVENTARIO12151842[[#This Row],[SALIDAS]]</f>
        <v>66</v>
      </c>
      <c r="H145" s="1" t="s">
        <v>592</v>
      </c>
      <c r="J145" s="11" t="s">
        <v>467</v>
      </c>
      <c r="K145" s="36" t="e" cm="1">
        <f t="array" ref="K145">BUSCARV</f>
        <v>#NAME?</v>
      </c>
      <c r="L145" s="1">
        <v>90</v>
      </c>
      <c r="N145" s="1" t="s">
        <v>593</v>
      </c>
      <c r="P145" s="11" t="s">
        <v>467</v>
      </c>
      <c r="Q145" s="1" t="e" cm="1" vm="1">
        <f t="array" aca="1" ref="Q145" ca="1">VLOOKUP(ENTRADAS14172044[CÓDIGO PRODUCTO],INVENTARIO12151842[],2,FALSE)</f>
        <v>#VALUE!</v>
      </c>
      <c r="R145" s="1">
        <v>101</v>
      </c>
    </row>
    <row r="146" spans="1:18" x14ac:dyDescent="0.25">
      <c r="A146" s="11" t="s">
        <v>468</v>
      </c>
      <c r="B146" t="s">
        <v>344</v>
      </c>
      <c r="C146" s="3">
        <f>INVENTARIO12151839[[#This Row],[STOCK]]</f>
        <v>28</v>
      </c>
      <c r="D146" s="17">
        <f>SUMIF(ENTRADAS14172044[[#This Row],[CÓDIGO PRODUCTO]],INVENTARIO12151842[[#This Row],[CÓDIGO PRODUCTO]],ENTRADAS14172044[[#This Row],[CANTIDAD]])</f>
        <v>91</v>
      </c>
      <c r="E146" s="17">
        <f>SUMIF(SALIDAS13161943[[#This Row],[CÓDIGO PRODUCTO]],INVENTARIO12151842[[#This Row],[CÓDIGO PRODUCTO]],SALIDAS13161943[[#This Row],[CANTIDAD]])</f>
        <v>88</v>
      </c>
      <c r="F146" s="18">
        <f>INVENTARIO12151842[[#This Row],[EXISTENCIAS INICIALES]]+INVENTARIO12151842[[#This Row],[ENTRADAS]]-INVENTARIO12151842[[#This Row],[SALIDAS]]</f>
        <v>31</v>
      </c>
      <c r="H146" s="1" t="s">
        <v>593</v>
      </c>
      <c r="J146" s="11" t="s">
        <v>468</v>
      </c>
      <c r="K146" s="36" t="e" cm="1">
        <f t="array" ref="K146">BUSCARV</f>
        <v>#NAME?</v>
      </c>
      <c r="L146" s="1">
        <v>88</v>
      </c>
      <c r="N146" s="1" t="s">
        <v>594</v>
      </c>
      <c r="P146" s="11" t="s">
        <v>468</v>
      </c>
      <c r="Q146" s="1" t="e" cm="1" vm="1">
        <f t="array" aca="1" ref="Q146" ca="1">VLOOKUP(ENTRADAS14172044[CÓDIGO PRODUCTO],INVENTARIO12151842[],2,FALSE)</f>
        <v>#VALUE!</v>
      </c>
      <c r="R146" s="1">
        <v>91</v>
      </c>
    </row>
    <row r="147" spans="1:18" x14ac:dyDescent="0.25">
      <c r="A147" s="11" t="s">
        <v>469</v>
      </c>
      <c r="B147" t="s">
        <v>345</v>
      </c>
      <c r="C147" s="3">
        <f>INVENTARIO12151839[[#This Row],[STOCK]]</f>
        <v>13</v>
      </c>
      <c r="D147" s="17">
        <f>SUMIF(ENTRADAS14172044[[#This Row],[CÓDIGO PRODUCTO]],INVENTARIO12151842[[#This Row],[CÓDIGO PRODUCTO]],ENTRADAS14172044[[#This Row],[CANTIDAD]])</f>
        <v>96</v>
      </c>
      <c r="E147" s="17">
        <f>SUMIF(SALIDAS13161943[[#This Row],[CÓDIGO PRODUCTO]],INVENTARIO12151842[[#This Row],[CÓDIGO PRODUCTO]],SALIDAS13161943[[#This Row],[CANTIDAD]])</f>
        <v>93</v>
      </c>
      <c r="F147" s="18">
        <f>INVENTARIO12151842[[#This Row],[EXISTENCIAS INICIALES]]+INVENTARIO12151842[[#This Row],[ENTRADAS]]-INVENTARIO12151842[[#This Row],[SALIDAS]]</f>
        <v>16</v>
      </c>
      <c r="H147" s="1" t="s">
        <v>594</v>
      </c>
      <c r="J147" s="11" t="s">
        <v>469</v>
      </c>
      <c r="K147" s="36" t="e" cm="1">
        <f t="array" ref="K147">BUSCARV</f>
        <v>#NAME?</v>
      </c>
      <c r="L147" s="1">
        <v>93</v>
      </c>
      <c r="N147" s="1" t="s">
        <v>595</v>
      </c>
      <c r="P147" s="11" t="s">
        <v>469</v>
      </c>
      <c r="Q147" s="1" t="e" cm="1" vm="1">
        <f t="array" aca="1" ref="Q147" ca="1">VLOOKUP(ENTRADAS14172044[CÓDIGO PRODUCTO],INVENTARIO12151842[],2,FALSE)</f>
        <v>#VALUE!</v>
      </c>
      <c r="R147" s="1">
        <v>96</v>
      </c>
    </row>
    <row r="148" spans="1:18" x14ac:dyDescent="0.25">
      <c r="A148" s="11" t="s">
        <v>470</v>
      </c>
      <c r="B148" t="s">
        <v>346</v>
      </c>
      <c r="C148" s="3">
        <f>INVENTARIO12151839[[#This Row],[STOCK]]</f>
        <v>101</v>
      </c>
      <c r="D148" s="17">
        <f>SUMIF(ENTRADAS14172044[[#This Row],[CÓDIGO PRODUCTO]],INVENTARIO12151842[[#This Row],[CÓDIGO PRODUCTO]],ENTRADAS14172044[[#This Row],[CANTIDAD]])</f>
        <v>106</v>
      </c>
      <c r="E148" s="17">
        <f>SUMIF(SALIDAS13161943[[#This Row],[CÓDIGO PRODUCTO]],INVENTARIO12151842[[#This Row],[CÓDIGO PRODUCTO]],SALIDAS13161943[[#This Row],[CANTIDAD]])</f>
        <v>86</v>
      </c>
      <c r="F148" s="18">
        <f>INVENTARIO12151842[[#This Row],[EXISTENCIAS INICIALES]]+INVENTARIO12151842[[#This Row],[ENTRADAS]]-INVENTARIO12151842[[#This Row],[SALIDAS]]</f>
        <v>121</v>
      </c>
      <c r="H148" s="1" t="s">
        <v>595</v>
      </c>
      <c r="J148" s="11" t="s">
        <v>470</v>
      </c>
      <c r="K148" s="36" t="e" cm="1">
        <f t="array" ref="K148">BUSCARV</f>
        <v>#NAME?</v>
      </c>
      <c r="L148" s="1">
        <v>86</v>
      </c>
      <c r="N148" s="1" t="s">
        <v>596</v>
      </c>
      <c r="P148" s="11" t="s">
        <v>470</v>
      </c>
      <c r="Q148" s="1" t="e" cm="1" vm="1">
        <f t="array" aca="1" ref="Q148" ca="1">VLOOKUP(ENTRADAS14172044[CÓDIGO PRODUCTO],INVENTARIO12151842[],2,FALSE)</f>
        <v>#VALUE!</v>
      </c>
      <c r="R148" s="1">
        <v>106</v>
      </c>
    </row>
    <row r="149" spans="1:18" x14ac:dyDescent="0.25">
      <c r="A149" s="11" t="s">
        <v>471</v>
      </c>
      <c r="B149" t="s">
        <v>347</v>
      </c>
      <c r="C149" s="3">
        <f>INVENTARIO12151839[[#This Row],[STOCK]]</f>
        <v>11</v>
      </c>
      <c r="D149" s="17">
        <f>SUMIF(ENTRADAS14172044[[#This Row],[CÓDIGO PRODUCTO]],INVENTARIO12151842[[#This Row],[CÓDIGO PRODUCTO]],ENTRADAS14172044[[#This Row],[CANTIDAD]])</f>
        <v>97</v>
      </c>
      <c r="E149" s="17">
        <f>SUMIF(SALIDAS13161943[[#This Row],[CÓDIGO PRODUCTO]],INVENTARIO12151842[[#This Row],[CÓDIGO PRODUCTO]],SALIDAS13161943[[#This Row],[CANTIDAD]])</f>
        <v>94</v>
      </c>
      <c r="F149" s="18">
        <f>INVENTARIO12151842[[#This Row],[EXISTENCIAS INICIALES]]+INVENTARIO12151842[[#This Row],[ENTRADAS]]-INVENTARIO12151842[[#This Row],[SALIDAS]]</f>
        <v>14</v>
      </c>
      <c r="H149" s="1" t="s">
        <v>596</v>
      </c>
      <c r="J149" s="11" t="s">
        <v>471</v>
      </c>
      <c r="K149" s="36" t="e" cm="1">
        <f t="array" ref="K149">BUSCARV</f>
        <v>#NAME?</v>
      </c>
      <c r="L149" s="1">
        <v>94</v>
      </c>
      <c r="N149" s="1" t="s">
        <v>597</v>
      </c>
      <c r="P149" s="11" t="s">
        <v>471</v>
      </c>
      <c r="Q149" s="1" t="e" cm="1" vm="1">
        <f t="array" aca="1" ref="Q149" ca="1">VLOOKUP(ENTRADAS14172044[CÓDIGO PRODUCTO],INVENTARIO12151842[],2,FALSE)</f>
        <v>#VALUE!</v>
      </c>
      <c r="R149" s="1">
        <v>97</v>
      </c>
    </row>
    <row r="150" spans="1:18" x14ac:dyDescent="0.25">
      <c r="A150" s="11" t="s">
        <v>472</v>
      </c>
      <c r="B150" t="s">
        <v>348</v>
      </c>
      <c r="C150" s="3">
        <f>INVENTARIO12151839[[#This Row],[STOCK]]</f>
        <v>123</v>
      </c>
      <c r="D150" s="17">
        <f>SUMIF(ENTRADAS14172044[[#This Row],[CÓDIGO PRODUCTO]],INVENTARIO12151842[[#This Row],[CÓDIGO PRODUCTO]],ENTRADAS14172044[[#This Row],[CANTIDAD]])</f>
        <v>106</v>
      </c>
      <c r="E150" s="17">
        <f>SUMIF(SALIDAS13161943[[#This Row],[CÓDIGO PRODUCTO]],INVENTARIO12151842[[#This Row],[CÓDIGO PRODUCTO]],SALIDAS13161943[[#This Row],[CANTIDAD]])</f>
        <v>87</v>
      </c>
      <c r="F150" s="18">
        <f>INVENTARIO12151842[[#This Row],[EXISTENCIAS INICIALES]]+INVENTARIO12151842[[#This Row],[ENTRADAS]]-INVENTARIO12151842[[#This Row],[SALIDAS]]</f>
        <v>142</v>
      </c>
      <c r="H150" s="1" t="s">
        <v>597</v>
      </c>
      <c r="J150" s="11" t="s">
        <v>472</v>
      </c>
      <c r="K150" s="36" t="e" cm="1">
        <f t="array" ref="K150">BUSCARV</f>
        <v>#NAME?</v>
      </c>
      <c r="L150" s="1">
        <v>87</v>
      </c>
      <c r="N150" s="1" t="s">
        <v>598</v>
      </c>
      <c r="P150" s="11" t="s">
        <v>472</v>
      </c>
      <c r="Q150" s="1" t="e" cm="1" vm="1">
        <f t="array" aca="1" ref="Q150" ca="1">VLOOKUP(ENTRADAS14172044[CÓDIGO PRODUCTO],INVENTARIO12151842[],2,FALSE)</f>
        <v>#VALUE!</v>
      </c>
      <c r="R150" s="1">
        <v>106</v>
      </c>
    </row>
    <row r="151" spans="1:18" x14ac:dyDescent="0.25">
      <c r="A151" s="11" t="s">
        <v>473</v>
      </c>
      <c r="B151" t="s">
        <v>349</v>
      </c>
      <c r="C151" s="3">
        <f>INVENTARIO12151839[[#This Row],[STOCK]]</f>
        <v>15</v>
      </c>
      <c r="D151" s="17">
        <f>SUMIF(ENTRADAS14172044[[#This Row],[CÓDIGO PRODUCTO]],INVENTARIO12151842[[#This Row],[CÓDIGO PRODUCTO]],ENTRADAS14172044[[#This Row],[CANTIDAD]])</f>
        <v>92</v>
      </c>
      <c r="E151" s="17">
        <f>SUMIF(SALIDAS13161943[[#This Row],[CÓDIGO PRODUCTO]],INVENTARIO12151842[[#This Row],[CÓDIGO PRODUCTO]],SALIDAS13161943[[#This Row],[CANTIDAD]])</f>
        <v>88</v>
      </c>
      <c r="F151" s="18">
        <f>INVENTARIO12151842[[#This Row],[EXISTENCIAS INICIALES]]+INVENTARIO12151842[[#This Row],[ENTRADAS]]-INVENTARIO12151842[[#This Row],[SALIDAS]]</f>
        <v>19</v>
      </c>
      <c r="H151" s="1" t="s">
        <v>598</v>
      </c>
      <c r="J151" s="11" t="s">
        <v>473</v>
      </c>
      <c r="K151" s="36" t="e" cm="1">
        <f t="array" ref="K151">BUSCARV</f>
        <v>#NAME?</v>
      </c>
      <c r="L151" s="1">
        <v>88</v>
      </c>
      <c r="N151" s="1" t="s">
        <v>599</v>
      </c>
      <c r="P151" s="11" t="s">
        <v>473</v>
      </c>
      <c r="Q151" s="1" t="e" cm="1" vm="1">
        <f t="array" aca="1" ref="Q151" ca="1">VLOOKUP(ENTRADAS14172044[CÓDIGO PRODUCTO],INVENTARIO12151842[],2,FALSE)</f>
        <v>#VALUE!</v>
      </c>
      <c r="R151" s="1">
        <v>92</v>
      </c>
    </row>
    <row r="152" spans="1:18" x14ac:dyDescent="0.25">
      <c r="A152" s="11" t="s">
        <v>474</v>
      </c>
      <c r="B152" t="s">
        <v>350</v>
      </c>
      <c r="C152" s="3">
        <f>INVENTARIO12151839[[#This Row],[STOCK]]</f>
        <v>51</v>
      </c>
      <c r="D152" s="17">
        <f>SUMIF(ENTRADAS14172044[[#This Row],[CÓDIGO PRODUCTO]],INVENTARIO12151842[[#This Row],[CÓDIGO PRODUCTO]],ENTRADAS14172044[[#This Row],[CANTIDAD]])</f>
        <v>99</v>
      </c>
      <c r="E152" s="17">
        <f>SUMIF(SALIDAS13161943[[#This Row],[CÓDIGO PRODUCTO]],INVENTARIO12151842[[#This Row],[CÓDIGO PRODUCTO]],SALIDAS13161943[[#This Row],[CANTIDAD]])</f>
        <v>93</v>
      </c>
      <c r="F152" s="18">
        <f>INVENTARIO12151842[[#This Row],[EXISTENCIAS INICIALES]]+INVENTARIO12151842[[#This Row],[ENTRADAS]]-INVENTARIO12151842[[#This Row],[SALIDAS]]</f>
        <v>57</v>
      </c>
      <c r="H152" s="1" t="s">
        <v>599</v>
      </c>
      <c r="J152" s="11" t="s">
        <v>474</v>
      </c>
      <c r="K152" s="36" t="e" cm="1">
        <f t="array" ref="K152">BUSCARV</f>
        <v>#NAME?</v>
      </c>
      <c r="L152" s="1">
        <v>93</v>
      </c>
      <c r="N152" s="1" t="s">
        <v>600</v>
      </c>
      <c r="P152" s="11" t="s">
        <v>474</v>
      </c>
      <c r="Q152" s="1" t="e" cm="1" vm="1">
        <f t="array" aca="1" ref="Q152" ca="1">VLOOKUP(ENTRADAS14172044[CÓDIGO PRODUCTO],INVENTARIO12151842[],2,FALSE)</f>
        <v>#VALUE!</v>
      </c>
      <c r="R152" s="1">
        <v>99</v>
      </c>
    </row>
    <row r="153" spans="1:18" x14ac:dyDescent="0.25">
      <c r="A153" s="11" t="s">
        <v>475</v>
      </c>
      <c r="B153" t="s">
        <v>351</v>
      </c>
      <c r="C153" s="3">
        <f>INVENTARIO12151839[[#This Row],[STOCK]]</f>
        <v>68</v>
      </c>
      <c r="D153" s="17">
        <f>SUMIF(ENTRADAS14172044[[#This Row],[CÓDIGO PRODUCTO]],INVENTARIO12151842[[#This Row],[CÓDIGO PRODUCTO]],ENTRADAS14172044[[#This Row],[CANTIDAD]])</f>
        <v>105</v>
      </c>
      <c r="E153" s="17">
        <f>SUMIF(SALIDAS13161943[[#This Row],[CÓDIGO PRODUCTO]],INVENTARIO12151842[[#This Row],[CÓDIGO PRODUCTO]],SALIDAS13161943[[#This Row],[CANTIDAD]])</f>
        <v>88</v>
      </c>
      <c r="F153" s="18">
        <f>INVENTARIO12151842[[#This Row],[EXISTENCIAS INICIALES]]+INVENTARIO12151842[[#This Row],[ENTRADAS]]-INVENTARIO12151842[[#This Row],[SALIDAS]]</f>
        <v>85</v>
      </c>
      <c r="H153" s="1" t="s">
        <v>600</v>
      </c>
      <c r="J153" s="11" t="s">
        <v>475</v>
      </c>
      <c r="K153" s="36" t="e" cm="1">
        <f t="array" ref="K153">BUSCARV</f>
        <v>#NAME?</v>
      </c>
      <c r="L153" s="1">
        <v>88</v>
      </c>
      <c r="N153" s="1" t="s">
        <v>601</v>
      </c>
      <c r="P153" s="11" t="s">
        <v>475</v>
      </c>
      <c r="Q153" s="1" t="e" cm="1" vm="1">
        <f t="array" aca="1" ref="Q153" ca="1">VLOOKUP(ENTRADAS14172044[CÓDIGO PRODUCTO],INVENTARIO12151842[],2,FALSE)</f>
        <v>#VALUE!</v>
      </c>
      <c r="R153" s="1">
        <v>105</v>
      </c>
    </row>
    <row r="154" spans="1:18" x14ac:dyDescent="0.25">
      <c r="A154" s="11" t="s">
        <v>476</v>
      </c>
      <c r="B154" t="s">
        <v>352</v>
      </c>
      <c r="C154" s="3">
        <f>INVENTARIO12151839[[#This Row],[STOCK]]</f>
        <v>60</v>
      </c>
      <c r="D154" s="17">
        <f>SUMIF(ENTRADAS14172044[[#This Row],[CÓDIGO PRODUCTO]],INVENTARIO12151842[[#This Row],[CÓDIGO PRODUCTO]],ENTRADAS14172044[[#This Row],[CANTIDAD]])</f>
        <v>97</v>
      </c>
      <c r="E154" s="17">
        <f>SUMIF(SALIDAS13161943[[#This Row],[CÓDIGO PRODUCTO]],INVENTARIO12151842[[#This Row],[CÓDIGO PRODUCTO]],SALIDAS13161943[[#This Row],[CANTIDAD]])</f>
        <v>91</v>
      </c>
      <c r="F154" s="18">
        <f>INVENTARIO12151842[[#This Row],[EXISTENCIAS INICIALES]]+INVENTARIO12151842[[#This Row],[ENTRADAS]]-INVENTARIO12151842[[#This Row],[SALIDAS]]</f>
        <v>66</v>
      </c>
      <c r="H154" s="1" t="s">
        <v>601</v>
      </c>
      <c r="J154" s="11" t="s">
        <v>476</v>
      </c>
      <c r="K154" s="36" t="e" cm="1">
        <f t="array" ref="K154">BUSCARV</f>
        <v>#NAME?</v>
      </c>
      <c r="L154" s="1">
        <v>91</v>
      </c>
      <c r="N154" s="1" t="s">
        <v>602</v>
      </c>
      <c r="P154" s="11" t="s">
        <v>476</v>
      </c>
      <c r="Q154" s="1" t="e" cm="1" vm="1">
        <f t="array" aca="1" ref="Q154" ca="1">VLOOKUP(ENTRADAS14172044[CÓDIGO PRODUCTO],INVENTARIO12151842[],2,FALSE)</f>
        <v>#VALUE!</v>
      </c>
      <c r="R154" s="1">
        <v>97</v>
      </c>
    </row>
    <row r="155" spans="1:18" x14ac:dyDescent="0.25">
      <c r="A155" s="11" t="s">
        <v>477</v>
      </c>
      <c r="B155" t="s">
        <v>353</v>
      </c>
      <c r="C155" s="3">
        <f>INVENTARIO12151839[[#This Row],[STOCK]]</f>
        <v>9</v>
      </c>
      <c r="D155" s="17">
        <f>SUMIF(ENTRADAS14172044[[#This Row],[CÓDIGO PRODUCTO]],INVENTARIO12151842[[#This Row],[CÓDIGO PRODUCTO]],ENTRADAS14172044[[#This Row],[CANTIDAD]])</f>
        <v>98</v>
      </c>
      <c r="E155" s="17">
        <f>SUMIF(SALIDAS13161943[[#This Row],[CÓDIGO PRODUCTO]],INVENTARIO12151842[[#This Row],[CÓDIGO PRODUCTO]],SALIDAS13161943[[#This Row],[CANTIDAD]])</f>
        <v>93</v>
      </c>
      <c r="F155" s="18">
        <f>INVENTARIO12151842[[#This Row],[EXISTENCIAS INICIALES]]+INVENTARIO12151842[[#This Row],[ENTRADAS]]-INVENTARIO12151842[[#This Row],[SALIDAS]]</f>
        <v>14</v>
      </c>
      <c r="H155" s="1" t="s">
        <v>602</v>
      </c>
      <c r="J155" s="11" t="s">
        <v>477</v>
      </c>
      <c r="K155" s="36" t="e" cm="1">
        <f t="array" ref="K155">BUSCARV</f>
        <v>#NAME?</v>
      </c>
      <c r="L155" s="1">
        <v>93</v>
      </c>
      <c r="N155" s="1" t="s">
        <v>603</v>
      </c>
      <c r="P155" s="11" t="s">
        <v>477</v>
      </c>
      <c r="Q155" s="1" t="e" cm="1" vm="1">
        <f t="array" aca="1" ref="Q155" ca="1">VLOOKUP(ENTRADAS14172044[CÓDIGO PRODUCTO],INVENTARIO12151842[],2,FALSE)</f>
        <v>#VALUE!</v>
      </c>
      <c r="R155" s="1">
        <v>98</v>
      </c>
    </row>
    <row r="156" spans="1:18" x14ac:dyDescent="0.25">
      <c r="A156" s="11" t="s">
        <v>478</v>
      </c>
      <c r="B156" t="s">
        <v>354</v>
      </c>
      <c r="C156" s="3">
        <f>INVENTARIO12151839[[#This Row],[STOCK]]</f>
        <v>38</v>
      </c>
      <c r="D156" s="17">
        <f>SUMIF(ENTRADAS14172044[[#This Row],[CÓDIGO PRODUCTO]],INVENTARIO12151842[[#This Row],[CÓDIGO PRODUCTO]],ENTRADAS14172044[[#This Row],[CANTIDAD]])</f>
        <v>104</v>
      </c>
      <c r="E156" s="17">
        <f>SUMIF(SALIDAS13161943[[#This Row],[CÓDIGO PRODUCTO]],INVENTARIO12151842[[#This Row],[CÓDIGO PRODUCTO]],SALIDAS13161943[[#This Row],[CANTIDAD]])</f>
        <v>86</v>
      </c>
      <c r="F156" s="18">
        <f>INVENTARIO12151842[[#This Row],[EXISTENCIAS INICIALES]]+INVENTARIO12151842[[#This Row],[ENTRADAS]]-INVENTARIO12151842[[#This Row],[SALIDAS]]</f>
        <v>56</v>
      </c>
      <c r="H156" s="1" t="s">
        <v>603</v>
      </c>
      <c r="J156" s="11" t="s">
        <v>478</v>
      </c>
      <c r="K156" s="36" t="e" cm="1">
        <f t="array" ref="K156">BUSCARV</f>
        <v>#NAME?</v>
      </c>
      <c r="L156" s="1">
        <v>86</v>
      </c>
      <c r="N156" s="1" t="s">
        <v>604</v>
      </c>
      <c r="P156" s="11" t="s">
        <v>478</v>
      </c>
      <c r="Q156" s="1" t="e" cm="1" vm="1">
        <f t="array" aca="1" ref="Q156" ca="1">VLOOKUP(ENTRADAS14172044[CÓDIGO PRODUCTO],INVENTARIO12151842[],2,FALSE)</f>
        <v>#VALUE!</v>
      </c>
      <c r="R156" s="1">
        <v>104</v>
      </c>
    </row>
    <row r="157" spans="1:18" x14ac:dyDescent="0.25">
      <c r="A157" s="11" t="s">
        <v>479</v>
      </c>
      <c r="B157" t="s">
        <v>355</v>
      </c>
      <c r="C157" s="3">
        <f>INVENTARIO12151839[[#This Row],[STOCK]]</f>
        <v>45</v>
      </c>
      <c r="D157" s="17">
        <f>SUMIF(ENTRADAS14172044[[#This Row],[CÓDIGO PRODUCTO]],INVENTARIO12151842[[#This Row],[CÓDIGO PRODUCTO]],ENTRADAS14172044[[#This Row],[CANTIDAD]])</f>
        <v>102</v>
      </c>
      <c r="E157" s="17">
        <f>SUMIF(SALIDAS13161943[[#This Row],[CÓDIGO PRODUCTO]],INVENTARIO12151842[[#This Row],[CÓDIGO PRODUCTO]],SALIDAS13161943[[#This Row],[CANTIDAD]])</f>
        <v>93</v>
      </c>
      <c r="F157" s="18">
        <f>INVENTARIO12151842[[#This Row],[EXISTENCIAS INICIALES]]+INVENTARIO12151842[[#This Row],[ENTRADAS]]-INVENTARIO12151842[[#This Row],[SALIDAS]]</f>
        <v>54</v>
      </c>
      <c r="H157" s="1" t="s">
        <v>604</v>
      </c>
      <c r="J157" s="11" t="s">
        <v>479</v>
      </c>
      <c r="K157" s="36" t="e" cm="1">
        <f t="array" ref="K157">BUSCARV</f>
        <v>#NAME?</v>
      </c>
      <c r="L157" s="1">
        <v>93</v>
      </c>
      <c r="N157" s="1" t="s">
        <v>605</v>
      </c>
      <c r="P157" s="11" t="s">
        <v>479</v>
      </c>
      <c r="Q157" s="1" t="e" cm="1" vm="1">
        <f t="array" aca="1" ref="Q157" ca="1">VLOOKUP(ENTRADAS14172044[CÓDIGO PRODUCTO],INVENTARIO12151842[],2,FALSE)</f>
        <v>#VALUE!</v>
      </c>
      <c r="R157" s="1">
        <v>102</v>
      </c>
    </row>
    <row r="158" spans="1:18" x14ac:dyDescent="0.25">
      <c r="A158" s="11" t="s">
        <v>480</v>
      </c>
      <c r="B158" t="s">
        <v>356</v>
      </c>
      <c r="C158" s="3">
        <f>INVENTARIO12151839[[#This Row],[STOCK]]</f>
        <v>74</v>
      </c>
      <c r="D158" s="17">
        <f>SUMIF(ENTRADAS14172044[[#This Row],[CÓDIGO PRODUCTO]],INVENTARIO12151842[[#This Row],[CÓDIGO PRODUCTO]],ENTRADAS14172044[[#This Row],[CANTIDAD]])</f>
        <v>111</v>
      </c>
      <c r="E158" s="17">
        <f>SUMIF(SALIDAS13161943[[#This Row],[CÓDIGO PRODUCTO]],INVENTARIO12151842[[#This Row],[CÓDIGO PRODUCTO]],SALIDAS13161943[[#This Row],[CANTIDAD]])</f>
        <v>89</v>
      </c>
      <c r="F158" s="18">
        <f>INVENTARIO12151842[[#This Row],[EXISTENCIAS INICIALES]]+INVENTARIO12151842[[#This Row],[ENTRADAS]]-INVENTARIO12151842[[#This Row],[SALIDAS]]</f>
        <v>96</v>
      </c>
      <c r="H158" s="1" t="s">
        <v>605</v>
      </c>
      <c r="J158" s="11" t="s">
        <v>480</v>
      </c>
      <c r="K158" s="36" t="e" cm="1">
        <f t="array" ref="K158">BUSCARV</f>
        <v>#NAME?</v>
      </c>
      <c r="L158" s="1">
        <v>89</v>
      </c>
      <c r="N158" s="1" t="s">
        <v>606</v>
      </c>
      <c r="P158" s="11" t="s">
        <v>480</v>
      </c>
      <c r="Q158" s="1" t="e" cm="1" vm="1">
        <f t="array" aca="1" ref="Q158" ca="1">VLOOKUP(ENTRADAS14172044[CÓDIGO PRODUCTO],INVENTARIO12151842[],2,FALSE)</f>
        <v>#VALUE!</v>
      </c>
      <c r="R158" s="1">
        <v>111</v>
      </c>
    </row>
    <row r="159" spans="1:18" x14ac:dyDescent="0.25">
      <c r="A159" s="11" t="s">
        <v>481</v>
      </c>
      <c r="B159" t="s">
        <v>357</v>
      </c>
      <c r="C159" s="3">
        <f>INVENTARIO12151839[[#This Row],[STOCK]]</f>
        <v>42</v>
      </c>
      <c r="D159" s="17">
        <f>SUMIF(ENTRADAS14172044[[#This Row],[CÓDIGO PRODUCTO]],INVENTARIO12151842[[#This Row],[CÓDIGO PRODUCTO]],ENTRADAS14172044[[#This Row],[CANTIDAD]])</f>
        <v>107</v>
      </c>
      <c r="E159" s="17">
        <f>SUMIF(SALIDAS13161943[[#This Row],[CÓDIGO PRODUCTO]],INVENTARIO12151842[[#This Row],[CÓDIGO PRODUCTO]],SALIDAS13161943[[#This Row],[CANTIDAD]])</f>
        <v>94</v>
      </c>
      <c r="F159" s="18">
        <f>INVENTARIO12151842[[#This Row],[EXISTENCIAS INICIALES]]+INVENTARIO12151842[[#This Row],[ENTRADAS]]-INVENTARIO12151842[[#This Row],[SALIDAS]]</f>
        <v>55</v>
      </c>
      <c r="H159" s="1" t="s">
        <v>606</v>
      </c>
      <c r="J159" s="11" t="s">
        <v>481</v>
      </c>
      <c r="K159" s="36" t="e" cm="1">
        <f t="array" ref="K159">BUSCARV</f>
        <v>#NAME?</v>
      </c>
      <c r="L159" s="1">
        <v>94</v>
      </c>
      <c r="N159" s="1" t="s">
        <v>607</v>
      </c>
      <c r="P159" s="11" t="s">
        <v>481</v>
      </c>
      <c r="Q159" s="1" t="e" cm="1" vm="1">
        <f t="array" aca="1" ref="Q159" ca="1">VLOOKUP(ENTRADAS14172044[CÓDIGO PRODUCTO],INVENTARIO12151842[],2,FALSE)</f>
        <v>#VALUE!</v>
      </c>
      <c r="R159" s="1">
        <v>107</v>
      </c>
    </row>
    <row r="160" spans="1:18" x14ac:dyDescent="0.25">
      <c r="A160" s="11" t="s">
        <v>482</v>
      </c>
      <c r="B160" t="s">
        <v>57</v>
      </c>
      <c r="C160" s="3">
        <f>INVENTARIO12151839[[#This Row],[STOCK]]</f>
        <v>21</v>
      </c>
      <c r="D160" s="17">
        <f>SUMIF(ENTRADAS14172044[[#This Row],[CÓDIGO PRODUCTO]],INVENTARIO12151842[[#This Row],[CÓDIGO PRODUCTO]],ENTRADAS14172044[[#This Row],[CANTIDAD]])</f>
        <v>95</v>
      </c>
      <c r="E160" s="17">
        <f>SUMIF(SALIDAS13161943[[#This Row],[CÓDIGO PRODUCTO]],INVENTARIO12151842[[#This Row],[CÓDIGO PRODUCTO]],SALIDAS13161943[[#This Row],[CANTIDAD]])</f>
        <v>95</v>
      </c>
      <c r="F160" s="18">
        <f>INVENTARIO12151842[[#This Row],[EXISTENCIAS INICIALES]]+INVENTARIO12151842[[#This Row],[ENTRADAS]]-INVENTARIO12151842[[#This Row],[SALIDAS]]</f>
        <v>21</v>
      </c>
      <c r="H160" s="1" t="s">
        <v>607</v>
      </c>
      <c r="J160" s="11" t="s">
        <v>482</v>
      </c>
      <c r="K160" s="36" t="e" cm="1">
        <f t="array" ref="K160">BUSCARV</f>
        <v>#NAME?</v>
      </c>
      <c r="L160" s="1">
        <v>95</v>
      </c>
      <c r="N160" s="1" t="s">
        <v>608</v>
      </c>
      <c r="P160" s="11" t="s">
        <v>482</v>
      </c>
      <c r="Q160" s="1" t="e" cm="1" vm="1">
        <f t="array" aca="1" ref="Q160" ca="1">VLOOKUP(ENTRADAS14172044[CÓDIGO PRODUCTO],INVENTARIO12151842[],2,FALSE)</f>
        <v>#VALUE!</v>
      </c>
      <c r="R160" s="1">
        <v>95</v>
      </c>
    </row>
    <row r="161" spans="1:18" x14ac:dyDescent="0.25">
      <c r="A161" s="11" t="s">
        <v>483</v>
      </c>
      <c r="B161" t="s">
        <v>358</v>
      </c>
      <c r="C161" s="3">
        <f>INVENTARIO12151839[[#This Row],[STOCK]]</f>
        <v>-1</v>
      </c>
      <c r="D161" s="17">
        <f>SUMIF(ENTRADAS14172044[[#This Row],[CÓDIGO PRODUCTO]],INVENTARIO12151842[[#This Row],[CÓDIGO PRODUCTO]],ENTRADAS14172044[[#This Row],[CANTIDAD]])</f>
        <v>90</v>
      </c>
      <c r="E161" s="17">
        <f>SUMIF(SALIDAS13161943[[#This Row],[CÓDIGO PRODUCTO]],INVENTARIO12151842[[#This Row],[CÓDIGO PRODUCTO]],SALIDAS13161943[[#This Row],[CANTIDAD]])</f>
        <v>94</v>
      </c>
      <c r="F161" s="18">
        <f>INVENTARIO12151842[[#This Row],[EXISTENCIAS INICIALES]]+INVENTARIO12151842[[#This Row],[ENTRADAS]]-INVENTARIO12151842[[#This Row],[SALIDAS]]</f>
        <v>-5</v>
      </c>
      <c r="H161" s="1" t="s">
        <v>608</v>
      </c>
      <c r="J161" s="11" t="s">
        <v>483</v>
      </c>
      <c r="K161" s="36" t="e" cm="1">
        <f t="array" ref="K161">BUSCARV</f>
        <v>#NAME?</v>
      </c>
      <c r="L161" s="1">
        <v>94</v>
      </c>
      <c r="N161" s="1" t="s">
        <v>609</v>
      </c>
      <c r="P161" s="11" t="s">
        <v>483</v>
      </c>
      <c r="Q161" s="1" t="e" cm="1" vm="1">
        <f t="array" aca="1" ref="Q161" ca="1">VLOOKUP(ENTRADAS14172044[CÓDIGO PRODUCTO],INVENTARIO12151842[],2,FALSE)</f>
        <v>#VALUE!</v>
      </c>
      <c r="R161" s="1">
        <v>90</v>
      </c>
    </row>
    <row r="162" spans="1:18" x14ac:dyDescent="0.25">
      <c r="A162" s="11" t="s">
        <v>484</v>
      </c>
      <c r="B162" t="s">
        <v>359</v>
      </c>
      <c r="C162" s="3">
        <f>INVENTARIO12151839[[#This Row],[STOCK]]</f>
        <v>21</v>
      </c>
      <c r="D162" s="17">
        <f>SUMIF(ENTRADAS14172044[[#This Row],[CÓDIGO PRODUCTO]],INVENTARIO12151842[[#This Row],[CÓDIGO PRODUCTO]],ENTRADAS14172044[[#This Row],[CANTIDAD]])</f>
        <v>95</v>
      </c>
      <c r="E162" s="17">
        <f>SUMIF(SALIDAS13161943[[#This Row],[CÓDIGO PRODUCTO]],INVENTARIO12151842[[#This Row],[CÓDIGO PRODUCTO]],SALIDAS13161943[[#This Row],[CANTIDAD]])</f>
        <v>90</v>
      </c>
      <c r="F162" s="18">
        <f>INVENTARIO12151842[[#This Row],[EXISTENCIAS INICIALES]]+INVENTARIO12151842[[#This Row],[ENTRADAS]]-INVENTARIO12151842[[#This Row],[SALIDAS]]</f>
        <v>26</v>
      </c>
      <c r="H162" s="1" t="s">
        <v>609</v>
      </c>
      <c r="J162" s="11" t="s">
        <v>484</v>
      </c>
      <c r="K162" s="36" t="e" cm="1">
        <f t="array" ref="K162">BUSCARV</f>
        <v>#NAME?</v>
      </c>
      <c r="L162" s="1">
        <v>90</v>
      </c>
      <c r="N162" s="1" t="s">
        <v>610</v>
      </c>
      <c r="P162" s="11" t="s">
        <v>484</v>
      </c>
      <c r="Q162" s="1" t="e" cm="1" vm="1">
        <f t="array" aca="1" ref="Q162" ca="1">VLOOKUP(ENTRADAS14172044[CÓDIGO PRODUCTO],INVENTARIO12151842[],2,FALSE)</f>
        <v>#VALUE!</v>
      </c>
      <c r="R162" s="1">
        <v>95</v>
      </c>
    </row>
    <row r="163" spans="1:18" x14ac:dyDescent="0.25">
      <c r="A163" s="11" t="s">
        <v>485</v>
      </c>
      <c r="B163" t="s">
        <v>360</v>
      </c>
      <c r="C163" s="3">
        <f>INVENTARIO12151839[[#This Row],[STOCK]]</f>
        <v>15</v>
      </c>
      <c r="D163" s="17">
        <f>SUMIF(ENTRADAS14172044[[#This Row],[CÓDIGO PRODUCTO]],INVENTARIO12151842[[#This Row],[CÓDIGO PRODUCTO]],ENTRADAS14172044[[#This Row],[CANTIDAD]])</f>
        <v>92</v>
      </c>
      <c r="E163" s="17">
        <f>SUMIF(SALIDAS13161943[[#This Row],[CÓDIGO PRODUCTO]],INVENTARIO12151842[[#This Row],[CÓDIGO PRODUCTO]],SALIDAS13161943[[#This Row],[CANTIDAD]])</f>
        <v>91</v>
      </c>
      <c r="F163" s="18">
        <f>INVENTARIO12151842[[#This Row],[EXISTENCIAS INICIALES]]+INVENTARIO12151842[[#This Row],[ENTRADAS]]-INVENTARIO12151842[[#This Row],[SALIDAS]]</f>
        <v>16</v>
      </c>
      <c r="H163" s="1" t="s">
        <v>610</v>
      </c>
      <c r="J163" s="11" t="s">
        <v>485</v>
      </c>
      <c r="K163" s="36" t="e" cm="1">
        <f t="array" ref="K163">BUSCARV</f>
        <v>#NAME?</v>
      </c>
      <c r="L163" s="1">
        <v>91</v>
      </c>
      <c r="N163" s="1" t="s">
        <v>611</v>
      </c>
      <c r="P163" s="11" t="s">
        <v>485</v>
      </c>
      <c r="Q163" s="1" t="e" cm="1" vm="1">
        <f t="array" aca="1" ref="Q163" ca="1">VLOOKUP(ENTRADAS14172044[CÓDIGO PRODUCTO],INVENTARIO12151842[],2,FALSE)</f>
        <v>#VALUE!</v>
      </c>
      <c r="R163" s="1">
        <v>92</v>
      </c>
    </row>
    <row r="164" spans="1:18" x14ac:dyDescent="0.25">
      <c r="A164" s="11" t="s">
        <v>486</v>
      </c>
      <c r="B164" t="s">
        <v>361</v>
      </c>
      <c r="C164" s="3">
        <f>INVENTARIO12151839[[#This Row],[STOCK]]</f>
        <v>48</v>
      </c>
      <c r="D164" s="17">
        <f>SUMIF(ENTRADAS14172044[[#This Row],[CÓDIGO PRODUCTO]],INVENTARIO12151842[[#This Row],[CÓDIGO PRODUCTO]],ENTRADAS14172044[[#This Row],[CANTIDAD]])</f>
        <v>98</v>
      </c>
      <c r="E164" s="17">
        <f>SUMIF(SALIDAS13161943[[#This Row],[CÓDIGO PRODUCTO]],INVENTARIO12151842[[#This Row],[CÓDIGO PRODUCTO]],SALIDAS13161943[[#This Row],[CANTIDAD]])</f>
        <v>87</v>
      </c>
      <c r="F164" s="18">
        <f>INVENTARIO12151842[[#This Row],[EXISTENCIAS INICIALES]]+INVENTARIO12151842[[#This Row],[ENTRADAS]]-INVENTARIO12151842[[#This Row],[SALIDAS]]</f>
        <v>59</v>
      </c>
      <c r="H164" s="1" t="s">
        <v>611</v>
      </c>
      <c r="J164" s="11" t="s">
        <v>486</v>
      </c>
      <c r="K164" s="36" t="e" cm="1">
        <f t="array" ref="K164">BUSCARV</f>
        <v>#NAME?</v>
      </c>
      <c r="L164" s="1">
        <v>87</v>
      </c>
      <c r="N164" s="1" t="s">
        <v>612</v>
      </c>
      <c r="P164" s="11" t="s">
        <v>486</v>
      </c>
      <c r="Q164" s="1" t="e" cm="1" vm="1">
        <f t="array" aca="1" ref="Q164" ca="1">VLOOKUP(ENTRADAS14172044[CÓDIGO PRODUCTO],INVENTARIO12151842[],2,FALSE)</f>
        <v>#VALUE!</v>
      </c>
      <c r="R164" s="1">
        <v>98</v>
      </c>
    </row>
    <row r="165" spans="1:18" x14ac:dyDescent="0.25">
      <c r="A165" s="11" t="s">
        <v>487</v>
      </c>
      <c r="B165" t="s">
        <v>362</v>
      </c>
      <c r="C165" s="3">
        <f>INVENTARIO12151839[[#This Row],[STOCK]]</f>
        <v>13</v>
      </c>
      <c r="D165" s="17">
        <f>SUMIF(ENTRADAS14172044[[#This Row],[CÓDIGO PRODUCTO]],INVENTARIO12151842[[#This Row],[CÓDIGO PRODUCTO]],ENTRADAS14172044[[#This Row],[CANTIDAD]])</f>
        <v>100</v>
      </c>
      <c r="E165" s="17">
        <f>SUMIF(SALIDAS13161943[[#This Row],[CÓDIGO PRODUCTO]],INVENTARIO12151842[[#This Row],[CÓDIGO PRODUCTO]],SALIDAS13161943[[#This Row],[CANTIDAD]])</f>
        <v>95</v>
      </c>
      <c r="F165" s="18">
        <f>INVENTARIO12151842[[#This Row],[EXISTENCIAS INICIALES]]+INVENTARIO12151842[[#This Row],[ENTRADAS]]-INVENTARIO12151842[[#This Row],[SALIDAS]]</f>
        <v>18</v>
      </c>
      <c r="H165" s="1" t="s">
        <v>612</v>
      </c>
      <c r="J165" s="11" t="s">
        <v>487</v>
      </c>
      <c r="K165" s="36" t="e" cm="1">
        <f t="array" ref="K165">BUSCARV</f>
        <v>#NAME?</v>
      </c>
      <c r="L165" s="1">
        <v>95</v>
      </c>
      <c r="N165" s="1" t="s">
        <v>613</v>
      </c>
      <c r="P165" s="11" t="s">
        <v>487</v>
      </c>
      <c r="Q165" s="1" t="e" cm="1" vm="1">
        <f t="array" aca="1" ref="Q165" ca="1">VLOOKUP(ENTRADAS14172044[CÓDIGO PRODUCTO],INVENTARIO12151842[],2,FALSE)</f>
        <v>#VALUE!</v>
      </c>
      <c r="R165" s="1">
        <v>100</v>
      </c>
    </row>
    <row r="166" spans="1:18" x14ac:dyDescent="0.25">
      <c r="A166" s="11" t="s">
        <v>488</v>
      </c>
      <c r="B166" t="s">
        <v>363</v>
      </c>
      <c r="C166" s="3">
        <f>INVENTARIO12151839[[#This Row],[STOCK]]</f>
        <v>79</v>
      </c>
      <c r="D166" s="17">
        <f>SUMIF(ENTRADAS14172044[[#This Row],[CÓDIGO PRODUCTO]],INVENTARIO12151842[[#This Row],[CÓDIGO PRODUCTO]],ENTRADAS14172044[[#This Row],[CANTIDAD]])</f>
        <v>110</v>
      </c>
      <c r="E166" s="17">
        <f>SUMIF(SALIDAS13161943[[#This Row],[CÓDIGO PRODUCTO]],INVENTARIO12151842[[#This Row],[CÓDIGO PRODUCTO]],SALIDAS13161943[[#This Row],[CANTIDAD]])</f>
        <v>91</v>
      </c>
      <c r="F166" s="18">
        <f>INVENTARIO12151842[[#This Row],[EXISTENCIAS INICIALES]]+INVENTARIO12151842[[#This Row],[ENTRADAS]]-INVENTARIO12151842[[#This Row],[SALIDAS]]</f>
        <v>98</v>
      </c>
      <c r="H166" s="1" t="s">
        <v>613</v>
      </c>
      <c r="J166" s="11" t="s">
        <v>488</v>
      </c>
      <c r="K166" s="36" t="e" cm="1">
        <f t="array" ref="K166">BUSCARV</f>
        <v>#NAME?</v>
      </c>
      <c r="L166" s="1">
        <v>91</v>
      </c>
      <c r="N166" s="1" t="s">
        <v>614</v>
      </c>
      <c r="P166" s="11" t="s">
        <v>488</v>
      </c>
      <c r="Q166" s="1" t="e" cm="1" vm="1">
        <f t="array" aca="1" ref="Q166" ca="1">VLOOKUP(ENTRADAS14172044[CÓDIGO PRODUCTO],INVENTARIO12151842[],2,FALSE)</f>
        <v>#VALUE!</v>
      </c>
      <c r="R166" s="1">
        <v>110</v>
      </c>
    </row>
    <row r="167" spans="1:18" x14ac:dyDescent="0.25">
      <c r="A167" s="11" t="s">
        <v>489</v>
      </c>
      <c r="B167" t="s">
        <v>364</v>
      </c>
      <c r="C167" s="3">
        <f>INVENTARIO12151839[[#This Row],[STOCK]]</f>
        <v>51</v>
      </c>
      <c r="D167" s="17">
        <f>SUMIF(ENTRADAS14172044[[#This Row],[CÓDIGO PRODUCTO]],INVENTARIO12151842[[#This Row],[CÓDIGO PRODUCTO]],ENTRADAS14172044[[#This Row],[CANTIDAD]])</f>
        <v>106</v>
      </c>
      <c r="E167" s="17">
        <f>SUMIF(SALIDAS13161943[[#This Row],[CÓDIGO PRODUCTO]],INVENTARIO12151842[[#This Row],[CÓDIGO PRODUCTO]],SALIDAS13161943[[#This Row],[CANTIDAD]])</f>
        <v>93</v>
      </c>
      <c r="F167" s="18">
        <f>INVENTARIO12151842[[#This Row],[EXISTENCIAS INICIALES]]+INVENTARIO12151842[[#This Row],[ENTRADAS]]-INVENTARIO12151842[[#This Row],[SALIDAS]]</f>
        <v>64</v>
      </c>
      <c r="H167" s="1" t="s">
        <v>614</v>
      </c>
      <c r="J167" s="11" t="s">
        <v>489</v>
      </c>
      <c r="K167" s="36" t="e" cm="1">
        <f t="array" ref="K167">BUSCARV</f>
        <v>#NAME?</v>
      </c>
      <c r="L167" s="1">
        <v>93</v>
      </c>
      <c r="N167" s="1" t="s">
        <v>615</v>
      </c>
      <c r="P167" s="11" t="s">
        <v>489</v>
      </c>
      <c r="Q167" s="1" t="e" cm="1" vm="1">
        <f t="array" aca="1" ref="Q167" ca="1">VLOOKUP(ENTRADAS14172044[CÓDIGO PRODUCTO],INVENTARIO12151842[],2,FALSE)</f>
        <v>#VALUE!</v>
      </c>
      <c r="R167" s="1">
        <v>106</v>
      </c>
    </row>
    <row r="168" spans="1:18" x14ac:dyDescent="0.25">
      <c r="A168" s="11" t="s">
        <v>490</v>
      </c>
      <c r="B168" t="s">
        <v>365</v>
      </c>
      <c r="C168" s="3">
        <f>INVENTARIO12151839[[#This Row],[STOCK]]</f>
        <v>24</v>
      </c>
      <c r="D168" s="17">
        <f>SUMIF(ENTRADAS14172044[[#This Row],[CÓDIGO PRODUCTO]],INVENTARIO12151842[[#This Row],[CÓDIGO PRODUCTO]],ENTRADAS14172044[[#This Row],[CANTIDAD]])</f>
        <v>99</v>
      </c>
      <c r="E168" s="17">
        <f>SUMIF(SALIDAS13161943[[#This Row],[CÓDIGO PRODUCTO]],INVENTARIO12151842[[#This Row],[CÓDIGO PRODUCTO]],SALIDAS13161943[[#This Row],[CANTIDAD]])</f>
        <v>87</v>
      </c>
      <c r="F168" s="18">
        <f>INVENTARIO12151842[[#This Row],[EXISTENCIAS INICIALES]]+INVENTARIO12151842[[#This Row],[ENTRADAS]]-INVENTARIO12151842[[#This Row],[SALIDAS]]</f>
        <v>36</v>
      </c>
      <c r="H168" s="1" t="s">
        <v>615</v>
      </c>
      <c r="J168" s="11" t="s">
        <v>490</v>
      </c>
      <c r="K168" s="36" t="e" cm="1">
        <f t="array" ref="K168">BUSCARV</f>
        <v>#NAME?</v>
      </c>
      <c r="L168" s="1">
        <v>87</v>
      </c>
      <c r="N168" s="1" t="s">
        <v>616</v>
      </c>
      <c r="P168" s="11" t="s">
        <v>490</v>
      </c>
      <c r="Q168" s="1" t="e" cm="1" vm="1">
        <f t="array" aca="1" ref="Q168" ca="1">VLOOKUP(ENTRADAS14172044[CÓDIGO PRODUCTO],INVENTARIO12151842[],2,FALSE)</f>
        <v>#VALUE!</v>
      </c>
      <c r="R168" s="1">
        <v>99</v>
      </c>
    </row>
    <row r="169" spans="1:18" x14ac:dyDescent="0.25">
      <c r="A169" s="11" t="s">
        <v>491</v>
      </c>
      <c r="B169" t="s">
        <v>366</v>
      </c>
      <c r="C169" s="3">
        <f>INVENTARIO12151839[[#This Row],[STOCK]]</f>
        <v>20</v>
      </c>
      <c r="D169" s="17">
        <f>SUMIF(ENTRADAS14172044[[#This Row],[CÓDIGO PRODUCTO]],INVENTARIO12151842[[#This Row],[CÓDIGO PRODUCTO]],ENTRADAS14172044[[#This Row],[CANTIDAD]])</f>
        <v>102</v>
      </c>
      <c r="E169" s="17">
        <f>SUMIF(SALIDAS13161943[[#This Row],[CÓDIGO PRODUCTO]],INVENTARIO12151842[[#This Row],[CÓDIGO PRODUCTO]],SALIDAS13161943[[#This Row],[CANTIDAD]])</f>
        <v>91</v>
      </c>
      <c r="F169" s="18">
        <f>INVENTARIO12151842[[#This Row],[EXISTENCIAS INICIALES]]+INVENTARIO12151842[[#This Row],[ENTRADAS]]-INVENTARIO12151842[[#This Row],[SALIDAS]]</f>
        <v>31</v>
      </c>
      <c r="H169" s="1" t="s">
        <v>616</v>
      </c>
      <c r="J169" s="11" t="s">
        <v>491</v>
      </c>
      <c r="K169" s="36" t="e" cm="1">
        <f t="array" ref="K169">BUSCARV</f>
        <v>#NAME?</v>
      </c>
      <c r="L169" s="1">
        <v>91</v>
      </c>
      <c r="N169" s="1" t="s">
        <v>617</v>
      </c>
      <c r="P169" s="11" t="s">
        <v>491</v>
      </c>
      <c r="Q169" s="1" t="e" cm="1" vm="1">
        <f t="array" aca="1" ref="Q169" ca="1">VLOOKUP(ENTRADAS14172044[CÓDIGO PRODUCTO],INVENTARIO12151842[],2,FALSE)</f>
        <v>#VALUE!</v>
      </c>
      <c r="R169" s="1">
        <v>102</v>
      </c>
    </row>
    <row r="170" spans="1:18" x14ac:dyDescent="0.25">
      <c r="A170" s="11" t="s">
        <v>492</v>
      </c>
      <c r="B170" t="s">
        <v>367</v>
      </c>
      <c r="C170" s="3">
        <f>INVENTARIO12151839[[#This Row],[STOCK]]</f>
        <v>11</v>
      </c>
      <c r="D170" s="17">
        <f>SUMIF(ENTRADAS14172044[[#This Row],[CÓDIGO PRODUCTO]],INVENTARIO12151842[[#This Row],[CÓDIGO PRODUCTO]],ENTRADAS14172044[[#This Row],[CANTIDAD]])</f>
        <v>96</v>
      </c>
      <c r="E170" s="17">
        <f>SUMIF(SALIDAS13161943[[#This Row],[CÓDIGO PRODUCTO]],INVENTARIO12151842[[#This Row],[CÓDIGO PRODUCTO]],SALIDAS13161943[[#This Row],[CANTIDAD]])</f>
        <v>88</v>
      </c>
      <c r="F170" s="18">
        <f>INVENTARIO12151842[[#This Row],[EXISTENCIAS INICIALES]]+INVENTARIO12151842[[#This Row],[ENTRADAS]]-INVENTARIO12151842[[#This Row],[SALIDAS]]</f>
        <v>19</v>
      </c>
      <c r="H170" s="1" t="s">
        <v>617</v>
      </c>
      <c r="J170" s="11" t="s">
        <v>492</v>
      </c>
      <c r="K170" s="36" t="e" cm="1">
        <f t="array" ref="K170">BUSCARV</f>
        <v>#NAME?</v>
      </c>
      <c r="L170" s="1">
        <v>88</v>
      </c>
      <c r="N170" s="1" t="s">
        <v>618</v>
      </c>
      <c r="P170" s="11" t="s">
        <v>492</v>
      </c>
      <c r="Q170" s="1" t="e" cm="1" vm="1">
        <f t="array" aca="1" ref="Q170" ca="1">VLOOKUP(ENTRADAS14172044[CÓDIGO PRODUCTO],INVENTARIO12151842[],2,FALSE)</f>
        <v>#VALUE!</v>
      </c>
      <c r="R170" s="1">
        <v>96</v>
      </c>
    </row>
    <row r="171" spans="1:18" x14ac:dyDescent="0.25">
      <c r="A171" s="11" t="s">
        <v>493</v>
      </c>
      <c r="B171" t="s">
        <v>368</v>
      </c>
      <c r="C171" s="3">
        <f>INVENTARIO12151839[[#This Row],[STOCK]]</f>
        <v>103</v>
      </c>
      <c r="D171" s="17">
        <f>SUMIF(ENTRADAS14172044[[#This Row],[CÓDIGO PRODUCTO]],INVENTARIO12151842[[#This Row],[CÓDIGO PRODUCTO]],ENTRADAS14172044[[#This Row],[CANTIDAD]])</f>
        <v>103</v>
      </c>
      <c r="E171" s="17">
        <f>SUMIF(SALIDAS13161943[[#This Row],[CÓDIGO PRODUCTO]],INVENTARIO12151842[[#This Row],[CÓDIGO PRODUCTO]],SALIDAS13161943[[#This Row],[CANTIDAD]])</f>
        <v>94</v>
      </c>
      <c r="F171" s="18">
        <f>INVENTARIO12151842[[#This Row],[EXISTENCIAS INICIALES]]+INVENTARIO12151842[[#This Row],[ENTRADAS]]-INVENTARIO12151842[[#This Row],[SALIDAS]]</f>
        <v>112</v>
      </c>
      <c r="H171" s="1" t="s">
        <v>618</v>
      </c>
      <c r="J171" s="11" t="s">
        <v>493</v>
      </c>
      <c r="K171" s="36" t="e" cm="1">
        <f t="array" ref="K171">BUSCARV</f>
        <v>#NAME?</v>
      </c>
      <c r="L171" s="1">
        <v>94</v>
      </c>
      <c r="N171" s="1" t="s">
        <v>619</v>
      </c>
      <c r="P171" s="11" t="s">
        <v>493</v>
      </c>
      <c r="Q171" s="1" t="e" cm="1" vm="1">
        <f t="array" aca="1" ref="Q171" ca="1">VLOOKUP(ENTRADAS14172044[CÓDIGO PRODUCTO],INVENTARIO12151842[],2,FALSE)</f>
        <v>#VALUE!</v>
      </c>
      <c r="R171" s="1">
        <v>103</v>
      </c>
    </row>
    <row r="172" spans="1:18" x14ac:dyDescent="0.25">
      <c r="A172" s="11" t="s">
        <v>494</v>
      </c>
      <c r="B172" t="s">
        <v>369</v>
      </c>
      <c r="C172" s="3">
        <f>INVENTARIO12151839[[#This Row],[STOCK]]</f>
        <v>44</v>
      </c>
      <c r="D172" s="17">
        <f>SUMIF(ENTRADAS14172044[[#This Row],[CÓDIGO PRODUCTO]],INVENTARIO12151842[[#This Row],[CÓDIGO PRODUCTO]],ENTRADAS14172044[[#This Row],[CANTIDAD]])</f>
        <v>104</v>
      </c>
      <c r="E172" s="17">
        <f>SUMIF(SALIDAS13161943[[#This Row],[CÓDIGO PRODUCTO]],INVENTARIO12151842[[#This Row],[CÓDIGO PRODUCTO]],SALIDAS13161943[[#This Row],[CANTIDAD]])</f>
        <v>91</v>
      </c>
      <c r="F172" s="18">
        <f>INVENTARIO12151842[[#This Row],[EXISTENCIAS INICIALES]]+INVENTARIO12151842[[#This Row],[ENTRADAS]]-INVENTARIO12151842[[#This Row],[SALIDAS]]</f>
        <v>57</v>
      </c>
      <c r="H172" s="1" t="s">
        <v>619</v>
      </c>
      <c r="J172" s="11" t="s">
        <v>494</v>
      </c>
      <c r="K172" s="36" t="e" cm="1">
        <f t="array" ref="K172">BUSCARV</f>
        <v>#NAME?</v>
      </c>
      <c r="L172" s="1">
        <v>91</v>
      </c>
      <c r="N172" s="1" t="s">
        <v>620</v>
      </c>
      <c r="P172" s="11" t="s">
        <v>494</v>
      </c>
      <c r="Q172" s="1" t="e" cm="1" vm="1">
        <f t="array" aca="1" ref="Q172" ca="1">VLOOKUP(ENTRADAS14172044[CÓDIGO PRODUCTO],INVENTARIO12151842[],2,FALSE)</f>
        <v>#VALUE!</v>
      </c>
      <c r="R172" s="1">
        <v>104</v>
      </c>
    </row>
    <row r="173" spans="1:18" x14ac:dyDescent="0.25">
      <c r="A173" s="11" t="s">
        <v>495</v>
      </c>
      <c r="B173" t="s">
        <v>370</v>
      </c>
      <c r="C173" s="3">
        <f>INVENTARIO12151839[[#This Row],[STOCK]]</f>
        <v>78</v>
      </c>
      <c r="D173" s="17">
        <f>SUMIF(ENTRADAS14172044[[#This Row],[CÓDIGO PRODUCTO]],INVENTARIO12151842[[#This Row],[CÓDIGO PRODUCTO]],ENTRADAS14172044[[#This Row],[CANTIDAD]])</f>
        <v>103</v>
      </c>
      <c r="E173" s="17">
        <f>SUMIF(SALIDAS13161943[[#This Row],[CÓDIGO PRODUCTO]],INVENTARIO12151842[[#This Row],[CÓDIGO PRODUCTO]],SALIDAS13161943[[#This Row],[CANTIDAD]])</f>
        <v>95</v>
      </c>
      <c r="F173" s="18">
        <f>INVENTARIO12151842[[#This Row],[EXISTENCIAS INICIALES]]+INVENTARIO12151842[[#This Row],[ENTRADAS]]-INVENTARIO12151842[[#This Row],[SALIDAS]]</f>
        <v>86</v>
      </c>
      <c r="H173" s="1" t="s">
        <v>620</v>
      </c>
      <c r="J173" s="11" t="s">
        <v>495</v>
      </c>
      <c r="K173" s="36" t="e" cm="1">
        <f t="array" ref="K173">BUSCARV</f>
        <v>#NAME?</v>
      </c>
      <c r="L173" s="1">
        <v>95</v>
      </c>
      <c r="N173" s="1" t="s">
        <v>621</v>
      </c>
      <c r="P173" s="11" t="s">
        <v>495</v>
      </c>
      <c r="Q173" s="1" t="e" cm="1" vm="1">
        <f t="array" aca="1" ref="Q173" ca="1">VLOOKUP(ENTRADAS14172044[CÓDIGO PRODUCTO],INVENTARIO12151842[],2,FALSE)</f>
        <v>#VALUE!</v>
      </c>
      <c r="R173" s="1">
        <v>103</v>
      </c>
    </row>
    <row r="174" spans="1:18" x14ac:dyDescent="0.25">
      <c r="A174" s="11" t="s">
        <v>496</v>
      </c>
      <c r="B174" t="s">
        <v>371</v>
      </c>
      <c r="C174" s="3">
        <f>INVENTARIO12151839[[#This Row],[STOCK]]</f>
        <v>16</v>
      </c>
      <c r="D174" s="17">
        <f>SUMIF(ENTRADAS14172044[[#This Row],[CÓDIGO PRODUCTO]],INVENTARIO12151842[[#This Row],[CÓDIGO PRODUCTO]],ENTRADAS14172044[[#This Row],[CANTIDAD]])</f>
        <v>92</v>
      </c>
      <c r="E174" s="17">
        <f>SUMIF(SALIDAS13161943[[#This Row],[CÓDIGO PRODUCTO]],INVENTARIO12151842[[#This Row],[CÓDIGO PRODUCTO]],SALIDAS13161943[[#This Row],[CANTIDAD]])</f>
        <v>89</v>
      </c>
      <c r="F174" s="18">
        <f>INVENTARIO12151842[[#This Row],[EXISTENCIAS INICIALES]]+INVENTARIO12151842[[#This Row],[ENTRADAS]]-INVENTARIO12151842[[#This Row],[SALIDAS]]</f>
        <v>19</v>
      </c>
      <c r="H174" s="1" t="s">
        <v>621</v>
      </c>
      <c r="J174" s="11" t="s">
        <v>496</v>
      </c>
      <c r="K174" s="36" t="e" cm="1">
        <f t="array" ref="K174">BUSCARV</f>
        <v>#NAME?</v>
      </c>
      <c r="L174" s="1">
        <v>89</v>
      </c>
      <c r="N174" s="1" t="s">
        <v>622</v>
      </c>
      <c r="P174" s="11" t="s">
        <v>496</v>
      </c>
      <c r="Q174" s="1" t="e" cm="1" vm="1">
        <f t="array" aca="1" ref="Q174" ca="1">VLOOKUP(ENTRADAS14172044[CÓDIGO PRODUCTO],INVENTARIO12151842[],2,FALSE)</f>
        <v>#VALUE!</v>
      </c>
      <c r="R174" s="1">
        <v>92</v>
      </c>
    </row>
    <row r="175" spans="1:18" x14ac:dyDescent="0.25">
      <c r="A175" s="11" t="s">
        <v>497</v>
      </c>
      <c r="B175" t="s">
        <v>372</v>
      </c>
      <c r="C175" s="3">
        <f>INVENTARIO12151839[[#This Row],[STOCK]]</f>
        <v>88</v>
      </c>
      <c r="D175" s="17">
        <f>SUMIF(ENTRADAS14172044[[#This Row],[CÓDIGO PRODUCTO]],INVENTARIO12151842[[#This Row],[CÓDIGO PRODUCTO]],ENTRADAS14172044[[#This Row],[CANTIDAD]])</f>
        <v>111</v>
      </c>
      <c r="E175" s="17">
        <f>SUMIF(SALIDAS13161943[[#This Row],[CÓDIGO PRODUCTO]],INVENTARIO12151842[[#This Row],[CÓDIGO PRODUCTO]],SALIDAS13161943[[#This Row],[CANTIDAD]])</f>
        <v>92</v>
      </c>
      <c r="F175" s="18">
        <f>INVENTARIO12151842[[#This Row],[EXISTENCIAS INICIALES]]+INVENTARIO12151842[[#This Row],[ENTRADAS]]-INVENTARIO12151842[[#This Row],[SALIDAS]]</f>
        <v>107</v>
      </c>
      <c r="H175" s="1" t="s">
        <v>622</v>
      </c>
      <c r="J175" s="11" t="s">
        <v>497</v>
      </c>
      <c r="K175" s="36" t="e" cm="1">
        <f t="array" ref="K175">BUSCARV</f>
        <v>#NAME?</v>
      </c>
      <c r="L175" s="1">
        <v>92</v>
      </c>
      <c r="N175" s="1" t="s">
        <v>623</v>
      </c>
      <c r="P175" s="11" t="s">
        <v>497</v>
      </c>
      <c r="Q175" s="1" t="e" cm="1" vm="1">
        <f t="array" aca="1" ref="Q175" ca="1">VLOOKUP(ENTRADAS14172044[CÓDIGO PRODUCTO],INVENTARIO12151842[],2,FALSE)</f>
        <v>#VALUE!</v>
      </c>
      <c r="R175" s="1">
        <v>111</v>
      </c>
    </row>
    <row r="176" spans="1:18" x14ac:dyDescent="0.25">
      <c r="A176" s="11" t="s">
        <v>498</v>
      </c>
      <c r="B176" t="s">
        <v>373</v>
      </c>
      <c r="C176" s="3">
        <f>INVENTARIO12151839[[#This Row],[STOCK]]</f>
        <v>59</v>
      </c>
      <c r="D176" s="17">
        <f>SUMIF(ENTRADAS14172044[[#This Row],[CÓDIGO PRODUCTO]],INVENTARIO12151842[[#This Row],[CÓDIGO PRODUCTO]],ENTRADAS14172044[[#This Row],[CANTIDAD]])</f>
        <v>99</v>
      </c>
      <c r="E176" s="17">
        <f>SUMIF(SALIDAS13161943[[#This Row],[CÓDIGO PRODUCTO]],INVENTARIO12151842[[#This Row],[CÓDIGO PRODUCTO]],SALIDAS13161943[[#This Row],[CANTIDAD]])</f>
        <v>92</v>
      </c>
      <c r="F176" s="18">
        <f>INVENTARIO12151842[[#This Row],[EXISTENCIAS INICIALES]]+INVENTARIO12151842[[#This Row],[ENTRADAS]]-INVENTARIO12151842[[#This Row],[SALIDAS]]</f>
        <v>66</v>
      </c>
      <c r="H176" s="1" t="s">
        <v>623</v>
      </c>
      <c r="J176" s="11" t="s">
        <v>498</v>
      </c>
      <c r="K176" s="36" t="e" cm="1">
        <f t="array" ref="K176">BUSCARV</f>
        <v>#NAME?</v>
      </c>
      <c r="L176" s="1">
        <v>92</v>
      </c>
      <c r="N176" s="1" t="s">
        <v>624</v>
      </c>
      <c r="P176" s="11" t="s">
        <v>498</v>
      </c>
      <c r="Q176" s="1" t="e" cm="1" vm="1">
        <f t="array" aca="1" ref="Q176" ca="1">VLOOKUP(ENTRADAS14172044[CÓDIGO PRODUCTO],INVENTARIO12151842[],2,FALSE)</f>
        <v>#VALUE!</v>
      </c>
      <c r="R176" s="1">
        <v>99</v>
      </c>
    </row>
    <row r="177" spans="1:18" x14ac:dyDescent="0.25">
      <c r="A177" s="11" t="s">
        <v>499</v>
      </c>
      <c r="B177" t="s">
        <v>374</v>
      </c>
      <c r="C177" s="3">
        <f>INVENTARIO12151839[[#This Row],[STOCK]]</f>
        <v>3</v>
      </c>
      <c r="D177" s="17">
        <f>SUMIF(ENTRADAS14172044[[#This Row],[CÓDIGO PRODUCTO]],INVENTARIO12151842[[#This Row],[CÓDIGO PRODUCTO]],ENTRADAS14172044[[#This Row],[CANTIDAD]])</f>
        <v>95</v>
      </c>
      <c r="E177" s="17">
        <f>SUMIF(SALIDAS13161943[[#This Row],[CÓDIGO PRODUCTO]],INVENTARIO12151842[[#This Row],[CÓDIGO PRODUCTO]],SALIDAS13161943[[#This Row],[CANTIDAD]])</f>
        <v>91</v>
      </c>
      <c r="F177" s="18">
        <f>INVENTARIO12151842[[#This Row],[EXISTENCIAS INICIALES]]+INVENTARIO12151842[[#This Row],[ENTRADAS]]-INVENTARIO12151842[[#This Row],[SALIDAS]]</f>
        <v>7</v>
      </c>
      <c r="H177" s="1" t="s">
        <v>624</v>
      </c>
      <c r="J177" s="11" t="s">
        <v>499</v>
      </c>
      <c r="K177" s="36" t="e" cm="1">
        <f t="array" ref="K177">BUSCARV</f>
        <v>#NAME?</v>
      </c>
      <c r="L177" s="1">
        <v>91</v>
      </c>
      <c r="N177" s="1" t="s">
        <v>625</v>
      </c>
      <c r="P177" s="11" t="s">
        <v>499</v>
      </c>
      <c r="Q177" s="1" t="e" cm="1" vm="1">
        <f t="array" aca="1" ref="Q177" ca="1">VLOOKUP(ENTRADAS14172044[CÓDIGO PRODUCTO],INVENTARIO12151842[],2,FALSE)</f>
        <v>#VALUE!</v>
      </c>
      <c r="R177" s="1">
        <v>95</v>
      </c>
    </row>
    <row r="178" spans="1:18" x14ac:dyDescent="0.25">
      <c r="A178" s="11" t="s">
        <v>500</v>
      </c>
      <c r="B178" t="s">
        <v>375</v>
      </c>
      <c r="C178" s="3">
        <f>INVENTARIO12151839[[#This Row],[STOCK]]</f>
        <v>88</v>
      </c>
      <c r="D178" s="17">
        <f>SUMIF(ENTRADAS14172044[[#This Row],[CÓDIGO PRODUCTO]],INVENTARIO12151842[[#This Row],[CÓDIGO PRODUCTO]],ENTRADAS14172044[[#This Row],[CANTIDAD]])</f>
        <v>112</v>
      </c>
      <c r="E178" s="17">
        <f>SUMIF(SALIDAS13161943[[#This Row],[CÓDIGO PRODUCTO]],INVENTARIO12151842[[#This Row],[CÓDIGO PRODUCTO]],SALIDAS13161943[[#This Row],[CANTIDAD]])</f>
        <v>91</v>
      </c>
      <c r="F178" s="18">
        <f>INVENTARIO12151842[[#This Row],[EXISTENCIAS INICIALES]]+INVENTARIO12151842[[#This Row],[ENTRADAS]]-INVENTARIO12151842[[#This Row],[SALIDAS]]</f>
        <v>109</v>
      </c>
      <c r="H178" s="1" t="s">
        <v>625</v>
      </c>
      <c r="J178" s="11" t="s">
        <v>500</v>
      </c>
      <c r="K178" s="36" t="e" cm="1">
        <f t="array" ref="K178">BUSCARV</f>
        <v>#NAME?</v>
      </c>
      <c r="L178" s="1">
        <v>91</v>
      </c>
      <c r="N178" s="1" t="s">
        <v>626</v>
      </c>
      <c r="P178" s="11" t="s">
        <v>500</v>
      </c>
      <c r="Q178" s="1" t="e" cm="1" vm="1">
        <f t="array" aca="1" ref="Q178" ca="1">VLOOKUP(ENTRADAS14172044[CÓDIGO PRODUCTO],INVENTARIO12151842[],2,FALSE)</f>
        <v>#VALUE!</v>
      </c>
      <c r="R178" s="1">
        <v>112</v>
      </c>
    </row>
    <row r="179" spans="1:18" x14ac:dyDescent="0.25">
      <c r="A179" s="11" t="s">
        <v>501</v>
      </c>
      <c r="B179" t="s">
        <v>376</v>
      </c>
      <c r="C179" s="3">
        <f>INVENTARIO12151839[[#This Row],[STOCK]]</f>
        <v>13</v>
      </c>
      <c r="D179" s="17">
        <f>SUMIF(ENTRADAS14172044[[#This Row],[CÓDIGO PRODUCTO]],INVENTARIO12151842[[#This Row],[CÓDIGO PRODUCTO]],ENTRADAS14172044[[#This Row],[CANTIDAD]])</f>
        <v>95</v>
      </c>
      <c r="E179" s="17">
        <f>SUMIF(SALIDAS13161943[[#This Row],[CÓDIGO PRODUCTO]],INVENTARIO12151842[[#This Row],[CÓDIGO PRODUCTO]],SALIDAS13161943[[#This Row],[CANTIDAD]])</f>
        <v>95</v>
      </c>
      <c r="F179" s="18">
        <f>INVENTARIO12151842[[#This Row],[EXISTENCIAS INICIALES]]+INVENTARIO12151842[[#This Row],[ENTRADAS]]-INVENTARIO12151842[[#This Row],[SALIDAS]]</f>
        <v>13</v>
      </c>
      <c r="H179" s="1" t="s">
        <v>626</v>
      </c>
      <c r="J179" s="11" t="s">
        <v>501</v>
      </c>
      <c r="K179" s="36" t="e" cm="1">
        <f t="array" ref="K179">BUSCARV</f>
        <v>#NAME?</v>
      </c>
      <c r="L179" s="1">
        <v>95</v>
      </c>
      <c r="N179" s="1" t="s">
        <v>627</v>
      </c>
      <c r="P179" s="11" t="s">
        <v>501</v>
      </c>
      <c r="Q179" s="1" t="e" cm="1" vm="1">
        <f t="array" aca="1" ref="Q179" ca="1">VLOOKUP(ENTRADAS14172044[CÓDIGO PRODUCTO],INVENTARIO12151842[],2,FALSE)</f>
        <v>#VALUE!</v>
      </c>
      <c r="R179" s="1">
        <v>95</v>
      </c>
    </row>
    <row r="180" spans="1:18" x14ac:dyDescent="0.25">
      <c r="A180" s="11" t="s">
        <v>502</v>
      </c>
      <c r="B180" t="s">
        <v>377</v>
      </c>
      <c r="C180" s="3">
        <f>INVENTARIO12151839[[#This Row],[STOCK]]</f>
        <v>1</v>
      </c>
      <c r="D180" s="17">
        <f>SUMIF(ENTRADAS14172044[[#This Row],[CÓDIGO PRODUCTO]],INVENTARIO12151842[[#This Row],[CÓDIGO PRODUCTO]],ENTRADAS14172044[[#This Row],[CANTIDAD]])</f>
        <v>91</v>
      </c>
      <c r="E180" s="17">
        <f>SUMIF(SALIDAS13161943[[#This Row],[CÓDIGO PRODUCTO]],INVENTARIO12151842[[#This Row],[CÓDIGO PRODUCTO]],SALIDAS13161943[[#This Row],[CANTIDAD]])</f>
        <v>92</v>
      </c>
      <c r="F180" s="18">
        <f>INVENTARIO12151842[[#This Row],[EXISTENCIAS INICIALES]]+INVENTARIO12151842[[#This Row],[ENTRADAS]]-INVENTARIO12151842[[#This Row],[SALIDAS]]</f>
        <v>0</v>
      </c>
      <c r="H180" s="1" t="s">
        <v>627</v>
      </c>
      <c r="J180" s="11" t="s">
        <v>502</v>
      </c>
      <c r="K180" s="36" t="e" cm="1">
        <f t="array" ref="K180">BUSCARV</f>
        <v>#NAME?</v>
      </c>
      <c r="L180" s="1">
        <v>92</v>
      </c>
      <c r="N180" s="1" t="s">
        <v>628</v>
      </c>
      <c r="P180" s="11" t="s">
        <v>502</v>
      </c>
      <c r="Q180" s="1" t="e" cm="1" vm="1">
        <f t="array" aca="1" ref="Q180" ca="1">VLOOKUP(ENTRADAS14172044[CÓDIGO PRODUCTO],INVENTARIO12151842[],2,FALSE)</f>
        <v>#VALUE!</v>
      </c>
      <c r="R180" s="1">
        <v>91</v>
      </c>
    </row>
    <row r="181" spans="1:18" x14ac:dyDescent="0.25">
      <c r="A181" s="11" t="s">
        <v>503</v>
      </c>
      <c r="B181" t="s">
        <v>378</v>
      </c>
      <c r="C181" s="3">
        <f>INVENTARIO12151839[[#This Row],[STOCK]]</f>
        <v>115</v>
      </c>
      <c r="D181" s="17">
        <f>SUMIF(ENTRADAS14172044[[#This Row],[CÓDIGO PRODUCTO]],INVENTARIO12151842[[#This Row],[CÓDIGO PRODUCTO]],ENTRADAS14172044[[#This Row],[CANTIDAD]])</f>
        <v>111</v>
      </c>
      <c r="E181" s="17">
        <f>SUMIF(SALIDAS13161943[[#This Row],[CÓDIGO PRODUCTO]],INVENTARIO12151842[[#This Row],[CÓDIGO PRODUCTO]],SALIDAS13161943[[#This Row],[CANTIDAD]])</f>
        <v>86</v>
      </c>
      <c r="F181" s="18">
        <f>INVENTARIO12151842[[#This Row],[EXISTENCIAS INICIALES]]+INVENTARIO12151842[[#This Row],[ENTRADAS]]-INVENTARIO12151842[[#This Row],[SALIDAS]]</f>
        <v>140</v>
      </c>
      <c r="H181" s="1" t="s">
        <v>628</v>
      </c>
      <c r="J181" s="11" t="s">
        <v>503</v>
      </c>
      <c r="K181" s="36" t="e" cm="1">
        <f t="array" ref="K181">BUSCARV</f>
        <v>#NAME?</v>
      </c>
      <c r="L181" s="1">
        <v>86</v>
      </c>
      <c r="N181" s="1" t="s">
        <v>629</v>
      </c>
      <c r="P181" s="11" t="s">
        <v>503</v>
      </c>
      <c r="Q181" s="1" t="e" cm="1" vm="1">
        <f t="array" aca="1" ref="Q181" ca="1">VLOOKUP(ENTRADAS14172044[CÓDIGO PRODUCTO],INVENTARIO12151842[],2,FALSE)</f>
        <v>#VALUE!</v>
      </c>
      <c r="R181" s="1">
        <v>111</v>
      </c>
    </row>
    <row r="182" spans="1:18" x14ac:dyDescent="0.25">
      <c r="A182" s="11" t="s">
        <v>504</v>
      </c>
      <c r="B182" t="s">
        <v>379</v>
      </c>
      <c r="C182" s="3">
        <f>INVENTARIO12151839[[#This Row],[STOCK]]</f>
        <v>94</v>
      </c>
      <c r="D182" s="17">
        <f>SUMIF(ENTRADAS14172044[[#This Row],[CÓDIGO PRODUCTO]],INVENTARIO12151842[[#This Row],[CÓDIGO PRODUCTO]],ENTRADAS14172044[[#This Row],[CANTIDAD]])</f>
        <v>111</v>
      </c>
      <c r="E182" s="17">
        <f>SUMIF(SALIDAS13161943[[#This Row],[CÓDIGO PRODUCTO]],INVENTARIO12151842[[#This Row],[CÓDIGO PRODUCTO]],SALIDAS13161943[[#This Row],[CANTIDAD]])</f>
        <v>93</v>
      </c>
      <c r="F182" s="18">
        <f>INVENTARIO12151842[[#This Row],[EXISTENCIAS INICIALES]]+INVENTARIO12151842[[#This Row],[ENTRADAS]]-INVENTARIO12151842[[#This Row],[SALIDAS]]</f>
        <v>112</v>
      </c>
      <c r="H182" s="1" t="s">
        <v>629</v>
      </c>
      <c r="J182" s="11" t="s">
        <v>504</v>
      </c>
      <c r="K182" s="36" t="e" cm="1">
        <f t="array" ref="K182">BUSCARV</f>
        <v>#NAME?</v>
      </c>
      <c r="L182" s="1">
        <v>93</v>
      </c>
      <c r="N182" s="1" t="s">
        <v>630</v>
      </c>
      <c r="P182" s="11" t="s">
        <v>504</v>
      </c>
      <c r="Q182" s="1" t="e" cm="1" vm="1">
        <f t="array" aca="1" ref="Q182" ca="1">VLOOKUP(ENTRADAS14172044[CÓDIGO PRODUCTO],INVENTARIO12151842[],2,FALSE)</f>
        <v>#VALUE!</v>
      </c>
      <c r="R182" s="1">
        <v>111</v>
      </c>
    </row>
    <row r="183" spans="1:18" x14ac:dyDescent="0.25">
      <c r="A183" s="11" t="s">
        <v>505</v>
      </c>
      <c r="B183" t="s">
        <v>380</v>
      </c>
      <c r="C183" s="3">
        <f>INVENTARIO12151839[[#This Row],[STOCK]]</f>
        <v>24</v>
      </c>
      <c r="D183" s="17">
        <f>SUMIF(ENTRADAS14172044[[#This Row],[CÓDIGO PRODUCTO]],INVENTARIO12151842[[#This Row],[CÓDIGO PRODUCTO]],ENTRADAS14172044[[#This Row],[CANTIDAD]])</f>
        <v>91</v>
      </c>
      <c r="E183" s="17">
        <f>SUMIF(SALIDAS13161943[[#This Row],[CÓDIGO PRODUCTO]],INVENTARIO12151842[[#This Row],[CÓDIGO PRODUCTO]],SALIDAS13161943[[#This Row],[CANTIDAD]])</f>
        <v>87</v>
      </c>
      <c r="F183" s="18">
        <f>INVENTARIO12151842[[#This Row],[EXISTENCIAS INICIALES]]+INVENTARIO12151842[[#This Row],[ENTRADAS]]-INVENTARIO12151842[[#This Row],[SALIDAS]]</f>
        <v>28</v>
      </c>
      <c r="H183" s="1" t="s">
        <v>630</v>
      </c>
      <c r="J183" s="11" t="s">
        <v>505</v>
      </c>
      <c r="K183" s="36" t="e" cm="1">
        <f t="array" ref="K183">BUSCARV</f>
        <v>#NAME?</v>
      </c>
      <c r="L183" s="1">
        <v>87</v>
      </c>
      <c r="N183" s="1" t="s">
        <v>631</v>
      </c>
      <c r="P183" s="11" t="s">
        <v>505</v>
      </c>
      <c r="Q183" s="1" t="e" cm="1" vm="1">
        <f t="array" aca="1" ref="Q183" ca="1">VLOOKUP(ENTRADAS14172044[CÓDIGO PRODUCTO],INVENTARIO12151842[],2,FALSE)</f>
        <v>#VALUE!</v>
      </c>
      <c r="R183" s="1">
        <v>91</v>
      </c>
    </row>
    <row r="184" spans="1:18" x14ac:dyDescent="0.25">
      <c r="A184" s="11" t="s">
        <v>506</v>
      </c>
      <c r="B184" t="s">
        <v>381</v>
      </c>
      <c r="C184" s="3">
        <f>INVENTARIO12151839[[#This Row],[STOCK]]</f>
        <v>12</v>
      </c>
      <c r="D184" s="17">
        <f>SUMIF(ENTRADAS14172044[[#This Row],[CÓDIGO PRODUCTO]],INVENTARIO12151842[[#This Row],[CÓDIGO PRODUCTO]],ENTRADAS14172044[[#This Row],[CANTIDAD]])</f>
        <v>91</v>
      </c>
      <c r="E184" s="17">
        <f>SUMIF(SALIDAS13161943[[#This Row],[CÓDIGO PRODUCTO]],INVENTARIO12151842[[#This Row],[CÓDIGO PRODUCTO]],SALIDAS13161943[[#This Row],[CANTIDAD]])</f>
        <v>95</v>
      </c>
      <c r="F184" s="18">
        <f>INVENTARIO12151842[[#This Row],[EXISTENCIAS INICIALES]]+INVENTARIO12151842[[#This Row],[ENTRADAS]]-INVENTARIO12151842[[#This Row],[SALIDAS]]</f>
        <v>8</v>
      </c>
      <c r="H184" s="1" t="s">
        <v>631</v>
      </c>
      <c r="J184" s="11" t="s">
        <v>506</v>
      </c>
      <c r="K184" s="36" t="e" cm="1">
        <f t="array" ref="K184">BUSCARV</f>
        <v>#NAME?</v>
      </c>
      <c r="L184" s="1">
        <v>95</v>
      </c>
      <c r="N184" s="1" t="s">
        <v>632</v>
      </c>
      <c r="P184" s="11" t="s">
        <v>506</v>
      </c>
      <c r="Q184" s="1" t="e" cm="1" vm="1">
        <f t="array" aca="1" ref="Q184" ca="1">VLOOKUP(ENTRADAS14172044[CÓDIGO PRODUCTO],INVENTARIO12151842[],2,FALSE)</f>
        <v>#VALUE!</v>
      </c>
      <c r="R184" s="1">
        <v>91</v>
      </c>
    </row>
    <row r="185" spans="1:18" x14ac:dyDescent="0.25">
      <c r="A185" s="11" t="s">
        <v>507</v>
      </c>
      <c r="B185" t="s">
        <v>382</v>
      </c>
      <c r="C185" s="3">
        <f>INVENTARIO12151839[[#This Row],[STOCK]]</f>
        <v>-3</v>
      </c>
      <c r="D185" s="17">
        <f>SUMIF(ENTRADAS14172044[[#This Row],[CÓDIGO PRODUCTO]],INVENTARIO12151842[[#This Row],[CÓDIGO PRODUCTO]],ENTRADAS14172044[[#This Row],[CANTIDAD]])</f>
        <v>98</v>
      </c>
      <c r="E185" s="17">
        <f>SUMIF(SALIDAS13161943[[#This Row],[CÓDIGO PRODUCTO]],INVENTARIO12151842[[#This Row],[CÓDIGO PRODUCTO]],SALIDAS13161943[[#This Row],[CANTIDAD]])</f>
        <v>58</v>
      </c>
      <c r="F185" s="18">
        <f>INVENTARIO12151842[[#This Row],[EXISTENCIAS INICIALES]]+INVENTARIO12151842[[#This Row],[ENTRADAS]]-INVENTARIO12151842[[#This Row],[SALIDAS]]</f>
        <v>37</v>
      </c>
      <c r="H185" s="1" t="s">
        <v>632</v>
      </c>
      <c r="J185" s="11" t="s">
        <v>507</v>
      </c>
      <c r="K185" s="36" t="e" cm="1">
        <f t="array" ref="K185">BUSCARV</f>
        <v>#NAME?</v>
      </c>
      <c r="L185" s="1">
        <v>58</v>
      </c>
      <c r="N185" s="1" t="s">
        <v>633</v>
      </c>
      <c r="P185" s="11" t="s">
        <v>507</v>
      </c>
      <c r="Q185" s="1" t="e" cm="1" vm="1">
        <f t="array" aca="1" ref="Q185" ca="1">VLOOKUP(ENTRADAS14172044[CÓDIGO PRODUCTO],INVENTARIO12151842[],2,FALSE)</f>
        <v>#VALUE!</v>
      </c>
      <c r="R185" s="1">
        <v>98</v>
      </c>
    </row>
    <row r="186" spans="1:18" x14ac:dyDescent="0.25">
      <c r="A186" s="11" t="s">
        <v>508</v>
      </c>
      <c r="B186" t="s">
        <v>383</v>
      </c>
      <c r="C186" s="3">
        <f>INVENTARIO12151839[[#This Row],[STOCK]]</f>
        <v>12</v>
      </c>
      <c r="D186" s="17">
        <f>SUMIF(ENTRADAS14172044[[#This Row],[CÓDIGO PRODUCTO]],INVENTARIO12151842[[#This Row],[CÓDIGO PRODUCTO]],ENTRADAS14172044[[#This Row],[CANTIDAD]])</f>
        <v>106</v>
      </c>
      <c r="E186" s="17">
        <f>SUMIF(SALIDAS13161943[[#This Row],[CÓDIGO PRODUCTO]],INVENTARIO12151842[[#This Row],[CÓDIGO PRODUCTO]],SALIDAS13161943[[#This Row],[CANTIDAD]])</f>
        <v>91</v>
      </c>
      <c r="F186" s="18">
        <f>INVENTARIO12151842[[#This Row],[EXISTENCIAS INICIALES]]+INVENTARIO12151842[[#This Row],[ENTRADAS]]-INVENTARIO12151842[[#This Row],[SALIDAS]]</f>
        <v>27</v>
      </c>
      <c r="H186" s="1" t="s">
        <v>633</v>
      </c>
      <c r="J186" s="11" t="s">
        <v>508</v>
      </c>
      <c r="K186" s="36" t="e" cm="1">
        <f t="array" ref="K186">BUSCARV</f>
        <v>#NAME?</v>
      </c>
      <c r="L186" s="1">
        <v>91</v>
      </c>
      <c r="N186" s="1" t="s">
        <v>634</v>
      </c>
      <c r="P186" s="11" t="s">
        <v>508</v>
      </c>
      <c r="Q186" s="1" t="e" cm="1" vm="1">
        <f t="array" aca="1" ref="Q186" ca="1">VLOOKUP(ENTRADAS14172044[CÓDIGO PRODUCTO],INVENTARIO12151842[],2,FALSE)</f>
        <v>#VALUE!</v>
      </c>
      <c r="R186" s="1">
        <v>106</v>
      </c>
    </row>
    <row r="187" spans="1:18" x14ac:dyDescent="0.25">
      <c r="A187" s="11" t="s">
        <v>509</v>
      </c>
      <c r="B187" t="s">
        <v>384</v>
      </c>
      <c r="C187" s="3">
        <f>INVENTARIO12151839[[#This Row],[STOCK]]</f>
        <v>1</v>
      </c>
      <c r="D187" s="17">
        <f>SUMIF(ENTRADAS14172044[[#This Row],[CÓDIGO PRODUCTO]],INVENTARIO12151842[[#This Row],[CÓDIGO PRODUCTO]],ENTRADAS14172044[[#This Row],[CANTIDAD]])</f>
        <v>91</v>
      </c>
      <c r="E187" s="17">
        <f>SUMIF(SALIDAS13161943[[#This Row],[CÓDIGO PRODUCTO]],INVENTARIO12151842[[#This Row],[CÓDIGO PRODUCTO]],SALIDAS13161943[[#This Row],[CANTIDAD]])</f>
        <v>69</v>
      </c>
      <c r="F187" s="18">
        <f>INVENTARIO12151842[[#This Row],[EXISTENCIAS INICIALES]]+INVENTARIO12151842[[#This Row],[ENTRADAS]]-INVENTARIO12151842[[#This Row],[SALIDAS]]</f>
        <v>23</v>
      </c>
      <c r="H187" s="1" t="s">
        <v>634</v>
      </c>
      <c r="J187" s="11" t="s">
        <v>509</v>
      </c>
      <c r="K187" s="36" t="e" cm="1">
        <f t="array" ref="K187">BUSCARV</f>
        <v>#NAME?</v>
      </c>
      <c r="L187" s="1">
        <v>69</v>
      </c>
      <c r="N187" s="1" t="s">
        <v>635</v>
      </c>
      <c r="P187" s="11" t="s">
        <v>509</v>
      </c>
      <c r="Q187" s="1" t="e" cm="1" vm="1">
        <f t="array" aca="1" ref="Q187" ca="1">VLOOKUP(ENTRADAS14172044[CÓDIGO PRODUCTO],INVENTARIO12151842[],2,FALSE)</f>
        <v>#VALUE!</v>
      </c>
      <c r="R187" s="1">
        <v>91</v>
      </c>
    </row>
    <row r="188" spans="1:18" x14ac:dyDescent="0.25">
      <c r="A188" s="11" t="s">
        <v>510</v>
      </c>
      <c r="B188" t="s">
        <v>385</v>
      </c>
      <c r="C188" s="3">
        <f>INVENTARIO12151839[[#This Row],[STOCK]]</f>
        <v>47</v>
      </c>
      <c r="D188" s="17">
        <f>SUMIF(ENTRADAS14172044[[#This Row],[CÓDIGO PRODUCTO]],INVENTARIO12151842[[#This Row],[CÓDIGO PRODUCTO]],ENTRADAS14172044[[#This Row],[CANTIDAD]])</f>
        <v>111</v>
      </c>
      <c r="E188" s="17">
        <f>SUMIF(SALIDAS13161943[[#This Row],[CÓDIGO PRODUCTO]],INVENTARIO12151842[[#This Row],[CÓDIGO PRODUCTO]],SALIDAS13161943[[#This Row],[CANTIDAD]])</f>
        <v>95</v>
      </c>
      <c r="F188" s="18">
        <f>INVENTARIO12151842[[#This Row],[EXISTENCIAS INICIALES]]+INVENTARIO12151842[[#This Row],[ENTRADAS]]-INVENTARIO12151842[[#This Row],[SALIDAS]]</f>
        <v>63</v>
      </c>
      <c r="H188" s="1" t="s">
        <v>635</v>
      </c>
      <c r="J188" s="11" t="s">
        <v>510</v>
      </c>
      <c r="K188" s="36" t="e" cm="1">
        <f t="array" ref="K188">BUSCARV</f>
        <v>#NAME?</v>
      </c>
      <c r="L188" s="1">
        <v>95</v>
      </c>
      <c r="N188" s="1" t="s">
        <v>636</v>
      </c>
      <c r="P188" s="11" t="s">
        <v>510</v>
      </c>
      <c r="Q188" s="1" t="e" cm="1" vm="1">
        <f t="array" aca="1" ref="Q188" ca="1">VLOOKUP(ENTRADAS14172044[CÓDIGO PRODUCTO],INVENTARIO12151842[],2,FALSE)</f>
        <v>#VALUE!</v>
      </c>
      <c r="R188" s="1">
        <v>111</v>
      </c>
    </row>
    <row r="189" spans="1:18" x14ac:dyDescent="0.25">
      <c r="A189" s="11" t="s">
        <v>511</v>
      </c>
      <c r="B189" t="s">
        <v>386</v>
      </c>
      <c r="C189" s="3">
        <f>INVENTARIO12151839[[#This Row],[STOCK]]</f>
        <v>5</v>
      </c>
      <c r="D189" s="17">
        <f>SUMIF(ENTRADAS14172044[[#This Row],[CÓDIGO PRODUCTO]],INVENTARIO12151842[[#This Row],[CÓDIGO PRODUCTO]],ENTRADAS14172044[[#This Row],[CANTIDAD]])</f>
        <v>91</v>
      </c>
      <c r="E189" s="17">
        <f>SUMIF(SALIDAS13161943[[#This Row],[CÓDIGO PRODUCTO]],INVENTARIO12151842[[#This Row],[CÓDIGO PRODUCTO]],SALIDAS13161943[[#This Row],[CANTIDAD]])</f>
        <v>90</v>
      </c>
      <c r="F189" s="18">
        <f>INVENTARIO12151842[[#This Row],[EXISTENCIAS INICIALES]]+INVENTARIO12151842[[#This Row],[ENTRADAS]]-INVENTARIO12151842[[#This Row],[SALIDAS]]</f>
        <v>6</v>
      </c>
      <c r="H189" s="1" t="s">
        <v>636</v>
      </c>
      <c r="J189" s="11" t="s">
        <v>511</v>
      </c>
      <c r="K189" s="36" t="e" cm="1">
        <f t="array" ref="K189">BUSCARV</f>
        <v>#NAME?</v>
      </c>
      <c r="L189" s="1">
        <v>90</v>
      </c>
      <c r="N189" s="1" t="s">
        <v>637</v>
      </c>
      <c r="P189" s="11" t="s">
        <v>511</v>
      </c>
      <c r="Q189" s="1" t="e" cm="1" vm="1">
        <f t="array" aca="1" ref="Q189" ca="1">VLOOKUP(ENTRADAS14172044[CÓDIGO PRODUCTO],INVENTARIO12151842[],2,FALSE)</f>
        <v>#VALUE!</v>
      </c>
      <c r="R189" s="1">
        <v>91</v>
      </c>
    </row>
    <row r="190" spans="1:18" x14ac:dyDescent="0.25">
      <c r="A190" s="11" t="s">
        <v>512</v>
      </c>
      <c r="B190" t="s">
        <v>387</v>
      </c>
      <c r="C190" s="3">
        <f>INVENTARIO12151839[[#This Row],[STOCK]]</f>
        <v>0</v>
      </c>
      <c r="D190" s="17">
        <f>SUMIF(ENTRADAS14172044[[#This Row],[CÓDIGO PRODUCTO]],INVENTARIO12151842[[#This Row],[CÓDIGO PRODUCTO]],ENTRADAS14172044[[#This Row],[CANTIDAD]])</f>
        <v>90</v>
      </c>
      <c r="E190" s="17">
        <f>SUMIF(SALIDAS13161943[[#This Row],[CÓDIGO PRODUCTO]],INVENTARIO12151842[[#This Row],[CÓDIGO PRODUCTO]],SALIDAS13161943[[#This Row],[CANTIDAD]])</f>
        <v>89</v>
      </c>
      <c r="F190" s="18">
        <f>INVENTARIO12151842[[#This Row],[EXISTENCIAS INICIALES]]+INVENTARIO12151842[[#This Row],[ENTRADAS]]-INVENTARIO12151842[[#This Row],[SALIDAS]]</f>
        <v>1</v>
      </c>
      <c r="H190" s="1" t="s">
        <v>637</v>
      </c>
      <c r="J190" s="11" t="s">
        <v>512</v>
      </c>
      <c r="K190" s="36" t="e" cm="1">
        <f t="array" ref="K190">BUSCARV</f>
        <v>#NAME?</v>
      </c>
      <c r="L190" s="1">
        <v>89</v>
      </c>
      <c r="N190" s="1" t="s">
        <v>638</v>
      </c>
      <c r="P190" s="11" t="s">
        <v>512</v>
      </c>
      <c r="Q190" s="1" t="e" cm="1" vm="1">
        <f t="array" aca="1" ref="Q190" ca="1">VLOOKUP(ENTRADAS14172044[CÓDIGO PRODUCTO],INVENTARIO12151842[],2,FALSE)</f>
        <v>#VALUE!</v>
      </c>
      <c r="R190" s="1">
        <v>90</v>
      </c>
    </row>
    <row r="191" spans="1:18" x14ac:dyDescent="0.25">
      <c r="A191" s="11" t="s">
        <v>513</v>
      </c>
      <c r="B191" t="s">
        <v>388</v>
      </c>
      <c r="C191" s="3">
        <f>INVENTARIO12151839[[#This Row],[STOCK]]</f>
        <v>69</v>
      </c>
      <c r="D191" s="17">
        <f>SUMIF(ENTRADAS14172044[[#This Row],[CÓDIGO PRODUCTO]],INVENTARIO12151842[[#This Row],[CÓDIGO PRODUCTO]],ENTRADAS14172044[[#This Row],[CANTIDAD]])</f>
        <v>109</v>
      </c>
      <c r="E191" s="17">
        <f>SUMIF(SALIDAS13161943[[#This Row],[CÓDIGO PRODUCTO]],INVENTARIO12151842[[#This Row],[CÓDIGO PRODUCTO]],SALIDAS13161943[[#This Row],[CANTIDAD]])</f>
        <v>89</v>
      </c>
      <c r="F191" s="18">
        <f>INVENTARIO12151842[[#This Row],[EXISTENCIAS INICIALES]]+INVENTARIO12151842[[#This Row],[ENTRADAS]]-INVENTARIO12151842[[#This Row],[SALIDAS]]</f>
        <v>89</v>
      </c>
      <c r="H191" s="1" t="s">
        <v>638</v>
      </c>
      <c r="J191" s="11" t="s">
        <v>513</v>
      </c>
      <c r="K191" s="36" t="e" cm="1">
        <f t="array" ref="K191">BUSCARV</f>
        <v>#NAME?</v>
      </c>
      <c r="L191" s="1">
        <v>89</v>
      </c>
      <c r="N191" s="1" t="s">
        <v>639</v>
      </c>
      <c r="P191" s="11" t="s">
        <v>513</v>
      </c>
      <c r="Q191" s="1" t="e" cm="1" vm="1">
        <f t="array" aca="1" ref="Q191" ca="1">VLOOKUP(ENTRADAS14172044[CÓDIGO PRODUCTO],INVENTARIO12151842[],2,FALSE)</f>
        <v>#VALUE!</v>
      </c>
      <c r="R191" s="1">
        <v>109</v>
      </c>
    </row>
    <row r="192" spans="1:18" x14ac:dyDescent="0.25">
      <c r="A192" s="11" t="s">
        <v>514</v>
      </c>
      <c r="B192" t="s">
        <v>389</v>
      </c>
      <c r="C192" s="3">
        <f>INVENTARIO12151839[[#This Row],[STOCK]]</f>
        <v>30</v>
      </c>
      <c r="D192" s="17">
        <f>SUMIF(ENTRADAS14172044[[#This Row],[CÓDIGO PRODUCTO]],INVENTARIO12151842[[#This Row],[CÓDIGO PRODUCTO]],ENTRADAS14172044[[#This Row],[CANTIDAD]])</f>
        <v>102</v>
      </c>
      <c r="E192" s="17">
        <f>SUMIF(SALIDAS13161943[[#This Row],[CÓDIGO PRODUCTO]],INVENTARIO12151842[[#This Row],[CÓDIGO PRODUCTO]],SALIDAS13161943[[#This Row],[CANTIDAD]])</f>
        <v>95</v>
      </c>
      <c r="F192" s="18">
        <f>INVENTARIO12151842[[#This Row],[EXISTENCIAS INICIALES]]+INVENTARIO12151842[[#This Row],[ENTRADAS]]-INVENTARIO12151842[[#This Row],[SALIDAS]]</f>
        <v>37</v>
      </c>
      <c r="H192" s="1" t="s">
        <v>639</v>
      </c>
      <c r="J192" s="11" t="s">
        <v>514</v>
      </c>
      <c r="K192" s="36" t="e" cm="1">
        <f t="array" ref="K192">BUSCARV</f>
        <v>#NAME?</v>
      </c>
      <c r="L192" s="1">
        <v>95</v>
      </c>
      <c r="N192" s="1" t="s">
        <v>640</v>
      </c>
      <c r="P192" s="11" t="s">
        <v>514</v>
      </c>
      <c r="Q192" s="1" t="e" cm="1" vm="1">
        <f t="array" aca="1" ref="Q192" ca="1">VLOOKUP(ENTRADAS14172044[CÓDIGO PRODUCTO],INVENTARIO12151842[],2,FALSE)</f>
        <v>#VALUE!</v>
      </c>
      <c r="R192" s="1">
        <v>102</v>
      </c>
    </row>
    <row r="193" spans="1:18" x14ac:dyDescent="0.25">
      <c r="A193" s="11" t="s">
        <v>515</v>
      </c>
      <c r="B193" t="s">
        <v>390</v>
      </c>
      <c r="C193" s="3">
        <f>INVENTARIO12151839[[#This Row],[STOCK]]</f>
        <v>58</v>
      </c>
      <c r="D193" s="17">
        <f>SUMIF(ENTRADAS14172044[[#This Row],[CÓDIGO PRODUCTO]],INVENTARIO12151842[[#This Row],[CÓDIGO PRODUCTO]],ENTRADAS14172044[[#This Row],[CANTIDAD]])</f>
        <v>102</v>
      </c>
      <c r="E193" s="17">
        <f>SUMIF(SALIDAS13161943[[#This Row],[CÓDIGO PRODUCTO]],INVENTARIO12151842[[#This Row],[CÓDIGO PRODUCTO]],SALIDAS13161943[[#This Row],[CANTIDAD]])</f>
        <v>89</v>
      </c>
      <c r="F193" s="18">
        <f>INVENTARIO12151842[[#This Row],[EXISTENCIAS INICIALES]]+INVENTARIO12151842[[#This Row],[ENTRADAS]]-INVENTARIO12151842[[#This Row],[SALIDAS]]</f>
        <v>71</v>
      </c>
      <c r="H193" s="1" t="s">
        <v>640</v>
      </c>
      <c r="J193" s="11" t="s">
        <v>515</v>
      </c>
      <c r="K193" s="36" t="e" cm="1">
        <f t="array" ref="K193">BUSCARV</f>
        <v>#NAME?</v>
      </c>
      <c r="L193" s="1">
        <v>89</v>
      </c>
      <c r="N193" s="1" t="s">
        <v>641</v>
      </c>
      <c r="P193" s="11" t="s">
        <v>515</v>
      </c>
      <c r="Q193" s="1" t="e" cm="1" vm="1">
        <f t="array" aca="1" ref="Q193" ca="1">VLOOKUP(ENTRADAS14172044[CÓDIGO PRODUCTO],INVENTARIO12151842[],2,FALSE)</f>
        <v>#VALUE!</v>
      </c>
      <c r="R193" s="1">
        <v>102</v>
      </c>
    </row>
    <row r="194" spans="1:18" x14ac:dyDescent="0.25">
      <c r="A194" s="11" t="s">
        <v>516</v>
      </c>
      <c r="B194" t="s">
        <v>391</v>
      </c>
      <c r="C194" s="3">
        <f>INVENTARIO12151839[[#This Row],[STOCK]]</f>
        <v>40</v>
      </c>
      <c r="D194" s="17">
        <f>SUMIF(ENTRADAS14172044[[#This Row],[CÓDIGO PRODUCTO]],INVENTARIO12151842[[#This Row],[CÓDIGO PRODUCTO]],ENTRADAS14172044[[#This Row],[CANTIDAD]])</f>
        <v>102</v>
      </c>
      <c r="E194" s="17">
        <f>SUMIF(SALIDAS13161943[[#This Row],[CÓDIGO PRODUCTO]],INVENTARIO12151842[[#This Row],[CÓDIGO PRODUCTO]],SALIDAS13161943[[#This Row],[CANTIDAD]])</f>
        <v>92</v>
      </c>
      <c r="F194" s="18">
        <f>INVENTARIO12151842[[#This Row],[EXISTENCIAS INICIALES]]+INVENTARIO12151842[[#This Row],[ENTRADAS]]-INVENTARIO12151842[[#This Row],[SALIDAS]]</f>
        <v>50</v>
      </c>
      <c r="H194" s="1" t="s">
        <v>641</v>
      </c>
      <c r="J194" s="11" t="s">
        <v>516</v>
      </c>
      <c r="K194" s="36" t="e" cm="1">
        <f t="array" ref="K194">BUSCARV</f>
        <v>#NAME?</v>
      </c>
      <c r="L194" s="1">
        <v>92</v>
      </c>
      <c r="N194" s="1" t="s">
        <v>642</v>
      </c>
      <c r="P194" s="11" t="s">
        <v>516</v>
      </c>
      <c r="Q194" s="1" t="e" cm="1" vm="1">
        <f t="array" aca="1" ref="Q194" ca="1">VLOOKUP(ENTRADAS14172044[CÓDIGO PRODUCTO],INVENTARIO12151842[],2,FALSE)</f>
        <v>#VALUE!</v>
      </c>
      <c r="R194" s="1">
        <v>102</v>
      </c>
    </row>
    <row r="195" spans="1:18" x14ac:dyDescent="0.25">
      <c r="A195" s="11" t="s">
        <v>517</v>
      </c>
      <c r="B195" t="s">
        <v>272</v>
      </c>
      <c r="C195" s="3">
        <f>INVENTARIO12151839[[#This Row],[STOCK]]</f>
        <v>21</v>
      </c>
      <c r="D195" s="17">
        <f>SUMIF(ENTRADAS14172044[[#This Row],[CÓDIGO PRODUCTO]],INVENTARIO12151842[[#This Row],[CÓDIGO PRODUCTO]],ENTRADAS14172044[[#This Row],[CANTIDAD]])</f>
        <v>111</v>
      </c>
      <c r="E195" s="17">
        <f>SUMIF(SALIDAS13161943[[#This Row],[CÓDIGO PRODUCTO]],INVENTARIO12151842[[#This Row],[CÓDIGO PRODUCTO]],SALIDAS13161943[[#This Row],[CANTIDAD]])</f>
        <v>91</v>
      </c>
      <c r="F195" s="18">
        <f>INVENTARIO12151842[[#This Row],[EXISTENCIAS INICIALES]]+INVENTARIO12151842[[#This Row],[ENTRADAS]]-INVENTARIO12151842[[#This Row],[SALIDAS]]</f>
        <v>41</v>
      </c>
      <c r="H195" s="1" t="s">
        <v>642</v>
      </c>
      <c r="J195" s="11" t="s">
        <v>517</v>
      </c>
      <c r="K195" s="36" t="e" cm="1">
        <f t="array" ref="K195">BUSCARV</f>
        <v>#NAME?</v>
      </c>
      <c r="L195" s="1">
        <v>91</v>
      </c>
      <c r="N195" s="1" t="s">
        <v>643</v>
      </c>
      <c r="P195" s="11" t="s">
        <v>517</v>
      </c>
      <c r="Q195" s="1" t="e" cm="1" vm="1">
        <f t="array" aca="1" ref="Q195" ca="1">VLOOKUP(ENTRADAS14172044[CÓDIGO PRODUCTO],INVENTARIO12151842[],2,FALSE)</f>
        <v>#VALUE!</v>
      </c>
      <c r="R195" s="1">
        <v>111</v>
      </c>
    </row>
    <row r="196" spans="1:18" x14ac:dyDescent="0.25">
      <c r="A196" s="5"/>
      <c r="B196" s="4"/>
      <c r="C196" s="3"/>
      <c r="D196" s="17"/>
      <c r="E196" s="17"/>
      <c r="F196" s="18"/>
      <c r="J196" s="11"/>
      <c r="K196" s="36" t="e" cm="1">
        <f t="array" ref="K196">BUSCARV</f>
        <v>#NAME?</v>
      </c>
    </row>
    <row r="197" spans="1:18" x14ac:dyDescent="0.25">
      <c r="A197" s="5"/>
      <c r="B197" s="4"/>
      <c r="C197" s="3"/>
      <c r="D197" s="17"/>
      <c r="E197" s="17"/>
      <c r="F197" s="18"/>
      <c r="J197" s="35"/>
      <c r="K197" s="36" t="e" cm="1">
        <f t="array" ref="K197">BUSCARV</f>
        <v>#NAME?</v>
      </c>
    </row>
    <row r="198" spans="1:18" x14ac:dyDescent="0.25">
      <c r="A198" s="5"/>
      <c r="B198" s="4"/>
      <c r="C198" s="3"/>
      <c r="D198" s="17"/>
      <c r="E198" s="17"/>
      <c r="F198" s="18"/>
      <c r="J198" s="35"/>
      <c r="K198" s="36" t="e" cm="1">
        <f t="array" ref="K198">BUSCARV</f>
        <v>#NAME?</v>
      </c>
    </row>
    <row r="199" spans="1:18" x14ac:dyDescent="0.25">
      <c r="A199" s="5"/>
      <c r="B199" s="4"/>
      <c r="C199" s="3"/>
      <c r="D199" s="17"/>
      <c r="E199" s="17"/>
      <c r="F199" s="18"/>
      <c r="J199" s="35"/>
      <c r="K199" s="36" t="e" cm="1">
        <f t="array" ref="K199">BUSCARV</f>
        <v>#NAME?</v>
      </c>
    </row>
    <row r="200" spans="1:18" x14ac:dyDescent="0.25">
      <c r="A200" s="11"/>
      <c r="B200" s="12"/>
      <c r="C200" s="13"/>
      <c r="D200" s="19"/>
      <c r="E200" s="19"/>
      <c r="F200" s="20"/>
      <c r="J200" s="35"/>
      <c r="K200" s="36" t="e" cm="1">
        <f t="array" ref="K200">BUSCARV</f>
        <v>#NAME?</v>
      </c>
    </row>
    <row r="201" spans="1:18" x14ac:dyDescent="0.25">
      <c r="J201" s="35"/>
      <c r="K201" s="36" t="e" cm="1">
        <f t="array" ref="K201">BUSCARV</f>
        <v>#NAME?</v>
      </c>
    </row>
    <row r="202" spans="1:18" x14ac:dyDescent="0.25">
      <c r="J202" s="35"/>
      <c r="K202" s="36" t="e" cm="1">
        <f t="array" ref="K202">BUSCARV</f>
        <v>#NAME?</v>
      </c>
    </row>
    <row r="203" spans="1:18" x14ac:dyDescent="0.25">
      <c r="J203" s="35"/>
      <c r="K203" s="36" t="e" cm="1">
        <f t="array" ref="K203">BUSCARV</f>
        <v>#NAME?</v>
      </c>
    </row>
    <row r="204" spans="1:18" x14ac:dyDescent="0.25">
      <c r="J204" s="35"/>
      <c r="K204" s="36" t="e" cm="1">
        <f t="array" ref="K204">BUSCARV</f>
        <v>#NAME?</v>
      </c>
    </row>
    <row r="205" spans="1:18" x14ac:dyDescent="0.25">
      <c r="J205" s="35"/>
      <c r="K205" s="36" t="e" cm="1">
        <f t="array" ref="K205">BUSCARV</f>
        <v>#NAME?</v>
      </c>
    </row>
    <row r="206" spans="1:18" x14ac:dyDescent="0.25">
      <c r="J206" s="35"/>
      <c r="K206" s="36" t="e" cm="1">
        <f t="array" ref="K206">BUSCARV</f>
        <v>#NAME?</v>
      </c>
    </row>
    <row r="207" spans="1:18" x14ac:dyDescent="0.25">
      <c r="J207" s="35"/>
      <c r="K207" s="36" t="e" cm="1">
        <f t="array" ref="K207">BUSCARV</f>
        <v>#NAME?</v>
      </c>
    </row>
    <row r="208" spans="1:18" x14ac:dyDescent="0.25">
      <c r="J208" s="35"/>
      <c r="K208" s="36" t="e" cm="1">
        <f t="array" ref="K208">BUSCARV</f>
        <v>#NAME?</v>
      </c>
    </row>
    <row r="209" spans="10:11" x14ac:dyDescent="0.25">
      <c r="J209" s="35"/>
      <c r="K209" s="36" t="e" cm="1">
        <f t="array" ref="K209">BUSCARV</f>
        <v>#NAME?</v>
      </c>
    </row>
    <row r="210" spans="10:11" x14ac:dyDescent="0.25">
      <c r="J210" s="35"/>
      <c r="K210" s="36" t="e" cm="1">
        <f t="array" ref="K210">BUSCARV</f>
        <v>#NAME?</v>
      </c>
    </row>
    <row r="211" spans="10:11" x14ac:dyDescent="0.25">
      <c r="J211" s="35"/>
      <c r="K211" s="36" t="e" cm="1">
        <f t="array" ref="K211">BUSCARV</f>
        <v>#NAME?</v>
      </c>
    </row>
    <row r="212" spans="10:11" x14ac:dyDescent="0.25">
      <c r="J212" s="35"/>
      <c r="K212" s="36" t="e" cm="1">
        <f t="array" ref="K212">BUSCARV</f>
        <v>#NAME?</v>
      </c>
    </row>
    <row r="213" spans="10:11" x14ac:dyDescent="0.25">
      <c r="J213" s="35"/>
      <c r="K213" s="36" t="e" cm="1">
        <f t="array" ref="K213">BUSCARV</f>
        <v>#NAME?</v>
      </c>
    </row>
    <row r="214" spans="10:11" x14ac:dyDescent="0.25">
      <c r="J214" s="35"/>
      <c r="K214" s="36" t="e" cm="1">
        <f t="array" ref="K214">BUSCARV</f>
        <v>#NAME?</v>
      </c>
    </row>
    <row r="215" spans="10:11" x14ac:dyDescent="0.25">
      <c r="J215" s="35"/>
      <c r="K215" s="36" t="e" cm="1">
        <f t="array" ref="K215">BUSCARV</f>
        <v>#NAME?</v>
      </c>
    </row>
    <row r="216" spans="10:11" x14ac:dyDescent="0.25">
      <c r="J216" s="35"/>
      <c r="K216" s="36" t="e" cm="1">
        <f t="array" ref="K216">BUSCARV</f>
        <v>#NAME?</v>
      </c>
    </row>
    <row r="217" spans="10:11" x14ac:dyDescent="0.25">
      <c r="J217" s="35"/>
      <c r="K217" s="36" t="e" cm="1">
        <f t="array" ref="K217">BUSCARV</f>
        <v>#NAME?</v>
      </c>
    </row>
    <row r="218" spans="10:11" x14ac:dyDescent="0.25">
      <c r="J218" s="35"/>
      <c r="K218" s="36" t="e" cm="1">
        <f t="array" ref="K218">BUSCARV</f>
        <v>#NAME?</v>
      </c>
    </row>
    <row r="219" spans="10:11" x14ac:dyDescent="0.25">
      <c r="J219" s="35"/>
      <c r="K219" s="36" t="e" cm="1">
        <f t="array" ref="K219">BUSCARV</f>
        <v>#NAME?</v>
      </c>
    </row>
    <row r="220" spans="10:11" x14ac:dyDescent="0.25">
      <c r="J220" s="35"/>
      <c r="K220" s="36" t="e" cm="1">
        <f t="array" ref="K220">BUSCARV</f>
        <v>#NAME?</v>
      </c>
    </row>
    <row r="221" spans="10:11" x14ac:dyDescent="0.25">
      <c r="J221" s="35"/>
      <c r="K221" s="36" t="e" cm="1">
        <f t="array" ref="K221">BUSCARV</f>
        <v>#NAME?</v>
      </c>
    </row>
    <row r="222" spans="10:11" x14ac:dyDescent="0.25">
      <c r="J222" s="35"/>
      <c r="K222" s="36" t="e" cm="1">
        <f t="array" ref="K222">BUSCARV</f>
        <v>#NAME?</v>
      </c>
    </row>
    <row r="223" spans="10:11" x14ac:dyDescent="0.25">
      <c r="J223" s="35"/>
      <c r="K223" s="36" t="e" cm="1">
        <f t="array" ref="K223">BUSCARV</f>
        <v>#NAME?</v>
      </c>
    </row>
    <row r="224" spans="10:11" x14ac:dyDescent="0.25">
      <c r="J224" s="35"/>
      <c r="K224" s="36" t="e" cm="1">
        <f t="array" ref="K224">BUSCARV</f>
        <v>#NAME?</v>
      </c>
    </row>
    <row r="225" spans="10:11" x14ac:dyDescent="0.25">
      <c r="J225" s="35"/>
      <c r="K225" s="36" t="e" cm="1">
        <f t="array" ref="K225">BUSCARV</f>
        <v>#NAME?</v>
      </c>
    </row>
    <row r="226" spans="10:11" x14ac:dyDescent="0.25">
      <c r="J226" s="35"/>
      <c r="K226" s="36" t="e" cm="1">
        <f t="array" ref="K226">BUSCARV</f>
        <v>#NAME?</v>
      </c>
    </row>
    <row r="227" spans="10:11" x14ac:dyDescent="0.25">
      <c r="J227" s="35"/>
      <c r="K227" s="36" t="e" cm="1">
        <f t="array" ref="K227">BUSCARV</f>
        <v>#NAME?</v>
      </c>
    </row>
    <row r="228" spans="10:11" x14ac:dyDescent="0.25">
      <c r="J228" s="35"/>
      <c r="K228" s="36" t="e" cm="1">
        <f t="array" ref="K228">BUSCARV</f>
        <v>#NAME?</v>
      </c>
    </row>
    <row r="229" spans="10:11" x14ac:dyDescent="0.25">
      <c r="J229" s="35"/>
      <c r="K229" s="36" t="e" cm="1">
        <f t="array" ref="K229">BUSCARV</f>
        <v>#NAME?</v>
      </c>
    </row>
    <row r="230" spans="10:11" x14ac:dyDescent="0.25">
      <c r="J230" s="35"/>
      <c r="K230" s="36" t="e" cm="1">
        <f t="array" ref="K230">BUSCARV</f>
        <v>#NAME?</v>
      </c>
    </row>
    <row r="231" spans="10:11" x14ac:dyDescent="0.25">
      <c r="J231" s="35"/>
      <c r="K231" s="36" t="e" cm="1">
        <f t="array" ref="K231">BUSCARV</f>
        <v>#NAME?</v>
      </c>
    </row>
    <row r="232" spans="10:11" x14ac:dyDescent="0.25">
      <c r="J232" s="35"/>
      <c r="K232" s="36" t="e" cm="1">
        <f t="array" ref="K232">BUSCARV</f>
        <v>#NAME?</v>
      </c>
    </row>
    <row r="233" spans="10:11" x14ac:dyDescent="0.25">
      <c r="J233" s="35"/>
      <c r="K233" s="36" t="e" cm="1">
        <f t="array" ref="K233">BUSCARV</f>
        <v>#NAME?</v>
      </c>
    </row>
    <row r="234" spans="10:11" x14ac:dyDescent="0.25">
      <c r="J234" s="35"/>
      <c r="K234" s="36" t="e" cm="1">
        <f t="array" ref="K234">BUSCARV</f>
        <v>#NAME?</v>
      </c>
    </row>
    <row r="235" spans="10:11" x14ac:dyDescent="0.25">
      <c r="J235" s="35"/>
      <c r="K235" s="36" t="e" cm="1">
        <f t="array" ref="K235">BUSCARV</f>
        <v>#NAME?</v>
      </c>
    </row>
    <row r="236" spans="10:11" x14ac:dyDescent="0.25">
      <c r="J236" s="35"/>
      <c r="K236" s="36" t="e" cm="1">
        <f t="array" ref="K236">BUSCARV</f>
        <v>#NAME?</v>
      </c>
    </row>
    <row r="237" spans="10:11" x14ac:dyDescent="0.25">
      <c r="J237" s="35"/>
      <c r="K237" s="36" t="e" cm="1">
        <f t="array" ref="K237">BUSCARV</f>
        <v>#NAME?</v>
      </c>
    </row>
    <row r="238" spans="10:11" x14ac:dyDescent="0.25">
      <c r="J238" s="35"/>
      <c r="K238" s="36" t="e" cm="1">
        <f t="array" ref="K238">BUSCARV</f>
        <v>#NAME?</v>
      </c>
    </row>
    <row r="239" spans="10:11" x14ac:dyDescent="0.25">
      <c r="J239" s="35"/>
      <c r="K239" s="36" t="e" cm="1">
        <f t="array" ref="K239">BUSCARV</f>
        <v>#NAME?</v>
      </c>
    </row>
    <row r="240" spans="10:11" x14ac:dyDescent="0.25">
      <c r="J240" s="35"/>
      <c r="K240" s="36" t="e" cm="1">
        <f t="array" ref="K240">BUSCARV</f>
        <v>#NAME?</v>
      </c>
    </row>
    <row r="241" spans="10:11" x14ac:dyDescent="0.25">
      <c r="J241" s="35"/>
      <c r="K241" s="36" t="e" cm="1">
        <f t="array" ref="K241">BUSCARV</f>
        <v>#NAME?</v>
      </c>
    </row>
    <row r="242" spans="10:11" x14ac:dyDescent="0.25">
      <c r="J242" s="35"/>
      <c r="K242" s="36" t="e" cm="1">
        <f t="array" ref="K242">BUSCARV</f>
        <v>#NAME?</v>
      </c>
    </row>
    <row r="243" spans="10:11" x14ac:dyDescent="0.25">
      <c r="J243" s="35"/>
      <c r="K243" s="36" t="e" cm="1">
        <f t="array" ref="K243">BUSCARV</f>
        <v>#NAME?</v>
      </c>
    </row>
    <row r="244" spans="10:11" x14ac:dyDescent="0.25">
      <c r="J244" s="35"/>
      <c r="K244" s="36" t="e" cm="1">
        <f t="array" ref="K244">BUSCARV</f>
        <v>#NAME?</v>
      </c>
    </row>
    <row r="245" spans="10:11" x14ac:dyDescent="0.25">
      <c r="J245" s="35"/>
      <c r="K245" s="36" t="e" cm="1">
        <f t="array" ref="K245">BUSCARV</f>
        <v>#NAME?</v>
      </c>
    </row>
    <row r="246" spans="10:11" x14ac:dyDescent="0.25">
      <c r="J246" s="35"/>
      <c r="K246" s="36" t="e" cm="1">
        <f t="array" ref="K246">BUSCARV</f>
        <v>#NAME?</v>
      </c>
    </row>
    <row r="247" spans="10:11" x14ac:dyDescent="0.25">
      <c r="J247" s="35"/>
      <c r="K247" s="36" t="e" cm="1">
        <f t="array" ref="K247">BUSCARV</f>
        <v>#NAME?</v>
      </c>
    </row>
    <row r="248" spans="10:11" x14ac:dyDescent="0.25">
      <c r="J248" s="35"/>
      <c r="K248" s="36" t="e" cm="1">
        <f t="array" ref="K248">BUSCARV</f>
        <v>#NAME?</v>
      </c>
    </row>
  </sheetData>
  <mergeCells count="4">
    <mergeCell ref="A1:S1"/>
    <mergeCell ref="A2:F2"/>
    <mergeCell ref="H2:L2"/>
    <mergeCell ref="N2:R2"/>
  </mergeCells>
  <pageMargins left="0.7" right="0.7" top="0.75" bottom="0.75" header="0.3" footer="0.3"/>
  <tableParts count="3">
    <tablePart r:id="rId1"/>
    <tablePart r:id="rId2"/>
    <tablePart r:id="rId3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39B866-5A72-4750-9433-BA30D961480F}">
  <dimension ref="B6:O71"/>
  <sheetViews>
    <sheetView topLeftCell="B52" workbookViewId="0">
      <selection activeCell="D7" sqref="D7:N71"/>
    </sheetView>
  </sheetViews>
  <sheetFormatPr baseColWidth="10" defaultRowHeight="15" x14ac:dyDescent="0.25"/>
  <cols>
    <col min="2" max="2" width="28.140625" customWidth="1"/>
    <col min="11" max="11" width="13.5703125" customWidth="1"/>
    <col min="13" max="13" width="13.140625" customWidth="1"/>
    <col min="14" max="14" width="12.28515625" customWidth="1"/>
  </cols>
  <sheetData>
    <row r="6" spans="2:15" x14ac:dyDescent="0.25">
      <c r="B6" t="s">
        <v>255</v>
      </c>
      <c r="C6" t="s">
        <v>257</v>
      </c>
      <c r="D6" t="s">
        <v>256</v>
      </c>
      <c r="E6" t="s">
        <v>258</v>
      </c>
      <c r="F6" t="s">
        <v>259</v>
      </c>
      <c r="G6" t="s">
        <v>260</v>
      </c>
      <c r="H6" t="s">
        <v>261</v>
      </c>
      <c r="I6" t="s">
        <v>262</v>
      </c>
      <c r="J6" t="s">
        <v>263</v>
      </c>
      <c r="K6" t="s">
        <v>264</v>
      </c>
      <c r="L6" t="s">
        <v>265</v>
      </c>
      <c r="M6" t="s">
        <v>266</v>
      </c>
      <c r="N6" t="s">
        <v>267</v>
      </c>
      <c r="O6" t="s">
        <v>268</v>
      </c>
    </row>
    <row r="7" spans="2:15" x14ac:dyDescent="0.25">
      <c r="B7" s="26" t="s">
        <v>28</v>
      </c>
      <c r="C7" s="29">
        <f>INVENTARIO[[#This Row],[EXISTENCIAS INICIALES]]+INVENTARIO[[#This Row],[ENTRADAS]]-INVENTARIO[[#This Row],[SALIDAS]]</f>
        <v>42</v>
      </c>
      <c r="D7" s="34">
        <f t="shared" ref="D7:N27" ca="1" si="0">RANDBETWEEN(100,135)</f>
        <v>127</v>
      </c>
      <c r="E7" s="34">
        <f t="shared" ca="1" si="0"/>
        <v>127</v>
      </c>
      <c r="F7" s="34">
        <f t="shared" ca="1" si="0"/>
        <v>126</v>
      </c>
      <c r="G7" s="34">
        <f t="shared" ca="1" si="0"/>
        <v>115</v>
      </c>
      <c r="H7" s="34">
        <f t="shared" ca="1" si="0"/>
        <v>105</v>
      </c>
      <c r="I7" s="34">
        <f t="shared" ca="1" si="0"/>
        <v>117</v>
      </c>
      <c r="J7" s="34">
        <f t="shared" ca="1" si="0"/>
        <v>116</v>
      </c>
      <c r="K7" s="34">
        <f t="shared" ca="1" si="0"/>
        <v>101</v>
      </c>
      <c r="L7" s="34">
        <f t="shared" ca="1" si="0"/>
        <v>105</v>
      </c>
      <c r="M7" s="34">
        <f t="shared" ca="1" si="0"/>
        <v>123</v>
      </c>
      <c r="N7" s="34">
        <f t="shared" ca="1" si="0"/>
        <v>101</v>
      </c>
      <c r="O7" s="34">
        <f ca="1">SUM(D7,C7,E7,F7,G7,H7,I7,J7,K7,L7,M7,N7,)</f>
        <v>1305</v>
      </c>
    </row>
    <row r="8" spans="2:15" x14ac:dyDescent="0.25">
      <c r="B8" s="27" t="s">
        <v>29</v>
      </c>
      <c r="C8" s="30">
        <f>INVENTARIO[[#This Row],[EXISTENCIAS INICIALES]]+INVENTARIO[[#This Row],[ENTRADAS]]-INVENTARIO[[#This Row],[SALIDAS]]</f>
        <v>39</v>
      </c>
      <c r="D8" s="34">
        <f t="shared" ca="1" si="0"/>
        <v>101</v>
      </c>
      <c r="E8" s="34">
        <f t="shared" ca="1" si="0"/>
        <v>102</v>
      </c>
      <c r="F8" s="34">
        <f t="shared" ca="1" si="0"/>
        <v>103</v>
      </c>
      <c r="G8" s="34">
        <f t="shared" ca="1" si="0"/>
        <v>123</v>
      </c>
      <c r="H8" s="34">
        <f t="shared" ca="1" si="0"/>
        <v>111</v>
      </c>
      <c r="I8" s="34">
        <f t="shared" ca="1" si="0"/>
        <v>111</v>
      </c>
      <c r="J8" s="34">
        <f t="shared" ca="1" si="0"/>
        <v>101</v>
      </c>
      <c r="K8" s="34">
        <f t="shared" ca="1" si="0"/>
        <v>104</v>
      </c>
      <c r="L8" s="34">
        <f t="shared" ca="1" si="0"/>
        <v>117</v>
      </c>
      <c r="M8" s="34">
        <f t="shared" ca="1" si="0"/>
        <v>106</v>
      </c>
      <c r="N8" s="34">
        <f t="shared" ca="1" si="0"/>
        <v>128</v>
      </c>
      <c r="O8" s="34">
        <f t="shared" ref="O8:O70" ca="1" si="1">SUM(D8,C8,E8,F8,G8,H8,I8,J8,K8,L8,M8,N8,)</f>
        <v>1246</v>
      </c>
    </row>
    <row r="9" spans="2:15" x14ac:dyDescent="0.25">
      <c r="B9" s="26" t="s">
        <v>30</v>
      </c>
      <c r="C9" s="29">
        <f>INVENTARIO[[#This Row],[EXISTENCIAS INICIALES]]+INVENTARIO[[#This Row],[ENTRADAS]]-INVENTARIO[[#This Row],[SALIDAS]]</f>
        <v>43</v>
      </c>
      <c r="D9" s="34">
        <f t="shared" ca="1" si="0"/>
        <v>104</v>
      </c>
      <c r="E9" s="34">
        <f t="shared" ca="1" si="0"/>
        <v>114</v>
      </c>
      <c r="F9" s="34">
        <f t="shared" ca="1" si="0"/>
        <v>120</v>
      </c>
      <c r="G9" s="34">
        <f t="shared" ca="1" si="0"/>
        <v>102</v>
      </c>
      <c r="H9" s="34">
        <f t="shared" ca="1" si="0"/>
        <v>134</v>
      </c>
      <c r="I9" s="34">
        <f t="shared" ca="1" si="0"/>
        <v>121</v>
      </c>
      <c r="J9" s="34">
        <f t="shared" ca="1" si="0"/>
        <v>124</v>
      </c>
      <c r="K9" s="34">
        <f t="shared" ca="1" si="0"/>
        <v>118</v>
      </c>
      <c r="L9" s="34">
        <f t="shared" ca="1" si="0"/>
        <v>102</v>
      </c>
      <c r="M9" s="34">
        <f t="shared" ca="1" si="0"/>
        <v>134</v>
      </c>
      <c r="N9" s="34">
        <f t="shared" ca="1" si="0"/>
        <v>121</v>
      </c>
      <c r="O9" s="34">
        <f t="shared" ca="1" si="1"/>
        <v>1337</v>
      </c>
    </row>
    <row r="10" spans="2:15" x14ac:dyDescent="0.25">
      <c r="B10" s="27" t="s">
        <v>31</v>
      </c>
      <c r="C10" s="30">
        <f>INVENTARIO[[#This Row],[EXISTENCIAS INICIALES]]+INVENTARIO[[#This Row],[ENTRADAS]]-INVENTARIO[[#This Row],[SALIDAS]]</f>
        <v>42</v>
      </c>
      <c r="D10" s="34">
        <f t="shared" ca="1" si="0"/>
        <v>104</v>
      </c>
      <c r="E10" s="34">
        <f t="shared" ca="1" si="0"/>
        <v>115</v>
      </c>
      <c r="F10" s="34">
        <f t="shared" ca="1" si="0"/>
        <v>103</v>
      </c>
      <c r="G10" s="34">
        <f t="shared" ca="1" si="0"/>
        <v>135</v>
      </c>
      <c r="H10" s="34">
        <f t="shared" ca="1" si="0"/>
        <v>104</v>
      </c>
      <c r="I10" s="34">
        <f t="shared" ca="1" si="0"/>
        <v>120</v>
      </c>
      <c r="J10" s="34">
        <f t="shared" ca="1" si="0"/>
        <v>133</v>
      </c>
      <c r="K10" s="34">
        <f t="shared" ca="1" si="0"/>
        <v>129</v>
      </c>
      <c r="L10" s="34">
        <f t="shared" ca="1" si="0"/>
        <v>105</v>
      </c>
      <c r="M10" s="34">
        <f t="shared" ca="1" si="0"/>
        <v>110</v>
      </c>
      <c r="N10" s="34">
        <f t="shared" ca="1" si="0"/>
        <v>112</v>
      </c>
      <c r="O10" s="34">
        <f t="shared" ca="1" si="1"/>
        <v>1312</v>
      </c>
    </row>
    <row r="11" spans="2:15" x14ac:dyDescent="0.25">
      <c r="B11" s="26" t="s">
        <v>32</v>
      </c>
      <c r="C11" s="29">
        <f>INVENTARIO[[#This Row],[EXISTENCIAS INICIALES]]+INVENTARIO[[#This Row],[ENTRADAS]]-INVENTARIO[[#This Row],[SALIDAS]]</f>
        <v>31</v>
      </c>
      <c r="D11" s="34">
        <f t="shared" ca="1" si="0"/>
        <v>113</v>
      </c>
      <c r="E11" s="34">
        <f t="shared" ca="1" si="0"/>
        <v>129</v>
      </c>
      <c r="F11" s="34">
        <f t="shared" ca="1" si="0"/>
        <v>111</v>
      </c>
      <c r="G11" s="34">
        <f t="shared" ca="1" si="0"/>
        <v>125</v>
      </c>
      <c r="H11" s="34">
        <f t="shared" ca="1" si="0"/>
        <v>108</v>
      </c>
      <c r="I11" s="34">
        <f t="shared" ca="1" si="0"/>
        <v>102</v>
      </c>
      <c r="J11" s="34">
        <f t="shared" ca="1" si="0"/>
        <v>111</v>
      </c>
      <c r="K11" s="34">
        <f t="shared" ca="1" si="0"/>
        <v>110</v>
      </c>
      <c r="L11" s="34">
        <f t="shared" ca="1" si="0"/>
        <v>128</v>
      </c>
      <c r="M11" s="34">
        <f t="shared" ca="1" si="0"/>
        <v>121</v>
      </c>
      <c r="N11" s="34">
        <f t="shared" ca="1" si="0"/>
        <v>106</v>
      </c>
      <c r="O11" s="34">
        <f t="shared" ca="1" si="1"/>
        <v>1295</v>
      </c>
    </row>
    <row r="12" spans="2:15" x14ac:dyDescent="0.25">
      <c r="B12" s="27" t="s">
        <v>33</v>
      </c>
      <c r="C12" s="30">
        <f>INVENTARIO[[#This Row],[EXISTENCIAS INICIALES]]+INVENTARIO[[#This Row],[ENTRADAS]]-INVENTARIO[[#This Row],[SALIDAS]]</f>
        <v>49</v>
      </c>
      <c r="D12" s="34">
        <f t="shared" ca="1" si="0"/>
        <v>110</v>
      </c>
      <c r="E12" s="34">
        <f t="shared" ca="1" si="0"/>
        <v>122</v>
      </c>
      <c r="F12" s="34">
        <f t="shared" ca="1" si="0"/>
        <v>105</v>
      </c>
      <c r="G12" s="34">
        <f t="shared" ca="1" si="0"/>
        <v>113</v>
      </c>
      <c r="H12" s="34">
        <f t="shared" ca="1" si="0"/>
        <v>134</v>
      </c>
      <c r="I12" s="34">
        <f t="shared" ca="1" si="0"/>
        <v>104</v>
      </c>
      <c r="J12" s="34">
        <f t="shared" ca="1" si="0"/>
        <v>135</v>
      </c>
      <c r="K12" s="34">
        <f t="shared" ca="1" si="0"/>
        <v>127</v>
      </c>
      <c r="L12" s="34">
        <f t="shared" ca="1" si="0"/>
        <v>112</v>
      </c>
      <c r="M12" s="34">
        <f t="shared" ca="1" si="0"/>
        <v>118</v>
      </c>
      <c r="N12" s="34">
        <f t="shared" ca="1" si="0"/>
        <v>128</v>
      </c>
      <c r="O12" s="34">
        <f t="shared" ca="1" si="1"/>
        <v>1357</v>
      </c>
    </row>
    <row r="13" spans="2:15" x14ac:dyDescent="0.25">
      <c r="B13" s="26" t="s">
        <v>34</v>
      </c>
      <c r="C13" s="29">
        <f>INVENTARIO[[#This Row],[EXISTENCIAS INICIALES]]+INVENTARIO[[#This Row],[ENTRADAS]]-INVENTARIO[[#This Row],[SALIDAS]]</f>
        <v>47</v>
      </c>
      <c r="D13" s="34">
        <f t="shared" ca="1" si="0"/>
        <v>113</v>
      </c>
      <c r="E13" s="34">
        <f t="shared" ca="1" si="0"/>
        <v>102</v>
      </c>
      <c r="F13" s="34">
        <f t="shared" ca="1" si="0"/>
        <v>126</v>
      </c>
      <c r="G13" s="34">
        <f t="shared" ca="1" si="0"/>
        <v>134</v>
      </c>
      <c r="H13" s="34">
        <f t="shared" ca="1" si="0"/>
        <v>122</v>
      </c>
      <c r="I13" s="34">
        <f t="shared" ca="1" si="0"/>
        <v>132</v>
      </c>
      <c r="J13" s="34">
        <f t="shared" ca="1" si="0"/>
        <v>117</v>
      </c>
      <c r="K13" s="34">
        <f t="shared" ca="1" si="0"/>
        <v>118</v>
      </c>
      <c r="L13" s="34">
        <f t="shared" ca="1" si="0"/>
        <v>120</v>
      </c>
      <c r="M13" s="34">
        <f t="shared" ca="1" si="0"/>
        <v>114</v>
      </c>
      <c r="N13" s="34">
        <f t="shared" ca="1" si="0"/>
        <v>122</v>
      </c>
      <c r="O13" s="34">
        <f t="shared" ca="1" si="1"/>
        <v>1367</v>
      </c>
    </row>
    <row r="14" spans="2:15" x14ac:dyDescent="0.25">
      <c r="B14" s="27" t="s">
        <v>35</v>
      </c>
      <c r="C14" s="30">
        <f>INVENTARIO[[#This Row],[EXISTENCIAS INICIALES]]+INVENTARIO[[#This Row],[ENTRADAS]]-INVENTARIO[[#This Row],[SALIDAS]]</f>
        <v>43</v>
      </c>
      <c r="D14" s="34">
        <f t="shared" ca="1" si="0"/>
        <v>116</v>
      </c>
      <c r="E14" s="34">
        <f t="shared" ca="1" si="0"/>
        <v>100</v>
      </c>
      <c r="F14" s="34">
        <f t="shared" ca="1" si="0"/>
        <v>110</v>
      </c>
      <c r="G14" s="34">
        <f t="shared" ca="1" si="0"/>
        <v>121</v>
      </c>
      <c r="H14" s="34">
        <f t="shared" ca="1" si="0"/>
        <v>109</v>
      </c>
      <c r="I14" s="34">
        <f t="shared" ca="1" si="0"/>
        <v>125</v>
      </c>
      <c r="J14" s="34">
        <f t="shared" ca="1" si="0"/>
        <v>111</v>
      </c>
      <c r="K14" s="34">
        <f t="shared" ca="1" si="0"/>
        <v>114</v>
      </c>
      <c r="L14" s="34">
        <f t="shared" ca="1" si="0"/>
        <v>111</v>
      </c>
      <c r="M14" s="34">
        <f t="shared" ca="1" si="0"/>
        <v>133</v>
      </c>
      <c r="N14" s="34">
        <f t="shared" ca="1" si="0"/>
        <v>122</v>
      </c>
      <c r="O14" s="34">
        <f t="shared" ca="1" si="1"/>
        <v>1315</v>
      </c>
    </row>
    <row r="15" spans="2:15" x14ac:dyDescent="0.25">
      <c r="B15" s="26" t="s">
        <v>36</v>
      </c>
      <c r="C15" s="29">
        <f>INVENTARIO[[#This Row],[EXISTENCIAS INICIALES]]+INVENTARIO[[#This Row],[ENTRADAS]]-INVENTARIO[[#This Row],[SALIDAS]]</f>
        <v>37</v>
      </c>
      <c r="D15" s="34">
        <f t="shared" ca="1" si="0"/>
        <v>134</v>
      </c>
      <c r="E15" s="34">
        <f t="shared" ca="1" si="0"/>
        <v>106</v>
      </c>
      <c r="F15" s="34">
        <f t="shared" ca="1" si="0"/>
        <v>121</v>
      </c>
      <c r="G15" s="34">
        <f t="shared" ca="1" si="0"/>
        <v>120</v>
      </c>
      <c r="H15" s="34">
        <f t="shared" ca="1" si="0"/>
        <v>104</v>
      </c>
      <c r="I15" s="34">
        <f t="shared" ca="1" si="0"/>
        <v>117</v>
      </c>
      <c r="J15" s="34">
        <f t="shared" ca="1" si="0"/>
        <v>111</v>
      </c>
      <c r="K15" s="34">
        <f t="shared" ca="1" si="0"/>
        <v>135</v>
      </c>
      <c r="L15" s="34">
        <f t="shared" ca="1" si="0"/>
        <v>135</v>
      </c>
      <c r="M15" s="34">
        <f t="shared" ca="1" si="0"/>
        <v>120</v>
      </c>
      <c r="N15" s="34">
        <f t="shared" ca="1" si="0"/>
        <v>107</v>
      </c>
      <c r="O15" s="34">
        <f t="shared" ca="1" si="1"/>
        <v>1347</v>
      </c>
    </row>
    <row r="16" spans="2:15" x14ac:dyDescent="0.25">
      <c r="B16" s="27" t="s">
        <v>36</v>
      </c>
      <c r="C16" s="30">
        <f>INVENTARIO[[#This Row],[EXISTENCIAS INICIALES]]+INVENTARIO[[#This Row],[ENTRADAS]]-INVENTARIO[[#This Row],[SALIDAS]]</f>
        <v>46</v>
      </c>
      <c r="D16" s="34">
        <f t="shared" ca="1" si="0"/>
        <v>103</v>
      </c>
      <c r="E16" s="34">
        <f t="shared" ca="1" si="0"/>
        <v>116</v>
      </c>
      <c r="F16" s="34">
        <f t="shared" ca="1" si="0"/>
        <v>117</v>
      </c>
      <c r="G16" s="34">
        <f t="shared" ca="1" si="0"/>
        <v>132</v>
      </c>
      <c r="H16" s="34">
        <f t="shared" ca="1" si="0"/>
        <v>124</v>
      </c>
      <c r="I16" s="34">
        <f t="shared" ca="1" si="0"/>
        <v>119</v>
      </c>
      <c r="J16" s="34">
        <f t="shared" ca="1" si="0"/>
        <v>128</v>
      </c>
      <c r="K16" s="34">
        <f t="shared" ca="1" si="0"/>
        <v>115</v>
      </c>
      <c r="L16" s="34">
        <f t="shared" ca="1" si="0"/>
        <v>129</v>
      </c>
      <c r="M16" s="34">
        <f t="shared" ca="1" si="0"/>
        <v>124</v>
      </c>
      <c r="N16" s="34">
        <f t="shared" ca="1" si="0"/>
        <v>122</v>
      </c>
      <c r="O16" s="34">
        <f t="shared" ca="1" si="1"/>
        <v>1375</v>
      </c>
    </row>
    <row r="17" spans="2:15" x14ac:dyDescent="0.25">
      <c r="B17" s="26" t="s">
        <v>37</v>
      </c>
      <c r="C17" s="29">
        <f>INVENTARIO[[#This Row],[EXISTENCIAS INICIALES]]+INVENTARIO[[#This Row],[ENTRADAS]]-INVENTARIO[[#This Row],[SALIDAS]]</f>
        <v>49</v>
      </c>
      <c r="D17" s="34">
        <f t="shared" ca="1" si="0"/>
        <v>104</v>
      </c>
      <c r="E17" s="34">
        <f t="shared" ca="1" si="0"/>
        <v>108</v>
      </c>
      <c r="F17" s="34">
        <f t="shared" ca="1" si="0"/>
        <v>103</v>
      </c>
      <c r="G17" s="34">
        <f t="shared" ca="1" si="0"/>
        <v>110</v>
      </c>
      <c r="H17" s="34">
        <f t="shared" ca="1" si="0"/>
        <v>119</v>
      </c>
      <c r="I17" s="34">
        <f t="shared" ca="1" si="0"/>
        <v>115</v>
      </c>
      <c r="J17" s="34">
        <f t="shared" ca="1" si="0"/>
        <v>113</v>
      </c>
      <c r="K17" s="34">
        <f t="shared" ca="1" si="0"/>
        <v>105</v>
      </c>
      <c r="L17" s="34">
        <f t="shared" ca="1" si="0"/>
        <v>120</v>
      </c>
      <c r="M17" s="34">
        <f t="shared" ca="1" si="0"/>
        <v>131</v>
      </c>
      <c r="N17" s="34">
        <f t="shared" ca="1" si="0"/>
        <v>110</v>
      </c>
      <c r="O17" s="34">
        <f t="shared" ca="1" si="1"/>
        <v>1287</v>
      </c>
    </row>
    <row r="18" spans="2:15" x14ac:dyDescent="0.25">
      <c r="B18" s="27" t="s">
        <v>38</v>
      </c>
      <c r="C18" s="30">
        <f>INVENTARIO[[#This Row],[EXISTENCIAS INICIALES]]+INVENTARIO[[#This Row],[ENTRADAS]]-INVENTARIO[[#This Row],[SALIDAS]]</f>
        <v>60</v>
      </c>
      <c r="D18" s="34">
        <f t="shared" ca="1" si="0"/>
        <v>134</v>
      </c>
      <c r="E18" s="34">
        <f t="shared" ca="1" si="0"/>
        <v>103</v>
      </c>
      <c r="F18" s="34">
        <f t="shared" ca="1" si="0"/>
        <v>132</v>
      </c>
      <c r="G18" s="34">
        <f t="shared" ca="1" si="0"/>
        <v>104</v>
      </c>
      <c r="H18" s="34">
        <f t="shared" ca="1" si="0"/>
        <v>107</v>
      </c>
      <c r="I18" s="34">
        <f t="shared" ca="1" si="0"/>
        <v>133</v>
      </c>
      <c r="J18" s="34">
        <f t="shared" ca="1" si="0"/>
        <v>102</v>
      </c>
      <c r="K18" s="34">
        <f t="shared" ca="1" si="0"/>
        <v>104</v>
      </c>
      <c r="L18" s="34">
        <f t="shared" ca="1" si="0"/>
        <v>112</v>
      </c>
      <c r="M18" s="34">
        <f t="shared" ca="1" si="0"/>
        <v>103</v>
      </c>
      <c r="N18" s="34">
        <f t="shared" ca="1" si="0"/>
        <v>116</v>
      </c>
      <c r="O18" s="34">
        <f t="shared" ca="1" si="1"/>
        <v>1310</v>
      </c>
    </row>
    <row r="19" spans="2:15" x14ac:dyDescent="0.25">
      <c r="B19" s="26" t="s">
        <v>39</v>
      </c>
      <c r="C19" s="29">
        <f>INVENTARIO[[#This Row],[EXISTENCIAS INICIALES]]+INVENTARIO[[#This Row],[ENTRADAS]]-INVENTARIO[[#This Row],[SALIDAS]]</f>
        <v>46</v>
      </c>
      <c r="D19" s="34">
        <f t="shared" ca="1" si="0"/>
        <v>106</v>
      </c>
      <c r="E19" s="34">
        <f t="shared" ca="1" si="0"/>
        <v>128</v>
      </c>
      <c r="F19" s="34">
        <f t="shared" ca="1" si="0"/>
        <v>133</v>
      </c>
      <c r="G19" s="34">
        <f t="shared" ca="1" si="0"/>
        <v>115</v>
      </c>
      <c r="H19" s="34">
        <f t="shared" ca="1" si="0"/>
        <v>126</v>
      </c>
      <c r="I19" s="34">
        <f t="shared" ca="1" si="0"/>
        <v>131</v>
      </c>
      <c r="J19" s="34">
        <f t="shared" ca="1" si="0"/>
        <v>129</v>
      </c>
      <c r="K19" s="34">
        <f t="shared" ca="1" si="0"/>
        <v>117</v>
      </c>
      <c r="L19" s="34">
        <f t="shared" ca="1" si="0"/>
        <v>104</v>
      </c>
      <c r="M19" s="34">
        <f t="shared" ca="1" si="0"/>
        <v>133</v>
      </c>
      <c r="N19" s="34">
        <f t="shared" ca="1" si="0"/>
        <v>100</v>
      </c>
      <c r="O19" s="34">
        <f t="shared" ca="1" si="1"/>
        <v>1368</v>
      </c>
    </row>
    <row r="20" spans="2:15" x14ac:dyDescent="0.25">
      <c r="B20" s="27" t="s">
        <v>40</v>
      </c>
      <c r="C20" s="30">
        <f>INVENTARIO[[#This Row],[EXISTENCIAS INICIALES]]+INVENTARIO[[#This Row],[ENTRADAS]]-INVENTARIO[[#This Row],[SALIDAS]]</f>
        <v>56</v>
      </c>
      <c r="D20" s="34">
        <f t="shared" ca="1" si="0"/>
        <v>102</v>
      </c>
      <c r="E20" s="34">
        <f t="shared" ca="1" si="0"/>
        <v>117</v>
      </c>
      <c r="F20" s="34">
        <f t="shared" ca="1" si="0"/>
        <v>114</v>
      </c>
      <c r="G20" s="34">
        <f t="shared" ca="1" si="0"/>
        <v>135</v>
      </c>
      <c r="H20" s="34">
        <f t="shared" ca="1" si="0"/>
        <v>105</v>
      </c>
      <c r="I20" s="34">
        <f t="shared" ca="1" si="0"/>
        <v>122</v>
      </c>
      <c r="J20" s="34">
        <f t="shared" ca="1" si="0"/>
        <v>103</v>
      </c>
      <c r="K20" s="34">
        <f t="shared" ca="1" si="0"/>
        <v>133</v>
      </c>
      <c r="L20" s="34">
        <f t="shared" ca="1" si="0"/>
        <v>121</v>
      </c>
      <c r="M20" s="34">
        <f t="shared" ca="1" si="0"/>
        <v>130</v>
      </c>
      <c r="N20" s="34">
        <f t="shared" ca="1" si="0"/>
        <v>122</v>
      </c>
      <c r="O20" s="34">
        <f t="shared" ca="1" si="1"/>
        <v>1360</v>
      </c>
    </row>
    <row r="21" spans="2:15" x14ac:dyDescent="0.25">
      <c r="B21" s="26" t="s">
        <v>41</v>
      </c>
      <c r="C21" s="29">
        <f>INVENTARIO[[#This Row],[EXISTENCIAS INICIALES]]+INVENTARIO[[#This Row],[ENTRADAS]]-INVENTARIO[[#This Row],[SALIDAS]]</f>
        <v>14</v>
      </c>
      <c r="D21" s="34">
        <f t="shared" ca="1" si="0"/>
        <v>123</v>
      </c>
      <c r="E21" s="34">
        <f t="shared" ca="1" si="0"/>
        <v>133</v>
      </c>
      <c r="F21" s="34">
        <f t="shared" ca="1" si="0"/>
        <v>112</v>
      </c>
      <c r="G21" s="34">
        <f t="shared" ca="1" si="0"/>
        <v>110</v>
      </c>
      <c r="H21" s="34">
        <f t="shared" ca="1" si="0"/>
        <v>132</v>
      </c>
      <c r="I21" s="34">
        <f t="shared" ca="1" si="0"/>
        <v>130</v>
      </c>
      <c r="J21" s="34">
        <f t="shared" ca="1" si="0"/>
        <v>122</v>
      </c>
      <c r="K21" s="34">
        <f t="shared" ca="1" si="0"/>
        <v>115</v>
      </c>
      <c r="L21" s="34">
        <f t="shared" ca="1" si="0"/>
        <v>109</v>
      </c>
      <c r="M21" s="34">
        <f t="shared" ca="1" si="0"/>
        <v>122</v>
      </c>
      <c r="N21" s="34">
        <f t="shared" ca="1" si="0"/>
        <v>125</v>
      </c>
      <c r="O21" s="34">
        <f t="shared" ca="1" si="1"/>
        <v>1347</v>
      </c>
    </row>
    <row r="22" spans="2:15" x14ac:dyDescent="0.25">
      <c r="B22" s="28" t="s">
        <v>42</v>
      </c>
      <c r="C22" s="31">
        <f>INVENTARIO[[#This Row],[EXISTENCIAS INICIALES]]+INVENTARIO[[#This Row],[ENTRADAS]]-INVENTARIO[[#This Row],[SALIDAS]]</f>
        <v>44</v>
      </c>
      <c r="D22" s="34">
        <f t="shared" ca="1" si="0"/>
        <v>134</v>
      </c>
      <c r="E22" s="34">
        <f t="shared" ca="1" si="0"/>
        <v>121</v>
      </c>
      <c r="F22" s="34">
        <f t="shared" ca="1" si="0"/>
        <v>135</v>
      </c>
      <c r="G22" s="34">
        <f t="shared" ca="1" si="0"/>
        <v>100</v>
      </c>
      <c r="H22" s="34">
        <f t="shared" ca="1" si="0"/>
        <v>105</v>
      </c>
      <c r="I22" s="34">
        <f t="shared" ca="1" si="0"/>
        <v>113</v>
      </c>
      <c r="J22" s="34">
        <f t="shared" ca="1" si="0"/>
        <v>121</v>
      </c>
      <c r="K22" s="34">
        <f t="shared" ca="1" si="0"/>
        <v>116</v>
      </c>
      <c r="L22" s="34">
        <f t="shared" ca="1" si="0"/>
        <v>108</v>
      </c>
      <c r="M22" s="34">
        <f t="shared" ca="1" si="0"/>
        <v>124</v>
      </c>
      <c r="N22" s="34">
        <f t="shared" ca="1" si="0"/>
        <v>132</v>
      </c>
      <c r="O22" s="34">
        <f t="shared" ca="1" si="1"/>
        <v>1353</v>
      </c>
    </row>
    <row r="23" spans="2:15" x14ac:dyDescent="0.25">
      <c r="B23" s="26" t="s">
        <v>53</v>
      </c>
      <c r="C23" s="32">
        <f>INVENTARIO[[#This Row],[EXISTENCIAS INICIALES]]+INVENTARIO[[#This Row],[ENTRADAS]]-INVENTARIO[[#This Row],[SALIDAS]]</f>
        <v>32</v>
      </c>
      <c r="D23" s="34">
        <f t="shared" ca="1" si="0"/>
        <v>114</v>
      </c>
      <c r="E23" s="34">
        <f t="shared" ca="1" si="0"/>
        <v>119</v>
      </c>
      <c r="F23" s="34">
        <f t="shared" ca="1" si="0"/>
        <v>106</v>
      </c>
      <c r="G23" s="34">
        <f t="shared" ca="1" si="0"/>
        <v>104</v>
      </c>
      <c r="H23" s="34">
        <f t="shared" ca="1" si="0"/>
        <v>131</v>
      </c>
      <c r="I23" s="34">
        <f t="shared" ca="1" si="0"/>
        <v>106</v>
      </c>
      <c r="J23" s="34">
        <f t="shared" ca="1" si="0"/>
        <v>100</v>
      </c>
      <c r="K23" s="34">
        <f t="shared" ca="1" si="0"/>
        <v>122</v>
      </c>
      <c r="L23" s="34">
        <f t="shared" ca="1" si="0"/>
        <v>104</v>
      </c>
      <c r="M23" s="34">
        <f t="shared" ca="1" si="0"/>
        <v>101</v>
      </c>
      <c r="N23" s="34">
        <f t="shared" ca="1" si="0"/>
        <v>127</v>
      </c>
      <c r="O23" s="34">
        <f t="shared" ca="1" si="1"/>
        <v>1266</v>
      </c>
    </row>
    <row r="24" spans="2:15" x14ac:dyDescent="0.25">
      <c r="B24" s="27" t="s">
        <v>54</v>
      </c>
      <c r="C24" s="33">
        <f>INVENTARIO[[#This Row],[EXISTENCIAS INICIALES]]+INVENTARIO[[#This Row],[ENTRADAS]]-INVENTARIO[[#This Row],[SALIDAS]]</f>
        <v>46</v>
      </c>
      <c r="D24" s="34">
        <f t="shared" ca="1" si="0"/>
        <v>102</v>
      </c>
      <c r="E24" s="34">
        <f t="shared" ca="1" si="0"/>
        <v>103</v>
      </c>
      <c r="F24" s="34">
        <f t="shared" ca="1" si="0"/>
        <v>134</v>
      </c>
      <c r="G24" s="34">
        <f t="shared" ca="1" si="0"/>
        <v>134</v>
      </c>
      <c r="H24" s="34">
        <f t="shared" ca="1" si="0"/>
        <v>100</v>
      </c>
      <c r="I24" s="34">
        <f t="shared" ca="1" si="0"/>
        <v>125</v>
      </c>
      <c r="J24" s="34">
        <f t="shared" ca="1" si="0"/>
        <v>100</v>
      </c>
      <c r="K24" s="34">
        <f t="shared" ca="1" si="0"/>
        <v>107</v>
      </c>
      <c r="L24" s="34">
        <f t="shared" ca="1" si="0"/>
        <v>113</v>
      </c>
      <c r="M24" s="34">
        <f t="shared" ca="1" si="0"/>
        <v>128</v>
      </c>
      <c r="N24" s="34">
        <f t="shared" ca="1" si="0"/>
        <v>122</v>
      </c>
      <c r="O24" s="34">
        <f t="shared" ca="1" si="1"/>
        <v>1314</v>
      </c>
    </row>
    <row r="25" spans="2:15" x14ac:dyDescent="0.25">
      <c r="B25" s="26" t="s">
        <v>55</v>
      </c>
      <c r="C25" s="32">
        <f>INVENTARIO[[#This Row],[EXISTENCIAS INICIALES]]+INVENTARIO[[#This Row],[ENTRADAS]]-INVENTARIO[[#This Row],[SALIDAS]]</f>
        <v>45</v>
      </c>
      <c r="D25" s="34">
        <f t="shared" ca="1" si="0"/>
        <v>135</v>
      </c>
      <c r="E25" s="34">
        <f t="shared" ca="1" si="0"/>
        <v>119</v>
      </c>
      <c r="F25" s="34">
        <f t="shared" ca="1" si="0"/>
        <v>113</v>
      </c>
      <c r="G25" s="34">
        <f t="shared" ca="1" si="0"/>
        <v>128</v>
      </c>
      <c r="H25" s="34">
        <f t="shared" ca="1" si="0"/>
        <v>131</v>
      </c>
      <c r="I25" s="34">
        <f t="shared" ca="1" si="0"/>
        <v>122</v>
      </c>
      <c r="J25" s="34">
        <f t="shared" ca="1" si="0"/>
        <v>107</v>
      </c>
      <c r="K25" s="34">
        <f t="shared" ca="1" si="0"/>
        <v>122</v>
      </c>
      <c r="L25" s="34">
        <f t="shared" ca="1" si="0"/>
        <v>103</v>
      </c>
      <c r="M25" s="34">
        <f t="shared" ca="1" si="0"/>
        <v>132</v>
      </c>
      <c r="N25" s="34">
        <f t="shared" ca="1" si="0"/>
        <v>106</v>
      </c>
      <c r="O25" s="34">
        <f t="shared" ca="1" si="1"/>
        <v>1363</v>
      </c>
    </row>
    <row r="26" spans="2:15" x14ac:dyDescent="0.25">
      <c r="B26" s="27" t="s">
        <v>56</v>
      </c>
      <c r="C26" s="33">
        <f>INVENTARIO[[#This Row],[EXISTENCIAS INICIALES]]+INVENTARIO[[#This Row],[ENTRADAS]]-INVENTARIO[[#This Row],[SALIDAS]]</f>
        <v>35</v>
      </c>
      <c r="D26" s="34">
        <f t="shared" ca="1" si="0"/>
        <v>123</v>
      </c>
      <c r="E26" s="34">
        <f t="shared" ca="1" si="0"/>
        <v>109</v>
      </c>
      <c r="F26" s="34">
        <f t="shared" ca="1" si="0"/>
        <v>109</v>
      </c>
      <c r="G26" s="34">
        <f t="shared" ca="1" si="0"/>
        <v>101</v>
      </c>
      <c r="H26" s="34">
        <f t="shared" ca="1" si="0"/>
        <v>120</v>
      </c>
      <c r="I26" s="34">
        <f t="shared" ca="1" si="0"/>
        <v>116</v>
      </c>
      <c r="J26" s="34">
        <f t="shared" ca="1" si="0"/>
        <v>117</v>
      </c>
      <c r="K26" s="34">
        <f t="shared" ca="1" si="0"/>
        <v>127</v>
      </c>
      <c r="L26" s="34">
        <f t="shared" ca="1" si="0"/>
        <v>113</v>
      </c>
      <c r="M26" s="34">
        <f t="shared" ca="1" si="0"/>
        <v>126</v>
      </c>
      <c r="N26" s="34">
        <f t="shared" ca="1" si="0"/>
        <v>128</v>
      </c>
      <c r="O26" s="34">
        <f t="shared" ca="1" si="1"/>
        <v>1324</v>
      </c>
    </row>
    <row r="27" spans="2:15" x14ac:dyDescent="0.25">
      <c r="B27" s="26" t="s">
        <v>57</v>
      </c>
      <c r="C27" s="32">
        <f>INVENTARIO[[#This Row],[EXISTENCIAS INICIALES]]+INVENTARIO[[#This Row],[ENTRADAS]]-INVENTARIO[[#This Row],[SALIDAS]]</f>
        <v>55</v>
      </c>
      <c r="D27" s="34">
        <f t="shared" ca="1" si="0"/>
        <v>131</v>
      </c>
      <c r="E27" s="34">
        <f t="shared" ca="1" si="0"/>
        <v>133</v>
      </c>
      <c r="F27" s="34">
        <f t="shared" ca="1" si="0"/>
        <v>102</v>
      </c>
      <c r="G27" s="34">
        <f t="shared" ca="1" si="0"/>
        <v>112</v>
      </c>
      <c r="H27" s="34">
        <f t="shared" ref="D27:N50" ca="1" si="2">RANDBETWEEN(100,135)</f>
        <v>129</v>
      </c>
      <c r="I27" s="34">
        <f t="shared" ca="1" si="2"/>
        <v>126</v>
      </c>
      <c r="J27" s="34">
        <f t="shared" ca="1" si="2"/>
        <v>102</v>
      </c>
      <c r="K27" s="34">
        <f t="shared" ca="1" si="2"/>
        <v>126</v>
      </c>
      <c r="L27" s="34">
        <f t="shared" ca="1" si="2"/>
        <v>126</v>
      </c>
      <c r="M27" s="34">
        <f t="shared" ca="1" si="2"/>
        <v>135</v>
      </c>
      <c r="N27" s="34">
        <f t="shared" ca="1" si="2"/>
        <v>102</v>
      </c>
      <c r="O27" s="34">
        <f t="shared" ca="1" si="1"/>
        <v>1379</v>
      </c>
    </row>
    <row r="28" spans="2:15" x14ac:dyDescent="0.25">
      <c r="B28" s="27" t="s">
        <v>58</v>
      </c>
      <c r="C28" s="33">
        <f>INVENTARIO[[#This Row],[EXISTENCIAS INICIALES]]+INVENTARIO[[#This Row],[ENTRADAS]]-INVENTARIO[[#This Row],[SALIDAS]]</f>
        <v>72</v>
      </c>
      <c r="D28" s="34">
        <f t="shared" ca="1" si="2"/>
        <v>110</v>
      </c>
      <c r="E28" s="34">
        <f t="shared" ca="1" si="2"/>
        <v>135</v>
      </c>
      <c r="F28" s="34">
        <f t="shared" ca="1" si="2"/>
        <v>106</v>
      </c>
      <c r="G28" s="34">
        <f t="shared" ca="1" si="2"/>
        <v>132</v>
      </c>
      <c r="H28" s="34">
        <f t="shared" ca="1" si="2"/>
        <v>109</v>
      </c>
      <c r="I28" s="34">
        <f t="shared" ca="1" si="2"/>
        <v>122</v>
      </c>
      <c r="J28" s="34">
        <f t="shared" ca="1" si="2"/>
        <v>109</v>
      </c>
      <c r="K28" s="34">
        <f t="shared" ca="1" si="2"/>
        <v>111</v>
      </c>
      <c r="L28" s="34">
        <f t="shared" ca="1" si="2"/>
        <v>130</v>
      </c>
      <c r="M28" s="34">
        <f t="shared" ca="1" si="2"/>
        <v>122</v>
      </c>
      <c r="N28" s="34">
        <f t="shared" ca="1" si="2"/>
        <v>101</v>
      </c>
      <c r="O28" s="34">
        <f t="shared" ca="1" si="1"/>
        <v>1359</v>
      </c>
    </row>
    <row r="29" spans="2:15" x14ac:dyDescent="0.25">
      <c r="B29" s="26" t="s">
        <v>59</v>
      </c>
      <c r="C29" s="32">
        <f>INVENTARIO[[#This Row],[EXISTENCIAS INICIALES]]+INVENTARIO[[#This Row],[ENTRADAS]]-INVENTARIO[[#This Row],[SALIDAS]]</f>
        <v>52</v>
      </c>
      <c r="D29" s="34">
        <f t="shared" ca="1" si="2"/>
        <v>131</v>
      </c>
      <c r="E29" s="34">
        <f t="shared" ca="1" si="2"/>
        <v>104</v>
      </c>
      <c r="F29" s="34">
        <f t="shared" ca="1" si="2"/>
        <v>105</v>
      </c>
      <c r="G29" s="34">
        <f t="shared" ca="1" si="2"/>
        <v>109</v>
      </c>
      <c r="H29" s="34">
        <f t="shared" ca="1" si="2"/>
        <v>107</v>
      </c>
      <c r="I29" s="34">
        <f t="shared" ca="1" si="2"/>
        <v>103</v>
      </c>
      <c r="J29" s="34">
        <f t="shared" ca="1" si="2"/>
        <v>118</v>
      </c>
      <c r="K29" s="34">
        <f t="shared" ca="1" si="2"/>
        <v>108</v>
      </c>
      <c r="L29" s="34">
        <f t="shared" ca="1" si="2"/>
        <v>124</v>
      </c>
      <c r="M29" s="34">
        <f t="shared" ca="1" si="2"/>
        <v>132</v>
      </c>
      <c r="N29" s="34">
        <f t="shared" ca="1" si="2"/>
        <v>123</v>
      </c>
      <c r="O29" s="34">
        <f t="shared" ca="1" si="1"/>
        <v>1316</v>
      </c>
    </row>
    <row r="30" spans="2:15" x14ac:dyDescent="0.25">
      <c r="B30" s="27" t="s">
        <v>60</v>
      </c>
      <c r="C30" s="33">
        <f>INVENTARIO[[#This Row],[EXISTENCIAS INICIALES]]+INVENTARIO[[#This Row],[ENTRADAS]]-INVENTARIO[[#This Row],[SALIDAS]]</f>
        <v>20</v>
      </c>
      <c r="D30" s="34">
        <f t="shared" ca="1" si="2"/>
        <v>110</v>
      </c>
      <c r="E30" s="34">
        <f t="shared" ca="1" si="2"/>
        <v>135</v>
      </c>
      <c r="F30" s="34">
        <f t="shared" ca="1" si="2"/>
        <v>133</v>
      </c>
      <c r="G30" s="34">
        <f t="shared" ca="1" si="2"/>
        <v>101</v>
      </c>
      <c r="H30" s="34">
        <f t="shared" ca="1" si="2"/>
        <v>105</v>
      </c>
      <c r="I30" s="34">
        <f t="shared" ca="1" si="2"/>
        <v>111</v>
      </c>
      <c r="J30" s="34">
        <f t="shared" ca="1" si="2"/>
        <v>120</v>
      </c>
      <c r="K30" s="34">
        <f t="shared" ca="1" si="2"/>
        <v>104</v>
      </c>
      <c r="L30" s="34">
        <f t="shared" ca="1" si="2"/>
        <v>100</v>
      </c>
      <c r="M30" s="34">
        <f t="shared" ca="1" si="2"/>
        <v>102</v>
      </c>
      <c r="N30" s="34">
        <f t="shared" ca="1" si="2"/>
        <v>135</v>
      </c>
      <c r="O30" s="34">
        <f t="shared" ca="1" si="1"/>
        <v>1276</v>
      </c>
    </row>
    <row r="31" spans="2:15" x14ac:dyDescent="0.25">
      <c r="B31" s="26" t="s">
        <v>61</v>
      </c>
      <c r="C31" s="32">
        <f>INVENTARIO[[#This Row],[EXISTENCIAS INICIALES]]+INVENTARIO[[#This Row],[ENTRADAS]]-INVENTARIO[[#This Row],[SALIDAS]]</f>
        <v>29</v>
      </c>
      <c r="D31" s="34">
        <f t="shared" ca="1" si="2"/>
        <v>131</v>
      </c>
      <c r="E31" s="34">
        <f t="shared" ca="1" si="2"/>
        <v>131</v>
      </c>
      <c r="F31" s="34">
        <f t="shared" ca="1" si="2"/>
        <v>129</v>
      </c>
      <c r="G31" s="34">
        <f t="shared" ca="1" si="2"/>
        <v>124</v>
      </c>
      <c r="H31" s="34">
        <f t="shared" ca="1" si="2"/>
        <v>115</v>
      </c>
      <c r="I31" s="34">
        <f t="shared" ca="1" si="2"/>
        <v>118</v>
      </c>
      <c r="J31" s="34">
        <f t="shared" ca="1" si="2"/>
        <v>121</v>
      </c>
      <c r="K31" s="34">
        <f t="shared" ca="1" si="2"/>
        <v>101</v>
      </c>
      <c r="L31" s="34">
        <f t="shared" ca="1" si="2"/>
        <v>122</v>
      </c>
      <c r="M31" s="34">
        <f t="shared" ca="1" si="2"/>
        <v>129</v>
      </c>
      <c r="N31" s="34">
        <f t="shared" ca="1" si="2"/>
        <v>131</v>
      </c>
      <c r="O31" s="34">
        <f t="shared" ca="1" si="1"/>
        <v>1381</v>
      </c>
    </row>
    <row r="32" spans="2:15" x14ac:dyDescent="0.25">
      <c r="B32" s="27" t="s">
        <v>62</v>
      </c>
      <c r="C32" s="33">
        <f>INVENTARIO[[#This Row],[EXISTENCIAS INICIALES]]+INVENTARIO[[#This Row],[ENTRADAS]]-INVENTARIO[[#This Row],[SALIDAS]]</f>
        <v>18</v>
      </c>
      <c r="D32" s="34">
        <f t="shared" ca="1" si="2"/>
        <v>102</v>
      </c>
      <c r="E32" s="34">
        <f t="shared" ca="1" si="2"/>
        <v>102</v>
      </c>
      <c r="F32" s="34">
        <f t="shared" ca="1" si="2"/>
        <v>134</v>
      </c>
      <c r="G32" s="34">
        <f t="shared" ca="1" si="2"/>
        <v>124</v>
      </c>
      <c r="H32" s="34">
        <f t="shared" ca="1" si="2"/>
        <v>122</v>
      </c>
      <c r="I32" s="34">
        <f t="shared" ca="1" si="2"/>
        <v>118</v>
      </c>
      <c r="J32" s="34">
        <f t="shared" ca="1" si="2"/>
        <v>105</v>
      </c>
      <c r="K32" s="34">
        <f t="shared" ca="1" si="2"/>
        <v>133</v>
      </c>
      <c r="L32" s="34">
        <f t="shared" ca="1" si="2"/>
        <v>130</v>
      </c>
      <c r="M32" s="34">
        <f t="shared" ca="1" si="2"/>
        <v>121</v>
      </c>
      <c r="N32" s="34">
        <f t="shared" ca="1" si="2"/>
        <v>134</v>
      </c>
      <c r="O32" s="34">
        <f t="shared" ca="1" si="1"/>
        <v>1343</v>
      </c>
    </row>
    <row r="33" spans="2:15" x14ac:dyDescent="0.25">
      <c r="B33" s="26" t="s">
        <v>74</v>
      </c>
      <c r="C33" s="32">
        <f>INVENTARIO[[#This Row],[EXISTENCIAS INICIALES]]+INVENTARIO[[#This Row],[ENTRADAS]]-INVENTARIO[[#This Row],[SALIDAS]]</f>
        <v>44</v>
      </c>
      <c r="D33" s="34">
        <f t="shared" ca="1" si="2"/>
        <v>110</v>
      </c>
      <c r="E33" s="34">
        <f t="shared" ca="1" si="2"/>
        <v>126</v>
      </c>
      <c r="F33" s="34">
        <f t="shared" ca="1" si="2"/>
        <v>100</v>
      </c>
      <c r="G33" s="34">
        <f t="shared" ca="1" si="2"/>
        <v>109</v>
      </c>
      <c r="H33" s="34">
        <f t="shared" ca="1" si="2"/>
        <v>131</v>
      </c>
      <c r="I33" s="34">
        <f t="shared" ca="1" si="2"/>
        <v>119</v>
      </c>
      <c r="J33" s="34">
        <f t="shared" ca="1" si="2"/>
        <v>120</v>
      </c>
      <c r="K33" s="34">
        <f t="shared" ca="1" si="2"/>
        <v>119</v>
      </c>
      <c r="L33" s="34">
        <f t="shared" ca="1" si="2"/>
        <v>110</v>
      </c>
      <c r="M33" s="34">
        <f t="shared" ca="1" si="2"/>
        <v>108</v>
      </c>
      <c r="N33" s="34">
        <f t="shared" ca="1" si="2"/>
        <v>135</v>
      </c>
      <c r="O33" s="34">
        <f t="shared" ca="1" si="1"/>
        <v>1331</v>
      </c>
    </row>
    <row r="34" spans="2:15" x14ac:dyDescent="0.25">
      <c r="B34" s="27" t="s">
        <v>75</v>
      </c>
      <c r="C34" s="33">
        <f>INVENTARIO[[#This Row],[EXISTENCIAS INICIALES]]+INVENTARIO[[#This Row],[ENTRADAS]]-INVENTARIO[[#This Row],[SALIDAS]]</f>
        <v>47</v>
      </c>
      <c r="D34" s="34">
        <f t="shared" ca="1" si="2"/>
        <v>102</v>
      </c>
      <c r="E34" s="34">
        <f t="shared" ca="1" si="2"/>
        <v>133</v>
      </c>
      <c r="F34" s="34">
        <f t="shared" ca="1" si="2"/>
        <v>101</v>
      </c>
      <c r="G34" s="34">
        <f t="shared" ca="1" si="2"/>
        <v>131</v>
      </c>
      <c r="H34" s="34">
        <f t="shared" ca="1" si="2"/>
        <v>116</v>
      </c>
      <c r="I34" s="34">
        <f t="shared" ca="1" si="2"/>
        <v>135</v>
      </c>
      <c r="J34" s="34">
        <f t="shared" ca="1" si="2"/>
        <v>121</v>
      </c>
      <c r="K34" s="34">
        <f t="shared" ca="1" si="2"/>
        <v>113</v>
      </c>
      <c r="L34" s="34">
        <f t="shared" ca="1" si="2"/>
        <v>128</v>
      </c>
      <c r="M34" s="34">
        <f t="shared" ca="1" si="2"/>
        <v>116</v>
      </c>
      <c r="N34" s="34">
        <f t="shared" ca="1" si="2"/>
        <v>132</v>
      </c>
      <c r="O34" s="34">
        <f t="shared" ca="1" si="1"/>
        <v>1375</v>
      </c>
    </row>
    <row r="35" spans="2:15" x14ac:dyDescent="0.25">
      <c r="B35" s="26" t="s">
        <v>76</v>
      </c>
      <c r="C35" s="32">
        <f>INVENTARIO[[#This Row],[EXISTENCIAS INICIALES]]+INVENTARIO[[#This Row],[ENTRADAS]]-INVENTARIO[[#This Row],[SALIDAS]]</f>
        <v>30</v>
      </c>
      <c r="D35" s="34">
        <f t="shared" ca="1" si="2"/>
        <v>127</v>
      </c>
      <c r="E35" s="34">
        <f t="shared" ca="1" si="2"/>
        <v>115</v>
      </c>
      <c r="F35" s="34">
        <f t="shared" ca="1" si="2"/>
        <v>112</v>
      </c>
      <c r="G35" s="34">
        <f t="shared" ca="1" si="2"/>
        <v>128</v>
      </c>
      <c r="H35" s="34">
        <f t="shared" ca="1" si="2"/>
        <v>104</v>
      </c>
      <c r="I35" s="34">
        <f t="shared" ca="1" si="2"/>
        <v>101</v>
      </c>
      <c r="J35" s="34">
        <f t="shared" ca="1" si="2"/>
        <v>118</v>
      </c>
      <c r="K35" s="34">
        <f t="shared" ca="1" si="2"/>
        <v>113</v>
      </c>
      <c r="L35" s="34">
        <f t="shared" ca="1" si="2"/>
        <v>133</v>
      </c>
      <c r="M35" s="34">
        <f t="shared" ca="1" si="2"/>
        <v>106</v>
      </c>
      <c r="N35" s="34">
        <f t="shared" ca="1" si="2"/>
        <v>119</v>
      </c>
      <c r="O35" s="34">
        <f t="shared" ca="1" si="1"/>
        <v>1306</v>
      </c>
    </row>
    <row r="36" spans="2:15" x14ac:dyDescent="0.25">
      <c r="B36" s="27" t="s">
        <v>77</v>
      </c>
      <c r="C36" s="33">
        <f>INVENTARIO[[#This Row],[EXISTENCIAS INICIALES]]+INVENTARIO[[#This Row],[ENTRADAS]]-INVENTARIO[[#This Row],[SALIDAS]]</f>
        <v>47</v>
      </c>
      <c r="D36" s="34">
        <f t="shared" ca="1" si="2"/>
        <v>125</v>
      </c>
      <c r="E36" s="34">
        <f t="shared" ca="1" si="2"/>
        <v>105</v>
      </c>
      <c r="F36" s="34">
        <f t="shared" ca="1" si="2"/>
        <v>117</v>
      </c>
      <c r="G36" s="34">
        <f t="shared" ca="1" si="2"/>
        <v>103</v>
      </c>
      <c r="H36" s="34">
        <f t="shared" ca="1" si="2"/>
        <v>130</v>
      </c>
      <c r="I36" s="34">
        <f t="shared" ca="1" si="2"/>
        <v>132</v>
      </c>
      <c r="J36" s="34">
        <f t="shared" ca="1" si="2"/>
        <v>115</v>
      </c>
      <c r="K36" s="34">
        <f t="shared" ca="1" si="2"/>
        <v>114</v>
      </c>
      <c r="L36" s="34">
        <f t="shared" ca="1" si="2"/>
        <v>124</v>
      </c>
      <c r="M36" s="34">
        <f t="shared" ca="1" si="2"/>
        <v>105</v>
      </c>
      <c r="N36" s="34">
        <f t="shared" ca="1" si="2"/>
        <v>112</v>
      </c>
      <c r="O36" s="34">
        <f t="shared" ca="1" si="1"/>
        <v>1329</v>
      </c>
    </row>
    <row r="37" spans="2:15" x14ac:dyDescent="0.25">
      <c r="B37" s="26" t="s">
        <v>78</v>
      </c>
      <c r="C37" s="32">
        <f>INVENTARIO[[#This Row],[EXISTENCIAS INICIALES]]+INVENTARIO[[#This Row],[ENTRADAS]]-INVENTARIO[[#This Row],[SALIDAS]]</f>
        <v>37</v>
      </c>
      <c r="D37" s="34">
        <f t="shared" ca="1" si="2"/>
        <v>106</v>
      </c>
      <c r="E37" s="34">
        <f t="shared" ca="1" si="2"/>
        <v>124</v>
      </c>
      <c r="F37" s="34">
        <f t="shared" ca="1" si="2"/>
        <v>124</v>
      </c>
      <c r="G37" s="34">
        <f t="shared" ca="1" si="2"/>
        <v>101</v>
      </c>
      <c r="H37" s="34">
        <f t="shared" ca="1" si="2"/>
        <v>128</v>
      </c>
      <c r="I37" s="34">
        <f t="shared" ca="1" si="2"/>
        <v>115</v>
      </c>
      <c r="J37" s="34">
        <f t="shared" ca="1" si="2"/>
        <v>108</v>
      </c>
      <c r="K37" s="34">
        <f t="shared" ca="1" si="2"/>
        <v>126</v>
      </c>
      <c r="L37" s="34">
        <f t="shared" ca="1" si="2"/>
        <v>133</v>
      </c>
      <c r="M37" s="34">
        <f t="shared" ca="1" si="2"/>
        <v>112</v>
      </c>
      <c r="N37" s="34">
        <f t="shared" ca="1" si="2"/>
        <v>108</v>
      </c>
      <c r="O37" s="34">
        <f t="shared" ca="1" si="1"/>
        <v>1322</v>
      </c>
    </row>
    <row r="38" spans="2:15" x14ac:dyDescent="0.25">
      <c r="B38" s="27" t="s">
        <v>79</v>
      </c>
      <c r="C38" s="33">
        <f>INVENTARIO[[#This Row],[EXISTENCIAS INICIALES]]+INVENTARIO[[#This Row],[ENTRADAS]]-INVENTARIO[[#This Row],[SALIDAS]]</f>
        <v>26</v>
      </c>
      <c r="D38" s="34">
        <f t="shared" ca="1" si="2"/>
        <v>121</v>
      </c>
      <c r="E38" s="34">
        <f t="shared" ca="1" si="2"/>
        <v>106</v>
      </c>
      <c r="F38" s="34">
        <f t="shared" ca="1" si="2"/>
        <v>122</v>
      </c>
      <c r="G38" s="34">
        <f t="shared" ca="1" si="2"/>
        <v>118</v>
      </c>
      <c r="H38" s="34">
        <f t="shared" ca="1" si="2"/>
        <v>108</v>
      </c>
      <c r="I38" s="34">
        <f t="shared" ca="1" si="2"/>
        <v>104</v>
      </c>
      <c r="J38" s="34">
        <f t="shared" ca="1" si="2"/>
        <v>119</v>
      </c>
      <c r="K38" s="34">
        <f t="shared" ca="1" si="2"/>
        <v>118</v>
      </c>
      <c r="L38" s="34">
        <f t="shared" ca="1" si="2"/>
        <v>100</v>
      </c>
      <c r="M38" s="34">
        <f t="shared" ca="1" si="2"/>
        <v>108</v>
      </c>
      <c r="N38" s="34">
        <f t="shared" ca="1" si="2"/>
        <v>130</v>
      </c>
      <c r="O38" s="34">
        <f t="shared" ca="1" si="1"/>
        <v>1280</v>
      </c>
    </row>
    <row r="39" spans="2:15" x14ac:dyDescent="0.25">
      <c r="B39" s="26" t="s">
        <v>80</v>
      </c>
      <c r="C39" s="32">
        <f>INVENTARIO[[#This Row],[EXISTENCIAS INICIALES]]+INVENTARIO[[#This Row],[ENTRADAS]]-INVENTARIO[[#This Row],[SALIDAS]]</f>
        <v>31</v>
      </c>
      <c r="D39" s="34">
        <f t="shared" ca="1" si="2"/>
        <v>119</v>
      </c>
      <c r="E39" s="34">
        <f t="shared" ca="1" si="2"/>
        <v>126</v>
      </c>
      <c r="F39" s="34">
        <f t="shared" ca="1" si="2"/>
        <v>105</v>
      </c>
      <c r="G39" s="34">
        <f t="shared" ca="1" si="2"/>
        <v>121</v>
      </c>
      <c r="H39" s="34">
        <f t="shared" ca="1" si="2"/>
        <v>111</v>
      </c>
      <c r="I39" s="34">
        <f t="shared" ca="1" si="2"/>
        <v>100</v>
      </c>
      <c r="J39" s="34">
        <f t="shared" ca="1" si="2"/>
        <v>134</v>
      </c>
      <c r="K39" s="34">
        <f t="shared" ca="1" si="2"/>
        <v>134</v>
      </c>
      <c r="L39" s="34">
        <f t="shared" ca="1" si="2"/>
        <v>104</v>
      </c>
      <c r="M39" s="34">
        <f t="shared" ca="1" si="2"/>
        <v>129</v>
      </c>
      <c r="N39" s="34">
        <f t="shared" ca="1" si="2"/>
        <v>131</v>
      </c>
      <c r="O39" s="34">
        <f t="shared" ca="1" si="1"/>
        <v>1345</v>
      </c>
    </row>
    <row r="40" spans="2:15" x14ac:dyDescent="0.25">
      <c r="B40" s="27" t="s">
        <v>81</v>
      </c>
      <c r="C40" s="33">
        <f>INVENTARIO[[#This Row],[EXISTENCIAS INICIALES]]+INVENTARIO[[#This Row],[ENTRADAS]]-INVENTARIO[[#This Row],[SALIDAS]]</f>
        <v>46</v>
      </c>
      <c r="D40" s="34">
        <f t="shared" ca="1" si="2"/>
        <v>109</v>
      </c>
      <c r="E40" s="34">
        <f t="shared" ca="1" si="2"/>
        <v>133</v>
      </c>
      <c r="F40" s="34">
        <f t="shared" ca="1" si="2"/>
        <v>108</v>
      </c>
      <c r="G40" s="34">
        <f t="shared" ca="1" si="2"/>
        <v>135</v>
      </c>
      <c r="H40" s="34">
        <f t="shared" ca="1" si="2"/>
        <v>105</v>
      </c>
      <c r="I40" s="34">
        <f t="shared" ca="1" si="2"/>
        <v>131</v>
      </c>
      <c r="J40" s="34">
        <f t="shared" ca="1" si="2"/>
        <v>129</v>
      </c>
      <c r="K40" s="34">
        <f t="shared" ca="1" si="2"/>
        <v>127</v>
      </c>
      <c r="L40" s="34">
        <f t="shared" ca="1" si="2"/>
        <v>116</v>
      </c>
      <c r="M40" s="34">
        <f t="shared" ca="1" si="2"/>
        <v>106</v>
      </c>
      <c r="N40" s="34">
        <f t="shared" ca="1" si="2"/>
        <v>122</v>
      </c>
      <c r="O40" s="34">
        <f t="shared" ca="1" si="1"/>
        <v>1367</v>
      </c>
    </row>
    <row r="41" spans="2:15" x14ac:dyDescent="0.25">
      <c r="B41" s="26" t="s">
        <v>82</v>
      </c>
      <c r="C41" s="32">
        <f>INVENTARIO[[#This Row],[EXISTENCIAS INICIALES]]+INVENTARIO[[#This Row],[ENTRADAS]]-INVENTARIO[[#This Row],[SALIDAS]]</f>
        <v>24</v>
      </c>
      <c r="D41" s="34">
        <f t="shared" ca="1" si="2"/>
        <v>126</v>
      </c>
      <c r="E41" s="34">
        <f t="shared" ca="1" si="2"/>
        <v>118</v>
      </c>
      <c r="F41" s="34">
        <f t="shared" ca="1" si="2"/>
        <v>108</v>
      </c>
      <c r="G41" s="34">
        <f t="shared" ca="1" si="2"/>
        <v>117</v>
      </c>
      <c r="H41" s="34">
        <f t="shared" ca="1" si="2"/>
        <v>103</v>
      </c>
      <c r="I41" s="34">
        <f t="shared" ca="1" si="2"/>
        <v>116</v>
      </c>
      <c r="J41" s="34">
        <f t="shared" ca="1" si="2"/>
        <v>106</v>
      </c>
      <c r="K41" s="34">
        <f t="shared" ca="1" si="2"/>
        <v>128</v>
      </c>
      <c r="L41" s="34">
        <f t="shared" ca="1" si="2"/>
        <v>100</v>
      </c>
      <c r="M41" s="34">
        <f t="shared" ca="1" si="2"/>
        <v>125</v>
      </c>
      <c r="N41" s="34">
        <f t="shared" ca="1" si="2"/>
        <v>100</v>
      </c>
      <c r="O41" s="34">
        <f t="shared" ca="1" si="1"/>
        <v>1271</v>
      </c>
    </row>
    <row r="42" spans="2:15" x14ac:dyDescent="0.25">
      <c r="B42" s="27" t="s">
        <v>83</v>
      </c>
      <c r="C42" s="33">
        <f>INVENTARIO[[#This Row],[EXISTENCIAS INICIALES]]+INVENTARIO[[#This Row],[ENTRADAS]]-INVENTARIO[[#This Row],[SALIDAS]]</f>
        <v>41</v>
      </c>
      <c r="D42" s="34">
        <f t="shared" ca="1" si="2"/>
        <v>117</v>
      </c>
      <c r="E42" s="34">
        <f t="shared" ca="1" si="2"/>
        <v>120</v>
      </c>
      <c r="F42" s="34">
        <f t="shared" ca="1" si="2"/>
        <v>110</v>
      </c>
      <c r="G42" s="34">
        <f t="shared" ca="1" si="2"/>
        <v>123</v>
      </c>
      <c r="H42" s="34">
        <f t="shared" ca="1" si="2"/>
        <v>104</v>
      </c>
      <c r="I42" s="34">
        <f t="shared" ca="1" si="2"/>
        <v>135</v>
      </c>
      <c r="J42" s="34">
        <f t="shared" ca="1" si="2"/>
        <v>117</v>
      </c>
      <c r="K42" s="34">
        <f t="shared" ca="1" si="2"/>
        <v>123</v>
      </c>
      <c r="L42" s="34">
        <f t="shared" ca="1" si="2"/>
        <v>135</v>
      </c>
      <c r="M42" s="34">
        <f t="shared" ca="1" si="2"/>
        <v>129</v>
      </c>
      <c r="N42" s="34">
        <f t="shared" ca="1" si="2"/>
        <v>110</v>
      </c>
      <c r="O42" s="34">
        <f t="shared" ca="1" si="1"/>
        <v>1364</v>
      </c>
    </row>
    <row r="43" spans="2:15" x14ac:dyDescent="0.25">
      <c r="B43" s="26" t="s">
        <v>84</v>
      </c>
      <c r="C43" s="32">
        <f>INVENTARIO[[#This Row],[EXISTENCIAS INICIALES]]+INVENTARIO[[#This Row],[ENTRADAS]]-INVENTARIO[[#This Row],[SALIDAS]]</f>
        <v>54</v>
      </c>
      <c r="D43" s="34">
        <f t="shared" ca="1" si="2"/>
        <v>126</v>
      </c>
      <c r="E43" s="34">
        <f t="shared" ca="1" si="2"/>
        <v>108</v>
      </c>
      <c r="F43" s="34">
        <f t="shared" ca="1" si="2"/>
        <v>116</v>
      </c>
      <c r="G43" s="34">
        <f t="shared" ca="1" si="2"/>
        <v>129</v>
      </c>
      <c r="H43" s="34">
        <f t="shared" ca="1" si="2"/>
        <v>109</v>
      </c>
      <c r="I43" s="34">
        <f t="shared" ca="1" si="2"/>
        <v>121</v>
      </c>
      <c r="J43" s="34">
        <f t="shared" ca="1" si="2"/>
        <v>105</v>
      </c>
      <c r="K43" s="34">
        <f t="shared" ca="1" si="2"/>
        <v>108</v>
      </c>
      <c r="L43" s="34">
        <f t="shared" ca="1" si="2"/>
        <v>119</v>
      </c>
      <c r="M43" s="34">
        <f t="shared" ca="1" si="2"/>
        <v>125</v>
      </c>
      <c r="N43" s="34">
        <f t="shared" ca="1" si="2"/>
        <v>131</v>
      </c>
      <c r="O43" s="34">
        <f t="shared" ca="1" si="1"/>
        <v>1351</v>
      </c>
    </row>
    <row r="44" spans="2:15" x14ac:dyDescent="0.25">
      <c r="B44" s="27" t="s">
        <v>99</v>
      </c>
      <c r="C44" s="33">
        <f>INVENTARIO[[#This Row],[EXISTENCIAS INICIALES]]+INVENTARIO[[#This Row],[ENTRADAS]]-INVENTARIO[[#This Row],[SALIDAS]]</f>
        <v>60</v>
      </c>
      <c r="D44" s="34">
        <f t="shared" ca="1" si="2"/>
        <v>121</v>
      </c>
      <c r="E44" s="34">
        <f t="shared" ca="1" si="2"/>
        <v>111</v>
      </c>
      <c r="F44" s="34">
        <f t="shared" ca="1" si="2"/>
        <v>108</v>
      </c>
      <c r="G44" s="34">
        <f t="shared" ca="1" si="2"/>
        <v>123</v>
      </c>
      <c r="H44" s="34">
        <f t="shared" ca="1" si="2"/>
        <v>121</v>
      </c>
      <c r="I44" s="34">
        <f t="shared" ca="1" si="2"/>
        <v>116</v>
      </c>
      <c r="J44" s="34">
        <f t="shared" ca="1" si="2"/>
        <v>110</v>
      </c>
      <c r="K44" s="34">
        <f t="shared" ca="1" si="2"/>
        <v>105</v>
      </c>
      <c r="L44" s="34">
        <f t="shared" ca="1" si="2"/>
        <v>110</v>
      </c>
      <c r="M44" s="34">
        <f t="shared" ca="1" si="2"/>
        <v>135</v>
      </c>
      <c r="N44" s="34">
        <f t="shared" ca="1" si="2"/>
        <v>101</v>
      </c>
      <c r="O44" s="34">
        <f t="shared" ca="1" si="1"/>
        <v>1321</v>
      </c>
    </row>
    <row r="45" spans="2:15" x14ac:dyDescent="0.25">
      <c r="B45" s="26" t="s">
        <v>100</v>
      </c>
      <c r="C45" s="32">
        <f>INVENTARIO[[#This Row],[EXISTENCIAS INICIALES]]+INVENTARIO[[#This Row],[ENTRADAS]]-INVENTARIO[[#This Row],[SALIDAS]]</f>
        <v>28</v>
      </c>
      <c r="D45" s="34">
        <f t="shared" ca="1" si="2"/>
        <v>131</v>
      </c>
      <c r="E45" s="34">
        <f t="shared" ca="1" si="2"/>
        <v>122</v>
      </c>
      <c r="F45" s="34">
        <f t="shared" ca="1" si="2"/>
        <v>101</v>
      </c>
      <c r="G45" s="34">
        <f t="shared" ca="1" si="2"/>
        <v>125</v>
      </c>
      <c r="H45" s="34">
        <f t="shared" ca="1" si="2"/>
        <v>118</v>
      </c>
      <c r="I45" s="34">
        <f t="shared" ca="1" si="2"/>
        <v>111</v>
      </c>
      <c r="J45" s="34">
        <f t="shared" ca="1" si="2"/>
        <v>110</v>
      </c>
      <c r="K45" s="34">
        <f t="shared" ca="1" si="2"/>
        <v>102</v>
      </c>
      <c r="L45" s="34">
        <f t="shared" ca="1" si="2"/>
        <v>109</v>
      </c>
      <c r="M45" s="34">
        <f t="shared" ca="1" si="2"/>
        <v>103</v>
      </c>
      <c r="N45" s="34">
        <f t="shared" ca="1" si="2"/>
        <v>105</v>
      </c>
      <c r="O45" s="34">
        <f t="shared" ca="1" si="1"/>
        <v>1265</v>
      </c>
    </row>
    <row r="46" spans="2:15" x14ac:dyDescent="0.25">
      <c r="B46" s="27" t="s">
        <v>101</v>
      </c>
      <c r="C46" s="33">
        <f>INVENTARIO[[#This Row],[EXISTENCIAS INICIALES]]+INVENTARIO[[#This Row],[ENTRADAS]]-INVENTARIO[[#This Row],[SALIDAS]]</f>
        <v>51</v>
      </c>
      <c r="D46" s="34">
        <f t="shared" ca="1" si="2"/>
        <v>107</v>
      </c>
      <c r="E46" s="34">
        <f t="shared" ca="1" si="2"/>
        <v>117</v>
      </c>
      <c r="F46" s="34">
        <f t="shared" ca="1" si="2"/>
        <v>110</v>
      </c>
      <c r="G46" s="34">
        <f t="shared" ca="1" si="2"/>
        <v>120</v>
      </c>
      <c r="H46" s="34">
        <f t="shared" ca="1" si="2"/>
        <v>134</v>
      </c>
      <c r="I46" s="34">
        <f t="shared" ca="1" si="2"/>
        <v>134</v>
      </c>
      <c r="J46" s="34">
        <f t="shared" ca="1" si="2"/>
        <v>127</v>
      </c>
      <c r="K46" s="34">
        <f t="shared" ca="1" si="2"/>
        <v>110</v>
      </c>
      <c r="L46" s="34">
        <f t="shared" ca="1" si="2"/>
        <v>104</v>
      </c>
      <c r="M46" s="34">
        <f t="shared" ca="1" si="2"/>
        <v>129</v>
      </c>
      <c r="N46" s="34">
        <f t="shared" ca="1" si="2"/>
        <v>116</v>
      </c>
      <c r="O46" s="34">
        <f t="shared" ca="1" si="1"/>
        <v>1359</v>
      </c>
    </row>
    <row r="47" spans="2:15" x14ac:dyDescent="0.25">
      <c r="B47" s="26" t="s">
        <v>102</v>
      </c>
      <c r="C47" s="32">
        <f>INVENTARIO[[#This Row],[EXISTENCIAS INICIALES]]+INVENTARIO[[#This Row],[ENTRADAS]]-INVENTARIO[[#This Row],[SALIDAS]]</f>
        <v>25</v>
      </c>
      <c r="D47" s="34">
        <f t="shared" ca="1" si="2"/>
        <v>113</v>
      </c>
      <c r="E47" s="34">
        <f t="shared" ca="1" si="2"/>
        <v>118</v>
      </c>
      <c r="F47" s="34">
        <f t="shared" ca="1" si="2"/>
        <v>115</v>
      </c>
      <c r="G47" s="34">
        <f t="shared" ca="1" si="2"/>
        <v>122</v>
      </c>
      <c r="H47" s="34">
        <f t="shared" ca="1" si="2"/>
        <v>112</v>
      </c>
      <c r="I47" s="34">
        <f t="shared" ca="1" si="2"/>
        <v>111</v>
      </c>
      <c r="J47" s="34">
        <f t="shared" ca="1" si="2"/>
        <v>110</v>
      </c>
      <c r="K47" s="34">
        <f t="shared" ca="1" si="2"/>
        <v>130</v>
      </c>
      <c r="L47" s="34">
        <f t="shared" ca="1" si="2"/>
        <v>123</v>
      </c>
      <c r="M47" s="34">
        <f t="shared" ca="1" si="2"/>
        <v>133</v>
      </c>
      <c r="N47" s="34">
        <f t="shared" ca="1" si="2"/>
        <v>126</v>
      </c>
      <c r="O47" s="34">
        <f t="shared" ca="1" si="1"/>
        <v>1338</v>
      </c>
    </row>
    <row r="48" spans="2:15" x14ac:dyDescent="0.25">
      <c r="B48" s="27" t="s">
        <v>103</v>
      </c>
      <c r="C48" s="33">
        <f>INVENTARIO[[#This Row],[EXISTENCIAS INICIALES]]+INVENTARIO[[#This Row],[ENTRADAS]]-INVENTARIO[[#This Row],[SALIDAS]]</f>
        <v>33</v>
      </c>
      <c r="D48" s="34">
        <f t="shared" ca="1" si="2"/>
        <v>114</v>
      </c>
      <c r="E48" s="34">
        <f t="shared" ca="1" si="2"/>
        <v>105</v>
      </c>
      <c r="F48" s="34">
        <f t="shared" ca="1" si="2"/>
        <v>125</v>
      </c>
      <c r="G48" s="34">
        <f t="shared" ca="1" si="2"/>
        <v>128</v>
      </c>
      <c r="H48" s="34">
        <f t="shared" ca="1" si="2"/>
        <v>105</v>
      </c>
      <c r="I48" s="34">
        <f t="shared" ca="1" si="2"/>
        <v>133</v>
      </c>
      <c r="J48" s="34">
        <f t="shared" ca="1" si="2"/>
        <v>106</v>
      </c>
      <c r="K48" s="34">
        <f t="shared" ca="1" si="2"/>
        <v>125</v>
      </c>
      <c r="L48" s="34">
        <f t="shared" ca="1" si="2"/>
        <v>128</v>
      </c>
      <c r="M48" s="34">
        <f t="shared" ca="1" si="2"/>
        <v>113</v>
      </c>
      <c r="N48" s="34">
        <f t="shared" ca="1" si="2"/>
        <v>131</v>
      </c>
      <c r="O48" s="34">
        <f t="shared" ca="1" si="1"/>
        <v>1346</v>
      </c>
    </row>
    <row r="49" spans="2:15" x14ac:dyDescent="0.25">
      <c r="B49" s="26" t="s">
        <v>104</v>
      </c>
      <c r="C49" s="32">
        <f>INVENTARIO[[#This Row],[EXISTENCIAS INICIALES]]+INVENTARIO[[#This Row],[ENTRADAS]]-INVENTARIO[[#This Row],[SALIDAS]]</f>
        <v>33</v>
      </c>
      <c r="D49" s="34">
        <f t="shared" ca="1" si="2"/>
        <v>121</v>
      </c>
      <c r="E49" s="34">
        <f t="shared" ca="1" si="2"/>
        <v>115</v>
      </c>
      <c r="F49" s="34">
        <f t="shared" ca="1" si="2"/>
        <v>112</v>
      </c>
      <c r="G49" s="34">
        <f t="shared" ca="1" si="2"/>
        <v>132</v>
      </c>
      <c r="H49" s="34">
        <f t="shared" ca="1" si="2"/>
        <v>100</v>
      </c>
      <c r="I49" s="34">
        <f t="shared" ca="1" si="2"/>
        <v>118</v>
      </c>
      <c r="J49" s="34">
        <f t="shared" ca="1" si="2"/>
        <v>102</v>
      </c>
      <c r="K49" s="34">
        <f t="shared" ca="1" si="2"/>
        <v>102</v>
      </c>
      <c r="L49" s="34">
        <f t="shared" ca="1" si="2"/>
        <v>126</v>
      </c>
      <c r="M49" s="34">
        <f t="shared" ca="1" si="2"/>
        <v>130</v>
      </c>
      <c r="N49" s="34">
        <f t="shared" ca="1" si="2"/>
        <v>103</v>
      </c>
      <c r="O49" s="34">
        <f t="shared" ca="1" si="1"/>
        <v>1294</v>
      </c>
    </row>
    <row r="50" spans="2:15" x14ac:dyDescent="0.25">
      <c r="B50" s="27" t="s">
        <v>105</v>
      </c>
      <c r="C50" s="33">
        <f>INVENTARIO[[#This Row],[EXISTENCIAS INICIALES]]+INVENTARIO[[#This Row],[ENTRADAS]]-INVENTARIO[[#This Row],[SALIDAS]]</f>
        <v>44</v>
      </c>
      <c r="D50" s="34">
        <f t="shared" ca="1" si="2"/>
        <v>122</v>
      </c>
      <c r="E50" s="34">
        <f t="shared" ca="1" si="2"/>
        <v>104</v>
      </c>
      <c r="F50" s="34">
        <f t="shared" ca="1" si="2"/>
        <v>120</v>
      </c>
      <c r="G50" s="34">
        <f t="shared" ca="1" si="2"/>
        <v>106</v>
      </c>
      <c r="H50" s="34">
        <f t="shared" ca="1" si="2"/>
        <v>131</v>
      </c>
      <c r="I50" s="34">
        <f t="shared" ca="1" si="2"/>
        <v>101</v>
      </c>
      <c r="J50" s="34">
        <f t="shared" ref="D50:N71" ca="1" si="3">RANDBETWEEN(100,135)</f>
        <v>109</v>
      </c>
      <c r="K50" s="34">
        <f t="shared" ca="1" si="3"/>
        <v>114</v>
      </c>
      <c r="L50" s="34">
        <f t="shared" ca="1" si="3"/>
        <v>127</v>
      </c>
      <c r="M50" s="34">
        <f t="shared" ca="1" si="3"/>
        <v>120</v>
      </c>
      <c r="N50" s="34">
        <f t="shared" ca="1" si="3"/>
        <v>112</v>
      </c>
      <c r="O50" s="34">
        <f t="shared" ca="1" si="1"/>
        <v>1310</v>
      </c>
    </row>
    <row r="51" spans="2:15" x14ac:dyDescent="0.25">
      <c r="B51" s="26" t="s">
        <v>106</v>
      </c>
      <c r="C51" s="32">
        <f>INVENTARIO[[#This Row],[EXISTENCIAS INICIALES]]+INVENTARIO[[#This Row],[ENTRADAS]]-INVENTARIO[[#This Row],[SALIDAS]]</f>
        <v>41</v>
      </c>
      <c r="D51" s="34">
        <f t="shared" ca="1" si="3"/>
        <v>106</v>
      </c>
      <c r="E51" s="34">
        <f t="shared" ca="1" si="3"/>
        <v>121</v>
      </c>
      <c r="F51" s="34">
        <f t="shared" ca="1" si="3"/>
        <v>128</v>
      </c>
      <c r="G51" s="34">
        <f t="shared" ca="1" si="3"/>
        <v>102</v>
      </c>
      <c r="H51" s="34">
        <f t="shared" ca="1" si="3"/>
        <v>122</v>
      </c>
      <c r="I51" s="34">
        <f t="shared" ca="1" si="3"/>
        <v>105</v>
      </c>
      <c r="J51" s="34">
        <f t="shared" ca="1" si="3"/>
        <v>134</v>
      </c>
      <c r="K51" s="34">
        <f t="shared" ca="1" si="3"/>
        <v>105</v>
      </c>
      <c r="L51" s="34">
        <f t="shared" ca="1" si="3"/>
        <v>125</v>
      </c>
      <c r="M51" s="34">
        <f t="shared" ca="1" si="3"/>
        <v>132</v>
      </c>
      <c r="N51" s="34">
        <f t="shared" ca="1" si="3"/>
        <v>100</v>
      </c>
      <c r="O51" s="34">
        <f t="shared" ca="1" si="1"/>
        <v>1321</v>
      </c>
    </row>
    <row r="52" spans="2:15" x14ac:dyDescent="0.25">
      <c r="B52" s="27" t="s">
        <v>107</v>
      </c>
      <c r="C52" s="33">
        <f>INVENTARIO[[#This Row],[EXISTENCIAS INICIALES]]+INVENTARIO[[#This Row],[ENTRADAS]]-INVENTARIO[[#This Row],[SALIDAS]]</f>
        <v>40</v>
      </c>
      <c r="D52" s="34">
        <f t="shared" ca="1" si="3"/>
        <v>121</v>
      </c>
      <c r="E52" s="34">
        <f t="shared" ca="1" si="3"/>
        <v>130</v>
      </c>
      <c r="F52" s="34">
        <f t="shared" ca="1" si="3"/>
        <v>130</v>
      </c>
      <c r="G52" s="34">
        <f t="shared" ca="1" si="3"/>
        <v>135</v>
      </c>
      <c r="H52" s="34">
        <f t="shared" ca="1" si="3"/>
        <v>126</v>
      </c>
      <c r="I52" s="34">
        <f t="shared" ca="1" si="3"/>
        <v>130</v>
      </c>
      <c r="J52" s="34">
        <f t="shared" ca="1" si="3"/>
        <v>100</v>
      </c>
      <c r="K52" s="34">
        <f t="shared" ca="1" si="3"/>
        <v>130</v>
      </c>
      <c r="L52" s="34">
        <f t="shared" ca="1" si="3"/>
        <v>109</v>
      </c>
      <c r="M52" s="34">
        <f t="shared" ca="1" si="3"/>
        <v>105</v>
      </c>
      <c r="N52" s="34">
        <f t="shared" ca="1" si="3"/>
        <v>126</v>
      </c>
      <c r="O52" s="34">
        <f t="shared" ca="1" si="1"/>
        <v>1382</v>
      </c>
    </row>
    <row r="53" spans="2:15" x14ac:dyDescent="0.25">
      <c r="B53" s="26" t="s">
        <v>108</v>
      </c>
      <c r="C53" s="32">
        <f>INVENTARIO[[#This Row],[EXISTENCIAS INICIALES]]+INVENTARIO[[#This Row],[ENTRADAS]]-INVENTARIO[[#This Row],[SALIDAS]]</f>
        <v>27</v>
      </c>
      <c r="D53" s="34">
        <f t="shared" ca="1" si="3"/>
        <v>111</v>
      </c>
      <c r="E53" s="34">
        <f t="shared" ca="1" si="3"/>
        <v>133</v>
      </c>
      <c r="F53" s="34">
        <f t="shared" ca="1" si="3"/>
        <v>112</v>
      </c>
      <c r="G53" s="34">
        <f t="shared" ca="1" si="3"/>
        <v>122</v>
      </c>
      <c r="H53" s="34">
        <f t="shared" ca="1" si="3"/>
        <v>115</v>
      </c>
      <c r="I53" s="34">
        <f t="shared" ca="1" si="3"/>
        <v>101</v>
      </c>
      <c r="J53" s="34">
        <f t="shared" ca="1" si="3"/>
        <v>113</v>
      </c>
      <c r="K53" s="34">
        <f t="shared" ca="1" si="3"/>
        <v>131</v>
      </c>
      <c r="L53" s="34">
        <f t="shared" ca="1" si="3"/>
        <v>115</v>
      </c>
      <c r="M53" s="34">
        <f t="shared" ca="1" si="3"/>
        <v>114</v>
      </c>
      <c r="N53" s="34">
        <f t="shared" ca="1" si="3"/>
        <v>135</v>
      </c>
      <c r="O53" s="34">
        <f t="shared" ca="1" si="1"/>
        <v>1329</v>
      </c>
    </row>
    <row r="54" spans="2:15" x14ac:dyDescent="0.25">
      <c r="B54" s="27" t="s">
        <v>109</v>
      </c>
      <c r="C54" s="33">
        <f>INVENTARIO[[#This Row],[EXISTENCIAS INICIALES]]+INVENTARIO[[#This Row],[ENTRADAS]]-INVENTARIO[[#This Row],[SALIDAS]]</f>
        <v>63</v>
      </c>
      <c r="D54" s="34">
        <f t="shared" ca="1" si="3"/>
        <v>114</v>
      </c>
      <c r="E54" s="34">
        <f t="shared" ca="1" si="3"/>
        <v>100</v>
      </c>
      <c r="F54" s="34">
        <f t="shared" ca="1" si="3"/>
        <v>118</v>
      </c>
      <c r="G54" s="34">
        <f t="shared" ca="1" si="3"/>
        <v>116</v>
      </c>
      <c r="H54" s="34">
        <f t="shared" ca="1" si="3"/>
        <v>106</v>
      </c>
      <c r="I54" s="34">
        <f t="shared" ca="1" si="3"/>
        <v>117</v>
      </c>
      <c r="J54" s="34">
        <f t="shared" ca="1" si="3"/>
        <v>114</v>
      </c>
      <c r="K54" s="34">
        <f t="shared" ca="1" si="3"/>
        <v>117</v>
      </c>
      <c r="L54" s="34">
        <f t="shared" ca="1" si="3"/>
        <v>106</v>
      </c>
      <c r="M54" s="34">
        <f t="shared" ca="1" si="3"/>
        <v>125</v>
      </c>
      <c r="N54" s="34">
        <f t="shared" ca="1" si="3"/>
        <v>102</v>
      </c>
      <c r="O54" s="34">
        <f t="shared" ca="1" si="1"/>
        <v>1298</v>
      </c>
    </row>
    <row r="55" spans="2:15" x14ac:dyDescent="0.25">
      <c r="B55" s="26" t="s">
        <v>110</v>
      </c>
      <c r="C55" s="32">
        <f>INVENTARIO[[#This Row],[EXISTENCIAS INICIALES]]+INVENTARIO[[#This Row],[ENTRADAS]]-INVENTARIO[[#This Row],[SALIDAS]]</f>
        <v>52</v>
      </c>
      <c r="D55" s="34">
        <f t="shared" ca="1" si="3"/>
        <v>122</v>
      </c>
      <c r="E55" s="34">
        <f t="shared" ca="1" si="3"/>
        <v>123</v>
      </c>
      <c r="F55" s="34">
        <f t="shared" ca="1" si="3"/>
        <v>119</v>
      </c>
      <c r="G55" s="34">
        <f t="shared" ca="1" si="3"/>
        <v>117</v>
      </c>
      <c r="H55" s="34">
        <f t="shared" ca="1" si="3"/>
        <v>120</v>
      </c>
      <c r="I55" s="34">
        <f t="shared" ca="1" si="3"/>
        <v>104</v>
      </c>
      <c r="J55" s="34">
        <f t="shared" ca="1" si="3"/>
        <v>112</v>
      </c>
      <c r="K55" s="34">
        <f t="shared" ca="1" si="3"/>
        <v>107</v>
      </c>
      <c r="L55" s="34">
        <f t="shared" ca="1" si="3"/>
        <v>131</v>
      </c>
      <c r="M55" s="34">
        <f t="shared" ca="1" si="3"/>
        <v>104</v>
      </c>
      <c r="N55" s="34">
        <f t="shared" ca="1" si="3"/>
        <v>119</v>
      </c>
      <c r="O55" s="34">
        <f t="shared" ca="1" si="1"/>
        <v>1330</v>
      </c>
    </row>
    <row r="56" spans="2:15" x14ac:dyDescent="0.25">
      <c r="B56" s="27" t="s">
        <v>111</v>
      </c>
      <c r="C56" s="33">
        <f>INVENTARIO[[#This Row],[EXISTENCIAS INICIALES]]+INVENTARIO[[#This Row],[ENTRADAS]]-INVENTARIO[[#This Row],[SALIDAS]]</f>
        <v>32</v>
      </c>
      <c r="D56" s="34">
        <f t="shared" ca="1" si="3"/>
        <v>112</v>
      </c>
      <c r="E56" s="34">
        <f t="shared" ca="1" si="3"/>
        <v>107</v>
      </c>
      <c r="F56" s="34">
        <f t="shared" ca="1" si="3"/>
        <v>112</v>
      </c>
      <c r="G56" s="34">
        <f t="shared" ca="1" si="3"/>
        <v>113</v>
      </c>
      <c r="H56" s="34">
        <f t="shared" ca="1" si="3"/>
        <v>103</v>
      </c>
      <c r="I56" s="34">
        <f t="shared" ca="1" si="3"/>
        <v>108</v>
      </c>
      <c r="J56" s="34">
        <f t="shared" ca="1" si="3"/>
        <v>106</v>
      </c>
      <c r="K56" s="34">
        <f t="shared" ca="1" si="3"/>
        <v>101</v>
      </c>
      <c r="L56" s="34">
        <f t="shared" ca="1" si="3"/>
        <v>110</v>
      </c>
      <c r="M56" s="34">
        <f t="shared" ca="1" si="3"/>
        <v>118</v>
      </c>
      <c r="N56" s="34">
        <f t="shared" ca="1" si="3"/>
        <v>119</v>
      </c>
      <c r="O56" s="34">
        <f t="shared" ca="1" si="1"/>
        <v>1241</v>
      </c>
    </row>
    <row r="57" spans="2:15" x14ac:dyDescent="0.25">
      <c r="B57" s="26" t="s">
        <v>112</v>
      </c>
      <c r="C57" s="32">
        <f>INVENTARIO[[#This Row],[EXISTENCIAS INICIALES]]+INVENTARIO[[#This Row],[ENTRADAS]]-INVENTARIO[[#This Row],[SALIDAS]]</f>
        <v>46</v>
      </c>
      <c r="D57" s="34">
        <f t="shared" ca="1" si="3"/>
        <v>103</v>
      </c>
      <c r="E57" s="34">
        <f t="shared" ca="1" si="3"/>
        <v>100</v>
      </c>
      <c r="F57" s="34">
        <f t="shared" ca="1" si="3"/>
        <v>111</v>
      </c>
      <c r="G57" s="34">
        <f t="shared" ca="1" si="3"/>
        <v>117</v>
      </c>
      <c r="H57" s="34">
        <f t="shared" ca="1" si="3"/>
        <v>101</v>
      </c>
      <c r="I57" s="34">
        <f t="shared" ca="1" si="3"/>
        <v>102</v>
      </c>
      <c r="J57" s="34">
        <f t="shared" ca="1" si="3"/>
        <v>113</v>
      </c>
      <c r="K57" s="34">
        <f t="shared" ca="1" si="3"/>
        <v>123</v>
      </c>
      <c r="L57" s="34">
        <f t="shared" ca="1" si="3"/>
        <v>135</v>
      </c>
      <c r="M57" s="34">
        <f t="shared" ca="1" si="3"/>
        <v>109</v>
      </c>
      <c r="N57" s="34">
        <f t="shared" ca="1" si="3"/>
        <v>119</v>
      </c>
      <c r="O57" s="34">
        <f t="shared" ca="1" si="1"/>
        <v>1279</v>
      </c>
    </row>
    <row r="58" spans="2:15" x14ac:dyDescent="0.25">
      <c r="B58" s="27" t="s">
        <v>125</v>
      </c>
      <c r="C58" s="33">
        <f>INVENTARIO[[#This Row],[EXISTENCIAS INICIALES]]+INVENTARIO[[#This Row],[ENTRADAS]]-INVENTARIO[[#This Row],[SALIDAS]]</f>
        <v>33</v>
      </c>
      <c r="D58" s="34">
        <f t="shared" ca="1" si="3"/>
        <v>105</v>
      </c>
      <c r="E58" s="34">
        <f t="shared" ca="1" si="3"/>
        <v>105</v>
      </c>
      <c r="F58" s="34">
        <f t="shared" ca="1" si="3"/>
        <v>106</v>
      </c>
      <c r="G58" s="34">
        <f t="shared" ca="1" si="3"/>
        <v>122</v>
      </c>
      <c r="H58" s="34">
        <f t="shared" ca="1" si="3"/>
        <v>100</v>
      </c>
      <c r="I58" s="34">
        <f t="shared" ca="1" si="3"/>
        <v>134</v>
      </c>
      <c r="J58" s="34">
        <f t="shared" ca="1" si="3"/>
        <v>128</v>
      </c>
      <c r="K58" s="34">
        <f t="shared" ca="1" si="3"/>
        <v>115</v>
      </c>
      <c r="L58" s="34">
        <f t="shared" ca="1" si="3"/>
        <v>123</v>
      </c>
      <c r="M58" s="34">
        <f t="shared" ca="1" si="3"/>
        <v>104</v>
      </c>
      <c r="N58" s="34">
        <f t="shared" ca="1" si="3"/>
        <v>117</v>
      </c>
      <c r="O58" s="34">
        <f t="shared" ca="1" si="1"/>
        <v>1292</v>
      </c>
    </row>
    <row r="59" spans="2:15" x14ac:dyDescent="0.25">
      <c r="B59" s="26" t="s">
        <v>126</v>
      </c>
      <c r="C59" s="32">
        <f>INVENTARIO[[#This Row],[EXISTENCIAS INICIALES]]+INVENTARIO[[#This Row],[ENTRADAS]]-INVENTARIO[[#This Row],[SALIDAS]]</f>
        <v>13</v>
      </c>
      <c r="D59" s="34">
        <f t="shared" ca="1" si="3"/>
        <v>129</v>
      </c>
      <c r="E59" s="34">
        <f t="shared" ca="1" si="3"/>
        <v>122</v>
      </c>
      <c r="F59" s="34">
        <f t="shared" ca="1" si="3"/>
        <v>108</v>
      </c>
      <c r="G59" s="34">
        <f t="shared" ca="1" si="3"/>
        <v>135</v>
      </c>
      <c r="H59" s="34">
        <f t="shared" ca="1" si="3"/>
        <v>106</v>
      </c>
      <c r="I59" s="34">
        <f t="shared" ca="1" si="3"/>
        <v>113</v>
      </c>
      <c r="J59" s="34">
        <f t="shared" ca="1" si="3"/>
        <v>134</v>
      </c>
      <c r="K59" s="34">
        <f t="shared" ca="1" si="3"/>
        <v>122</v>
      </c>
      <c r="L59" s="34">
        <f t="shared" ca="1" si="3"/>
        <v>134</v>
      </c>
      <c r="M59" s="34">
        <f t="shared" ca="1" si="3"/>
        <v>113</v>
      </c>
      <c r="N59" s="34">
        <f t="shared" ca="1" si="3"/>
        <v>102</v>
      </c>
      <c r="O59" s="34">
        <f t="shared" ca="1" si="1"/>
        <v>1331</v>
      </c>
    </row>
    <row r="60" spans="2:15" x14ac:dyDescent="0.25">
      <c r="B60" s="27" t="s">
        <v>127</v>
      </c>
      <c r="C60" s="33">
        <f>INVENTARIO[[#This Row],[EXISTENCIAS INICIALES]]+INVENTARIO[[#This Row],[ENTRADAS]]-INVENTARIO[[#This Row],[SALIDAS]]</f>
        <v>37</v>
      </c>
      <c r="D60" s="34">
        <f t="shared" ca="1" si="3"/>
        <v>117</v>
      </c>
      <c r="E60" s="34">
        <f t="shared" ca="1" si="3"/>
        <v>113</v>
      </c>
      <c r="F60" s="34">
        <f t="shared" ca="1" si="3"/>
        <v>115</v>
      </c>
      <c r="G60" s="34">
        <f t="shared" ca="1" si="3"/>
        <v>123</v>
      </c>
      <c r="H60" s="34">
        <f t="shared" ca="1" si="3"/>
        <v>101</v>
      </c>
      <c r="I60" s="34">
        <f t="shared" ca="1" si="3"/>
        <v>125</v>
      </c>
      <c r="J60" s="34">
        <f t="shared" ca="1" si="3"/>
        <v>119</v>
      </c>
      <c r="K60" s="34">
        <f t="shared" ca="1" si="3"/>
        <v>101</v>
      </c>
      <c r="L60" s="34">
        <f t="shared" ca="1" si="3"/>
        <v>117</v>
      </c>
      <c r="M60" s="34">
        <f t="shared" ca="1" si="3"/>
        <v>113</v>
      </c>
      <c r="N60" s="34">
        <f t="shared" ca="1" si="3"/>
        <v>100</v>
      </c>
      <c r="O60" s="34">
        <f t="shared" ca="1" si="1"/>
        <v>1281</v>
      </c>
    </row>
    <row r="61" spans="2:15" x14ac:dyDescent="0.25">
      <c r="B61" s="26" t="s">
        <v>128</v>
      </c>
      <c r="C61" s="32">
        <f>INVENTARIO[[#This Row],[EXISTENCIAS INICIALES]]+INVENTARIO[[#This Row],[ENTRADAS]]-INVENTARIO[[#This Row],[SALIDAS]]</f>
        <v>32</v>
      </c>
      <c r="D61" s="34">
        <f t="shared" ca="1" si="3"/>
        <v>124</v>
      </c>
      <c r="E61" s="34">
        <f t="shared" ca="1" si="3"/>
        <v>127</v>
      </c>
      <c r="F61" s="34">
        <f t="shared" ca="1" si="3"/>
        <v>103</v>
      </c>
      <c r="G61" s="34">
        <f t="shared" ca="1" si="3"/>
        <v>127</v>
      </c>
      <c r="H61" s="34">
        <f t="shared" ca="1" si="3"/>
        <v>119</v>
      </c>
      <c r="I61" s="34">
        <f t="shared" ca="1" si="3"/>
        <v>106</v>
      </c>
      <c r="J61" s="34">
        <f t="shared" ca="1" si="3"/>
        <v>100</v>
      </c>
      <c r="K61" s="34">
        <f t="shared" ca="1" si="3"/>
        <v>114</v>
      </c>
      <c r="L61" s="34">
        <f t="shared" ca="1" si="3"/>
        <v>124</v>
      </c>
      <c r="M61" s="34">
        <f t="shared" ca="1" si="3"/>
        <v>135</v>
      </c>
      <c r="N61" s="34">
        <f t="shared" ca="1" si="3"/>
        <v>121</v>
      </c>
      <c r="O61" s="34">
        <f t="shared" ca="1" si="1"/>
        <v>1332</v>
      </c>
    </row>
    <row r="62" spans="2:15" x14ac:dyDescent="0.25">
      <c r="B62" s="27" t="s">
        <v>129</v>
      </c>
      <c r="C62" s="33">
        <f>INVENTARIO[[#This Row],[EXISTENCIAS INICIALES]]+INVENTARIO[[#This Row],[ENTRADAS]]-INVENTARIO[[#This Row],[SALIDAS]]</f>
        <v>28</v>
      </c>
      <c r="D62" s="34">
        <f t="shared" ca="1" si="3"/>
        <v>118</v>
      </c>
      <c r="E62" s="34">
        <f t="shared" ca="1" si="3"/>
        <v>129</v>
      </c>
      <c r="F62" s="34">
        <f t="shared" ca="1" si="3"/>
        <v>133</v>
      </c>
      <c r="G62" s="34">
        <f t="shared" ca="1" si="3"/>
        <v>100</v>
      </c>
      <c r="H62" s="34">
        <f t="shared" ca="1" si="3"/>
        <v>131</v>
      </c>
      <c r="I62" s="34">
        <f t="shared" ca="1" si="3"/>
        <v>126</v>
      </c>
      <c r="J62" s="34">
        <f t="shared" ca="1" si="3"/>
        <v>120</v>
      </c>
      <c r="K62" s="34">
        <f t="shared" ca="1" si="3"/>
        <v>118</v>
      </c>
      <c r="L62" s="34">
        <f t="shared" ca="1" si="3"/>
        <v>111</v>
      </c>
      <c r="M62" s="34">
        <f t="shared" ca="1" si="3"/>
        <v>111</v>
      </c>
      <c r="N62" s="34">
        <f t="shared" ca="1" si="3"/>
        <v>104</v>
      </c>
      <c r="O62" s="34">
        <f t="shared" ca="1" si="1"/>
        <v>1329</v>
      </c>
    </row>
    <row r="63" spans="2:15" x14ac:dyDescent="0.25">
      <c r="B63" s="26" t="s">
        <v>130</v>
      </c>
      <c r="C63" s="32">
        <f>INVENTARIO[[#This Row],[EXISTENCIAS INICIALES]]+INVENTARIO[[#This Row],[ENTRADAS]]-INVENTARIO[[#This Row],[SALIDAS]]</f>
        <v>46</v>
      </c>
      <c r="D63" s="34">
        <f t="shared" ca="1" si="3"/>
        <v>106</v>
      </c>
      <c r="E63" s="34">
        <f t="shared" ca="1" si="3"/>
        <v>132</v>
      </c>
      <c r="F63" s="34">
        <f t="shared" ca="1" si="3"/>
        <v>119</v>
      </c>
      <c r="G63" s="34">
        <f t="shared" ca="1" si="3"/>
        <v>129</v>
      </c>
      <c r="H63" s="34">
        <f t="shared" ca="1" si="3"/>
        <v>120</v>
      </c>
      <c r="I63" s="34">
        <f t="shared" ca="1" si="3"/>
        <v>106</v>
      </c>
      <c r="J63" s="34">
        <f t="shared" ca="1" si="3"/>
        <v>113</v>
      </c>
      <c r="K63" s="34">
        <f t="shared" ca="1" si="3"/>
        <v>103</v>
      </c>
      <c r="L63" s="34">
        <f t="shared" ca="1" si="3"/>
        <v>121</v>
      </c>
      <c r="M63" s="34">
        <f t="shared" ca="1" si="3"/>
        <v>134</v>
      </c>
      <c r="N63" s="34">
        <f t="shared" ca="1" si="3"/>
        <v>112</v>
      </c>
      <c r="O63" s="34">
        <f t="shared" ca="1" si="1"/>
        <v>1341</v>
      </c>
    </row>
    <row r="64" spans="2:15" x14ac:dyDescent="0.25">
      <c r="B64" s="27" t="s">
        <v>131</v>
      </c>
      <c r="C64" s="33">
        <f>INVENTARIO[[#This Row],[EXISTENCIAS INICIALES]]+INVENTARIO[[#This Row],[ENTRADAS]]-INVENTARIO[[#This Row],[SALIDAS]]</f>
        <v>31</v>
      </c>
      <c r="D64" s="34">
        <f t="shared" ca="1" si="3"/>
        <v>104</v>
      </c>
      <c r="E64" s="34">
        <f t="shared" ca="1" si="3"/>
        <v>110</v>
      </c>
      <c r="F64" s="34">
        <f t="shared" ca="1" si="3"/>
        <v>131</v>
      </c>
      <c r="G64" s="34">
        <f t="shared" ca="1" si="3"/>
        <v>127</v>
      </c>
      <c r="H64" s="34">
        <f t="shared" ca="1" si="3"/>
        <v>133</v>
      </c>
      <c r="I64" s="34">
        <f t="shared" ca="1" si="3"/>
        <v>114</v>
      </c>
      <c r="J64" s="34">
        <f t="shared" ca="1" si="3"/>
        <v>134</v>
      </c>
      <c r="K64" s="34">
        <f t="shared" ca="1" si="3"/>
        <v>130</v>
      </c>
      <c r="L64" s="34">
        <f t="shared" ca="1" si="3"/>
        <v>129</v>
      </c>
      <c r="M64" s="34">
        <f t="shared" ca="1" si="3"/>
        <v>117</v>
      </c>
      <c r="N64" s="34">
        <f t="shared" ca="1" si="3"/>
        <v>124</v>
      </c>
      <c r="O64" s="34">
        <f t="shared" ca="1" si="1"/>
        <v>1384</v>
      </c>
    </row>
    <row r="65" spans="2:15" x14ac:dyDescent="0.25">
      <c r="B65" s="26" t="s">
        <v>132</v>
      </c>
      <c r="C65" s="32">
        <f>INVENTARIO[[#This Row],[EXISTENCIAS INICIALES]]+INVENTARIO[[#This Row],[ENTRADAS]]-INVENTARIO[[#This Row],[SALIDAS]]</f>
        <v>47</v>
      </c>
      <c r="D65" s="34">
        <f t="shared" ca="1" si="3"/>
        <v>128</v>
      </c>
      <c r="E65" s="34">
        <f t="shared" ca="1" si="3"/>
        <v>112</v>
      </c>
      <c r="F65" s="34">
        <f t="shared" ca="1" si="3"/>
        <v>104</v>
      </c>
      <c r="G65" s="34">
        <f t="shared" ca="1" si="3"/>
        <v>127</v>
      </c>
      <c r="H65" s="34">
        <f t="shared" ca="1" si="3"/>
        <v>126</v>
      </c>
      <c r="I65" s="34">
        <f t="shared" ca="1" si="3"/>
        <v>110</v>
      </c>
      <c r="J65" s="34">
        <f t="shared" ca="1" si="3"/>
        <v>123</v>
      </c>
      <c r="K65" s="34">
        <f t="shared" ca="1" si="3"/>
        <v>108</v>
      </c>
      <c r="L65" s="34">
        <f t="shared" ca="1" si="3"/>
        <v>110</v>
      </c>
      <c r="M65" s="34">
        <f t="shared" ca="1" si="3"/>
        <v>135</v>
      </c>
      <c r="N65" s="34">
        <f t="shared" ca="1" si="3"/>
        <v>101</v>
      </c>
      <c r="O65" s="34">
        <f t="shared" ca="1" si="1"/>
        <v>1331</v>
      </c>
    </row>
    <row r="66" spans="2:15" x14ac:dyDescent="0.25">
      <c r="B66" s="27" t="s">
        <v>133</v>
      </c>
      <c r="C66" s="33">
        <f>INVENTARIO[[#This Row],[EXISTENCIAS INICIALES]]+INVENTARIO[[#This Row],[ENTRADAS]]-INVENTARIO[[#This Row],[SALIDAS]]</f>
        <v>25</v>
      </c>
      <c r="D66" s="34">
        <f t="shared" ca="1" si="3"/>
        <v>107</v>
      </c>
      <c r="E66" s="34">
        <f t="shared" ca="1" si="3"/>
        <v>126</v>
      </c>
      <c r="F66" s="34">
        <f t="shared" ca="1" si="3"/>
        <v>133</v>
      </c>
      <c r="G66" s="34">
        <f t="shared" ca="1" si="3"/>
        <v>111</v>
      </c>
      <c r="H66" s="34">
        <f t="shared" ca="1" si="3"/>
        <v>129</v>
      </c>
      <c r="I66" s="34">
        <f t="shared" ca="1" si="3"/>
        <v>111</v>
      </c>
      <c r="J66" s="34">
        <f t="shared" ca="1" si="3"/>
        <v>126</v>
      </c>
      <c r="K66" s="34">
        <f t="shared" ca="1" si="3"/>
        <v>125</v>
      </c>
      <c r="L66" s="34">
        <f t="shared" ca="1" si="3"/>
        <v>103</v>
      </c>
      <c r="M66" s="34">
        <f t="shared" ca="1" si="3"/>
        <v>105</v>
      </c>
      <c r="N66" s="34">
        <f t="shared" ca="1" si="3"/>
        <v>107</v>
      </c>
      <c r="O66" s="34">
        <f t="shared" ca="1" si="1"/>
        <v>1308</v>
      </c>
    </row>
    <row r="67" spans="2:15" x14ac:dyDescent="0.25">
      <c r="B67" s="26" t="s">
        <v>134</v>
      </c>
      <c r="C67" s="32">
        <f>INVENTARIO[[#This Row],[EXISTENCIAS INICIALES]]+INVENTARIO[[#This Row],[ENTRADAS]]-INVENTARIO[[#This Row],[SALIDAS]]</f>
        <v>25</v>
      </c>
      <c r="D67" s="34">
        <f t="shared" ca="1" si="3"/>
        <v>104</v>
      </c>
      <c r="E67" s="34">
        <f t="shared" ca="1" si="3"/>
        <v>125</v>
      </c>
      <c r="F67" s="34">
        <f t="shared" ca="1" si="3"/>
        <v>116</v>
      </c>
      <c r="G67" s="34">
        <f t="shared" ca="1" si="3"/>
        <v>129</v>
      </c>
      <c r="H67" s="34">
        <f t="shared" ca="1" si="3"/>
        <v>121</v>
      </c>
      <c r="I67" s="34">
        <f t="shared" ca="1" si="3"/>
        <v>120</v>
      </c>
      <c r="J67" s="34">
        <f t="shared" ca="1" si="3"/>
        <v>117</v>
      </c>
      <c r="K67" s="34">
        <f t="shared" ca="1" si="3"/>
        <v>126</v>
      </c>
      <c r="L67" s="34">
        <f t="shared" ca="1" si="3"/>
        <v>114</v>
      </c>
      <c r="M67" s="34">
        <f t="shared" ca="1" si="3"/>
        <v>131</v>
      </c>
      <c r="N67" s="34">
        <f t="shared" ca="1" si="3"/>
        <v>102</v>
      </c>
      <c r="O67" s="34">
        <f t="shared" ca="1" si="1"/>
        <v>1330</v>
      </c>
    </row>
    <row r="68" spans="2:15" x14ac:dyDescent="0.25">
      <c r="B68" s="27" t="s">
        <v>135</v>
      </c>
      <c r="C68" s="33">
        <f>INVENTARIO[[#This Row],[EXISTENCIAS INICIALES]]+INVENTARIO[[#This Row],[ENTRADAS]]-INVENTARIO[[#This Row],[SALIDAS]]</f>
        <v>24</v>
      </c>
      <c r="D68" s="34">
        <f t="shared" ca="1" si="3"/>
        <v>127</v>
      </c>
      <c r="E68" s="34">
        <f t="shared" ca="1" si="3"/>
        <v>133</v>
      </c>
      <c r="F68" s="34">
        <f t="shared" ca="1" si="3"/>
        <v>103</v>
      </c>
      <c r="G68" s="34">
        <f t="shared" ca="1" si="3"/>
        <v>122</v>
      </c>
      <c r="H68" s="34">
        <f t="shared" ca="1" si="3"/>
        <v>122</v>
      </c>
      <c r="I68" s="34">
        <f t="shared" ca="1" si="3"/>
        <v>132</v>
      </c>
      <c r="J68" s="34">
        <f t="shared" ca="1" si="3"/>
        <v>116</v>
      </c>
      <c r="K68" s="34">
        <f t="shared" ca="1" si="3"/>
        <v>110</v>
      </c>
      <c r="L68" s="34">
        <f t="shared" ca="1" si="3"/>
        <v>110</v>
      </c>
      <c r="M68" s="34">
        <f t="shared" ca="1" si="3"/>
        <v>111</v>
      </c>
      <c r="N68" s="34">
        <f t="shared" ca="1" si="3"/>
        <v>102</v>
      </c>
      <c r="O68" s="34">
        <f t="shared" ca="1" si="1"/>
        <v>1312</v>
      </c>
    </row>
    <row r="69" spans="2:15" x14ac:dyDescent="0.25">
      <c r="B69" s="26" t="s">
        <v>136</v>
      </c>
      <c r="C69" s="32">
        <f>INVENTARIO[[#This Row],[EXISTENCIAS INICIALES]]+INVENTARIO[[#This Row],[ENTRADAS]]-INVENTARIO[[#This Row],[SALIDAS]]</f>
        <v>35</v>
      </c>
      <c r="D69" s="34">
        <f t="shared" ca="1" si="3"/>
        <v>104</v>
      </c>
      <c r="E69" s="34">
        <f t="shared" ca="1" si="3"/>
        <v>100</v>
      </c>
      <c r="F69" s="34">
        <f t="shared" ca="1" si="3"/>
        <v>113</v>
      </c>
      <c r="G69" s="34">
        <f t="shared" ca="1" si="3"/>
        <v>112</v>
      </c>
      <c r="H69" s="34">
        <f t="shared" ca="1" si="3"/>
        <v>126</v>
      </c>
      <c r="I69" s="34">
        <f t="shared" ca="1" si="3"/>
        <v>116</v>
      </c>
      <c r="J69" s="34">
        <f t="shared" ca="1" si="3"/>
        <v>112</v>
      </c>
      <c r="K69" s="34">
        <f t="shared" ca="1" si="3"/>
        <v>121</v>
      </c>
      <c r="L69" s="34">
        <f t="shared" ca="1" si="3"/>
        <v>124</v>
      </c>
      <c r="M69" s="34">
        <f t="shared" ca="1" si="3"/>
        <v>117</v>
      </c>
      <c r="N69" s="34">
        <f t="shared" ca="1" si="3"/>
        <v>102</v>
      </c>
      <c r="O69" s="34">
        <f t="shared" ca="1" si="1"/>
        <v>1282</v>
      </c>
    </row>
    <row r="70" spans="2:15" x14ac:dyDescent="0.25">
      <c r="B70" s="27" t="s">
        <v>139</v>
      </c>
      <c r="C70" s="33">
        <v>49</v>
      </c>
      <c r="D70" s="34">
        <f t="shared" ca="1" si="3"/>
        <v>101</v>
      </c>
      <c r="E70" s="34">
        <f t="shared" ca="1" si="3"/>
        <v>114</v>
      </c>
      <c r="F70" s="34">
        <f t="shared" ca="1" si="3"/>
        <v>124</v>
      </c>
      <c r="G70" s="34">
        <f t="shared" ca="1" si="3"/>
        <v>111</v>
      </c>
      <c r="H70" s="34">
        <f t="shared" ca="1" si="3"/>
        <v>112</v>
      </c>
      <c r="I70" s="34">
        <f t="shared" ca="1" si="3"/>
        <v>107</v>
      </c>
      <c r="J70" s="34">
        <f t="shared" ca="1" si="3"/>
        <v>102</v>
      </c>
      <c r="K70" s="34">
        <f t="shared" ca="1" si="3"/>
        <v>101</v>
      </c>
      <c r="L70" s="34">
        <f t="shared" ca="1" si="3"/>
        <v>123</v>
      </c>
      <c r="M70" s="34">
        <f t="shared" ca="1" si="3"/>
        <v>135</v>
      </c>
      <c r="N70" s="34">
        <f t="shared" ca="1" si="3"/>
        <v>114</v>
      </c>
      <c r="O70" s="34">
        <f t="shared" ca="1" si="1"/>
        <v>1293</v>
      </c>
    </row>
    <row r="71" spans="2:15" x14ac:dyDescent="0.25">
      <c r="B71" s="26" t="s">
        <v>140</v>
      </c>
      <c r="C71" s="32">
        <v>54</v>
      </c>
      <c r="D71" s="34">
        <f t="shared" ca="1" si="3"/>
        <v>126</v>
      </c>
      <c r="E71" s="34">
        <f t="shared" ca="1" si="3"/>
        <v>110</v>
      </c>
      <c r="F71" s="34">
        <f t="shared" ca="1" si="3"/>
        <v>102</v>
      </c>
      <c r="G71" s="34">
        <f t="shared" ca="1" si="3"/>
        <v>117</v>
      </c>
      <c r="H71" s="34">
        <f t="shared" ca="1" si="3"/>
        <v>126</v>
      </c>
      <c r="I71" s="34">
        <f t="shared" ca="1" si="3"/>
        <v>120</v>
      </c>
      <c r="J71" s="34">
        <f t="shared" ca="1" si="3"/>
        <v>121</v>
      </c>
      <c r="K71" s="34">
        <f t="shared" ca="1" si="3"/>
        <v>106</v>
      </c>
      <c r="L71" s="34">
        <f t="shared" ca="1" si="3"/>
        <v>120</v>
      </c>
      <c r="M71" s="34">
        <f t="shared" ca="1" si="3"/>
        <v>120</v>
      </c>
      <c r="N71" s="34">
        <f t="shared" ca="1" si="3"/>
        <v>125</v>
      </c>
      <c r="O71" s="34">
        <f ca="1">SUM(D71,C71,E71,F71,G71,H71,I71,J71,K71,L71,M71,N71,)</f>
        <v>1347</v>
      </c>
    </row>
  </sheetData>
  <pageMargins left="0.7" right="0.7" top="0.75" bottom="0.75" header="0.3" footer="0.3"/>
  <pageSetup paperSize="9" orientation="portrait" horizontalDpi="300" verticalDpi="300" r:id="rId1"/>
  <tableParts count="1">
    <tablePart r:id="rId2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D2C0FA-F982-46D5-9F2D-D1DAA3E321F7}">
  <dimension ref="C4:R72"/>
  <sheetViews>
    <sheetView topLeftCell="C61" workbookViewId="0">
      <selection activeCell="L11" sqref="L11"/>
    </sheetView>
  </sheetViews>
  <sheetFormatPr baseColWidth="10" defaultRowHeight="15" x14ac:dyDescent="0.25"/>
  <cols>
    <col min="3" max="3" width="35" customWidth="1"/>
    <col min="16" max="16" width="18.85546875" customWidth="1"/>
    <col min="17" max="17" width="19.140625" customWidth="1"/>
  </cols>
  <sheetData>
    <row r="4" spans="3:18" x14ac:dyDescent="0.25">
      <c r="C4" t="s">
        <v>255</v>
      </c>
      <c r="D4" t="s">
        <v>257</v>
      </c>
      <c r="E4" t="s">
        <v>256</v>
      </c>
      <c r="F4" t="s">
        <v>258</v>
      </c>
      <c r="G4" t="s">
        <v>259</v>
      </c>
      <c r="H4" t="s">
        <v>260</v>
      </c>
      <c r="I4" t="s">
        <v>261</v>
      </c>
      <c r="J4" t="s">
        <v>262</v>
      </c>
      <c r="K4" t="s">
        <v>263</v>
      </c>
      <c r="L4" t="s">
        <v>264</v>
      </c>
      <c r="M4" t="s">
        <v>265</v>
      </c>
      <c r="N4" t="s">
        <v>266</v>
      </c>
      <c r="O4" t="s">
        <v>267</v>
      </c>
      <c r="P4" t="s">
        <v>269</v>
      </c>
      <c r="Q4" s="24" t="s">
        <v>270</v>
      </c>
      <c r="R4" t="s">
        <v>271</v>
      </c>
    </row>
    <row r="5" spans="3:18" x14ac:dyDescent="0.25">
      <c r="C5" s="26" t="s">
        <v>28</v>
      </c>
      <c r="D5" s="34">
        <f t="shared" ref="D5:J36" ca="1" si="0">RANDBETWEEN(80,108)</f>
        <v>108</v>
      </c>
      <c r="E5" s="34">
        <f t="shared" ca="1" si="0"/>
        <v>97</v>
      </c>
      <c r="F5" s="34">
        <f t="shared" ca="1" si="0"/>
        <v>100</v>
      </c>
      <c r="G5" s="34">
        <f t="shared" ca="1" si="0"/>
        <v>82</v>
      </c>
      <c r="H5" s="34">
        <f t="shared" ca="1" si="0"/>
        <v>91</v>
      </c>
      <c r="I5" s="34">
        <f t="shared" ca="1" si="0"/>
        <v>98</v>
      </c>
      <c r="J5" s="34">
        <f t="shared" ca="1" si="0"/>
        <v>85</v>
      </c>
      <c r="K5" s="34">
        <f t="shared" ref="K5:O5" ca="1" si="1">RANDBETWEEN(80,108)</f>
        <v>104</v>
      </c>
      <c r="L5" s="34">
        <f t="shared" ca="1" si="1"/>
        <v>102</v>
      </c>
      <c r="M5" s="34">
        <f t="shared" ca="1" si="1"/>
        <v>95</v>
      </c>
      <c r="N5" s="34">
        <f t="shared" ca="1" si="1"/>
        <v>83</v>
      </c>
      <c r="O5" s="34">
        <f t="shared" ca="1" si="1"/>
        <v>98</v>
      </c>
      <c r="P5" s="34">
        <f ca="1">SUM(E5,D5,F5,G5,H5,I5,J5,K5,L5,M5,N5,O5,)</f>
        <v>1143</v>
      </c>
      <c r="Q5" s="34">
        <f ca="1">SUM('Compras 2021'!C7,'Compras 2021'!D7,'Compras 2021'!E7,'Compras 2021'!F7,'Compras 2021'!G7,'Compras 2021'!H7,'Compras 2021'!I7,'Compras 2021'!J7,'Compras 2021'!K7,'Compras 2021'!L7,'Compras 2021'!M7,'Compras 2021'!N7)</f>
        <v>1305</v>
      </c>
      <c r="R5">
        <f ca="1">Q5-Tabla79[[#This Row],[Suma de ventas]]</f>
        <v>162</v>
      </c>
    </row>
    <row r="6" spans="3:18" x14ac:dyDescent="0.25">
      <c r="C6" s="27" t="s">
        <v>29</v>
      </c>
      <c r="D6" s="34">
        <f t="shared" ca="1" si="0"/>
        <v>86</v>
      </c>
      <c r="E6" s="34">
        <f t="shared" ca="1" si="0"/>
        <v>98</v>
      </c>
      <c r="F6" s="34">
        <f t="shared" ca="1" si="0"/>
        <v>81</v>
      </c>
      <c r="G6" s="34">
        <f t="shared" ca="1" si="0"/>
        <v>101</v>
      </c>
      <c r="H6" s="34">
        <f t="shared" ca="1" si="0"/>
        <v>88</v>
      </c>
      <c r="I6" s="34">
        <f t="shared" ca="1" si="0"/>
        <v>93</v>
      </c>
      <c r="J6" s="34">
        <f t="shared" ca="1" si="0"/>
        <v>91</v>
      </c>
      <c r="K6" s="34">
        <f t="shared" ref="K6:N20" ca="1" si="2">RANDBETWEEN(70,108)</f>
        <v>78</v>
      </c>
      <c r="L6" s="34">
        <f t="shared" ca="1" si="2"/>
        <v>77</v>
      </c>
      <c r="M6" s="34">
        <f t="shared" ca="1" si="2"/>
        <v>95</v>
      </c>
      <c r="N6" s="34">
        <f t="shared" ca="1" si="2"/>
        <v>90</v>
      </c>
      <c r="O6" s="34">
        <f t="shared" ref="O6:O36" ca="1" si="3">RANDBETWEEN(70,108)</f>
        <v>108</v>
      </c>
      <c r="P6" s="34">
        <f t="shared" ref="P6:P69" ca="1" si="4">SUM(E6,D6,F6,G6,H6,I6,J6,K6,L6,M6,N6,O6,)</f>
        <v>1086</v>
      </c>
      <c r="Q6" s="34">
        <f ca="1">SUM('Compras 2021'!C8,'Compras 2021'!D8,'Compras 2021'!E8,'Compras 2021'!F8,'Compras 2021'!G8,'Compras 2021'!H8,'Compras 2021'!I8,'Compras 2021'!J8,'Compras 2021'!K8,'Compras 2021'!L8,'Compras 2021'!M8,'Compras 2021'!N8)</f>
        <v>1246</v>
      </c>
      <c r="R6">
        <f ca="1">Q6-Tabla79[[#This Row],[Suma de ventas]]</f>
        <v>160</v>
      </c>
    </row>
    <row r="7" spans="3:18" x14ac:dyDescent="0.25">
      <c r="C7" s="26" t="s">
        <v>30</v>
      </c>
      <c r="D7" s="34">
        <f t="shared" ca="1" si="0"/>
        <v>98</v>
      </c>
      <c r="E7" s="34">
        <f t="shared" ca="1" si="0"/>
        <v>90</v>
      </c>
      <c r="F7" s="34">
        <f t="shared" ca="1" si="0"/>
        <v>80</v>
      </c>
      <c r="G7" s="34">
        <f t="shared" ca="1" si="0"/>
        <v>80</v>
      </c>
      <c r="H7" s="34">
        <f t="shared" ca="1" si="0"/>
        <v>83</v>
      </c>
      <c r="I7" s="34">
        <f t="shared" ca="1" si="0"/>
        <v>96</v>
      </c>
      <c r="J7" s="34">
        <f t="shared" ca="1" si="0"/>
        <v>81</v>
      </c>
      <c r="K7" s="34">
        <f t="shared" ca="1" si="2"/>
        <v>98</v>
      </c>
      <c r="L7" s="34">
        <f t="shared" ca="1" si="2"/>
        <v>97</v>
      </c>
      <c r="M7" s="34">
        <f t="shared" ca="1" si="2"/>
        <v>93</v>
      </c>
      <c r="N7" s="34">
        <f t="shared" ca="1" si="2"/>
        <v>89</v>
      </c>
      <c r="O7" s="34">
        <f t="shared" ca="1" si="3"/>
        <v>106</v>
      </c>
      <c r="P7" s="34">
        <f t="shared" ca="1" si="4"/>
        <v>1091</v>
      </c>
      <c r="Q7" s="34">
        <f ca="1">SUM('Compras 2021'!C9,'Compras 2021'!D9,'Compras 2021'!E9,'Compras 2021'!F9,'Compras 2021'!G9,'Compras 2021'!H9,'Compras 2021'!I9,'Compras 2021'!J9,'Compras 2021'!K9,'Compras 2021'!L9,'Compras 2021'!M9,'Compras 2021'!N9)</f>
        <v>1337</v>
      </c>
      <c r="R7">
        <f ca="1">Q7-Tabla79[[#This Row],[Suma de ventas]]</f>
        <v>246</v>
      </c>
    </row>
    <row r="8" spans="3:18" x14ac:dyDescent="0.25">
      <c r="C8" s="27" t="s">
        <v>31</v>
      </c>
      <c r="D8" s="34">
        <f t="shared" ca="1" si="0"/>
        <v>107</v>
      </c>
      <c r="E8" s="34">
        <f t="shared" ca="1" si="0"/>
        <v>104</v>
      </c>
      <c r="F8" s="34">
        <f t="shared" ca="1" si="0"/>
        <v>83</v>
      </c>
      <c r="G8" s="34">
        <f t="shared" ca="1" si="0"/>
        <v>107</v>
      </c>
      <c r="H8" s="34">
        <f t="shared" ca="1" si="0"/>
        <v>97</v>
      </c>
      <c r="I8" s="34">
        <f t="shared" ca="1" si="0"/>
        <v>104</v>
      </c>
      <c r="J8" s="34">
        <f t="shared" ca="1" si="0"/>
        <v>83</v>
      </c>
      <c r="K8" s="34">
        <f t="shared" ca="1" si="2"/>
        <v>74</v>
      </c>
      <c r="L8" s="34">
        <f t="shared" ca="1" si="2"/>
        <v>91</v>
      </c>
      <c r="M8" s="34">
        <f t="shared" ca="1" si="2"/>
        <v>91</v>
      </c>
      <c r="N8" s="34">
        <f t="shared" ca="1" si="2"/>
        <v>104</v>
      </c>
      <c r="O8" s="34">
        <f t="shared" ca="1" si="3"/>
        <v>77</v>
      </c>
      <c r="P8" s="34">
        <f t="shared" ca="1" si="4"/>
        <v>1122</v>
      </c>
      <c r="Q8" s="34">
        <f ca="1">SUM('Compras 2021'!C10,'Compras 2021'!D10,'Compras 2021'!E10,'Compras 2021'!F10,'Compras 2021'!G10,'Compras 2021'!H10,'Compras 2021'!I10,'Compras 2021'!J10,'Compras 2021'!K10,'Compras 2021'!L10,'Compras 2021'!M10,'Compras 2021'!N10)</f>
        <v>1312</v>
      </c>
      <c r="R8">
        <f ca="1">Q8-Tabla79[[#This Row],[Suma de ventas]]</f>
        <v>190</v>
      </c>
    </row>
    <row r="9" spans="3:18" x14ac:dyDescent="0.25">
      <c r="C9" s="26" t="s">
        <v>32</v>
      </c>
      <c r="D9" s="34">
        <f t="shared" ca="1" si="0"/>
        <v>89</v>
      </c>
      <c r="E9" s="34">
        <f t="shared" ca="1" si="0"/>
        <v>103</v>
      </c>
      <c r="F9" s="34">
        <f t="shared" ca="1" si="0"/>
        <v>80</v>
      </c>
      <c r="G9" s="34">
        <f t="shared" ca="1" si="0"/>
        <v>80</v>
      </c>
      <c r="H9" s="34">
        <f t="shared" ca="1" si="0"/>
        <v>105</v>
      </c>
      <c r="I9" s="34">
        <f t="shared" ca="1" si="0"/>
        <v>99</v>
      </c>
      <c r="J9" s="34">
        <f t="shared" ca="1" si="0"/>
        <v>86</v>
      </c>
      <c r="K9" s="34">
        <f t="shared" ca="1" si="2"/>
        <v>75</v>
      </c>
      <c r="L9" s="34">
        <f t="shared" ca="1" si="2"/>
        <v>107</v>
      </c>
      <c r="M9" s="34">
        <f t="shared" ca="1" si="2"/>
        <v>84</v>
      </c>
      <c r="N9" s="34">
        <f t="shared" ca="1" si="2"/>
        <v>73</v>
      </c>
      <c r="O9" s="34">
        <f t="shared" ca="1" si="3"/>
        <v>72</v>
      </c>
      <c r="P9" s="34">
        <f t="shared" ca="1" si="4"/>
        <v>1053</v>
      </c>
      <c r="Q9" s="34">
        <f ca="1">SUM('Compras 2021'!C11,'Compras 2021'!D11,'Compras 2021'!E11,'Compras 2021'!F11,'Compras 2021'!G11,'Compras 2021'!H11,'Compras 2021'!I11,'Compras 2021'!J11,'Compras 2021'!K11,'Compras 2021'!L11,'Compras 2021'!M11,'Compras 2021'!N11)</f>
        <v>1295</v>
      </c>
      <c r="R9">
        <f ca="1">Q9-Tabla79[[#This Row],[Suma de ventas]]</f>
        <v>242</v>
      </c>
    </row>
    <row r="10" spans="3:18" x14ac:dyDescent="0.25">
      <c r="C10" s="27" t="s">
        <v>33</v>
      </c>
      <c r="D10" s="34">
        <f t="shared" ca="1" si="0"/>
        <v>105</v>
      </c>
      <c r="E10" s="34">
        <f t="shared" ca="1" si="0"/>
        <v>90</v>
      </c>
      <c r="F10" s="34">
        <f t="shared" ca="1" si="0"/>
        <v>101</v>
      </c>
      <c r="G10" s="34">
        <f t="shared" ca="1" si="0"/>
        <v>105</v>
      </c>
      <c r="H10" s="34">
        <f t="shared" ca="1" si="0"/>
        <v>93</v>
      </c>
      <c r="I10" s="34">
        <f t="shared" ca="1" si="0"/>
        <v>87</v>
      </c>
      <c r="J10" s="34">
        <f t="shared" ca="1" si="0"/>
        <v>90</v>
      </c>
      <c r="K10" s="34">
        <f t="shared" ca="1" si="2"/>
        <v>93</v>
      </c>
      <c r="L10" s="34">
        <f t="shared" ca="1" si="2"/>
        <v>103</v>
      </c>
      <c r="M10" s="34">
        <f t="shared" ca="1" si="2"/>
        <v>88</v>
      </c>
      <c r="N10" s="34">
        <f t="shared" ca="1" si="2"/>
        <v>80</v>
      </c>
      <c r="O10" s="34">
        <f t="shared" ca="1" si="3"/>
        <v>79</v>
      </c>
      <c r="P10" s="34">
        <f t="shared" ca="1" si="4"/>
        <v>1114</v>
      </c>
      <c r="Q10" s="34">
        <f ca="1">SUM('Compras 2021'!C12,'Compras 2021'!D12,'Compras 2021'!E12,'Compras 2021'!F12,'Compras 2021'!G12,'Compras 2021'!H12,'Compras 2021'!I12,'Compras 2021'!J12,'Compras 2021'!K12,'Compras 2021'!L12,'Compras 2021'!M12,'Compras 2021'!N12)</f>
        <v>1357</v>
      </c>
      <c r="R10">
        <f ca="1">Q10-Tabla79[[#This Row],[Suma de ventas]]</f>
        <v>243</v>
      </c>
    </row>
    <row r="11" spans="3:18" x14ac:dyDescent="0.25">
      <c r="C11" s="26" t="s">
        <v>34</v>
      </c>
      <c r="D11" s="34">
        <f t="shared" ca="1" si="0"/>
        <v>106</v>
      </c>
      <c r="E11" s="34">
        <f t="shared" ca="1" si="0"/>
        <v>91</v>
      </c>
      <c r="F11" s="34">
        <f t="shared" ca="1" si="0"/>
        <v>98</v>
      </c>
      <c r="G11" s="34">
        <f t="shared" ca="1" si="0"/>
        <v>96</v>
      </c>
      <c r="H11" s="34">
        <f t="shared" ca="1" si="0"/>
        <v>92</v>
      </c>
      <c r="I11" s="34">
        <f t="shared" ca="1" si="0"/>
        <v>87</v>
      </c>
      <c r="J11" s="34">
        <f t="shared" ca="1" si="0"/>
        <v>97</v>
      </c>
      <c r="K11" s="34">
        <f t="shared" ca="1" si="2"/>
        <v>87</v>
      </c>
      <c r="L11" s="34">
        <f t="shared" ca="1" si="2"/>
        <v>81</v>
      </c>
      <c r="M11" s="34">
        <f t="shared" ca="1" si="2"/>
        <v>107</v>
      </c>
      <c r="N11" s="34">
        <f t="shared" ca="1" si="2"/>
        <v>91</v>
      </c>
      <c r="O11" s="34">
        <f t="shared" ca="1" si="3"/>
        <v>107</v>
      </c>
      <c r="P11" s="34">
        <f t="shared" ca="1" si="4"/>
        <v>1140</v>
      </c>
      <c r="Q11" s="34">
        <f ca="1">SUM('Compras 2021'!C13,'Compras 2021'!D13,'Compras 2021'!E13,'Compras 2021'!F13,'Compras 2021'!G13,'Compras 2021'!H13,'Compras 2021'!I13,'Compras 2021'!J13,'Compras 2021'!K13,'Compras 2021'!L13,'Compras 2021'!M13,'Compras 2021'!N13)</f>
        <v>1367</v>
      </c>
      <c r="R11">
        <f ca="1">Q11-Tabla79[[#This Row],[Suma de ventas]]</f>
        <v>227</v>
      </c>
    </row>
    <row r="12" spans="3:18" x14ac:dyDescent="0.25">
      <c r="C12" s="27" t="s">
        <v>35</v>
      </c>
      <c r="D12" s="34">
        <f t="shared" ca="1" si="0"/>
        <v>94</v>
      </c>
      <c r="E12" s="34">
        <f t="shared" ca="1" si="0"/>
        <v>81</v>
      </c>
      <c r="F12" s="34">
        <f t="shared" ca="1" si="0"/>
        <v>98</v>
      </c>
      <c r="G12" s="34">
        <f t="shared" ca="1" si="0"/>
        <v>100</v>
      </c>
      <c r="H12" s="34">
        <f t="shared" ca="1" si="0"/>
        <v>108</v>
      </c>
      <c r="I12" s="34">
        <f t="shared" ca="1" si="0"/>
        <v>80</v>
      </c>
      <c r="J12" s="34">
        <f t="shared" ca="1" si="0"/>
        <v>87</v>
      </c>
      <c r="K12" s="34">
        <f t="shared" ca="1" si="2"/>
        <v>92</v>
      </c>
      <c r="L12" s="34">
        <f t="shared" ca="1" si="2"/>
        <v>87</v>
      </c>
      <c r="M12" s="34">
        <f t="shared" ca="1" si="2"/>
        <v>85</v>
      </c>
      <c r="N12" s="34">
        <f t="shared" ca="1" si="2"/>
        <v>80</v>
      </c>
      <c r="O12" s="34">
        <f t="shared" ca="1" si="3"/>
        <v>88</v>
      </c>
      <c r="P12" s="34">
        <f t="shared" ca="1" si="4"/>
        <v>1080</v>
      </c>
      <c r="Q12" s="34">
        <f ca="1">SUM('Compras 2021'!C14,'Compras 2021'!D14,'Compras 2021'!E14,'Compras 2021'!F14,'Compras 2021'!G14,'Compras 2021'!H14,'Compras 2021'!I14,'Compras 2021'!J14,'Compras 2021'!K14,'Compras 2021'!L14,'Compras 2021'!M14,'Compras 2021'!N14)</f>
        <v>1315</v>
      </c>
      <c r="R12">
        <f ca="1">Q12-Tabla79[[#This Row],[Suma de ventas]]</f>
        <v>235</v>
      </c>
    </row>
    <row r="13" spans="3:18" x14ac:dyDescent="0.25">
      <c r="C13" s="26" t="s">
        <v>36</v>
      </c>
      <c r="D13" s="34">
        <f t="shared" ca="1" si="0"/>
        <v>81</v>
      </c>
      <c r="E13" s="34">
        <f t="shared" ca="1" si="0"/>
        <v>87</v>
      </c>
      <c r="F13" s="34">
        <f t="shared" ca="1" si="0"/>
        <v>83</v>
      </c>
      <c r="G13" s="34">
        <f t="shared" ca="1" si="0"/>
        <v>81</v>
      </c>
      <c r="H13" s="34">
        <f t="shared" ca="1" si="0"/>
        <v>104</v>
      </c>
      <c r="I13" s="34">
        <f t="shared" ca="1" si="0"/>
        <v>104</v>
      </c>
      <c r="J13" s="34">
        <f t="shared" ca="1" si="0"/>
        <v>87</v>
      </c>
      <c r="K13" s="34">
        <f t="shared" ca="1" si="2"/>
        <v>75</v>
      </c>
      <c r="L13" s="34">
        <f t="shared" ca="1" si="2"/>
        <v>98</v>
      </c>
      <c r="M13" s="34">
        <f t="shared" ca="1" si="2"/>
        <v>80</v>
      </c>
      <c r="N13" s="34">
        <f t="shared" ca="1" si="2"/>
        <v>101</v>
      </c>
      <c r="O13" s="34">
        <f t="shared" ca="1" si="3"/>
        <v>77</v>
      </c>
      <c r="P13" s="34">
        <f t="shared" ca="1" si="4"/>
        <v>1058</v>
      </c>
      <c r="Q13" s="34">
        <f ca="1">SUM('Compras 2021'!C15,'Compras 2021'!D15,'Compras 2021'!E15,'Compras 2021'!F15,'Compras 2021'!G15,'Compras 2021'!H15,'Compras 2021'!I15,'Compras 2021'!J15,'Compras 2021'!K15,'Compras 2021'!L15,'Compras 2021'!M15,'Compras 2021'!N15)</f>
        <v>1347</v>
      </c>
      <c r="R13">
        <f ca="1">Q13-Tabla79[[#This Row],[Suma de ventas]]</f>
        <v>289</v>
      </c>
    </row>
    <row r="14" spans="3:18" x14ac:dyDescent="0.25">
      <c r="C14" s="27" t="s">
        <v>36</v>
      </c>
      <c r="D14" s="34">
        <f t="shared" ca="1" si="0"/>
        <v>108</v>
      </c>
      <c r="E14" s="34">
        <f t="shared" ca="1" si="0"/>
        <v>86</v>
      </c>
      <c r="F14" s="34">
        <f t="shared" ca="1" si="0"/>
        <v>96</v>
      </c>
      <c r="G14" s="34">
        <f t="shared" ca="1" si="0"/>
        <v>108</v>
      </c>
      <c r="H14" s="34">
        <f t="shared" ca="1" si="0"/>
        <v>102</v>
      </c>
      <c r="I14" s="34">
        <f t="shared" ca="1" si="0"/>
        <v>83</v>
      </c>
      <c r="J14" s="34">
        <f t="shared" ca="1" si="0"/>
        <v>80</v>
      </c>
      <c r="K14" s="34">
        <f t="shared" ca="1" si="2"/>
        <v>96</v>
      </c>
      <c r="L14" s="34">
        <f t="shared" ca="1" si="2"/>
        <v>77</v>
      </c>
      <c r="M14" s="34">
        <f t="shared" ca="1" si="2"/>
        <v>99</v>
      </c>
      <c r="N14" s="34">
        <f t="shared" ca="1" si="2"/>
        <v>108</v>
      </c>
      <c r="O14" s="34">
        <f t="shared" ca="1" si="3"/>
        <v>77</v>
      </c>
      <c r="P14" s="34">
        <f t="shared" ca="1" si="4"/>
        <v>1120</v>
      </c>
      <c r="Q14" s="34">
        <f ca="1">SUM('Compras 2021'!C16,'Compras 2021'!D16,'Compras 2021'!E16,'Compras 2021'!F16,'Compras 2021'!G16,'Compras 2021'!H16,'Compras 2021'!I16,'Compras 2021'!J16,'Compras 2021'!K16,'Compras 2021'!L16,'Compras 2021'!M16,'Compras 2021'!N16)</f>
        <v>1375</v>
      </c>
      <c r="R14">
        <f ca="1">Q14-Tabla79[[#This Row],[Suma de ventas]]</f>
        <v>255</v>
      </c>
    </row>
    <row r="15" spans="3:18" x14ac:dyDescent="0.25">
      <c r="C15" s="26" t="s">
        <v>37</v>
      </c>
      <c r="D15" s="34">
        <f t="shared" ca="1" si="0"/>
        <v>96</v>
      </c>
      <c r="E15" s="34">
        <f t="shared" ca="1" si="0"/>
        <v>88</v>
      </c>
      <c r="F15" s="34">
        <f t="shared" ca="1" si="0"/>
        <v>96</v>
      </c>
      <c r="G15" s="34">
        <f t="shared" ca="1" si="0"/>
        <v>100</v>
      </c>
      <c r="H15" s="34">
        <f t="shared" ca="1" si="0"/>
        <v>106</v>
      </c>
      <c r="I15" s="34">
        <f t="shared" ca="1" si="0"/>
        <v>94</v>
      </c>
      <c r="J15" s="34">
        <f t="shared" ca="1" si="0"/>
        <v>97</v>
      </c>
      <c r="K15" s="34">
        <f t="shared" ca="1" si="2"/>
        <v>97</v>
      </c>
      <c r="L15" s="34">
        <f t="shared" ca="1" si="2"/>
        <v>100</v>
      </c>
      <c r="M15" s="34">
        <f t="shared" ca="1" si="2"/>
        <v>79</v>
      </c>
      <c r="N15" s="34">
        <f t="shared" ca="1" si="2"/>
        <v>71</v>
      </c>
      <c r="O15" s="34">
        <f t="shared" ca="1" si="3"/>
        <v>105</v>
      </c>
      <c r="P15" s="34">
        <f t="shared" ca="1" si="4"/>
        <v>1129</v>
      </c>
      <c r="Q15" s="34">
        <f ca="1">SUM('Compras 2021'!C17,'Compras 2021'!D17,'Compras 2021'!E17,'Compras 2021'!F17,'Compras 2021'!G17,'Compras 2021'!H17,'Compras 2021'!I17,'Compras 2021'!J17,'Compras 2021'!K17,'Compras 2021'!L17,'Compras 2021'!M17,'Compras 2021'!N17)</f>
        <v>1287</v>
      </c>
      <c r="R15">
        <f ca="1">Q15-Tabla79[[#This Row],[Suma de ventas]]</f>
        <v>158</v>
      </c>
    </row>
    <row r="16" spans="3:18" x14ac:dyDescent="0.25">
      <c r="C16" s="27" t="s">
        <v>38</v>
      </c>
      <c r="D16" s="34">
        <f t="shared" ca="1" si="0"/>
        <v>106</v>
      </c>
      <c r="E16" s="34">
        <f t="shared" ca="1" si="0"/>
        <v>86</v>
      </c>
      <c r="F16" s="34">
        <f t="shared" ca="1" si="0"/>
        <v>90</v>
      </c>
      <c r="G16" s="34">
        <f t="shared" ca="1" si="0"/>
        <v>94</v>
      </c>
      <c r="H16" s="34">
        <f t="shared" ca="1" si="0"/>
        <v>98</v>
      </c>
      <c r="I16" s="34">
        <f t="shared" ca="1" si="0"/>
        <v>89</v>
      </c>
      <c r="J16" s="34">
        <f t="shared" ca="1" si="0"/>
        <v>105</v>
      </c>
      <c r="K16" s="34">
        <f t="shared" ca="1" si="2"/>
        <v>86</v>
      </c>
      <c r="L16" s="34">
        <f t="shared" ca="1" si="2"/>
        <v>83</v>
      </c>
      <c r="M16" s="34">
        <f t="shared" ca="1" si="2"/>
        <v>89</v>
      </c>
      <c r="N16" s="34">
        <f t="shared" ca="1" si="2"/>
        <v>86</v>
      </c>
      <c r="O16" s="34">
        <f t="shared" ca="1" si="3"/>
        <v>75</v>
      </c>
      <c r="P16" s="34">
        <f t="shared" ca="1" si="4"/>
        <v>1087</v>
      </c>
      <c r="Q16" s="34">
        <f ca="1">SUM('Compras 2021'!C18,'Compras 2021'!D18,'Compras 2021'!E18,'Compras 2021'!F18,'Compras 2021'!G18,'Compras 2021'!H18,'Compras 2021'!I18,'Compras 2021'!J18,'Compras 2021'!K18,'Compras 2021'!L18,'Compras 2021'!M18,'Compras 2021'!N18)</f>
        <v>1310</v>
      </c>
      <c r="R16">
        <f ca="1">Q16-Tabla79[[#This Row],[Suma de ventas]]</f>
        <v>223</v>
      </c>
    </row>
    <row r="17" spans="3:18" x14ac:dyDescent="0.25">
      <c r="C17" s="26" t="s">
        <v>39</v>
      </c>
      <c r="D17" s="34">
        <f t="shared" ca="1" si="0"/>
        <v>93</v>
      </c>
      <c r="E17" s="34">
        <f t="shared" ca="1" si="0"/>
        <v>84</v>
      </c>
      <c r="F17" s="34">
        <f t="shared" ca="1" si="0"/>
        <v>98</v>
      </c>
      <c r="G17" s="34">
        <f t="shared" ca="1" si="0"/>
        <v>86</v>
      </c>
      <c r="H17" s="34">
        <f t="shared" ca="1" si="0"/>
        <v>90</v>
      </c>
      <c r="I17" s="34">
        <f t="shared" ca="1" si="0"/>
        <v>81</v>
      </c>
      <c r="J17" s="34">
        <f t="shared" ca="1" si="0"/>
        <v>100</v>
      </c>
      <c r="K17" s="34">
        <f t="shared" ca="1" si="2"/>
        <v>91</v>
      </c>
      <c r="L17" s="34">
        <f t="shared" ca="1" si="2"/>
        <v>86</v>
      </c>
      <c r="M17" s="34">
        <f t="shared" ca="1" si="2"/>
        <v>105</v>
      </c>
      <c r="N17" s="34">
        <f t="shared" ca="1" si="2"/>
        <v>73</v>
      </c>
      <c r="O17" s="34">
        <f t="shared" ca="1" si="3"/>
        <v>89</v>
      </c>
      <c r="P17" s="34">
        <f t="shared" ca="1" si="4"/>
        <v>1076</v>
      </c>
      <c r="Q17" s="34">
        <f ca="1">SUM('Compras 2021'!C19,'Compras 2021'!D19,'Compras 2021'!E19,'Compras 2021'!F19,'Compras 2021'!G19,'Compras 2021'!H19,'Compras 2021'!I19,'Compras 2021'!J19,'Compras 2021'!K19,'Compras 2021'!L19,'Compras 2021'!M19,'Compras 2021'!N19)</f>
        <v>1368</v>
      </c>
      <c r="R17">
        <f ca="1">Q17-Tabla79[[#This Row],[Suma de ventas]]</f>
        <v>292</v>
      </c>
    </row>
    <row r="18" spans="3:18" x14ac:dyDescent="0.25">
      <c r="C18" s="27" t="s">
        <v>40</v>
      </c>
      <c r="D18" s="34">
        <f t="shared" ca="1" si="0"/>
        <v>108</v>
      </c>
      <c r="E18" s="34">
        <f t="shared" ca="1" si="0"/>
        <v>101</v>
      </c>
      <c r="F18" s="34">
        <f t="shared" ca="1" si="0"/>
        <v>105</v>
      </c>
      <c r="G18" s="34">
        <f t="shared" ca="1" si="0"/>
        <v>81</v>
      </c>
      <c r="H18" s="34">
        <f t="shared" ca="1" si="0"/>
        <v>82</v>
      </c>
      <c r="I18" s="34">
        <f t="shared" ca="1" si="0"/>
        <v>98</v>
      </c>
      <c r="J18" s="34">
        <f t="shared" ca="1" si="0"/>
        <v>104</v>
      </c>
      <c r="K18" s="34">
        <f t="shared" ca="1" si="2"/>
        <v>108</v>
      </c>
      <c r="L18" s="34">
        <f t="shared" ca="1" si="2"/>
        <v>84</v>
      </c>
      <c r="M18" s="34">
        <f t="shared" ca="1" si="2"/>
        <v>80</v>
      </c>
      <c r="N18" s="34">
        <f t="shared" ca="1" si="2"/>
        <v>97</v>
      </c>
      <c r="O18" s="34">
        <f t="shared" ca="1" si="3"/>
        <v>98</v>
      </c>
      <c r="P18" s="34">
        <f t="shared" ca="1" si="4"/>
        <v>1146</v>
      </c>
      <c r="Q18" s="34">
        <f ca="1">SUM('Compras 2021'!C20,'Compras 2021'!D20,'Compras 2021'!E20,'Compras 2021'!F20,'Compras 2021'!G20,'Compras 2021'!H20,'Compras 2021'!I20,'Compras 2021'!J20,'Compras 2021'!K20,'Compras 2021'!L20,'Compras 2021'!M20,'Compras 2021'!N20)</f>
        <v>1360</v>
      </c>
      <c r="R18">
        <f ca="1">Q18-Tabla79[[#This Row],[Suma de ventas]]</f>
        <v>214</v>
      </c>
    </row>
    <row r="19" spans="3:18" x14ac:dyDescent="0.25">
      <c r="C19" s="26" t="s">
        <v>41</v>
      </c>
      <c r="D19" s="34">
        <f t="shared" ca="1" si="0"/>
        <v>98</v>
      </c>
      <c r="E19" s="34">
        <f t="shared" ca="1" si="0"/>
        <v>108</v>
      </c>
      <c r="F19" s="34">
        <f t="shared" ca="1" si="0"/>
        <v>91</v>
      </c>
      <c r="G19" s="34">
        <f t="shared" ca="1" si="0"/>
        <v>81</v>
      </c>
      <c r="H19" s="34">
        <f t="shared" ca="1" si="0"/>
        <v>92</v>
      </c>
      <c r="I19" s="34">
        <f t="shared" ca="1" si="0"/>
        <v>92</v>
      </c>
      <c r="J19" s="34">
        <f t="shared" ca="1" si="0"/>
        <v>87</v>
      </c>
      <c r="K19" s="34">
        <f t="shared" ca="1" si="2"/>
        <v>108</v>
      </c>
      <c r="L19" s="34">
        <f t="shared" ca="1" si="2"/>
        <v>71</v>
      </c>
      <c r="M19" s="34">
        <f t="shared" ca="1" si="2"/>
        <v>79</v>
      </c>
      <c r="N19" s="34">
        <f t="shared" ca="1" si="2"/>
        <v>86</v>
      </c>
      <c r="O19" s="34">
        <f t="shared" ca="1" si="3"/>
        <v>92</v>
      </c>
      <c r="P19" s="34">
        <f t="shared" ca="1" si="4"/>
        <v>1085</v>
      </c>
      <c r="Q19" s="34">
        <f ca="1">SUM('Compras 2021'!C21,'Compras 2021'!D21,'Compras 2021'!E21,'Compras 2021'!F21,'Compras 2021'!G21,'Compras 2021'!H21,'Compras 2021'!I21,'Compras 2021'!J21,'Compras 2021'!K21,'Compras 2021'!L21,'Compras 2021'!M21,'Compras 2021'!N21)</f>
        <v>1347</v>
      </c>
      <c r="R19">
        <f ca="1">Q19-Tabla79[[#This Row],[Suma de ventas]]</f>
        <v>262</v>
      </c>
    </row>
    <row r="20" spans="3:18" x14ac:dyDescent="0.25">
      <c r="C20" s="28" t="s">
        <v>42</v>
      </c>
      <c r="D20" s="34">
        <f t="shared" ca="1" si="0"/>
        <v>89</v>
      </c>
      <c r="E20" s="34">
        <f t="shared" ca="1" si="0"/>
        <v>85</v>
      </c>
      <c r="F20" s="34">
        <f t="shared" ca="1" si="0"/>
        <v>108</v>
      </c>
      <c r="G20" s="34">
        <f t="shared" ca="1" si="0"/>
        <v>89</v>
      </c>
      <c r="H20" s="34">
        <f t="shared" ca="1" si="0"/>
        <v>94</v>
      </c>
      <c r="I20" s="34">
        <f t="shared" ca="1" si="0"/>
        <v>108</v>
      </c>
      <c r="J20" s="34">
        <f t="shared" ca="1" si="0"/>
        <v>81</v>
      </c>
      <c r="K20" s="34">
        <f t="shared" ca="1" si="2"/>
        <v>95</v>
      </c>
      <c r="L20" s="34">
        <f t="shared" ca="1" si="2"/>
        <v>105</v>
      </c>
      <c r="M20" s="34">
        <f t="shared" ca="1" si="2"/>
        <v>70</v>
      </c>
      <c r="N20" s="34">
        <f t="shared" ca="1" si="2"/>
        <v>104</v>
      </c>
      <c r="O20" s="34">
        <f t="shared" ca="1" si="3"/>
        <v>98</v>
      </c>
      <c r="P20" s="34">
        <f t="shared" ca="1" si="4"/>
        <v>1126</v>
      </c>
      <c r="Q20" s="34">
        <f ca="1">SUM('Compras 2021'!C22,'Compras 2021'!D22,'Compras 2021'!E22,'Compras 2021'!F22,'Compras 2021'!G22,'Compras 2021'!H22,'Compras 2021'!I22,'Compras 2021'!J22,'Compras 2021'!K22,'Compras 2021'!L22,'Compras 2021'!M22,'Compras 2021'!N22)</f>
        <v>1353</v>
      </c>
      <c r="R20">
        <f ca="1">Q20-Tabla79[[#This Row],[Suma de ventas]]</f>
        <v>227</v>
      </c>
    </row>
    <row r="21" spans="3:18" x14ac:dyDescent="0.25">
      <c r="C21" s="26" t="s">
        <v>53</v>
      </c>
      <c r="D21" s="34">
        <f t="shared" ca="1" si="0"/>
        <v>84</v>
      </c>
      <c r="E21" s="34">
        <f t="shared" ca="1" si="0"/>
        <v>92</v>
      </c>
      <c r="F21" s="34">
        <f t="shared" ca="1" si="0"/>
        <v>93</v>
      </c>
      <c r="G21" s="34">
        <f t="shared" ca="1" si="0"/>
        <v>102</v>
      </c>
      <c r="H21" s="34">
        <f t="shared" ca="1" si="0"/>
        <v>108</v>
      </c>
      <c r="I21" s="34">
        <f t="shared" ca="1" si="0"/>
        <v>100</v>
      </c>
      <c r="J21" s="34">
        <f t="shared" ca="1" si="0"/>
        <v>106</v>
      </c>
      <c r="K21" s="34">
        <f t="shared" ref="K21:O42" ca="1" si="5">RANDBETWEEN(70,108)</f>
        <v>98</v>
      </c>
      <c r="L21" s="34">
        <f t="shared" ca="1" si="5"/>
        <v>91</v>
      </c>
      <c r="M21" s="34">
        <f t="shared" ca="1" si="5"/>
        <v>83</v>
      </c>
      <c r="N21" s="34">
        <f t="shared" ca="1" si="5"/>
        <v>96</v>
      </c>
      <c r="O21" s="34">
        <f t="shared" ca="1" si="3"/>
        <v>103</v>
      </c>
      <c r="P21" s="34">
        <f t="shared" ca="1" si="4"/>
        <v>1156</v>
      </c>
      <c r="Q21" s="34">
        <f ca="1">SUM('Compras 2021'!C23,'Compras 2021'!D23,'Compras 2021'!E23,'Compras 2021'!F23,'Compras 2021'!G23,'Compras 2021'!H23,'Compras 2021'!I23,'Compras 2021'!J23,'Compras 2021'!K23,'Compras 2021'!L23,'Compras 2021'!M23,'Compras 2021'!N23)</f>
        <v>1266</v>
      </c>
      <c r="R21">
        <f ca="1">Q21-Tabla79[[#This Row],[Suma de ventas]]</f>
        <v>110</v>
      </c>
    </row>
    <row r="22" spans="3:18" x14ac:dyDescent="0.25">
      <c r="C22" s="27" t="s">
        <v>54</v>
      </c>
      <c r="D22" s="34">
        <f t="shared" ca="1" si="0"/>
        <v>102</v>
      </c>
      <c r="E22" s="34">
        <f t="shared" ca="1" si="0"/>
        <v>99</v>
      </c>
      <c r="F22" s="34">
        <f t="shared" ca="1" si="0"/>
        <v>87</v>
      </c>
      <c r="G22" s="34">
        <f t="shared" ca="1" si="0"/>
        <v>97</v>
      </c>
      <c r="H22" s="34">
        <f t="shared" ca="1" si="0"/>
        <v>94</v>
      </c>
      <c r="I22" s="34">
        <f t="shared" ca="1" si="0"/>
        <v>90</v>
      </c>
      <c r="J22" s="34">
        <f t="shared" ca="1" si="0"/>
        <v>89</v>
      </c>
      <c r="K22" s="34">
        <f t="shared" ca="1" si="5"/>
        <v>84</v>
      </c>
      <c r="L22" s="34">
        <f t="shared" ca="1" si="5"/>
        <v>76</v>
      </c>
      <c r="M22" s="34">
        <f t="shared" ca="1" si="5"/>
        <v>106</v>
      </c>
      <c r="N22" s="34">
        <f t="shared" ca="1" si="5"/>
        <v>104</v>
      </c>
      <c r="O22" s="34">
        <f t="shared" ca="1" si="3"/>
        <v>101</v>
      </c>
      <c r="P22" s="34">
        <f t="shared" ca="1" si="4"/>
        <v>1129</v>
      </c>
      <c r="Q22" s="34">
        <f ca="1">SUM('Compras 2021'!C24,'Compras 2021'!D24,'Compras 2021'!E24,'Compras 2021'!F24,'Compras 2021'!G24,'Compras 2021'!H24,'Compras 2021'!I24,'Compras 2021'!J24,'Compras 2021'!K24,'Compras 2021'!L24,'Compras 2021'!M24,'Compras 2021'!N24)</f>
        <v>1314</v>
      </c>
      <c r="R22">
        <f ca="1">Q22-Tabla79[[#This Row],[Suma de ventas]]</f>
        <v>185</v>
      </c>
    </row>
    <row r="23" spans="3:18" x14ac:dyDescent="0.25">
      <c r="C23" s="26" t="s">
        <v>55</v>
      </c>
      <c r="D23" s="34">
        <f t="shared" ca="1" si="0"/>
        <v>95</v>
      </c>
      <c r="E23" s="34">
        <f t="shared" ca="1" si="0"/>
        <v>107</v>
      </c>
      <c r="F23" s="34">
        <f t="shared" ca="1" si="0"/>
        <v>108</v>
      </c>
      <c r="G23" s="34">
        <f t="shared" ca="1" si="0"/>
        <v>97</v>
      </c>
      <c r="H23" s="34">
        <f t="shared" ca="1" si="0"/>
        <v>99</v>
      </c>
      <c r="I23" s="34">
        <f t="shared" ca="1" si="0"/>
        <v>86</v>
      </c>
      <c r="J23" s="34">
        <f t="shared" ca="1" si="0"/>
        <v>87</v>
      </c>
      <c r="K23" s="34">
        <f t="shared" ca="1" si="5"/>
        <v>81</v>
      </c>
      <c r="L23" s="34">
        <f t="shared" ca="1" si="5"/>
        <v>89</v>
      </c>
      <c r="M23" s="34">
        <f t="shared" ca="1" si="5"/>
        <v>103</v>
      </c>
      <c r="N23" s="34">
        <f t="shared" ca="1" si="5"/>
        <v>84</v>
      </c>
      <c r="O23" s="34">
        <f t="shared" ca="1" si="3"/>
        <v>75</v>
      </c>
      <c r="P23" s="34">
        <f t="shared" ca="1" si="4"/>
        <v>1111</v>
      </c>
      <c r="Q23" s="34">
        <f ca="1">SUM('Compras 2021'!C25,'Compras 2021'!D25,'Compras 2021'!E25,'Compras 2021'!F25,'Compras 2021'!G25,'Compras 2021'!H25,'Compras 2021'!I25,'Compras 2021'!J25,'Compras 2021'!K25,'Compras 2021'!L25,'Compras 2021'!M25,'Compras 2021'!N25)</f>
        <v>1363</v>
      </c>
      <c r="R23">
        <f ca="1">Q23-Tabla79[[#This Row],[Suma de ventas]]</f>
        <v>252</v>
      </c>
    </row>
    <row r="24" spans="3:18" x14ac:dyDescent="0.25">
      <c r="C24" s="27" t="s">
        <v>56</v>
      </c>
      <c r="D24" s="34">
        <f t="shared" ca="1" si="0"/>
        <v>99</v>
      </c>
      <c r="E24" s="34">
        <f t="shared" ca="1" si="0"/>
        <v>85</v>
      </c>
      <c r="F24" s="34">
        <f t="shared" ca="1" si="0"/>
        <v>82</v>
      </c>
      <c r="G24" s="34">
        <f t="shared" ca="1" si="0"/>
        <v>97</v>
      </c>
      <c r="H24" s="34">
        <f t="shared" ca="1" si="0"/>
        <v>84</v>
      </c>
      <c r="I24" s="34">
        <f t="shared" ca="1" si="0"/>
        <v>98</v>
      </c>
      <c r="J24" s="34">
        <f t="shared" ca="1" si="0"/>
        <v>82</v>
      </c>
      <c r="K24" s="34">
        <f t="shared" ca="1" si="5"/>
        <v>98</v>
      </c>
      <c r="L24" s="34">
        <f t="shared" ca="1" si="5"/>
        <v>108</v>
      </c>
      <c r="M24" s="34">
        <f t="shared" ca="1" si="5"/>
        <v>93</v>
      </c>
      <c r="N24" s="34">
        <f t="shared" ca="1" si="5"/>
        <v>101</v>
      </c>
      <c r="O24" s="34">
        <f t="shared" ca="1" si="3"/>
        <v>82</v>
      </c>
      <c r="P24" s="34">
        <f t="shared" ca="1" si="4"/>
        <v>1109</v>
      </c>
      <c r="Q24" s="34">
        <f ca="1">SUM('Compras 2021'!C26,'Compras 2021'!D26,'Compras 2021'!E26,'Compras 2021'!F26,'Compras 2021'!G26,'Compras 2021'!H26,'Compras 2021'!I26,'Compras 2021'!J26,'Compras 2021'!K26,'Compras 2021'!L26,'Compras 2021'!M26,'Compras 2021'!N26)</f>
        <v>1324</v>
      </c>
      <c r="R24">
        <f ca="1">Q24-Tabla79[[#This Row],[Suma de ventas]]</f>
        <v>215</v>
      </c>
    </row>
    <row r="25" spans="3:18" x14ac:dyDescent="0.25">
      <c r="C25" s="26" t="s">
        <v>57</v>
      </c>
      <c r="D25" s="34">
        <f t="shared" ca="1" si="0"/>
        <v>91</v>
      </c>
      <c r="E25" s="34">
        <f t="shared" ca="1" si="0"/>
        <v>96</v>
      </c>
      <c r="F25" s="34">
        <f t="shared" ca="1" si="0"/>
        <v>83</v>
      </c>
      <c r="G25" s="34">
        <f t="shared" ca="1" si="0"/>
        <v>88</v>
      </c>
      <c r="H25" s="34">
        <f t="shared" ca="1" si="0"/>
        <v>89</v>
      </c>
      <c r="I25" s="34">
        <f t="shared" ca="1" si="0"/>
        <v>107</v>
      </c>
      <c r="J25" s="34">
        <f t="shared" ca="1" si="0"/>
        <v>82</v>
      </c>
      <c r="K25" s="34">
        <f t="shared" ca="1" si="5"/>
        <v>90</v>
      </c>
      <c r="L25" s="34">
        <f t="shared" ca="1" si="5"/>
        <v>70</v>
      </c>
      <c r="M25" s="34">
        <f t="shared" ca="1" si="5"/>
        <v>96</v>
      </c>
      <c r="N25" s="34">
        <f t="shared" ca="1" si="5"/>
        <v>79</v>
      </c>
      <c r="O25" s="34">
        <f t="shared" ca="1" si="3"/>
        <v>85</v>
      </c>
      <c r="P25" s="34">
        <f t="shared" ca="1" si="4"/>
        <v>1056</v>
      </c>
      <c r="Q25" s="34">
        <f ca="1">SUM('Compras 2021'!C27,'Compras 2021'!D27,'Compras 2021'!E27,'Compras 2021'!F27,'Compras 2021'!G27,'Compras 2021'!H27,'Compras 2021'!I27,'Compras 2021'!J27,'Compras 2021'!K27,'Compras 2021'!L27,'Compras 2021'!M27,'Compras 2021'!N27)</f>
        <v>1379</v>
      </c>
      <c r="R25">
        <f ca="1">Q25-Tabla79[[#This Row],[Suma de ventas]]</f>
        <v>323</v>
      </c>
    </row>
    <row r="26" spans="3:18" x14ac:dyDescent="0.25">
      <c r="C26" s="27" t="s">
        <v>58</v>
      </c>
      <c r="D26" s="34">
        <f t="shared" ca="1" si="0"/>
        <v>106</v>
      </c>
      <c r="E26" s="34">
        <f t="shared" ca="1" si="0"/>
        <v>107</v>
      </c>
      <c r="F26" s="34">
        <f t="shared" ca="1" si="0"/>
        <v>85</v>
      </c>
      <c r="G26" s="34">
        <f t="shared" ca="1" si="0"/>
        <v>82</v>
      </c>
      <c r="H26" s="34">
        <f t="shared" ca="1" si="0"/>
        <v>105</v>
      </c>
      <c r="I26" s="34">
        <f t="shared" ca="1" si="0"/>
        <v>91</v>
      </c>
      <c r="J26" s="34">
        <f t="shared" ca="1" si="0"/>
        <v>102</v>
      </c>
      <c r="K26" s="34">
        <f t="shared" ca="1" si="5"/>
        <v>72</v>
      </c>
      <c r="L26" s="34">
        <f t="shared" ca="1" si="5"/>
        <v>93</v>
      </c>
      <c r="M26" s="34">
        <f t="shared" ca="1" si="5"/>
        <v>78</v>
      </c>
      <c r="N26" s="34">
        <f t="shared" ca="1" si="5"/>
        <v>101</v>
      </c>
      <c r="O26" s="34">
        <f t="shared" ca="1" si="3"/>
        <v>102</v>
      </c>
      <c r="P26" s="34">
        <f t="shared" ca="1" si="4"/>
        <v>1124</v>
      </c>
      <c r="Q26" s="34">
        <f ca="1">SUM('Compras 2021'!C28,'Compras 2021'!D28,'Compras 2021'!E28,'Compras 2021'!F28,'Compras 2021'!G28,'Compras 2021'!H28,'Compras 2021'!I28,'Compras 2021'!J28,'Compras 2021'!K28,'Compras 2021'!L28,'Compras 2021'!M28,'Compras 2021'!N28)</f>
        <v>1359</v>
      </c>
      <c r="R26">
        <f ca="1">Q26-Tabla79[[#This Row],[Suma de ventas]]</f>
        <v>235</v>
      </c>
    </row>
    <row r="27" spans="3:18" x14ac:dyDescent="0.25">
      <c r="C27" s="26" t="s">
        <v>59</v>
      </c>
      <c r="D27" s="34">
        <f t="shared" ca="1" si="0"/>
        <v>101</v>
      </c>
      <c r="E27" s="34">
        <f t="shared" ca="1" si="0"/>
        <v>88</v>
      </c>
      <c r="F27" s="34">
        <f t="shared" ca="1" si="0"/>
        <v>107</v>
      </c>
      <c r="G27" s="34">
        <f t="shared" ca="1" si="0"/>
        <v>89</v>
      </c>
      <c r="H27" s="34">
        <f t="shared" ca="1" si="0"/>
        <v>86</v>
      </c>
      <c r="I27" s="34">
        <f t="shared" ca="1" si="0"/>
        <v>86</v>
      </c>
      <c r="J27" s="34">
        <f t="shared" ca="1" si="0"/>
        <v>81</v>
      </c>
      <c r="K27" s="34">
        <f t="shared" ca="1" si="5"/>
        <v>74</v>
      </c>
      <c r="L27" s="34">
        <f t="shared" ca="1" si="5"/>
        <v>73</v>
      </c>
      <c r="M27" s="34">
        <f t="shared" ca="1" si="5"/>
        <v>86</v>
      </c>
      <c r="N27" s="34">
        <f t="shared" ca="1" si="5"/>
        <v>83</v>
      </c>
      <c r="O27" s="34">
        <f t="shared" ca="1" si="3"/>
        <v>97</v>
      </c>
      <c r="P27" s="34">
        <f t="shared" ca="1" si="4"/>
        <v>1051</v>
      </c>
      <c r="Q27" s="34">
        <f ca="1">SUM('Compras 2021'!C29,'Compras 2021'!D29,'Compras 2021'!E29,'Compras 2021'!F29,'Compras 2021'!G29,'Compras 2021'!H29,'Compras 2021'!I29,'Compras 2021'!J29,'Compras 2021'!K29,'Compras 2021'!L29,'Compras 2021'!M29,'Compras 2021'!N29)</f>
        <v>1316</v>
      </c>
      <c r="R27">
        <f ca="1">Q27-Tabla79[[#This Row],[Suma de ventas]]</f>
        <v>265</v>
      </c>
    </row>
    <row r="28" spans="3:18" x14ac:dyDescent="0.25">
      <c r="C28" s="27" t="s">
        <v>60</v>
      </c>
      <c r="D28" s="34">
        <f t="shared" ca="1" si="0"/>
        <v>95</v>
      </c>
      <c r="E28" s="34">
        <f t="shared" ca="1" si="0"/>
        <v>98</v>
      </c>
      <c r="F28" s="34">
        <f t="shared" ca="1" si="0"/>
        <v>83</v>
      </c>
      <c r="G28" s="34">
        <f t="shared" ca="1" si="0"/>
        <v>90</v>
      </c>
      <c r="H28" s="34">
        <f t="shared" ca="1" si="0"/>
        <v>93</v>
      </c>
      <c r="I28" s="34">
        <f t="shared" ca="1" si="0"/>
        <v>91</v>
      </c>
      <c r="J28" s="34">
        <f t="shared" ca="1" si="0"/>
        <v>104</v>
      </c>
      <c r="K28" s="34">
        <f t="shared" ca="1" si="5"/>
        <v>76</v>
      </c>
      <c r="L28" s="34">
        <f t="shared" ca="1" si="5"/>
        <v>78</v>
      </c>
      <c r="M28" s="34">
        <f t="shared" ca="1" si="5"/>
        <v>80</v>
      </c>
      <c r="N28" s="34">
        <f t="shared" ca="1" si="5"/>
        <v>71</v>
      </c>
      <c r="O28" s="34">
        <f t="shared" ca="1" si="3"/>
        <v>87</v>
      </c>
      <c r="P28" s="34">
        <f t="shared" ca="1" si="4"/>
        <v>1046</v>
      </c>
      <c r="Q28" s="34">
        <f ca="1">SUM('Compras 2021'!C30,'Compras 2021'!D30,'Compras 2021'!E30,'Compras 2021'!F30,'Compras 2021'!G30,'Compras 2021'!H30,'Compras 2021'!I30,'Compras 2021'!J30,'Compras 2021'!K30,'Compras 2021'!L30,'Compras 2021'!M30,'Compras 2021'!N30)</f>
        <v>1276</v>
      </c>
      <c r="R28">
        <f ca="1">Q28-Tabla79[[#This Row],[Suma de ventas]]</f>
        <v>230</v>
      </c>
    </row>
    <row r="29" spans="3:18" x14ac:dyDescent="0.25">
      <c r="C29" s="26" t="s">
        <v>61</v>
      </c>
      <c r="D29" s="34">
        <f t="shared" ca="1" si="0"/>
        <v>80</v>
      </c>
      <c r="E29" s="34">
        <f t="shared" ca="1" si="0"/>
        <v>107</v>
      </c>
      <c r="F29" s="34">
        <f t="shared" ca="1" si="0"/>
        <v>87</v>
      </c>
      <c r="G29" s="34">
        <f t="shared" ca="1" si="0"/>
        <v>83</v>
      </c>
      <c r="H29" s="34">
        <f t="shared" ca="1" si="0"/>
        <v>90</v>
      </c>
      <c r="I29" s="34">
        <f t="shared" ca="1" si="0"/>
        <v>84</v>
      </c>
      <c r="J29" s="34">
        <f t="shared" ca="1" si="0"/>
        <v>95</v>
      </c>
      <c r="K29" s="34">
        <f t="shared" ca="1" si="5"/>
        <v>92</v>
      </c>
      <c r="L29" s="34">
        <f t="shared" ca="1" si="5"/>
        <v>101</v>
      </c>
      <c r="M29" s="34">
        <f t="shared" ca="1" si="5"/>
        <v>76</v>
      </c>
      <c r="N29" s="34">
        <f t="shared" ca="1" si="5"/>
        <v>88</v>
      </c>
      <c r="O29" s="34">
        <f t="shared" ca="1" si="3"/>
        <v>80</v>
      </c>
      <c r="P29" s="34">
        <f t="shared" ca="1" si="4"/>
        <v>1063</v>
      </c>
      <c r="Q29" s="34">
        <f ca="1">SUM('Compras 2021'!C31,'Compras 2021'!D31,'Compras 2021'!E31,'Compras 2021'!F31,'Compras 2021'!G31,'Compras 2021'!H31,'Compras 2021'!I31,'Compras 2021'!J31,'Compras 2021'!K31,'Compras 2021'!L31,'Compras 2021'!M31,'Compras 2021'!N31)</f>
        <v>1381</v>
      </c>
      <c r="R29">
        <f ca="1">Q29-Tabla79[[#This Row],[Suma de ventas]]</f>
        <v>318</v>
      </c>
    </row>
    <row r="30" spans="3:18" x14ac:dyDescent="0.25">
      <c r="C30" s="27" t="s">
        <v>62</v>
      </c>
      <c r="D30" s="34">
        <f t="shared" ca="1" si="0"/>
        <v>93</v>
      </c>
      <c r="E30" s="34">
        <f t="shared" ca="1" si="0"/>
        <v>107</v>
      </c>
      <c r="F30" s="34">
        <f t="shared" ca="1" si="0"/>
        <v>84</v>
      </c>
      <c r="G30" s="34">
        <f t="shared" ca="1" si="0"/>
        <v>100</v>
      </c>
      <c r="H30" s="34">
        <f t="shared" ca="1" si="0"/>
        <v>83</v>
      </c>
      <c r="I30" s="34">
        <f t="shared" ca="1" si="0"/>
        <v>105</v>
      </c>
      <c r="J30" s="34">
        <f t="shared" ca="1" si="0"/>
        <v>107</v>
      </c>
      <c r="K30" s="34">
        <f t="shared" ca="1" si="5"/>
        <v>97</v>
      </c>
      <c r="L30" s="34">
        <f t="shared" ca="1" si="5"/>
        <v>96</v>
      </c>
      <c r="M30" s="34">
        <f t="shared" ca="1" si="5"/>
        <v>83</v>
      </c>
      <c r="N30" s="34">
        <f t="shared" ca="1" si="5"/>
        <v>80</v>
      </c>
      <c r="O30" s="34">
        <f t="shared" ca="1" si="3"/>
        <v>99</v>
      </c>
      <c r="P30" s="34">
        <f t="shared" ca="1" si="4"/>
        <v>1134</v>
      </c>
      <c r="Q30" s="34">
        <f ca="1">SUM('Compras 2021'!C32,'Compras 2021'!D32,'Compras 2021'!E32,'Compras 2021'!F32,'Compras 2021'!G32,'Compras 2021'!H32,'Compras 2021'!I32,'Compras 2021'!J32,'Compras 2021'!K32,'Compras 2021'!L32,'Compras 2021'!M32,'Compras 2021'!N32)</f>
        <v>1343</v>
      </c>
      <c r="R30">
        <f ca="1">Q30-Tabla79[[#This Row],[Suma de ventas]]</f>
        <v>209</v>
      </c>
    </row>
    <row r="31" spans="3:18" x14ac:dyDescent="0.25">
      <c r="C31" s="26" t="s">
        <v>74</v>
      </c>
      <c r="D31" s="34">
        <f t="shared" ca="1" si="0"/>
        <v>89</v>
      </c>
      <c r="E31" s="34">
        <f t="shared" ca="1" si="0"/>
        <v>99</v>
      </c>
      <c r="F31" s="34">
        <f t="shared" ca="1" si="0"/>
        <v>88</v>
      </c>
      <c r="G31" s="34">
        <f t="shared" ca="1" si="0"/>
        <v>99</v>
      </c>
      <c r="H31" s="34">
        <f t="shared" ca="1" si="0"/>
        <v>90</v>
      </c>
      <c r="I31" s="34">
        <f t="shared" ca="1" si="0"/>
        <v>84</v>
      </c>
      <c r="J31" s="34">
        <f t="shared" ca="1" si="0"/>
        <v>106</v>
      </c>
      <c r="K31" s="34">
        <f t="shared" ca="1" si="5"/>
        <v>104</v>
      </c>
      <c r="L31" s="34">
        <f t="shared" ca="1" si="5"/>
        <v>88</v>
      </c>
      <c r="M31" s="34">
        <f t="shared" ca="1" si="5"/>
        <v>94</v>
      </c>
      <c r="N31" s="34">
        <f t="shared" ca="1" si="5"/>
        <v>70</v>
      </c>
      <c r="O31" s="34">
        <f t="shared" ca="1" si="3"/>
        <v>97</v>
      </c>
      <c r="P31" s="34">
        <f t="shared" ca="1" si="4"/>
        <v>1108</v>
      </c>
      <c r="Q31" s="34">
        <f ca="1">SUM('Compras 2021'!C33,'Compras 2021'!D33,'Compras 2021'!E33,'Compras 2021'!F33,'Compras 2021'!G33,'Compras 2021'!H33,'Compras 2021'!I33,'Compras 2021'!J33,'Compras 2021'!K33,'Compras 2021'!L33,'Compras 2021'!M33,'Compras 2021'!N33)</f>
        <v>1331</v>
      </c>
      <c r="R31">
        <f ca="1">Q31-Tabla79[[#This Row],[Suma de ventas]]</f>
        <v>223</v>
      </c>
    </row>
    <row r="32" spans="3:18" x14ac:dyDescent="0.25">
      <c r="C32" s="27" t="s">
        <v>75</v>
      </c>
      <c r="D32" s="34">
        <f t="shared" ca="1" si="0"/>
        <v>95</v>
      </c>
      <c r="E32" s="34">
        <f t="shared" ca="1" si="0"/>
        <v>101</v>
      </c>
      <c r="F32" s="34">
        <f t="shared" ca="1" si="0"/>
        <v>103</v>
      </c>
      <c r="G32" s="34">
        <f t="shared" ca="1" si="0"/>
        <v>87</v>
      </c>
      <c r="H32" s="34">
        <f t="shared" ca="1" si="0"/>
        <v>88</v>
      </c>
      <c r="I32" s="34">
        <f t="shared" ca="1" si="0"/>
        <v>81</v>
      </c>
      <c r="J32" s="34">
        <f t="shared" ca="1" si="0"/>
        <v>106</v>
      </c>
      <c r="K32" s="34">
        <f t="shared" ca="1" si="5"/>
        <v>100</v>
      </c>
      <c r="L32" s="34">
        <f t="shared" ca="1" si="5"/>
        <v>80</v>
      </c>
      <c r="M32" s="34">
        <f t="shared" ca="1" si="5"/>
        <v>74</v>
      </c>
      <c r="N32" s="34">
        <f t="shared" ca="1" si="5"/>
        <v>72</v>
      </c>
      <c r="O32" s="34">
        <f t="shared" ca="1" si="3"/>
        <v>91</v>
      </c>
      <c r="P32" s="34">
        <f t="shared" ca="1" si="4"/>
        <v>1078</v>
      </c>
      <c r="Q32" s="34">
        <f ca="1">SUM('Compras 2021'!C34,'Compras 2021'!D34,'Compras 2021'!E34,'Compras 2021'!F34,'Compras 2021'!G34,'Compras 2021'!H34,'Compras 2021'!I34,'Compras 2021'!J34,'Compras 2021'!K34,'Compras 2021'!L34,'Compras 2021'!M34,'Compras 2021'!N34)</f>
        <v>1375</v>
      </c>
      <c r="R32">
        <f ca="1">Q32-Tabla79[[#This Row],[Suma de ventas]]</f>
        <v>297</v>
      </c>
    </row>
    <row r="33" spans="3:18" x14ac:dyDescent="0.25">
      <c r="C33" s="26" t="s">
        <v>76</v>
      </c>
      <c r="D33" s="34">
        <f t="shared" ca="1" si="0"/>
        <v>104</v>
      </c>
      <c r="E33" s="34">
        <f t="shared" ca="1" si="0"/>
        <v>95</v>
      </c>
      <c r="F33" s="34">
        <f t="shared" ca="1" si="0"/>
        <v>96</v>
      </c>
      <c r="G33" s="34">
        <f t="shared" ca="1" si="0"/>
        <v>96</v>
      </c>
      <c r="H33" s="34">
        <f t="shared" ca="1" si="0"/>
        <v>83</v>
      </c>
      <c r="I33" s="34">
        <f t="shared" ca="1" si="0"/>
        <v>103</v>
      </c>
      <c r="J33" s="34">
        <f t="shared" ca="1" si="0"/>
        <v>91</v>
      </c>
      <c r="K33" s="34">
        <f t="shared" ca="1" si="5"/>
        <v>74</v>
      </c>
      <c r="L33" s="34">
        <f t="shared" ca="1" si="5"/>
        <v>75</v>
      </c>
      <c r="M33" s="34">
        <f t="shared" ca="1" si="5"/>
        <v>107</v>
      </c>
      <c r="N33" s="34">
        <f t="shared" ca="1" si="5"/>
        <v>71</v>
      </c>
      <c r="O33" s="34">
        <f t="shared" ca="1" si="3"/>
        <v>70</v>
      </c>
      <c r="P33" s="34">
        <f t="shared" ca="1" si="4"/>
        <v>1065</v>
      </c>
      <c r="Q33" s="34">
        <f ca="1">SUM('Compras 2021'!C35,'Compras 2021'!D35,'Compras 2021'!E35,'Compras 2021'!F35,'Compras 2021'!G35,'Compras 2021'!H35,'Compras 2021'!I35,'Compras 2021'!J35,'Compras 2021'!K35,'Compras 2021'!L35,'Compras 2021'!M35,'Compras 2021'!N35)</f>
        <v>1306</v>
      </c>
      <c r="R33">
        <f ca="1">Q33-Tabla79[[#This Row],[Suma de ventas]]</f>
        <v>241</v>
      </c>
    </row>
    <row r="34" spans="3:18" x14ac:dyDescent="0.25">
      <c r="C34" s="27" t="s">
        <v>77</v>
      </c>
      <c r="D34" s="34">
        <f t="shared" ca="1" si="0"/>
        <v>89</v>
      </c>
      <c r="E34" s="34">
        <f t="shared" ca="1" si="0"/>
        <v>108</v>
      </c>
      <c r="F34" s="34">
        <f t="shared" ca="1" si="0"/>
        <v>102</v>
      </c>
      <c r="G34" s="34">
        <f t="shared" ca="1" si="0"/>
        <v>99</v>
      </c>
      <c r="H34" s="34">
        <f t="shared" ca="1" si="0"/>
        <v>93</v>
      </c>
      <c r="I34" s="34">
        <f t="shared" ca="1" si="0"/>
        <v>82</v>
      </c>
      <c r="J34" s="34">
        <f t="shared" ca="1" si="0"/>
        <v>108</v>
      </c>
      <c r="K34" s="34">
        <f t="shared" ca="1" si="5"/>
        <v>79</v>
      </c>
      <c r="L34" s="34">
        <f t="shared" ca="1" si="5"/>
        <v>107</v>
      </c>
      <c r="M34" s="34">
        <f t="shared" ca="1" si="5"/>
        <v>85</v>
      </c>
      <c r="N34" s="34">
        <f t="shared" ca="1" si="5"/>
        <v>76</v>
      </c>
      <c r="O34" s="34">
        <f t="shared" ca="1" si="3"/>
        <v>107</v>
      </c>
      <c r="P34" s="34">
        <f t="shared" ca="1" si="4"/>
        <v>1135</v>
      </c>
      <c r="Q34" s="34">
        <f ca="1">SUM('Compras 2021'!C36,'Compras 2021'!D36,'Compras 2021'!E36,'Compras 2021'!F36,'Compras 2021'!G36,'Compras 2021'!H36,'Compras 2021'!I36,'Compras 2021'!J36,'Compras 2021'!K36,'Compras 2021'!L36,'Compras 2021'!M36,'Compras 2021'!N36)</f>
        <v>1329</v>
      </c>
      <c r="R34">
        <f ca="1">Q34-Tabla79[[#This Row],[Suma de ventas]]</f>
        <v>194</v>
      </c>
    </row>
    <row r="35" spans="3:18" x14ac:dyDescent="0.25">
      <c r="C35" s="26" t="s">
        <v>78</v>
      </c>
      <c r="D35" s="34">
        <f t="shared" ca="1" si="0"/>
        <v>84</v>
      </c>
      <c r="E35" s="34">
        <f t="shared" ca="1" si="0"/>
        <v>83</v>
      </c>
      <c r="F35" s="34">
        <f t="shared" ca="1" si="0"/>
        <v>106</v>
      </c>
      <c r="G35" s="34">
        <f t="shared" ca="1" si="0"/>
        <v>82</v>
      </c>
      <c r="H35" s="34">
        <f t="shared" ca="1" si="0"/>
        <v>92</v>
      </c>
      <c r="I35" s="34">
        <f t="shared" ca="1" si="0"/>
        <v>84</v>
      </c>
      <c r="J35" s="34">
        <f t="shared" ca="1" si="0"/>
        <v>96</v>
      </c>
      <c r="K35" s="34">
        <f t="shared" ca="1" si="5"/>
        <v>108</v>
      </c>
      <c r="L35" s="34">
        <f t="shared" ca="1" si="5"/>
        <v>76</v>
      </c>
      <c r="M35" s="34">
        <f t="shared" ca="1" si="5"/>
        <v>79</v>
      </c>
      <c r="N35" s="34">
        <f t="shared" ca="1" si="5"/>
        <v>108</v>
      </c>
      <c r="O35" s="34">
        <f t="shared" ca="1" si="3"/>
        <v>94</v>
      </c>
      <c r="P35" s="34">
        <f t="shared" ca="1" si="4"/>
        <v>1092</v>
      </c>
      <c r="Q35" s="34">
        <f ca="1">SUM('Compras 2021'!C37,'Compras 2021'!D37,'Compras 2021'!E37,'Compras 2021'!F37,'Compras 2021'!G37,'Compras 2021'!H37,'Compras 2021'!I37,'Compras 2021'!J37,'Compras 2021'!K37,'Compras 2021'!L37,'Compras 2021'!M37,'Compras 2021'!N37)</f>
        <v>1322</v>
      </c>
      <c r="R35">
        <f ca="1">Q35-Tabla79[[#This Row],[Suma de ventas]]</f>
        <v>230</v>
      </c>
    </row>
    <row r="36" spans="3:18" x14ac:dyDescent="0.25">
      <c r="C36" s="27" t="s">
        <v>79</v>
      </c>
      <c r="D36" s="34">
        <f t="shared" ca="1" si="0"/>
        <v>96</v>
      </c>
      <c r="E36" s="34">
        <f t="shared" ca="1" si="0"/>
        <v>96</v>
      </c>
      <c r="F36" s="34">
        <f t="shared" ca="1" si="0"/>
        <v>92</v>
      </c>
      <c r="G36" s="34">
        <f t="shared" ca="1" si="0"/>
        <v>88</v>
      </c>
      <c r="H36" s="34">
        <f t="shared" ca="1" si="0"/>
        <v>104</v>
      </c>
      <c r="I36" s="34">
        <f t="shared" ca="1" si="0"/>
        <v>90</v>
      </c>
      <c r="J36" s="34">
        <f t="shared" ca="1" si="0"/>
        <v>84</v>
      </c>
      <c r="K36" s="34">
        <f t="shared" ca="1" si="5"/>
        <v>74</v>
      </c>
      <c r="L36" s="34">
        <f t="shared" ca="1" si="5"/>
        <v>107</v>
      </c>
      <c r="M36" s="34">
        <f t="shared" ca="1" si="5"/>
        <v>91</v>
      </c>
      <c r="N36" s="34">
        <f t="shared" ca="1" si="5"/>
        <v>72</v>
      </c>
      <c r="O36" s="34">
        <f t="shared" ca="1" si="3"/>
        <v>81</v>
      </c>
      <c r="P36" s="34">
        <f t="shared" ca="1" si="4"/>
        <v>1075</v>
      </c>
      <c r="Q36" s="34">
        <f ca="1">SUM('Compras 2021'!C38,'Compras 2021'!D38,'Compras 2021'!E38,'Compras 2021'!F38,'Compras 2021'!G38,'Compras 2021'!H38,'Compras 2021'!I38,'Compras 2021'!J38,'Compras 2021'!K38,'Compras 2021'!L38,'Compras 2021'!M38,'Compras 2021'!N38)</f>
        <v>1280</v>
      </c>
      <c r="R36">
        <f ca="1">Q36-Tabla79[[#This Row],[Suma de ventas]]</f>
        <v>205</v>
      </c>
    </row>
    <row r="37" spans="3:18" x14ac:dyDescent="0.25">
      <c r="C37" s="26" t="s">
        <v>80</v>
      </c>
      <c r="D37" s="34">
        <f t="shared" ref="D37:J69" ca="1" si="6">RANDBETWEEN(80,108)</f>
        <v>90</v>
      </c>
      <c r="E37" s="34">
        <f t="shared" ca="1" si="6"/>
        <v>101</v>
      </c>
      <c r="F37" s="34">
        <f t="shared" ca="1" si="6"/>
        <v>106</v>
      </c>
      <c r="G37" s="34">
        <f t="shared" ca="1" si="6"/>
        <v>96</v>
      </c>
      <c r="H37" s="34">
        <f t="shared" ca="1" si="6"/>
        <v>92</v>
      </c>
      <c r="I37" s="34">
        <f t="shared" ca="1" si="6"/>
        <v>86</v>
      </c>
      <c r="J37" s="34">
        <f t="shared" ca="1" si="6"/>
        <v>84</v>
      </c>
      <c r="K37" s="34">
        <f t="shared" ca="1" si="5"/>
        <v>98</v>
      </c>
      <c r="L37" s="34">
        <f t="shared" ca="1" si="5"/>
        <v>101</v>
      </c>
      <c r="M37" s="34">
        <f t="shared" ca="1" si="5"/>
        <v>88</v>
      </c>
      <c r="N37" s="34">
        <f t="shared" ca="1" si="5"/>
        <v>72</v>
      </c>
      <c r="O37" s="34">
        <f t="shared" ca="1" si="5"/>
        <v>94</v>
      </c>
      <c r="P37" s="34">
        <f t="shared" ca="1" si="4"/>
        <v>1108</v>
      </c>
      <c r="Q37" s="34">
        <f ca="1">SUM('Compras 2021'!C39,'Compras 2021'!D39,'Compras 2021'!E39,'Compras 2021'!F39,'Compras 2021'!G39,'Compras 2021'!H39,'Compras 2021'!I39,'Compras 2021'!J39,'Compras 2021'!K39,'Compras 2021'!L39,'Compras 2021'!M39,'Compras 2021'!N39)</f>
        <v>1345</v>
      </c>
      <c r="R37">
        <f ca="1">Q37-Tabla79[[#This Row],[Suma de ventas]]</f>
        <v>237</v>
      </c>
    </row>
    <row r="38" spans="3:18" x14ac:dyDescent="0.25">
      <c r="C38" s="27" t="s">
        <v>81</v>
      </c>
      <c r="D38" s="34">
        <f t="shared" ca="1" si="6"/>
        <v>100</v>
      </c>
      <c r="E38" s="34">
        <f t="shared" ca="1" si="6"/>
        <v>97</v>
      </c>
      <c r="F38" s="34">
        <f t="shared" ca="1" si="6"/>
        <v>96</v>
      </c>
      <c r="G38" s="34">
        <f t="shared" ca="1" si="6"/>
        <v>104</v>
      </c>
      <c r="H38" s="34">
        <f t="shared" ca="1" si="6"/>
        <v>104</v>
      </c>
      <c r="I38" s="34">
        <f t="shared" ca="1" si="6"/>
        <v>102</v>
      </c>
      <c r="J38" s="34">
        <f t="shared" ca="1" si="6"/>
        <v>90</v>
      </c>
      <c r="K38" s="34">
        <f t="shared" ca="1" si="5"/>
        <v>100</v>
      </c>
      <c r="L38" s="34">
        <f t="shared" ca="1" si="5"/>
        <v>91</v>
      </c>
      <c r="M38" s="34">
        <f t="shared" ca="1" si="5"/>
        <v>88</v>
      </c>
      <c r="N38" s="34">
        <f t="shared" ca="1" si="5"/>
        <v>101</v>
      </c>
      <c r="O38" s="34">
        <f t="shared" ca="1" si="5"/>
        <v>89</v>
      </c>
      <c r="P38" s="34">
        <f t="shared" ca="1" si="4"/>
        <v>1162</v>
      </c>
      <c r="Q38" s="34">
        <f ca="1">SUM('Compras 2021'!C40,'Compras 2021'!D40,'Compras 2021'!E40,'Compras 2021'!F40,'Compras 2021'!G40,'Compras 2021'!H40,'Compras 2021'!I40,'Compras 2021'!J40,'Compras 2021'!K40,'Compras 2021'!L40,'Compras 2021'!M40,'Compras 2021'!N40)</f>
        <v>1367</v>
      </c>
      <c r="R38">
        <f ca="1">Q38-Tabla79[[#This Row],[Suma de ventas]]</f>
        <v>205</v>
      </c>
    </row>
    <row r="39" spans="3:18" x14ac:dyDescent="0.25">
      <c r="C39" s="26" t="s">
        <v>82</v>
      </c>
      <c r="D39" s="34">
        <f t="shared" ca="1" si="6"/>
        <v>108</v>
      </c>
      <c r="E39" s="34">
        <f t="shared" ca="1" si="6"/>
        <v>85</v>
      </c>
      <c r="F39" s="34">
        <f t="shared" ca="1" si="6"/>
        <v>106</v>
      </c>
      <c r="G39" s="34">
        <f t="shared" ca="1" si="6"/>
        <v>100</v>
      </c>
      <c r="H39" s="34">
        <f t="shared" ca="1" si="6"/>
        <v>106</v>
      </c>
      <c r="I39" s="34">
        <f t="shared" ca="1" si="6"/>
        <v>89</v>
      </c>
      <c r="J39" s="34">
        <f t="shared" ca="1" si="6"/>
        <v>96</v>
      </c>
      <c r="K39" s="34">
        <f t="shared" ca="1" si="5"/>
        <v>107</v>
      </c>
      <c r="L39" s="34">
        <f t="shared" ca="1" si="5"/>
        <v>70</v>
      </c>
      <c r="M39" s="34">
        <f t="shared" ca="1" si="5"/>
        <v>94</v>
      </c>
      <c r="N39" s="34">
        <f t="shared" ca="1" si="5"/>
        <v>84</v>
      </c>
      <c r="O39" s="34">
        <f t="shared" ca="1" si="5"/>
        <v>96</v>
      </c>
      <c r="P39" s="34">
        <f t="shared" ca="1" si="4"/>
        <v>1141</v>
      </c>
      <c r="Q39" s="34">
        <f ca="1">SUM('Compras 2021'!C41,'Compras 2021'!D41,'Compras 2021'!E41,'Compras 2021'!F41,'Compras 2021'!G41,'Compras 2021'!H41,'Compras 2021'!I41,'Compras 2021'!J41,'Compras 2021'!K41,'Compras 2021'!L41,'Compras 2021'!M41,'Compras 2021'!N41)</f>
        <v>1271</v>
      </c>
      <c r="R39">
        <f ca="1">Q39-Tabla79[[#This Row],[Suma de ventas]]</f>
        <v>130</v>
      </c>
    </row>
    <row r="40" spans="3:18" x14ac:dyDescent="0.25">
      <c r="C40" s="27" t="s">
        <v>83</v>
      </c>
      <c r="D40" s="34">
        <f t="shared" ca="1" si="6"/>
        <v>100</v>
      </c>
      <c r="E40" s="34">
        <f t="shared" ca="1" si="6"/>
        <v>93</v>
      </c>
      <c r="F40" s="34">
        <f t="shared" ca="1" si="6"/>
        <v>90</v>
      </c>
      <c r="G40" s="34">
        <f t="shared" ca="1" si="6"/>
        <v>93</v>
      </c>
      <c r="H40" s="34">
        <f t="shared" ca="1" si="6"/>
        <v>97</v>
      </c>
      <c r="I40" s="34">
        <f t="shared" ca="1" si="6"/>
        <v>101</v>
      </c>
      <c r="J40" s="34">
        <f t="shared" ca="1" si="6"/>
        <v>106</v>
      </c>
      <c r="K40" s="34">
        <f t="shared" ca="1" si="5"/>
        <v>81</v>
      </c>
      <c r="L40" s="34">
        <f t="shared" ca="1" si="5"/>
        <v>105</v>
      </c>
      <c r="M40" s="34">
        <f t="shared" ca="1" si="5"/>
        <v>83</v>
      </c>
      <c r="N40" s="34">
        <f t="shared" ca="1" si="5"/>
        <v>93</v>
      </c>
      <c r="O40" s="34">
        <f t="shared" ca="1" si="5"/>
        <v>77</v>
      </c>
      <c r="P40" s="34">
        <f t="shared" ca="1" si="4"/>
        <v>1119</v>
      </c>
      <c r="Q40" s="34">
        <f ca="1">SUM('Compras 2021'!C42,'Compras 2021'!D42,'Compras 2021'!E42,'Compras 2021'!F42,'Compras 2021'!G42,'Compras 2021'!H42,'Compras 2021'!I42,'Compras 2021'!J42,'Compras 2021'!K42,'Compras 2021'!L42,'Compras 2021'!M42,'Compras 2021'!N42)</f>
        <v>1364</v>
      </c>
      <c r="R40">
        <f ca="1">Q40-Tabla79[[#This Row],[Suma de ventas]]</f>
        <v>245</v>
      </c>
    </row>
    <row r="41" spans="3:18" x14ac:dyDescent="0.25">
      <c r="C41" s="26" t="s">
        <v>84</v>
      </c>
      <c r="D41" s="34">
        <f t="shared" ca="1" si="6"/>
        <v>89</v>
      </c>
      <c r="E41" s="34">
        <f t="shared" ca="1" si="6"/>
        <v>84</v>
      </c>
      <c r="F41" s="34">
        <f t="shared" ca="1" si="6"/>
        <v>89</v>
      </c>
      <c r="G41" s="34">
        <f t="shared" ca="1" si="6"/>
        <v>107</v>
      </c>
      <c r="H41" s="34">
        <f t="shared" ca="1" si="6"/>
        <v>87</v>
      </c>
      <c r="I41" s="34">
        <f t="shared" ca="1" si="6"/>
        <v>106</v>
      </c>
      <c r="J41" s="34">
        <f t="shared" ca="1" si="6"/>
        <v>81</v>
      </c>
      <c r="K41" s="34">
        <f t="shared" ca="1" si="5"/>
        <v>98</v>
      </c>
      <c r="L41" s="34">
        <f t="shared" ca="1" si="5"/>
        <v>80</v>
      </c>
      <c r="M41" s="34">
        <f t="shared" ca="1" si="5"/>
        <v>81</v>
      </c>
      <c r="N41" s="34">
        <f t="shared" ca="1" si="5"/>
        <v>72</v>
      </c>
      <c r="O41" s="34">
        <f t="shared" ca="1" si="5"/>
        <v>90</v>
      </c>
      <c r="P41" s="34">
        <f t="shared" ca="1" si="4"/>
        <v>1064</v>
      </c>
      <c r="Q41" s="34">
        <f ca="1">SUM('Compras 2021'!C43,'Compras 2021'!D43,'Compras 2021'!E43,'Compras 2021'!F43,'Compras 2021'!G43,'Compras 2021'!H43,'Compras 2021'!I43,'Compras 2021'!J43,'Compras 2021'!K43,'Compras 2021'!L43,'Compras 2021'!M43,'Compras 2021'!N43)</f>
        <v>1351</v>
      </c>
      <c r="R41">
        <f ca="1">Q41-Tabla79[[#This Row],[Suma de ventas]]</f>
        <v>287</v>
      </c>
    </row>
    <row r="42" spans="3:18" x14ac:dyDescent="0.25">
      <c r="C42" s="27" t="s">
        <v>99</v>
      </c>
      <c r="D42" s="34">
        <f t="shared" ca="1" si="6"/>
        <v>86</v>
      </c>
      <c r="E42" s="34">
        <f t="shared" ca="1" si="6"/>
        <v>88</v>
      </c>
      <c r="F42" s="34">
        <f t="shared" ca="1" si="6"/>
        <v>82</v>
      </c>
      <c r="G42" s="34">
        <f t="shared" ca="1" si="6"/>
        <v>88</v>
      </c>
      <c r="H42" s="34">
        <f t="shared" ca="1" si="6"/>
        <v>92</v>
      </c>
      <c r="I42" s="34">
        <f t="shared" ca="1" si="6"/>
        <v>96</v>
      </c>
      <c r="J42" s="34">
        <f t="shared" ca="1" si="6"/>
        <v>90</v>
      </c>
      <c r="K42" s="34">
        <f t="shared" ca="1" si="5"/>
        <v>90</v>
      </c>
      <c r="L42" s="34">
        <f t="shared" ca="1" si="5"/>
        <v>85</v>
      </c>
      <c r="M42" s="34">
        <f t="shared" ca="1" si="5"/>
        <v>86</v>
      </c>
      <c r="N42" s="34">
        <f t="shared" ca="1" si="5"/>
        <v>78</v>
      </c>
      <c r="O42" s="34">
        <f t="shared" ca="1" si="5"/>
        <v>78</v>
      </c>
      <c r="P42" s="34">
        <f t="shared" ca="1" si="4"/>
        <v>1039</v>
      </c>
      <c r="Q42" s="34">
        <f ca="1">SUM('Compras 2021'!C44,'Compras 2021'!D44,'Compras 2021'!E44,'Compras 2021'!F44,'Compras 2021'!G44,'Compras 2021'!H44,'Compras 2021'!I44,'Compras 2021'!J44,'Compras 2021'!K44,'Compras 2021'!L44,'Compras 2021'!M44,'Compras 2021'!N44)</f>
        <v>1321</v>
      </c>
      <c r="R42">
        <f ca="1">Q42-Tabla79[[#This Row],[Suma de ventas]]</f>
        <v>282</v>
      </c>
    </row>
    <row r="43" spans="3:18" x14ac:dyDescent="0.25">
      <c r="C43" s="26" t="s">
        <v>100</v>
      </c>
      <c r="D43" s="34">
        <f t="shared" ca="1" si="6"/>
        <v>97</v>
      </c>
      <c r="E43" s="34">
        <f t="shared" ca="1" si="6"/>
        <v>92</v>
      </c>
      <c r="F43" s="34">
        <f t="shared" ca="1" si="6"/>
        <v>93</v>
      </c>
      <c r="G43" s="34">
        <f t="shared" ca="1" si="6"/>
        <v>91</v>
      </c>
      <c r="H43" s="34">
        <f t="shared" ca="1" si="6"/>
        <v>95</v>
      </c>
      <c r="I43" s="34">
        <f t="shared" ca="1" si="6"/>
        <v>97</v>
      </c>
      <c r="J43" s="34">
        <f t="shared" ca="1" si="6"/>
        <v>107</v>
      </c>
      <c r="K43" s="34">
        <f t="shared" ref="K43:O64" ca="1" si="7">RANDBETWEEN(70,108)</f>
        <v>99</v>
      </c>
      <c r="L43" s="34">
        <f t="shared" ca="1" si="7"/>
        <v>86</v>
      </c>
      <c r="M43" s="34">
        <f t="shared" ca="1" si="7"/>
        <v>107</v>
      </c>
      <c r="N43" s="34">
        <f t="shared" ca="1" si="7"/>
        <v>90</v>
      </c>
      <c r="O43" s="34">
        <f t="shared" ca="1" si="7"/>
        <v>86</v>
      </c>
      <c r="P43" s="34">
        <f t="shared" ca="1" si="4"/>
        <v>1140</v>
      </c>
      <c r="Q43" s="34">
        <f ca="1">SUM('Compras 2021'!C45,'Compras 2021'!D45,'Compras 2021'!E45,'Compras 2021'!F45,'Compras 2021'!G45,'Compras 2021'!H45,'Compras 2021'!I45,'Compras 2021'!J45,'Compras 2021'!K45,'Compras 2021'!L45,'Compras 2021'!M45,'Compras 2021'!N45)</f>
        <v>1265</v>
      </c>
      <c r="R43">
        <f ca="1">Q43-Tabla79[[#This Row],[Suma de ventas]]</f>
        <v>125</v>
      </c>
    </row>
    <row r="44" spans="3:18" x14ac:dyDescent="0.25">
      <c r="C44" s="27" t="s">
        <v>101</v>
      </c>
      <c r="D44" s="34">
        <f t="shared" ca="1" si="6"/>
        <v>91</v>
      </c>
      <c r="E44" s="34">
        <f t="shared" ca="1" si="6"/>
        <v>89</v>
      </c>
      <c r="F44" s="34">
        <f t="shared" ca="1" si="6"/>
        <v>95</v>
      </c>
      <c r="G44" s="34">
        <f t="shared" ca="1" si="6"/>
        <v>94</v>
      </c>
      <c r="H44" s="34">
        <f t="shared" ca="1" si="6"/>
        <v>106</v>
      </c>
      <c r="I44" s="34">
        <f t="shared" ca="1" si="6"/>
        <v>88</v>
      </c>
      <c r="J44" s="34">
        <f t="shared" ca="1" si="6"/>
        <v>96</v>
      </c>
      <c r="K44" s="34">
        <f t="shared" ca="1" si="7"/>
        <v>74</v>
      </c>
      <c r="L44" s="34">
        <f t="shared" ca="1" si="7"/>
        <v>71</v>
      </c>
      <c r="M44" s="34">
        <f t="shared" ca="1" si="7"/>
        <v>94</v>
      </c>
      <c r="N44" s="34">
        <f t="shared" ca="1" si="7"/>
        <v>75</v>
      </c>
      <c r="O44" s="34">
        <f t="shared" ca="1" si="7"/>
        <v>105</v>
      </c>
      <c r="P44" s="34">
        <f t="shared" ca="1" si="4"/>
        <v>1078</v>
      </c>
      <c r="Q44" s="34">
        <f ca="1">SUM('Compras 2021'!C46,'Compras 2021'!D46,'Compras 2021'!E46,'Compras 2021'!F46,'Compras 2021'!G46,'Compras 2021'!H46,'Compras 2021'!I46,'Compras 2021'!J46,'Compras 2021'!K46,'Compras 2021'!L46,'Compras 2021'!M46,'Compras 2021'!N46)</f>
        <v>1359</v>
      </c>
      <c r="R44">
        <f ca="1">Q44-Tabla79[[#This Row],[Suma de ventas]]</f>
        <v>281</v>
      </c>
    </row>
    <row r="45" spans="3:18" x14ac:dyDescent="0.25">
      <c r="C45" s="26" t="s">
        <v>102</v>
      </c>
      <c r="D45" s="34">
        <f t="shared" ca="1" si="6"/>
        <v>106</v>
      </c>
      <c r="E45" s="34">
        <f t="shared" ca="1" si="6"/>
        <v>89</v>
      </c>
      <c r="F45" s="34">
        <f t="shared" ca="1" si="6"/>
        <v>91</v>
      </c>
      <c r="G45" s="34">
        <f t="shared" ca="1" si="6"/>
        <v>102</v>
      </c>
      <c r="H45" s="34">
        <f t="shared" ca="1" si="6"/>
        <v>104</v>
      </c>
      <c r="I45" s="34">
        <f t="shared" ca="1" si="6"/>
        <v>82</v>
      </c>
      <c r="J45" s="34">
        <f t="shared" ca="1" si="6"/>
        <v>108</v>
      </c>
      <c r="K45" s="34">
        <f t="shared" ca="1" si="7"/>
        <v>85</v>
      </c>
      <c r="L45" s="34">
        <f t="shared" ca="1" si="7"/>
        <v>105</v>
      </c>
      <c r="M45" s="34">
        <f t="shared" ca="1" si="7"/>
        <v>100</v>
      </c>
      <c r="N45" s="34">
        <f t="shared" ca="1" si="7"/>
        <v>98</v>
      </c>
      <c r="O45" s="34">
        <f t="shared" ca="1" si="7"/>
        <v>98</v>
      </c>
      <c r="P45" s="34">
        <f t="shared" ca="1" si="4"/>
        <v>1168</v>
      </c>
      <c r="Q45" s="34">
        <f ca="1">SUM('Compras 2021'!C47,'Compras 2021'!D47,'Compras 2021'!E47,'Compras 2021'!F47,'Compras 2021'!G47,'Compras 2021'!H47,'Compras 2021'!I47,'Compras 2021'!J47,'Compras 2021'!K47,'Compras 2021'!L47,'Compras 2021'!M47,'Compras 2021'!N47)</f>
        <v>1338</v>
      </c>
      <c r="R45">
        <f ca="1">Q45-Tabla79[[#This Row],[Suma de ventas]]</f>
        <v>170</v>
      </c>
    </row>
    <row r="46" spans="3:18" x14ac:dyDescent="0.25">
      <c r="C46" s="27" t="s">
        <v>103</v>
      </c>
      <c r="D46" s="34">
        <f t="shared" ca="1" si="6"/>
        <v>83</v>
      </c>
      <c r="E46" s="34">
        <f t="shared" ca="1" si="6"/>
        <v>90</v>
      </c>
      <c r="F46" s="34">
        <f t="shared" ca="1" si="6"/>
        <v>84</v>
      </c>
      <c r="G46" s="34">
        <f t="shared" ca="1" si="6"/>
        <v>92</v>
      </c>
      <c r="H46" s="34">
        <f t="shared" ca="1" si="6"/>
        <v>105</v>
      </c>
      <c r="I46" s="34">
        <f t="shared" ca="1" si="6"/>
        <v>88</v>
      </c>
      <c r="J46" s="34">
        <f t="shared" ca="1" si="6"/>
        <v>82</v>
      </c>
      <c r="K46" s="34">
        <f t="shared" ca="1" si="7"/>
        <v>84</v>
      </c>
      <c r="L46" s="34">
        <f t="shared" ca="1" si="7"/>
        <v>105</v>
      </c>
      <c r="M46" s="34">
        <f t="shared" ca="1" si="7"/>
        <v>100</v>
      </c>
      <c r="N46" s="34">
        <f t="shared" ca="1" si="7"/>
        <v>88</v>
      </c>
      <c r="O46" s="34">
        <f t="shared" ca="1" si="7"/>
        <v>97</v>
      </c>
      <c r="P46" s="34">
        <f t="shared" ca="1" si="4"/>
        <v>1098</v>
      </c>
      <c r="Q46" s="34">
        <f ca="1">SUM('Compras 2021'!C48,'Compras 2021'!D48,'Compras 2021'!E48,'Compras 2021'!F48,'Compras 2021'!G48,'Compras 2021'!H48,'Compras 2021'!I48,'Compras 2021'!J48,'Compras 2021'!K48,'Compras 2021'!L48,'Compras 2021'!M48,'Compras 2021'!N48)</f>
        <v>1346</v>
      </c>
      <c r="R46">
        <f ca="1">Q46-Tabla79[[#This Row],[Suma de ventas]]</f>
        <v>248</v>
      </c>
    </row>
    <row r="47" spans="3:18" x14ac:dyDescent="0.25">
      <c r="C47" s="26" t="s">
        <v>104</v>
      </c>
      <c r="D47" s="34">
        <f t="shared" ca="1" si="6"/>
        <v>108</v>
      </c>
      <c r="E47" s="34">
        <f t="shared" ca="1" si="6"/>
        <v>104</v>
      </c>
      <c r="F47" s="34">
        <f t="shared" ca="1" si="6"/>
        <v>106</v>
      </c>
      <c r="G47" s="34">
        <f t="shared" ca="1" si="6"/>
        <v>99</v>
      </c>
      <c r="H47" s="34">
        <f t="shared" ca="1" si="6"/>
        <v>85</v>
      </c>
      <c r="I47" s="34">
        <f t="shared" ca="1" si="6"/>
        <v>86</v>
      </c>
      <c r="J47" s="34">
        <f t="shared" ca="1" si="6"/>
        <v>97</v>
      </c>
      <c r="K47" s="34">
        <f t="shared" ca="1" si="7"/>
        <v>79</v>
      </c>
      <c r="L47" s="34">
        <f t="shared" ca="1" si="7"/>
        <v>107</v>
      </c>
      <c r="M47" s="34">
        <f t="shared" ca="1" si="7"/>
        <v>78</v>
      </c>
      <c r="N47" s="34">
        <f t="shared" ca="1" si="7"/>
        <v>105</v>
      </c>
      <c r="O47" s="34">
        <f t="shared" ca="1" si="7"/>
        <v>82</v>
      </c>
      <c r="P47" s="34">
        <f t="shared" ca="1" si="4"/>
        <v>1136</v>
      </c>
      <c r="Q47" s="34">
        <f ca="1">SUM('Compras 2021'!C49,'Compras 2021'!D49,'Compras 2021'!E49,'Compras 2021'!F49,'Compras 2021'!G49,'Compras 2021'!H49,'Compras 2021'!I49,'Compras 2021'!J49,'Compras 2021'!K49,'Compras 2021'!L49,'Compras 2021'!M49,'Compras 2021'!N49)</f>
        <v>1294</v>
      </c>
      <c r="R47">
        <f ca="1">Q47-Tabla79[[#This Row],[Suma de ventas]]</f>
        <v>158</v>
      </c>
    </row>
    <row r="48" spans="3:18" x14ac:dyDescent="0.25">
      <c r="C48" s="27" t="s">
        <v>105</v>
      </c>
      <c r="D48" s="34">
        <f t="shared" ca="1" si="6"/>
        <v>106</v>
      </c>
      <c r="E48" s="34">
        <f t="shared" ca="1" si="6"/>
        <v>95</v>
      </c>
      <c r="F48" s="34">
        <f t="shared" ca="1" si="6"/>
        <v>91</v>
      </c>
      <c r="G48" s="34">
        <f t="shared" ca="1" si="6"/>
        <v>82</v>
      </c>
      <c r="H48" s="34">
        <f t="shared" ca="1" si="6"/>
        <v>106</v>
      </c>
      <c r="I48" s="34">
        <f t="shared" ca="1" si="6"/>
        <v>89</v>
      </c>
      <c r="J48" s="34">
        <f t="shared" ca="1" si="6"/>
        <v>108</v>
      </c>
      <c r="K48" s="34">
        <f t="shared" ca="1" si="7"/>
        <v>81</v>
      </c>
      <c r="L48" s="34">
        <f t="shared" ca="1" si="7"/>
        <v>104</v>
      </c>
      <c r="M48" s="34">
        <f t="shared" ca="1" si="7"/>
        <v>105</v>
      </c>
      <c r="N48" s="34">
        <f t="shared" ca="1" si="7"/>
        <v>96</v>
      </c>
      <c r="O48" s="34">
        <f t="shared" ca="1" si="7"/>
        <v>94</v>
      </c>
      <c r="P48" s="34">
        <f t="shared" ca="1" si="4"/>
        <v>1157</v>
      </c>
      <c r="Q48" s="34">
        <f ca="1">SUM('Compras 2021'!C50,'Compras 2021'!D50,'Compras 2021'!E50,'Compras 2021'!F50,'Compras 2021'!G50,'Compras 2021'!H50,'Compras 2021'!I50,'Compras 2021'!J50,'Compras 2021'!K50,'Compras 2021'!L50,'Compras 2021'!M50,'Compras 2021'!N50)</f>
        <v>1310</v>
      </c>
      <c r="R48">
        <f ca="1">Q48-Tabla79[[#This Row],[Suma de ventas]]</f>
        <v>153</v>
      </c>
    </row>
    <row r="49" spans="3:18" x14ac:dyDescent="0.25">
      <c r="C49" s="26" t="s">
        <v>106</v>
      </c>
      <c r="D49" s="34">
        <f t="shared" ca="1" si="6"/>
        <v>104</v>
      </c>
      <c r="E49" s="34">
        <f t="shared" ca="1" si="6"/>
        <v>108</v>
      </c>
      <c r="F49" s="34">
        <f t="shared" ca="1" si="6"/>
        <v>94</v>
      </c>
      <c r="G49" s="34">
        <f t="shared" ca="1" si="6"/>
        <v>97</v>
      </c>
      <c r="H49" s="34">
        <f t="shared" ca="1" si="6"/>
        <v>92</v>
      </c>
      <c r="I49" s="34">
        <f t="shared" ca="1" si="6"/>
        <v>88</v>
      </c>
      <c r="J49" s="34">
        <f t="shared" ca="1" si="6"/>
        <v>93</v>
      </c>
      <c r="K49" s="34">
        <f t="shared" ca="1" si="7"/>
        <v>99</v>
      </c>
      <c r="L49" s="34">
        <f t="shared" ca="1" si="7"/>
        <v>87</v>
      </c>
      <c r="M49" s="34">
        <f t="shared" ca="1" si="7"/>
        <v>99</v>
      </c>
      <c r="N49" s="34">
        <f t="shared" ca="1" si="7"/>
        <v>75</v>
      </c>
      <c r="O49" s="34">
        <f t="shared" ca="1" si="7"/>
        <v>77</v>
      </c>
      <c r="P49" s="34">
        <f t="shared" ca="1" si="4"/>
        <v>1113</v>
      </c>
      <c r="Q49" s="34">
        <f ca="1">SUM('Compras 2021'!C51,'Compras 2021'!D51,'Compras 2021'!E51,'Compras 2021'!F51,'Compras 2021'!G51,'Compras 2021'!H51,'Compras 2021'!I51,'Compras 2021'!J51,'Compras 2021'!K51,'Compras 2021'!L51,'Compras 2021'!M51,'Compras 2021'!N51)</f>
        <v>1321</v>
      </c>
      <c r="R49">
        <f ca="1">Q49-Tabla79[[#This Row],[Suma de ventas]]</f>
        <v>208</v>
      </c>
    </row>
    <row r="50" spans="3:18" x14ac:dyDescent="0.25">
      <c r="C50" s="27" t="s">
        <v>107</v>
      </c>
      <c r="D50" s="34">
        <f t="shared" ca="1" si="6"/>
        <v>99</v>
      </c>
      <c r="E50" s="34">
        <f t="shared" ca="1" si="6"/>
        <v>103</v>
      </c>
      <c r="F50" s="34">
        <f t="shared" ca="1" si="6"/>
        <v>89</v>
      </c>
      <c r="G50" s="34">
        <f t="shared" ca="1" si="6"/>
        <v>97</v>
      </c>
      <c r="H50" s="34">
        <f t="shared" ca="1" si="6"/>
        <v>88</v>
      </c>
      <c r="I50" s="34">
        <f t="shared" ca="1" si="6"/>
        <v>105</v>
      </c>
      <c r="J50" s="34">
        <f t="shared" ca="1" si="6"/>
        <v>80</v>
      </c>
      <c r="K50" s="34">
        <f t="shared" ca="1" si="7"/>
        <v>93</v>
      </c>
      <c r="L50" s="34">
        <f t="shared" ca="1" si="7"/>
        <v>91</v>
      </c>
      <c r="M50" s="34">
        <f t="shared" ca="1" si="7"/>
        <v>79</v>
      </c>
      <c r="N50" s="34">
        <f t="shared" ca="1" si="7"/>
        <v>74</v>
      </c>
      <c r="O50" s="34">
        <f t="shared" ca="1" si="7"/>
        <v>103</v>
      </c>
      <c r="P50" s="34">
        <f t="shared" ca="1" si="4"/>
        <v>1101</v>
      </c>
      <c r="Q50" s="34">
        <f ca="1">SUM('Compras 2021'!C52,'Compras 2021'!D52,'Compras 2021'!E52,'Compras 2021'!F52,'Compras 2021'!G52,'Compras 2021'!H52,'Compras 2021'!I52,'Compras 2021'!J52,'Compras 2021'!K52,'Compras 2021'!L52,'Compras 2021'!M52,'Compras 2021'!N52)</f>
        <v>1382</v>
      </c>
      <c r="R50">
        <f ca="1">Q50-Tabla79[[#This Row],[Suma de ventas]]</f>
        <v>281</v>
      </c>
    </row>
    <row r="51" spans="3:18" x14ac:dyDescent="0.25">
      <c r="C51" s="26" t="s">
        <v>108</v>
      </c>
      <c r="D51" s="34">
        <f t="shared" ca="1" si="6"/>
        <v>106</v>
      </c>
      <c r="E51" s="34">
        <f t="shared" ca="1" si="6"/>
        <v>83</v>
      </c>
      <c r="F51" s="34">
        <f t="shared" ca="1" si="6"/>
        <v>92</v>
      </c>
      <c r="G51" s="34">
        <f t="shared" ca="1" si="6"/>
        <v>100</v>
      </c>
      <c r="H51" s="34">
        <f t="shared" ca="1" si="6"/>
        <v>107</v>
      </c>
      <c r="I51" s="34">
        <f t="shared" ca="1" si="6"/>
        <v>90</v>
      </c>
      <c r="J51" s="34">
        <f t="shared" ca="1" si="6"/>
        <v>95</v>
      </c>
      <c r="K51" s="34">
        <f t="shared" ca="1" si="7"/>
        <v>93</v>
      </c>
      <c r="L51" s="34">
        <f t="shared" ca="1" si="7"/>
        <v>96</v>
      </c>
      <c r="M51" s="34">
        <f t="shared" ca="1" si="7"/>
        <v>72</v>
      </c>
      <c r="N51" s="34">
        <f t="shared" ca="1" si="7"/>
        <v>76</v>
      </c>
      <c r="O51" s="34">
        <f t="shared" ca="1" si="7"/>
        <v>85</v>
      </c>
      <c r="P51" s="34">
        <f t="shared" ca="1" si="4"/>
        <v>1095</v>
      </c>
      <c r="Q51" s="34">
        <f ca="1">SUM('Compras 2021'!C53,'Compras 2021'!D53,'Compras 2021'!E53,'Compras 2021'!F53,'Compras 2021'!G53,'Compras 2021'!H53,'Compras 2021'!I53,'Compras 2021'!J53,'Compras 2021'!K53,'Compras 2021'!L53,'Compras 2021'!M53,'Compras 2021'!N53)</f>
        <v>1329</v>
      </c>
      <c r="R51">
        <f ca="1">Q51-Tabla79[[#This Row],[Suma de ventas]]</f>
        <v>234</v>
      </c>
    </row>
    <row r="52" spans="3:18" x14ac:dyDescent="0.25">
      <c r="C52" s="27" t="s">
        <v>109</v>
      </c>
      <c r="D52" s="34">
        <f t="shared" ca="1" si="6"/>
        <v>97</v>
      </c>
      <c r="E52" s="34">
        <f t="shared" ca="1" si="6"/>
        <v>87</v>
      </c>
      <c r="F52" s="34">
        <f t="shared" ca="1" si="6"/>
        <v>102</v>
      </c>
      <c r="G52" s="34">
        <f t="shared" ca="1" si="6"/>
        <v>106</v>
      </c>
      <c r="H52" s="34">
        <f t="shared" ca="1" si="6"/>
        <v>95</v>
      </c>
      <c r="I52" s="34">
        <f t="shared" ca="1" si="6"/>
        <v>88</v>
      </c>
      <c r="J52" s="34">
        <f t="shared" ca="1" si="6"/>
        <v>83</v>
      </c>
      <c r="K52" s="34">
        <f t="shared" ca="1" si="7"/>
        <v>107</v>
      </c>
      <c r="L52" s="34">
        <f t="shared" ca="1" si="7"/>
        <v>80</v>
      </c>
      <c r="M52" s="34">
        <f t="shared" ca="1" si="7"/>
        <v>87</v>
      </c>
      <c r="N52" s="34">
        <f t="shared" ca="1" si="7"/>
        <v>108</v>
      </c>
      <c r="O52" s="34">
        <f t="shared" ca="1" si="7"/>
        <v>91</v>
      </c>
      <c r="P52" s="34">
        <f t="shared" ca="1" si="4"/>
        <v>1131</v>
      </c>
      <c r="Q52" s="34">
        <f ca="1">SUM('Compras 2021'!C54,'Compras 2021'!D54,'Compras 2021'!E54,'Compras 2021'!F54,'Compras 2021'!G54,'Compras 2021'!H54,'Compras 2021'!I54,'Compras 2021'!J54,'Compras 2021'!K54,'Compras 2021'!L54,'Compras 2021'!M54,'Compras 2021'!N54)</f>
        <v>1298</v>
      </c>
      <c r="R52">
        <f ca="1">Q52-Tabla79[[#This Row],[Suma de ventas]]</f>
        <v>167</v>
      </c>
    </row>
    <row r="53" spans="3:18" x14ac:dyDescent="0.25">
      <c r="C53" s="26" t="s">
        <v>110</v>
      </c>
      <c r="D53" s="34">
        <f t="shared" ca="1" si="6"/>
        <v>96</v>
      </c>
      <c r="E53" s="34">
        <f t="shared" ca="1" si="6"/>
        <v>86</v>
      </c>
      <c r="F53" s="34">
        <f t="shared" ca="1" si="6"/>
        <v>92</v>
      </c>
      <c r="G53" s="34">
        <f t="shared" ca="1" si="6"/>
        <v>83</v>
      </c>
      <c r="H53" s="34">
        <f t="shared" ca="1" si="6"/>
        <v>89</v>
      </c>
      <c r="I53" s="34">
        <f t="shared" ca="1" si="6"/>
        <v>98</v>
      </c>
      <c r="J53" s="34">
        <f t="shared" ca="1" si="6"/>
        <v>81</v>
      </c>
      <c r="K53" s="34">
        <f t="shared" ca="1" si="7"/>
        <v>77</v>
      </c>
      <c r="L53" s="34">
        <f t="shared" ca="1" si="7"/>
        <v>92</v>
      </c>
      <c r="M53" s="34">
        <f t="shared" ca="1" si="7"/>
        <v>79</v>
      </c>
      <c r="N53" s="34">
        <f t="shared" ca="1" si="7"/>
        <v>79</v>
      </c>
      <c r="O53" s="34">
        <f t="shared" ca="1" si="7"/>
        <v>81</v>
      </c>
      <c r="P53" s="34">
        <f t="shared" ca="1" si="4"/>
        <v>1033</v>
      </c>
      <c r="Q53" s="34">
        <f ca="1">SUM('Compras 2021'!C55,'Compras 2021'!D55,'Compras 2021'!E55,'Compras 2021'!F55,'Compras 2021'!G55,'Compras 2021'!H55,'Compras 2021'!I55,'Compras 2021'!J55,'Compras 2021'!K55,'Compras 2021'!L55,'Compras 2021'!M55,'Compras 2021'!N55)</f>
        <v>1330</v>
      </c>
      <c r="R53">
        <f ca="1">Q53-Tabla79[[#This Row],[Suma de ventas]]</f>
        <v>297</v>
      </c>
    </row>
    <row r="54" spans="3:18" x14ac:dyDescent="0.25">
      <c r="C54" s="27" t="s">
        <v>111</v>
      </c>
      <c r="D54" s="34">
        <f t="shared" ca="1" si="6"/>
        <v>98</v>
      </c>
      <c r="E54" s="34">
        <f t="shared" ca="1" si="6"/>
        <v>89</v>
      </c>
      <c r="F54" s="34">
        <f t="shared" ca="1" si="6"/>
        <v>100</v>
      </c>
      <c r="G54" s="34">
        <f t="shared" ca="1" si="6"/>
        <v>101</v>
      </c>
      <c r="H54" s="34">
        <f t="shared" ca="1" si="6"/>
        <v>103</v>
      </c>
      <c r="I54" s="34">
        <f t="shared" ca="1" si="6"/>
        <v>97</v>
      </c>
      <c r="J54" s="34">
        <f t="shared" ca="1" si="6"/>
        <v>85</v>
      </c>
      <c r="K54" s="34">
        <f t="shared" ca="1" si="7"/>
        <v>75</v>
      </c>
      <c r="L54" s="34">
        <f t="shared" ca="1" si="7"/>
        <v>77</v>
      </c>
      <c r="M54" s="34">
        <f t="shared" ca="1" si="7"/>
        <v>70</v>
      </c>
      <c r="N54" s="34">
        <f t="shared" ca="1" si="7"/>
        <v>95</v>
      </c>
      <c r="O54" s="34">
        <f t="shared" ca="1" si="7"/>
        <v>93</v>
      </c>
      <c r="P54" s="34">
        <f t="shared" ca="1" si="4"/>
        <v>1083</v>
      </c>
      <c r="Q54" s="34">
        <f ca="1">SUM('Compras 2021'!C56,'Compras 2021'!D56,'Compras 2021'!E56,'Compras 2021'!F56,'Compras 2021'!G56,'Compras 2021'!H56,'Compras 2021'!I56,'Compras 2021'!J56,'Compras 2021'!K56,'Compras 2021'!L56,'Compras 2021'!M56,'Compras 2021'!N56)</f>
        <v>1241</v>
      </c>
      <c r="R54">
        <f ca="1">Q54-Tabla79[[#This Row],[Suma de ventas]]</f>
        <v>158</v>
      </c>
    </row>
    <row r="55" spans="3:18" x14ac:dyDescent="0.25">
      <c r="C55" s="26" t="s">
        <v>112</v>
      </c>
      <c r="D55" s="34">
        <f t="shared" ca="1" si="6"/>
        <v>91</v>
      </c>
      <c r="E55" s="34">
        <f t="shared" ca="1" si="6"/>
        <v>96</v>
      </c>
      <c r="F55" s="34">
        <f t="shared" ca="1" si="6"/>
        <v>97</v>
      </c>
      <c r="G55" s="34">
        <f t="shared" ca="1" si="6"/>
        <v>90</v>
      </c>
      <c r="H55" s="34">
        <f t="shared" ca="1" si="6"/>
        <v>83</v>
      </c>
      <c r="I55" s="34">
        <f t="shared" ca="1" si="6"/>
        <v>105</v>
      </c>
      <c r="J55" s="34">
        <f t="shared" ca="1" si="6"/>
        <v>108</v>
      </c>
      <c r="K55" s="34">
        <f t="shared" ca="1" si="7"/>
        <v>100</v>
      </c>
      <c r="L55" s="34">
        <f t="shared" ca="1" si="7"/>
        <v>93</v>
      </c>
      <c r="M55" s="34">
        <f t="shared" ca="1" si="7"/>
        <v>74</v>
      </c>
      <c r="N55" s="34">
        <f t="shared" ca="1" si="7"/>
        <v>104</v>
      </c>
      <c r="O55" s="34">
        <f t="shared" ca="1" si="7"/>
        <v>105</v>
      </c>
      <c r="P55" s="34">
        <f t="shared" ca="1" si="4"/>
        <v>1146</v>
      </c>
      <c r="Q55" s="34">
        <f ca="1">SUM('Compras 2021'!C57,'Compras 2021'!D57,'Compras 2021'!E57,'Compras 2021'!F57,'Compras 2021'!G57,'Compras 2021'!H57,'Compras 2021'!I57,'Compras 2021'!J57,'Compras 2021'!K57,'Compras 2021'!L57,'Compras 2021'!M57,'Compras 2021'!N57)</f>
        <v>1279</v>
      </c>
      <c r="R55">
        <f ca="1">Q55-Tabla79[[#This Row],[Suma de ventas]]</f>
        <v>133</v>
      </c>
    </row>
    <row r="56" spans="3:18" x14ac:dyDescent="0.25">
      <c r="C56" s="27" t="s">
        <v>125</v>
      </c>
      <c r="D56" s="34">
        <f t="shared" ca="1" si="6"/>
        <v>80</v>
      </c>
      <c r="E56" s="34">
        <f t="shared" ca="1" si="6"/>
        <v>108</v>
      </c>
      <c r="F56" s="34">
        <f t="shared" ca="1" si="6"/>
        <v>97</v>
      </c>
      <c r="G56" s="34">
        <f t="shared" ca="1" si="6"/>
        <v>95</v>
      </c>
      <c r="H56" s="34">
        <f t="shared" ca="1" si="6"/>
        <v>101</v>
      </c>
      <c r="I56" s="34">
        <f t="shared" ca="1" si="6"/>
        <v>91</v>
      </c>
      <c r="J56" s="34">
        <f t="shared" ca="1" si="6"/>
        <v>102</v>
      </c>
      <c r="K56" s="34">
        <f t="shared" ca="1" si="7"/>
        <v>107</v>
      </c>
      <c r="L56" s="34">
        <f t="shared" ca="1" si="7"/>
        <v>99</v>
      </c>
      <c r="M56" s="34">
        <f t="shared" ca="1" si="7"/>
        <v>101</v>
      </c>
      <c r="N56" s="34">
        <f t="shared" ca="1" si="7"/>
        <v>98</v>
      </c>
      <c r="O56" s="34">
        <f t="shared" ca="1" si="7"/>
        <v>72</v>
      </c>
      <c r="P56" s="34">
        <f t="shared" ca="1" si="4"/>
        <v>1151</v>
      </c>
      <c r="Q56" s="34">
        <f ca="1">SUM('Compras 2021'!C58,'Compras 2021'!D58,'Compras 2021'!E58,'Compras 2021'!F58,'Compras 2021'!G58,'Compras 2021'!H58,'Compras 2021'!I58,'Compras 2021'!J58,'Compras 2021'!K58,'Compras 2021'!L58,'Compras 2021'!M58,'Compras 2021'!N58)</f>
        <v>1292</v>
      </c>
      <c r="R56">
        <f ca="1">Q56-Tabla79[[#This Row],[Suma de ventas]]</f>
        <v>141</v>
      </c>
    </row>
    <row r="57" spans="3:18" x14ac:dyDescent="0.25">
      <c r="C57" s="26" t="s">
        <v>126</v>
      </c>
      <c r="D57" s="34">
        <f t="shared" ca="1" si="6"/>
        <v>91</v>
      </c>
      <c r="E57" s="34">
        <f t="shared" ca="1" si="6"/>
        <v>97</v>
      </c>
      <c r="F57" s="34">
        <f t="shared" ca="1" si="6"/>
        <v>85</v>
      </c>
      <c r="G57" s="34">
        <f t="shared" ca="1" si="6"/>
        <v>86</v>
      </c>
      <c r="H57" s="34">
        <f t="shared" ca="1" si="6"/>
        <v>86</v>
      </c>
      <c r="I57" s="34">
        <f t="shared" ca="1" si="6"/>
        <v>101</v>
      </c>
      <c r="J57" s="34">
        <f t="shared" ca="1" si="6"/>
        <v>80</v>
      </c>
      <c r="K57" s="34">
        <f t="shared" ca="1" si="7"/>
        <v>92</v>
      </c>
      <c r="L57" s="34">
        <f t="shared" ca="1" si="7"/>
        <v>79</v>
      </c>
      <c r="M57" s="34">
        <f t="shared" ca="1" si="7"/>
        <v>101</v>
      </c>
      <c r="N57" s="34">
        <f t="shared" ca="1" si="7"/>
        <v>81</v>
      </c>
      <c r="O57" s="34">
        <f t="shared" ca="1" si="7"/>
        <v>102</v>
      </c>
      <c r="P57" s="34">
        <f t="shared" ca="1" si="4"/>
        <v>1081</v>
      </c>
      <c r="Q57" s="34">
        <f ca="1">SUM('Compras 2021'!C59,'Compras 2021'!D59,'Compras 2021'!E59,'Compras 2021'!F59,'Compras 2021'!G59,'Compras 2021'!H59,'Compras 2021'!I59,'Compras 2021'!J59,'Compras 2021'!K59,'Compras 2021'!L59,'Compras 2021'!M59,'Compras 2021'!N59)</f>
        <v>1331</v>
      </c>
      <c r="R57">
        <f ca="1">Q57-Tabla79[[#This Row],[Suma de ventas]]</f>
        <v>250</v>
      </c>
    </row>
    <row r="58" spans="3:18" x14ac:dyDescent="0.25">
      <c r="C58" s="27" t="s">
        <v>127</v>
      </c>
      <c r="D58" s="34">
        <f t="shared" ca="1" si="6"/>
        <v>87</v>
      </c>
      <c r="E58" s="34">
        <f t="shared" ca="1" si="6"/>
        <v>97</v>
      </c>
      <c r="F58" s="34">
        <f t="shared" ca="1" si="6"/>
        <v>90</v>
      </c>
      <c r="G58" s="34">
        <f t="shared" ca="1" si="6"/>
        <v>92</v>
      </c>
      <c r="H58" s="34">
        <f t="shared" ca="1" si="6"/>
        <v>107</v>
      </c>
      <c r="I58" s="34">
        <f t="shared" ca="1" si="6"/>
        <v>84</v>
      </c>
      <c r="J58" s="34">
        <f t="shared" ca="1" si="6"/>
        <v>87</v>
      </c>
      <c r="K58" s="34">
        <f t="shared" ca="1" si="7"/>
        <v>83</v>
      </c>
      <c r="L58" s="34">
        <f t="shared" ca="1" si="7"/>
        <v>89</v>
      </c>
      <c r="M58" s="34">
        <f t="shared" ca="1" si="7"/>
        <v>102</v>
      </c>
      <c r="N58" s="34">
        <f t="shared" ca="1" si="7"/>
        <v>84</v>
      </c>
      <c r="O58" s="34">
        <f t="shared" ca="1" si="7"/>
        <v>92</v>
      </c>
      <c r="P58" s="34">
        <f t="shared" ca="1" si="4"/>
        <v>1094</v>
      </c>
      <c r="Q58" s="34">
        <f ca="1">SUM('Compras 2021'!C60,'Compras 2021'!D60,'Compras 2021'!E60,'Compras 2021'!F60,'Compras 2021'!G60,'Compras 2021'!H60,'Compras 2021'!I60,'Compras 2021'!J60,'Compras 2021'!K60,'Compras 2021'!L60,'Compras 2021'!M60,'Compras 2021'!N60)</f>
        <v>1281</v>
      </c>
      <c r="R58">
        <f ca="1">Q58-Tabla79[[#This Row],[Suma de ventas]]</f>
        <v>187</v>
      </c>
    </row>
    <row r="59" spans="3:18" x14ac:dyDescent="0.25">
      <c r="C59" s="26" t="s">
        <v>128</v>
      </c>
      <c r="D59" s="34">
        <f t="shared" ca="1" si="6"/>
        <v>100</v>
      </c>
      <c r="E59" s="34">
        <f t="shared" ca="1" si="6"/>
        <v>107</v>
      </c>
      <c r="F59" s="34">
        <f t="shared" ca="1" si="6"/>
        <v>107</v>
      </c>
      <c r="G59" s="34">
        <f t="shared" ca="1" si="6"/>
        <v>107</v>
      </c>
      <c r="H59" s="34">
        <f t="shared" ca="1" si="6"/>
        <v>89</v>
      </c>
      <c r="I59" s="34">
        <f t="shared" ca="1" si="6"/>
        <v>100</v>
      </c>
      <c r="J59" s="34">
        <f t="shared" ca="1" si="6"/>
        <v>100</v>
      </c>
      <c r="K59" s="34">
        <f t="shared" ca="1" si="7"/>
        <v>89</v>
      </c>
      <c r="L59" s="34">
        <f t="shared" ca="1" si="7"/>
        <v>70</v>
      </c>
      <c r="M59" s="34">
        <f t="shared" ca="1" si="7"/>
        <v>70</v>
      </c>
      <c r="N59" s="34">
        <f t="shared" ca="1" si="7"/>
        <v>93</v>
      </c>
      <c r="O59" s="34">
        <f t="shared" ca="1" si="7"/>
        <v>71</v>
      </c>
      <c r="P59" s="34">
        <f t="shared" ca="1" si="4"/>
        <v>1103</v>
      </c>
      <c r="Q59" s="34">
        <f ca="1">SUM('Compras 2021'!C61,'Compras 2021'!D61,'Compras 2021'!E61,'Compras 2021'!F61,'Compras 2021'!G61,'Compras 2021'!H61,'Compras 2021'!I61,'Compras 2021'!J61,'Compras 2021'!K61,'Compras 2021'!L61,'Compras 2021'!M61,'Compras 2021'!N61)</f>
        <v>1332</v>
      </c>
      <c r="R59">
        <f ca="1">Q59-Tabla79[[#This Row],[Suma de ventas]]</f>
        <v>229</v>
      </c>
    </row>
    <row r="60" spans="3:18" x14ac:dyDescent="0.25">
      <c r="C60" s="27" t="s">
        <v>129</v>
      </c>
      <c r="D60" s="34">
        <f t="shared" ca="1" si="6"/>
        <v>89</v>
      </c>
      <c r="E60" s="34">
        <f t="shared" ca="1" si="6"/>
        <v>105</v>
      </c>
      <c r="F60" s="34">
        <f t="shared" ca="1" si="6"/>
        <v>94</v>
      </c>
      <c r="G60" s="34">
        <f t="shared" ca="1" si="6"/>
        <v>88</v>
      </c>
      <c r="H60" s="34">
        <f t="shared" ca="1" si="6"/>
        <v>101</v>
      </c>
      <c r="I60" s="34">
        <f t="shared" ca="1" si="6"/>
        <v>81</v>
      </c>
      <c r="J60" s="34">
        <f t="shared" ca="1" si="6"/>
        <v>94</v>
      </c>
      <c r="K60" s="34">
        <f t="shared" ca="1" si="7"/>
        <v>98</v>
      </c>
      <c r="L60" s="34">
        <f t="shared" ca="1" si="7"/>
        <v>91</v>
      </c>
      <c r="M60" s="34">
        <f t="shared" ca="1" si="7"/>
        <v>102</v>
      </c>
      <c r="N60" s="34">
        <f t="shared" ca="1" si="7"/>
        <v>84</v>
      </c>
      <c r="O60" s="34">
        <f t="shared" ca="1" si="7"/>
        <v>83</v>
      </c>
      <c r="P60" s="34">
        <f t="shared" ca="1" si="4"/>
        <v>1110</v>
      </c>
      <c r="Q60" s="34">
        <f ca="1">SUM('Compras 2021'!C62,'Compras 2021'!D62,'Compras 2021'!E62,'Compras 2021'!F62,'Compras 2021'!G62,'Compras 2021'!H62,'Compras 2021'!I62,'Compras 2021'!J62,'Compras 2021'!K62,'Compras 2021'!L62,'Compras 2021'!M62,'Compras 2021'!N62)</f>
        <v>1329</v>
      </c>
      <c r="R60">
        <f ca="1">Q60-Tabla79[[#This Row],[Suma de ventas]]</f>
        <v>219</v>
      </c>
    </row>
    <row r="61" spans="3:18" x14ac:dyDescent="0.25">
      <c r="C61" s="26" t="s">
        <v>130</v>
      </c>
      <c r="D61" s="34">
        <f t="shared" ca="1" si="6"/>
        <v>106</v>
      </c>
      <c r="E61" s="34">
        <f t="shared" ca="1" si="6"/>
        <v>92</v>
      </c>
      <c r="F61" s="34">
        <f t="shared" ca="1" si="6"/>
        <v>87</v>
      </c>
      <c r="G61" s="34">
        <f t="shared" ca="1" si="6"/>
        <v>89</v>
      </c>
      <c r="H61" s="34">
        <f t="shared" ca="1" si="6"/>
        <v>85</v>
      </c>
      <c r="I61" s="34">
        <f t="shared" ca="1" si="6"/>
        <v>92</v>
      </c>
      <c r="J61" s="34">
        <f t="shared" ca="1" si="6"/>
        <v>85</v>
      </c>
      <c r="K61" s="34">
        <f t="shared" ca="1" si="7"/>
        <v>81</v>
      </c>
      <c r="L61" s="34">
        <f t="shared" ca="1" si="7"/>
        <v>108</v>
      </c>
      <c r="M61" s="34">
        <f t="shared" ca="1" si="7"/>
        <v>104</v>
      </c>
      <c r="N61" s="34">
        <f t="shared" ca="1" si="7"/>
        <v>90</v>
      </c>
      <c r="O61" s="34">
        <f t="shared" ca="1" si="7"/>
        <v>99</v>
      </c>
      <c r="P61" s="34">
        <f t="shared" ca="1" si="4"/>
        <v>1118</v>
      </c>
      <c r="Q61" s="34">
        <f ca="1">SUM('Compras 2021'!C63,'Compras 2021'!D63,'Compras 2021'!E63,'Compras 2021'!F63,'Compras 2021'!G63,'Compras 2021'!H63,'Compras 2021'!I63,'Compras 2021'!J63,'Compras 2021'!K63,'Compras 2021'!L63,'Compras 2021'!M63,'Compras 2021'!N63)</f>
        <v>1341</v>
      </c>
      <c r="R61">
        <f ca="1">Q61-Tabla79[[#This Row],[Suma de ventas]]</f>
        <v>223</v>
      </c>
    </row>
    <row r="62" spans="3:18" x14ac:dyDescent="0.25">
      <c r="C62" s="27" t="s">
        <v>131</v>
      </c>
      <c r="D62" s="34">
        <f t="shared" ca="1" si="6"/>
        <v>83</v>
      </c>
      <c r="E62" s="34">
        <f t="shared" ca="1" si="6"/>
        <v>95</v>
      </c>
      <c r="F62" s="34">
        <f t="shared" ca="1" si="6"/>
        <v>83</v>
      </c>
      <c r="G62" s="34">
        <f t="shared" ca="1" si="6"/>
        <v>105</v>
      </c>
      <c r="H62" s="34">
        <f t="shared" ca="1" si="6"/>
        <v>98</v>
      </c>
      <c r="I62" s="34">
        <f t="shared" ca="1" si="6"/>
        <v>98</v>
      </c>
      <c r="J62" s="34">
        <f t="shared" ca="1" si="6"/>
        <v>91</v>
      </c>
      <c r="K62" s="34">
        <f t="shared" ca="1" si="7"/>
        <v>81</v>
      </c>
      <c r="L62" s="34">
        <f t="shared" ca="1" si="7"/>
        <v>100</v>
      </c>
      <c r="M62" s="34">
        <f t="shared" ca="1" si="7"/>
        <v>72</v>
      </c>
      <c r="N62" s="34">
        <f t="shared" ca="1" si="7"/>
        <v>76</v>
      </c>
      <c r="O62" s="34">
        <f t="shared" ca="1" si="7"/>
        <v>97</v>
      </c>
      <c r="P62" s="34">
        <f t="shared" ca="1" si="4"/>
        <v>1079</v>
      </c>
      <c r="Q62" s="34">
        <f ca="1">SUM('Compras 2021'!C64,'Compras 2021'!D64,'Compras 2021'!E64,'Compras 2021'!F64,'Compras 2021'!G64,'Compras 2021'!H64,'Compras 2021'!I64,'Compras 2021'!J64,'Compras 2021'!K64,'Compras 2021'!L64,'Compras 2021'!M64,'Compras 2021'!N64)</f>
        <v>1384</v>
      </c>
      <c r="R62">
        <f ca="1">Q62-Tabla79[[#This Row],[Suma de ventas]]</f>
        <v>305</v>
      </c>
    </row>
    <row r="63" spans="3:18" x14ac:dyDescent="0.25">
      <c r="C63" s="26" t="s">
        <v>132</v>
      </c>
      <c r="D63" s="34">
        <f t="shared" ca="1" si="6"/>
        <v>104</v>
      </c>
      <c r="E63" s="34">
        <f t="shared" ca="1" si="6"/>
        <v>91</v>
      </c>
      <c r="F63" s="34">
        <f t="shared" ca="1" si="6"/>
        <v>94</v>
      </c>
      <c r="G63" s="34">
        <f t="shared" ca="1" si="6"/>
        <v>105</v>
      </c>
      <c r="H63" s="34">
        <f t="shared" ca="1" si="6"/>
        <v>103</v>
      </c>
      <c r="I63" s="34">
        <f t="shared" ca="1" si="6"/>
        <v>91</v>
      </c>
      <c r="J63" s="34">
        <f t="shared" ca="1" si="6"/>
        <v>104</v>
      </c>
      <c r="K63" s="34">
        <f t="shared" ca="1" si="7"/>
        <v>85</v>
      </c>
      <c r="L63" s="34">
        <f t="shared" ca="1" si="7"/>
        <v>79</v>
      </c>
      <c r="M63" s="34">
        <f t="shared" ca="1" si="7"/>
        <v>104</v>
      </c>
      <c r="N63" s="34">
        <f t="shared" ca="1" si="7"/>
        <v>98</v>
      </c>
      <c r="O63" s="34">
        <f t="shared" ca="1" si="7"/>
        <v>92</v>
      </c>
      <c r="P63" s="34">
        <f t="shared" ca="1" si="4"/>
        <v>1150</v>
      </c>
      <c r="Q63" s="34">
        <f ca="1">SUM('Compras 2021'!C65,'Compras 2021'!D65,'Compras 2021'!E65,'Compras 2021'!F65,'Compras 2021'!G65,'Compras 2021'!H65,'Compras 2021'!I65,'Compras 2021'!J65,'Compras 2021'!K65,'Compras 2021'!L65,'Compras 2021'!M65,'Compras 2021'!N65)</f>
        <v>1331</v>
      </c>
      <c r="R63">
        <f ca="1">Q63-Tabla79[[#This Row],[Suma de ventas]]</f>
        <v>181</v>
      </c>
    </row>
    <row r="64" spans="3:18" x14ac:dyDescent="0.25">
      <c r="C64" s="27" t="s">
        <v>133</v>
      </c>
      <c r="D64" s="34">
        <f t="shared" ca="1" si="6"/>
        <v>94</v>
      </c>
      <c r="E64" s="34">
        <f t="shared" ca="1" si="6"/>
        <v>90</v>
      </c>
      <c r="F64" s="34">
        <f t="shared" ca="1" si="6"/>
        <v>104</v>
      </c>
      <c r="G64" s="34">
        <f t="shared" ca="1" si="6"/>
        <v>81</v>
      </c>
      <c r="H64" s="34">
        <f t="shared" ca="1" si="6"/>
        <v>82</v>
      </c>
      <c r="I64" s="34">
        <f t="shared" ca="1" si="6"/>
        <v>108</v>
      </c>
      <c r="J64" s="34">
        <f t="shared" ca="1" si="6"/>
        <v>95</v>
      </c>
      <c r="K64" s="34">
        <f t="shared" ca="1" si="7"/>
        <v>107</v>
      </c>
      <c r="L64" s="34">
        <f t="shared" ca="1" si="7"/>
        <v>107</v>
      </c>
      <c r="M64" s="34">
        <f t="shared" ca="1" si="7"/>
        <v>96</v>
      </c>
      <c r="N64" s="34">
        <f t="shared" ref="K64:O69" ca="1" si="8">RANDBETWEEN(70,108)</f>
        <v>87</v>
      </c>
      <c r="O64" s="34">
        <f t="shared" ca="1" si="8"/>
        <v>82</v>
      </c>
      <c r="P64" s="34">
        <f t="shared" ca="1" si="4"/>
        <v>1133</v>
      </c>
      <c r="Q64" s="34">
        <f ca="1">SUM('Compras 2021'!C66,'Compras 2021'!D66,'Compras 2021'!E66,'Compras 2021'!F66,'Compras 2021'!G66,'Compras 2021'!H66,'Compras 2021'!I66,'Compras 2021'!J66,'Compras 2021'!K66,'Compras 2021'!L66,'Compras 2021'!M66,'Compras 2021'!N66)</f>
        <v>1308</v>
      </c>
      <c r="R64">
        <f ca="1">Q64-Tabla79[[#This Row],[Suma de ventas]]</f>
        <v>175</v>
      </c>
    </row>
    <row r="65" spans="3:18" x14ac:dyDescent="0.25">
      <c r="C65" s="26" t="s">
        <v>134</v>
      </c>
      <c r="D65" s="34">
        <f t="shared" ca="1" si="6"/>
        <v>104</v>
      </c>
      <c r="E65" s="34">
        <f t="shared" ca="1" si="6"/>
        <v>85</v>
      </c>
      <c r="F65" s="34">
        <f t="shared" ca="1" si="6"/>
        <v>96</v>
      </c>
      <c r="G65" s="34">
        <f t="shared" ca="1" si="6"/>
        <v>102</v>
      </c>
      <c r="H65" s="34">
        <f t="shared" ca="1" si="6"/>
        <v>91</v>
      </c>
      <c r="I65" s="34">
        <f t="shared" ca="1" si="6"/>
        <v>87</v>
      </c>
      <c r="J65" s="34">
        <f t="shared" ca="1" si="6"/>
        <v>83</v>
      </c>
      <c r="K65" s="34">
        <f t="shared" ca="1" si="8"/>
        <v>91</v>
      </c>
      <c r="L65" s="34">
        <f t="shared" ca="1" si="8"/>
        <v>81</v>
      </c>
      <c r="M65" s="34">
        <f t="shared" ca="1" si="8"/>
        <v>82</v>
      </c>
      <c r="N65" s="34">
        <f t="shared" ca="1" si="8"/>
        <v>80</v>
      </c>
      <c r="O65" s="34">
        <f t="shared" ca="1" si="8"/>
        <v>87</v>
      </c>
      <c r="P65" s="34">
        <f t="shared" ca="1" si="4"/>
        <v>1069</v>
      </c>
      <c r="Q65" s="34">
        <f ca="1">SUM('Compras 2021'!C67,'Compras 2021'!D67,'Compras 2021'!E67,'Compras 2021'!F67,'Compras 2021'!G67,'Compras 2021'!H67,'Compras 2021'!I67,'Compras 2021'!J67,'Compras 2021'!K67,'Compras 2021'!L67,'Compras 2021'!M67,'Compras 2021'!N67)</f>
        <v>1330</v>
      </c>
      <c r="R65">
        <f ca="1">Q65-Tabla79[[#This Row],[Suma de ventas]]</f>
        <v>261</v>
      </c>
    </row>
    <row r="66" spans="3:18" x14ac:dyDescent="0.25">
      <c r="C66" s="27" t="s">
        <v>135</v>
      </c>
      <c r="D66" s="34">
        <f t="shared" ca="1" si="6"/>
        <v>108</v>
      </c>
      <c r="E66" s="34">
        <f t="shared" ca="1" si="6"/>
        <v>91</v>
      </c>
      <c r="F66" s="34">
        <f t="shared" ca="1" si="6"/>
        <v>107</v>
      </c>
      <c r="G66" s="34">
        <f t="shared" ca="1" si="6"/>
        <v>84</v>
      </c>
      <c r="H66" s="34">
        <f t="shared" ca="1" si="6"/>
        <v>93</v>
      </c>
      <c r="I66" s="34">
        <f t="shared" ca="1" si="6"/>
        <v>90</v>
      </c>
      <c r="J66" s="34">
        <f t="shared" ca="1" si="6"/>
        <v>96</v>
      </c>
      <c r="K66" s="34">
        <f t="shared" ca="1" si="8"/>
        <v>95</v>
      </c>
      <c r="L66" s="34">
        <f t="shared" ca="1" si="8"/>
        <v>87</v>
      </c>
      <c r="M66" s="34">
        <f t="shared" ca="1" si="8"/>
        <v>103</v>
      </c>
      <c r="N66" s="34">
        <f t="shared" ca="1" si="8"/>
        <v>97</v>
      </c>
      <c r="O66" s="34">
        <f t="shared" ca="1" si="8"/>
        <v>107</v>
      </c>
      <c r="P66" s="34">
        <f t="shared" ca="1" si="4"/>
        <v>1158</v>
      </c>
      <c r="Q66" s="34">
        <f ca="1">SUM('Compras 2021'!C68,'Compras 2021'!D68,'Compras 2021'!E68,'Compras 2021'!F68,'Compras 2021'!G68,'Compras 2021'!H68,'Compras 2021'!I68,'Compras 2021'!J68,'Compras 2021'!K68,'Compras 2021'!L68,'Compras 2021'!M68,'Compras 2021'!N68)</f>
        <v>1312</v>
      </c>
      <c r="R66">
        <f ca="1">Q66-Tabla79[[#This Row],[Suma de ventas]]</f>
        <v>154</v>
      </c>
    </row>
    <row r="67" spans="3:18" x14ac:dyDescent="0.25">
      <c r="C67" s="26" t="s">
        <v>136</v>
      </c>
      <c r="D67" s="34">
        <f t="shared" ca="1" si="6"/>
        <v>107</v>
      </c>
      <c r="E67" s="34">
        <f t="shared" ca="1" si="6"/>
        <v>102</v>
      </c>
      <c r="F67" s="34">
        <f t="shared" ca="1" si="6"/>
        <v>100</v>
      </c>
      <c r="G67" s="34">
        <f t="shared" ca="1" si="6"/>
        <v>92</v>
      </c>
      <c r="H67" s="34">
        <f t="shared" ca="1" si="6"/>
        <v>86</v>
      </c>
      <c r="I67" s="34">
        <f t="shared" ca="1" si="6"/>
        <v>85</v>
      </c>
      <c r="J67" s="34">
        <f t="shared" ca="1" si="6"/>
        <v>108</v>
      </c>
      <c r="K67" s="34">
        <f t="shared" ca="1" si="8"/>
        <v>97</v>
      </c>
      <c r="L67" s="34">
        <f t="shared" ca="1" si="8"/>
        <v>104</v>
      </c>
      <c r="M67" s="34">
        <f t="shared" ca="1" si="8"/>
        <v>98</v>
      </c>
      <c r="N67" s="34">
        <f t="shared" ca="1" si="8"/>
        <v>75</v>
      </c>
      <c r="O67" s="34">
        <f t="shared" ca="1" si="8"/>
        <v>105</v>
      </c>
      <c r="P67" s="34">
        <f t="shared" ca="1" si="4"/>
        <v>1159</v>
      </c>
      <c r="Q67" s="34">
        <f ca="1">SUM('Compras 2021'!C69,'Compras 2021'!D69,'Compras 2021'!E69,'Compras 2021'!F69,'Compras 2021'!G69,'Compras 2021'!H69,'Compras 2021'!I69,'Compras 2021'!J69,'Compras 2021'!K69,'Compras 2021'!L69,'Compras 2021'!M69,'Compras 2021'!N69)</f>
        <v>1282</v>
      </c>
      <c r="R67">
        <f ca="1">Q67-Tabla79[[#This Row],[Suma de ventas]]</f>
        <v>123</v>
      </c>
    </row>
    <row r="68" spans="3:18" x14ac:dyDescent="0.25">
      <c r="C68" s="27" t="s">
        <v>139</v>
      </c>
      <c r="D68" s="34">
        <f t="shared" ca="1" si="6"/>
        <v>95</v>
      </c>
      <c r="E68" s="34">
        <f t="shared" ca="1" si="6"/>
        <v>103</v>
      </c>
      <c r="F68" s="34">
        <f t="shared" ca="1" si="6"/>
        <v>98</v>
      </c>
      <c r="G68" s="34">
        <f t="shared" ca="1" si="6"/>
        <v>98</v>
      </c>
      <c r="H68" s="34">
        <f t="shared" ca="1" si="6"/>
        <v>80</v>
      </c>
      <c r="I68" s="34">
        <f t="shared" ca="1" si="6"/>
        <v>102</v>
      </c>
      <c r="J68" s="34">
        <f t="shared" ca="1" si="6"/>
        <v>99</v>
      </c>
      <c r="K68" s="34">
        <f t="shared" ca="1" si="8"/>
        <v>86</v>
      </c>
      <c r="L68" s="34">
        <f t="shared" ca="1" si="8"/>
        <v>86</v>
      </c>
      <c r="M68" s="34">
        <f t="shared" ca="1" si="8"/>
        <v>80</v>
      </c>
      <c r="N68" s="34">
        <f t="shared" ca="1" si="8"/>
        <v>85</v>
      </c>
      <c r="O68" s="34">
        <f t="shared" ca="1" si="8"/>
        <v>91</v>
      </c>
      <c r="P68" s="34">
        <f t="shared" ca="1" si="4"/>
        <v>1103</v>
      </c>
      <c r="Q68" s="34">
        <f ca="1">SUM('Compras 2021'!C70,'Compras 2021'!D70,'Compras 2021'!E70,'Compras 2021'!F70,'Compras 2021'!G70,'Compras 2021'!H70,'Compras 2021'!I70,'Compras 2021'!J70,'Compras 2021'!K70,'Compras 2021'!L70,'Compras 2021'!M70,'Compras 2021'!N70)</f>
        <v>1293</v>
      </c>
      <c r="R68">
        <f ca="1">Q68-Tabla79[[#This Row],[Suma de ventas]]</f>
        <v>190</v>
      </c>
    </row>
    <row r="69" spans="3:18" x14ac:dyDescent="0.25">
      <c r="C69" s="26" t="s">
        <v>140</v>
      </c>
      <c r="D69" s="34">
        <f t="shared" ca="1" si="6"/>
        <v>105</v>
      </c>
      <c r="E69" s="34">
        <f t="shared" ca="1" si="6"/>
        <v>80</v>
      </c>
      <c r="F69" s="34">
        <f t="shared" ca="1" si="6"/>
        <v>86</v>
      </c>
      <c r="G69" s="34">
        <f t="shared" ca="1" si="6"/>
        <v>101</v>
      </c>
      <c r="H69" s="34">
        <f t="shared" ca="1" si="6"/>
        <v>81</v>
      </c>
      <c r="I69" s="34">
        <f t="shared" ca="1" si="6"/>
        <v>93</v>
      </c>
      <c r="J69" s="34">
        <f t="shared" ca="1" si="6"/>
        <v>85</v>
      </c>
      <c r="K69" s="34">
        <f t="shared" ca="1" si="8"/>
        <v>86</v>
      </c>
      <c r="L69" s="34">
        <f t="shared" ca="1" si="8"/>
        <v>78</v>
      </c>
      <c r="M69" s="34">
        <f t="shared" ca="1" si="8"/>
        <v>81</v>
      </c>
      <c r="N69" s="34">
        <f t="shared" ca="1" si="8"/>
        <v>70</v>
      </c>
      <c r="O69" s="34">
        <f t="shared" ca="1" si="8"/>
        <v>87</v>
      </c>
      <c r="P69" s="34">
        <f t="shared" ca="1" si="4"/>
        <v>1033</v>
      </c>
      <c r="Q69" s="34">
        <f ca="1">SUM('Compras 2021'!C71,'Compras 2021'!D71,'Compras 2021'!E71,'Compras 2021'!F71,'Compras 2021'!G71,'Compras 2021'!H71,'Compras 2021'!I71,'Compras 2021'!J71,'Compras 2021'!K71,'Compras 2021'!L71,'Compras 2021'!M71,'Compras 2021'!N71)</f>
        <v>1347</v>
      </c>
      <c r="R69">
        <f ca="1">Q69-Tabla79[[#This Row],[Suma de ventas]]</f>
        <v>314</v>
      </c>
    </row>
    <row r="70" spans="3:18" x14ac:dyDescent="0.25">
      <c r="C70" s="26"/>
      <c r="D70" s="34"/>
      <c r="E70" s="34"/>
      <c r="F70" s="34"/>
      <c r="G70" s="34"/>
      <c r="H70" s="34"/>
      <c r="I70" s="34"/>
      <c r="J70" s="34"/>
      <c r="K70" s="34"/>
      <c r="L70" s="34"/>
      <c r="M70" s="34"/>
      <c r="N70" s="34"/>
      <c r="O70" s="34"/>
      <c r="P70" s="34"/>
    </row>
    <row r="71" spans="3:18" x14ac:dyDescent="0.25">
      <c r="C71" s="26"/>
      <c r="D71" s="34"/>
      <c r="E71" s="34"/>
      <c r="F71" s="34"/>
      <c r="G71" s="34"/>
      <c r="H71" s="34"/>
      <c r="I71" s="34"/>
      <c r="J71" s="34"/>
      <c r="K71" s="34"/>
      <c r="L71" s="34"/>
      <c r="M71" s="34"/>
      <c r="N71" s="34"/>
      <c r="O71" s="34"/>
      <c r="P71" s="34"/>
    </row>
    <row r="72" spans="3:18" x14ac:dyDescent="0.25">
      <c r="C72" s="26"/>
      <c r="D72" s="34"/>
      <c r="E72" s="34"/>
      <c r="F72" s="34"/>
      <c r="G72" s="34"/>
      <c r="H72" s="34"/>
      <c r="I72" s="34"/>
      <c r="J72" s="34"/>
      <c r="K72" s="34"/>
      <c r="L72" s="34"/>
      <c r="M72" s="34"/>
      <c r="N72" s="34"/>
      <c r="O72" s="34"/>
      <c r="P72" s="34"/>
    </row>
  </sheetData>
  <pageMargins left="0.7" right="0.7" top="0.75" bottom="0.75" header="0.3" footer="0.3"/>
  <tableParts count="1">
    <tablePart r:id="rId1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EFC333-BA0F-469D-8D78-3B41964210E2}">
  <dimension ref="A7:G47"/>
  <sheetViews>
    <sheetView topLeftCell="A8" workbookViewId="0">
      <selection activeCell="E10" sqref="E10"/>
    </sheetView>
  </sheetViews>
  <sheetFormatPr baseColWidth="10" defaultRowHeight="15" x14ac:dyDescent="0.25"/>
  <cols>
    <col min="1" max="1" width="12" customWidth="1"/>
    <col min="2" max="2" width="26.28515625" customWidth="1"/>
    <col min="3" max="7" width="12" customWidth="1"/>
  </cols>
  <sheetData>
    <row r="7" spans="2:6" ht="45" x14ac:dyDescent="0.25">
      <c r="B7" t="s">
        <v>251</v>
      </c>
      <c r="C7" t="s">
        <v>252</v>
      </c>
      <c r="D7" s="25" t="s">
        <v>253</v>
      </c>
      <c r="E7" s="25" t="s">
        <v>254</v>
      </c>
      <c r="F7" t="s">
        <v>245</v>
      </c>
    </row>
    <row r="8" spans="2:6" x14ac:dyDescent="0.25">
      <c r="B8" t="s">
        <v>205</v>
      </c>
      <c r="C8">
        <v>104</v>
      </c>
      <c r="D8" s="21">
        <v>0.11182400000000001</v>
      </c>
      <c r="E8" s="21">
        <v>0.11182400000000001</v>
      </c>
      <c r="F8" t="s">
        <v>206</v>
      </c>
    </row>
    <row r="9" spans="2:6" x14ac:dyDescent="0.25">
      <c r="B9" t="s">
        <v>207</v>
      </c>
      <c r="C9">
        <v>405</v>
      </c>
      <c r="D9" s="21">
        <v>9.5079999999999998E-2</v>
      </c>
      <c r="E9" s="21">
        <v>0.206903</v>
      </c>
      <c r="F9" t="s">
        <v>206</v>
      </c>
    </row>
    <row r="10" spans="2:6" x14ac:dyDescent="0.25">
      <c r="B10" t="s">
        <v>208</v>
      </c>
      <c r="C10">
        <v>36</v>
      </c>
      <c r="D10" s="21">
        <v>7.8927999999999998E-2</v>
      </c>
      <c r="E10" s="21">
        <v>0.285831</v>
      </c>
      <c r="F10" t="s">
        <v>206</v>
      </c>
    </row>
    <row r="11" spans="2:6" x14ac:dyDescent="0.25">
      <c r="B11" t="s">
        <v>209</v>
      </c>
      <c r="C11">
        <v>6382</v>
      </c>
      <c r="D11" s="21">
        <v>2.2454999999999999E-2</v>
      </c>
      <c r="E11" s="21">
        <v>0.42723</v>
      </c>
      <c r="F11" t="s">
        <v>206</v>
      </c>
    </row>
    <row r="12" spans="2:6" x14ac:dyDescent="0.25">
      <c r="B12" t="s">
        <v>210</v>
      </c>
      <c r="C12">
        <v>15000</v>
      </c>
      <c r="D12" s="21">
        <v>1.5458E-2</v>
      </c>
      <c r="E12" s="21">
        <v>0.465138</v>
      </c>
      <c r="F12" t="s">
        <v>206</v>
      </c>
    </row>
    <row r="13" spans="2:6" x14ac:dyDescent="0.25">
      <c r="B13" t="s">
        <v>211</v>
      </c>
      <c r="C13">
        <v>17300</v>
      </c>
      <c r="D13" s="21">
        <v>1.0265E-2</v>
      </c>
      <c r="E13" s="21">
        <v>0.54654800000000003</v>
      </c>
      <c r="F13" t="s">
        <v>206</v>
      </c>
    </row>
    <row r="14" spans="2:6" x14ac:dyDescent="0.25">
      <c r="B14" t="s">
        <v>212</v>
      </c>
      <c r="C14">
        <v>13800</v>
      </c>
      <c r="D14" s="21">
        <v>6.9670000000000001E-3</v>
      </c>
      <c r="E14" s="21">
        <v>0.65672600000000003</v>
      </c>
      <c r="F14" t="s">
        <v>206</v>
      </c>
    </row>
    <row r="15" spans="2:6" x14ac:dyDescent="0.25">
      <c r="B15" t="s">
        <v>213</v>
      </c>
      <c r="C15">
        <v>23700</v>
      </c>
      <c r="D15" s="21">
        <v>6.7850000000000002E-3</v>
      </c>
      <c r="E15" s="21">
        <v>0.670319</v>
      </c>
      <c r="F15" t="s">
        <v>206</v>
      </c>
    </row>
    <row r="16" spans="2:6" x14ac:dyDescent="0.25">
      <c r="B16" t="s">
        <v>214</v>
      </c>
      <c r="C16">
        <v>525</v>
      </c>
      <c r="D16" s="21">
        <v>3.2190000000000001E-3</v>
      </c>
      <c r="E16" s="21">
        <v>0.79369100000000004</v>
      </c>
      <c r="F16" t="s">
        <v>206</v>
      </c>
    </row>
    <row r="17" spans="2:6" x14ac:dyDescent="0.25">
      <c r="B17" t="s">
        <v>215</v>
      </c>
      <c r="C17">
        <v>33800</v>
      </c>
      <c r="D17" s="21">
        <v>3.1670000000000001E-3</v>
      </c>
      <c r="E17" s="21">
        <v>0.79685799999999996</v>
      </c>
      <c r="F17" t="s">
        <v>206</v>
      </c>
    </row>
    <row r="18" spans="2:6" x14ac:dyDescent="0.25">
      <c r="B18" t="s">
        <v>216</v>
      </c>
      <c r="C18">
        <v>11700</v>
      </c>
      <c r="D18" s="21">
        <v>3.1059999999999998E-3</v>
      </c>
      <c r="E18" s="21">
        <v>0.80310700000000002</v>
      </c>
      <c r="F18" t="s">
        <v>237</v>
      </c>
    </row>
    <row r="19" spans="2:6" x14ac:dyDescent="0.25">
      <c r="B19" t="s">
        <v>217</v>
      </c>
      <c r="C19">
        <v>52900</v>
      </c>
      <c r="D19" s="21">
        <v>2.7529999999999998E-3</v>
      </c>
      <c r="E19" s="21">
        <v>0.82315799999999995</v>
      </c>
      <c r="F19" t="s">
        <v>237</v>
      </c>
    </row>
    <row r="20" spans="2:6" x14ac:dyDescent="0.25">
      <c r="B20" t="s">
        <v>218</v>
      </c>
      <c r="C20">
        <v>52900</v>
      </c>
      <c r="D20" s="21">
        <v>2.542E-3</v>
      </c>
      <c r="E20" s="21">
        <v>0.83888099999999999</v>
      </c>
      <c r="F20" t="s">
        <v>237</v>
      </c>
    </row>
    <row r="21" spans="2:6" x14ac:dyDescent="0.25">
      <c r="B21" t="s">
        <v>219</v>
      </c>
      <c r="C21">
        <v>38500</v>
      </c>
      <c r="D21" t="s">
        <v>236</v>
      </c>
      <c r="E21" s="21">
        <v>0.87116400000000005</v>
      </c>
      <c r="F21" t="s">
        <v>237</v>
      </c>
    </row>
    <row r="22" spans="2:6" x14ac:dyDescent="0.25">
      <c r="B22" t="s">
        <v>220</v>
      </c>
      <c r="C22">
        <v>51000</v>
      </c>
      <c r="D22" s="21">
        <v>1.593E-3</v>
      </c>
      <c r="E22" s="21">
        <v>0.884579</v>
      </c>
      <c r="F22" t="s">
        <v>237</v>
      </c>
    </row>
    <row r="23" spans="2:6" x14ac:dyDescent="0.25">
      <c r="B23" t="s">
        <v>221</v>
      </c>
      <c r="C23">
        <v>80200</v>
      </c>
      <c r="D23" s="21">
        <v>1.2520000000000001E-3</v>
      </c>
      <c r="E23" s="21">
        <v>0.91286199999999995</v>
      </c>
      <c r="F23" t="s">
        <v>237</v>
      </c>
    </row>
    <row r="24" spans="2:6" x14ac:dyDescent="0.25">
      <c r="B24" t="s">
        <v>222</v>
      </c>
      <c r="C24">
        <v>47300</v>
      </c>
      <c r="D24" s="21">
        <v>1.2310000000000001E-3</v>
      </c>
      <c r="E24" s="21">
        <v>0.91409300000000004</v>
      </c>
      <c r="F24" t="s">
        <v>237</v>
      </c>
    </row>
    <row r="25" spans="2:6" x14ac:dyDescent="0.25">
      <c r="B25" t="s">
        <v>223</v>
      </c>
      <c r="C25">
        <v>67700</v>
      </c>
      <c r="D25" s="21">
        <v>1.057E-3</v>
      </c>
      <c r="E25" s="21">
        <v>0.93129899999999999</v>
      </c>
      <c r="F25" t="s">
        <v>237</v>
      </c>
    </row>
    <row r="26" spans="2:6" x14ac:dyDescent="0.25">
      <c r="B26" t="s">
        <v>224</v>
      </c>
      <c r="C26">
        <v>66300</v>
      </c>
      <c r="D26" s="21">
        <v>1.0349999999999999E-3</v>
      </c>
      <c r="E26" s="21">
        <v>0.93442199999999997</v>
      </c>
      <c r="F26" t="s">
        <v>237</v>
      </c>
    </row>
    <row r="27" spans="2:6" x14ac:dyDescent="0.25">
      <c r="B27" t="s">
        <v>225</v>
      </c>
      <c r="C27">
        <v>46600</v>
      </c>
      <c r="D27" s="21">
        <v>9.7000000000000005E-4</v>
      </c>
      <c r="E27" s="21">
        <v>0.939415</v>
      </c>
      <c r="F27" t="s">
        <v>237</v>
      </c>
    </row>
    <row r="28" spans="2:6" x14ac:dyDescent="0.25">
      <c r="B28" t="s">
        <v>226</v>
      </c>
      <c r="C28">
        <v>600</v>
      </c>
      <c r="D28" s="21">
        <v>7.9299999999999998E-4</v>
      </c>
      <c r="E28" s="21">
        <v>0.95069599999999999</v>
      </c>
      <c r="F28" t="s">
        <v>238</v>
      </c>
    </row>
    <row r="29" spans="2:6" x14ac:dyDescent="0.25">
      <c r="B29" t="s">
        <v>227</v>
      </c>
      <c r="C29">
        <v>5700</v>
      </c>
      <c r="D29" s="21">
        <v>7.4200000000000004E-4</v>
      </c>
      <c r="E29" s="21">
        <v>0.95685399999999998</v>
      </c>
      <c r="F29" t="s">
        <v>238</v>
      </c>
    </row>
    <row r="30" spans="2:6" x14ac:dyDescent="0.25">
      <c r="B30" t="s">
        <v>228</v>
      </c>
      <c r="C30">
        <v>1640</v>
      </c>
      <c r="D30" s="21">
        <v>7.3399999999999995E-4</v>
      </c>
      <c r="E30" s="21">
        <v>0.95758799999999999</v>
      </c>
      <c r="F30" t="s">
        <v>238</v>
      </c>
    </row>
    <row r="31" spans="2:6" x14ac:dyDescent="0.25">
      <c r="B31" t="s">
        <v>229</v>
      </c>
      <c r="C31">
        <v>28100</v>
      </c>
      <c r="D31" s="21">
        <v>7.3099999999999999E-4</v>
      </c>
      <c r="E31" s="21">
        <v>0.95831900000000003</v>
      </c>
      <c r="F31" t="s">
        <v>238</v>
      </c>
    </row>
    <row r="32" spans="2:6" x14ac:dyDescent="0.25">
      <c r="B32" t="s">
        <v>230</v>
      </c>
      <c r="C32">
        <v>39800</v>
      </c>
      <c r="D32" s="21">
        <v>6.2100000000000002E-4</v>
      </c>
      <c r="E32" s="21">
        <v>0.96373900000000001</v>
      </c>
      <c r="F32" t="s">
        <v>238</v>
      </c>
    </row>
    <row r="33" spans="1:7" x14ac:dyDescent="0.25">
      <c r="B33" t="s">
        <v>231</v>
      </c>
      <c r="C33">
        <v>57300</v>
      </c>
      <c r="D33" s="21">
        <v>5.9599999999999996E-4</v>
      </c>
      <c r="E33" s="21">
        <v>0.96615399999999996</v>
      </c>
      <c r="F33" t="s">
        <v>238</v>
      </c>
    </row>
    <row r="34" spans="1:7" x14ac:dyDescent="0.25">
      <c r="B34" t="s">
        <v>232</v>
      </c>
      <c r="C34">
        <v>10200</v>
      </c>
      <c r="D34" s="21">
        <v>5.8399999999999999E-4</v>
      </c>
      <c r="E34" s="21">
        <v>0.96792599999999995</v>
      </c>
      <c r="F34" t="s">
        <v>238</v>
      </c>
    </row>
    <row r="35" spans="1:7" x14ac:dyDescent="0.25">
      <c r="B35" t="s">
        <v>233</v>
      </c>
      <c r="C35">
        <v>34900</v>
      </c>
      <c r="D35" s="21">
        <v>5.4500000000000002E-4</v>
      </c>
      <c r="E35" s="21">
        <v>0.97016100000000005</v>
      </c>
      <c r="F35" t="s">
        <v>238</v>
      </c>
    </row>
    <row r="36" spans="1:7" x14ac:dyDescent="0.25">
      <c r="B36" t="s">
        <v>234</v>
      </c>
      <c r="C36">
        <v>35</v>
      </c>
      <c r="D36" s="21">
        <v>1.0000000000000001E-5</v>
      </c>
      <c r="E36" s="21">
        <v>0.99999300000000002</v>
      </c>
      <c r="F36" t="s">
        <v>238</v>
      </c>
    </row>
    <row r="37" spans="1:7" x14ac:dyDescent="0.25">
      <c r="B37" t="s">
        <v>235</v>
      </c>
      <c r="C37">
        <v>12</v>
      </c>
      <c r="D37" s="21">
        <v>6.9999999999999999E-6</v>
      </c>
      <c r="E37" s="21">
        <v>1</v>
      </c>
      <c r="F37" t="s">
        <v>238</v>
      </c>
    </row>
    <row r="43" spans="1:7" ht="60" x14ac:dyDescent="0.25">
      <c r="A43" t="s">
        <v>244</v>
      </c>
      <c r="B43" t="s">
        <v>245</v>
      </c>
      <c r="C43" s="25" t="s">
        <v>246</v>
      </c>
      <c r="D43" s="25" t="s">
        <v>247</v>
      </c>
      <c r="E43" s="25" t="s">
        <v>248</v>
      </c>
      <c r="F43" s="25" t="s">
        <v>249</v>
      </c>
      <c r="G43" s="25" t="s">
        <v>250</v>
      </c>
    </row>
    <row r="44" spans="1:7" x14ac:dyDescent="0.25">
      <c r="A44" t="s">
        <v>239</v>
      </c>
      <c r="B44" s="22" t="s">
        <v>243</v>
      </c>
      <c r="C44">
        <v>60</v>
      </c>
      <c r="D44" s="21">
        <v>0.18690000000000001</v>
      </c>
      <c r="E44" s="23">
        <v>0.19</v>
      </c>
      <c r="F44" s="21">
        <v>0.79690000000000005</v>
      </c>
      <c r="G44" s="21">
        <v>0.79690000000000005</v>
      </c>
    </row>
    <row r="45" spans="1:7" x14ac:dyDescent="0.25">
      <c r="A45" t="s">
        <v>240</v>
      </c>
      <c r="B45" t="s">
        <v>237</v>
      </c>
      <c r="C45">
        <v>94</v>
      </c>
      <c r="D45" s="21">
        <v>0.2928</v>
      </c>
      <c r="E45" s="23">
        <v>0.48</v>
      </c>
      <c r="F45" s="21">
        <v>0.153</v>
      </c>
      <c r="G45" s="21">
        <v>0.94989999999999997</v>
      </c>
    </row>
    <row r="46" spans="1:7" x14ac:dyDescent="0.25">
      <c r="A46" t="s">
        <v>241</v>
      </c>
      <c r="B46" t="s">
        <v>238</v>
      </c>
      <c r="C46">
        <v>167</v>
      </c>
      <c r="D46" s="21">
        <v>0.5202</v>
      </c>
      <c r="E46" s="23">
        <v>1</v>
      </c>
      <c r="F46" s="21">
        <v>5.0099999999999999E-2</v>
      </c>
      <c r="G46" s="21">
        <v>1</v>
      </c>
    </row>
    <row r="47" spans="1:7" x14ac:dyDescent="0.25">
      <c r="A47" t="s">
        <v>242</v>
      </c>
      <c r="C47">
        <v>321</v>
      </c>
      <c r="D47" s="21">
        <v>1</v>
      </c>
      <c r="F47" s="21">
        <v>1</v>
      </c>
    </row>
  </sheetData>
  <pageMargins left="0.7" right="0.7" top="0.75" bottom="0.75" header="0.3" footer="0.3"/>
  <tableParts count="2">
    <tablePart r:id="rId1"/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15</vt:i4>
      </vt:variant>
    </vt:vector>
  </HeadingPairs>
  <TitlesOfParts>
    <vt:vector size="15" baseType="lpstr">
      <vt:lpstr>-enero</vt:lpstr>
      <vt:lpstr>febrero</vt:lpstr>
      <vt:lpstr>marzo</vt:lpstr>
      <vt:lpstr>abril</vt:lpstr>
      <vt:lpstr>mayo</vt:lpstr>
      <vt:lpstr>junio</vt:lpstr>
      <vt:lpstr>julio</vt:lpstr>
      <vt:lpstr>agosto</vt:lpstr>
      <vt:lpstr>septiembre</vt:lpstr>
      <vt:lpstr>octubre</vt:lpstr>
      <vt:lpstr>noviembre</vt:lpstr>
      <vt:lpstr>DICIEMBRE</vt:lpstr>
      <vt:lpstr>Compras 2021</vt:lpstr>
      <vt:lpstr>Hoja4</vt:lpstr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Saber Programas</dc:creator>
  <cp:lastModifiedBy>jose reyes</cp:lastModifiedBy>
  <dcterms:created xsi:type="dcterms:W3CDTF">2017-08-25T08:29:10Z</dcterms:created>
  <dcterms:modified xsi:type="dcterms:W3CDTF">2022-07-30T03:15:10Z</dcterms:modified>
</cp:coreProperties>
</file>