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Permodelan dan Simulasi - Bu Riani\Folder Anjay\"/>
    </mc:Choice>
  </mc:AlternateContent>
  <xr:revisionPtr revIDLastSave="0" documentId="8_{1426C7FD-EE4D-4C16-A3DE-BDC44360AB97}" xr6:coauthVersionLast="47" xr6:coauthVersionMax="47" xr10:uidLastSave="{00000000-0000-0000-0000-000000000000}"/>
  <bookViews>
    <workbookView xWindow="-120" yWindow="-120" windowWidth="29040" windowHeight="15720" activeTab="2" xr2:uid="{A220E40E-C562-40DE-A3E2-03E724878E4C}"/>
  </bookViews>
  <sheets>
    <sheet name="Data Mentah" sheetId="1" r:id="rId1"/>
    <sheet name="Multi-Ekspo" sheetId="5" r:id="rId2"/>
    <sheet name="Final" sheetId="2" r:id="rId3"/>
    <sheet name="LCG" sheetId="3" r:id="rId4"/>
    <sheet name="Normal" sheetId="4" r:id="rId5"/>
  </sheets>
  <definedNames>
    <definedName name="_xlnm._FilterDatabase" localSheetId="2" hidden="1">Final!$B$3:$F$3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E4" i="2" s="1"/>
  <c r="H11" i="5"/>
  <c r="H10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4" i="2"/>
  <c r="F11" i="5"/>
  <c r="D11" i="5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C11" i="5"/>
  <c r="B11" i="5"/>
  <c r="E5" i="2" l="1"/>
  <c r="H5" i="2" s="1"/>
  <c r="H4" i="2"/>
  <c r="I5" i="2" s="1"/>
  <c r="C12" i="5"/>
  <c r="E11" i="5"/>
  <c r="G11" i="5" s="1"/>
  <c r="F12" i="5"/>
  <c r="F13" i="5" l="1"/>
  <c r="B12" i="5"/>
  <c r="I11" i="5"/>
  <c r="C13" i="5"/>
  <c r="E12" i="5"/>
  <c r="G12" i="5" s="1"/>
  <c r="H12" i="5" l="1"/>
  <c r="I12" i="5" s="1"/>
  <c r="B13" i="5"/>
  <c r="C14" i="5"/>
  <c r="E13" i="5"/>
  <c r="G13" i="5" s="1"/>
  <c r="F14" i="5"/>
  <c r="F15" i="5" l="1"/>
  <c r="B14" i="5"/>
  <c r="H13" i="5"/>
  <c r="I13" i="5" s="1"/>
  <c r="C15" i="5"/>
  <c r="E14" i="5"/>
  <c r="G14" i="5" s="1"/>
  <c r="H14" i="5" l="1"/>
  <c r="I14" i="5" s="1"/>
  <c r="B15" i="5"/>
  <c r="C16" i="5"/>
  <c r="E15" i="5"/>
  <c r="G15" i="5" s="1"/>
  <c r="F16" i="5"/>
  <c r="F17" i="5" l="1"/>
  <c r="B16" i="5"/>
  <c r="H15" i="5"/>
  <c r="I15" i="5" s="1"/>
  <c r="C17" i="5"/>
  <c r="E16" i="5"/>
  <c r="G16" i="5" s="1"/>
  <c r="H16" i="5" l="1"/>
  <c r="I16" i="5" s="1"/>
  <c r="B17" i="5"/>
  <c r="C18" i="5"/>
  <c r="E17" i="5"/>
  <c r="G17" i="5" s="1"/>
  <c r="F18" i="5"/>
  <c r="F19" i="5" l="1"/>
  <c r="B18" i="5"/>
  <c r="E18" i="5" s="1"/>
  <c r="G18" i="5" s="1"/>
  <c r="H17" i="5"/>
  <c r="I17" i="5" s="1"/>
  <c r="C19" i="5"/>
  <c r="H18" i="5" l="1"/>
  <c r="I18" i="5" s="1"/>
  <c r="B19" i="5"/>
  <c r="E19" i="5" s="1"/>
  <c r="G19" i="5" s="1"/>
  <c r="C20" i="5"/>
  <c r="F20" i="5"/>
  <c r="B20" i="5" l="1"/>
  <c r="H19" i="5"/>
  <c r="I19" i="5" s="1"/>
  <c r="E20" i="5"/>
  <c r="G20" i="5" s="1"/>
  <c r="C21" i="5"/>
  <c r="F21" i="5"/>
  <c r="F22" i="5" l="1"/>
  <c r="C22" i="5"/>
  <c r="H20" i="5"/>
  <c r="I20" i="5" s="1"/>
  <c r="B21" i="5"/>
  <c r="E21" i="5" s="1"/>
  <c r="G21" i="5" s="1"/>
  <c r="H21" i="5" l="1"/>
  <c r="I21" i="5" s="1"/>
  <c r="B22" i="5"/>
  <c r="C23" i="5"/>
  <c r="E22" i="5"/>
  <c r="G22" i="5" s="1"/>
  <c r="F23" i="5"/>
  <c r="F24" i="5" l="1"/>
  <c r="H22" i="5"/>
  <c r="I22" i="5" s="1"/>
  <c r="B23" i="5"/>
  <c r="E23" i="5"/>
  <c r="G23" i="5" s="1"/>
  <c r="C24" i="5"/>
  <c r="C25" i="5" l="1"/>
  <c r="H23" i="5"/>
  <c r="I23" i="5" s="1"/>
  <c r="B24" i="5"/>
  <c r="E24" i="5" s="1"/>
  <c r="G24" i="5" s="1"/>
  <c r="F25" i="5"/>
  <c r="H24" i="5" l="1"/>
  <c r="I24" i="5" s="1"/>
  <c r="B25" i="5"/>
  <c r="F26" i="5"/>
  <c r="E25" i="5"/>
  <c r="G25" i="5" s="1"/>
  <c r="C26" i="5"/>
  <c r="C27" i="5" l="1"/>
  <c r="B26" i="5"/>
  <c r="E26" i="5" s="1"/>
  <c r="G26" i="5" s="1"/>
  <c r="H25" i="5"/>
  <c r="I25" i="5" s="1"/>
  <c r="F27" i="5"/>
  <c r="H26" i="5" l="1"/>
  <c r="I26" i="5" s="1"/>
  <c r="B27" i="5"/>
  <c r="F28" i="5"/>
  <c r="C28" i="5"/>
  <c r="E27" i="5"/>
  <c r="G27" i="5" s="1"/>
  <c r="H27" i="5" l="1"/>
  <c r="I27" i="5" s="1"/>
  <c r="B28" i="5"/>
  <c r="C29" i="5"/>
  <c r="E28" i="5"/>
  <c r="G28" i="5" s="1"/>
  <c r="F29" i="5"/>
  <c r="F30" i="5" l="1"/>
  <c r="H28" i="5"/>
  <c r="I28" i="5" s="1"/>
  <c r="B29" i="5"/>
  <c r="C30" i="5"/>
  <c r="E29" i="5"/>
  <c r="G29" i="5" s="1"/>
  <c r="H29" i="5" l="1"/>
  <c r="I29" i="5" s="1"/>
  <c r="B30" i="5"/>
  <c r="C31" i="5"/>
  <c r="E30" i="5"/>
  <c r="G30" i="5" s="1"/>
  <c r="F31" i="5"/>
  <c r="F32" i="5" l="1"/>
  <c r="H30" i="5"/>
  <c r="I30" i="5" s="1"/>
  <c r="B31" i="5"/>
  <c r="C32" i="5"/>
  <c r="E31" i="5"/>
  <c r="G31" i="5" s="1"/>
  <c r="B32" i="5" l="1"/>
  <c r="E32" i="5" s="1"/>
  <c r="G32" i="5" s="1"/>
  <c r="H31" i="5"/>
  <c r="I31" i="5" s="1"/>
  <c r="C33" i="5"/>
  <c r="F33" i="5"/>
  <c r="H32" i="5" l="1"/>
  <c r="I32" i="5" s="1"/>
  <c r="B33" i="5"/>
  <c r="F34" i="5"/>
  <c r="C34" i="5"/>
  <c r="E33" i="5"/>
  <c r="G33" i="5" s="1"/>
  <c r="H33" i="5" l="1"/>
  <c r="I33" i="5" s="1"/>
  <c r="B34" i="5"/>
  <c r="E34" i="5"/>
  <c r="G34" i="5" s="1"/>
  <c r="C35" i="5"/>
  <c r="F35" i="5"/>
  <c r="F36" i="5" l="1"/>
  <c r="C36" i="5"/>
  <c r="H34" i="5"/>
  <c r="I34" i="5" s="1"/>
  <c r="B35" i="5"/>
  <c r="E35" i="5" s="1"/>
  <c r="G35" i="5" s="1"/>
  <c r="B36" i="5" l="1"/>
  <c r="H35" i="5"/>
  <c r="I35" i="5" s="1"/>
  <c r="C37" i="5"/>
  <c r="E36" i="5"/>
  <c r="G36" i="5" s="1"/>
  <c r="F37" i="5"/>
  <c r="F38" i="5" l="1"/>
  <c r="H36" i="5"/>
  <c r="I36" i="5" s="1"/>
  <c r="B37" i="5"/>
  <c r="E37" i="5"/>
  <c r="G37" i="5" s="1"/>
  <c r="C38" i="5"/>
  <c r="C39" i="5" l="1"/>
  <c r="H37" i="5"/>
  <c r="I37" i="5" s="1"/>
  <c r="B38" i="5"/>
  <c r="E38" i="5" s="1"/>
  <c r="G38" i="5" s="1"/>
  <c r="F39" i="5"/>
  <c r="H38" i="5" l="1"/>
  <c r="I38" i="5" s="1"/>
  <c r="B39" i="5"/>
  <c r="F40" i="5"/>
  <c r="C40" i="5"/>
  <c r="E39" i="5"/>
  <c r="G39" i="5" s="1"/>
  <c r="B40" i="5" l="1"/>
  <c r="E40" i="5" s="1"/>
  <c r="G40" i="5" s="1"/>
  <c r="H39" i="5"/>
  <c r="I39" i="5" s="1"/>
  <c r="C41" i="5"/>
  <c r="F41" i="5"/>
  <c r="H40" i="5" l="1"/>
  <c r="I40" i="5" s="1"/>
  <c r="B41" i="5"/>
  <c r="F42" i="5"/>
  <c r="E41" i="5"/>
  <c r="G41" i="5" s="1"/>
  <c r="C42" i="5"/>
  <c r="H41" i="5" l="1"/>
  <c r="I41" i="5" s="1"/>
  <c r="B42" i="5"/>
  <c r="E42" i="5"/>
  <c r="G42" i="5" s="1"/>
  <c r="C43" i="5"/>
  <c r="F43" i="5"/>
  <c r="F44" i="5" l="1"/>
  <c r="C44" i="5"/>
  <c r="H42" i="5"/>
  <c r="I42" i="5" s="1"/>
  <c r="B43" i="5"/>
  <c r="E43" i="5" s="1"/>
  <c r="G43" i="5" s="1"/>
  <c r="B44" i="5" l="1"/>
  <c r="H43" i="5"/>
  <c r="I43" i="5" s="1"/>
  <c r="C45" i="5"/>
  <c r="E44" i="5"/>
  <c r="G44" i="5" s="1"/>
  <c r="F45" i="5"/>
  <c r="F46" i="5" l="1"/>
  <c r="H44" i="5"/>
  <c r="I44" i="5" s="1"/>
  <c r="B45" i="5"/>
  <c r="C46" i="5"/>
  <c r="E45" i="5"/>
  <c r="G45" i="5" s="1"/>
  <c r="B46" i="5" l="1"/>
  <c r="H45" i="5"/>
  <c r="I45" i="5" s="1"/>
  <c r="E46" i="5"/>
  <c r="G46" i="5" s="1"/>
  <c r="C47" i="5"/>
  <c r="F47" i="5"/>
  <c r="F48" i="5" l="1"/>
  <c r="C48" i="5"/>
  <c r="H46" i="5"/>
  <c r="I46" i="5" s="1"/>
  <c r="B47" i="5"/>
  <c r="E47" i="5" s="1"/>
  <c r="G47" i="5" s="1"/>
  <c r="B48" i="5" l="1"/>
  <c r="H47" i="5"/>
  <c r="I47" i="5" s="1"/>
  <c r="C49" i="5"/>
  <c r="E48" i="5"/>
  <c r="G48" i="5" s="1"/>
  <c r="F49" i="5"/>
  <c r="F50" i="5" l="1"/>
  <c r="H48" i="5"/>
  <c r="I48" i="5" s="1"/>
  <c r="B49" i="5"/>
  <c r="C50" i="5"/>
  <c r="E49" i="5"/>
  <c r="G49" i="5" s="1"/>
  <c r="B50" i="5" l="1"/>
  <c r="H49" i="5"/>
  <c r="I49" i="5" s="1"/>
  <c r="C51" i="5"/>
  <c r="E50" i="5"/>
  <c r="G50" i="5" s="1"/>
  <c r="F51" i="5"/>
  <c r="F52" i="5" l="1"/>
  <c r="H50" i="5"/>
  <c r="I50" i="5" s="1"/>
  <c r="B51" i="5"/>
  <c r="E51" i="5"/>
  <c r="G51" i="5" s="1"/>
  <c r="C52" i="5"/>
  <c r="C53" i="5" l="1"/>
  <c r="H51" i="5"/>
  <c r="I51" i="5" s="1"/>
  <c r="B52" i="5"/>
  <c r="E52" i="5" s="1"/>
  <c r="G52" i="5" s="1"/>
  <c r="F53" i="5"/>
  <c r="H52" i="5" l="1"/>
  <c r="I52" i="5" s="1"/>
  <c r="B53" i="5"/>
  <c r="F54" i="5"/>
  <c r="C54" i="5"/>
  <c r="E53" i="5"/>
  <c r="G53" i="5" s="1"/>
  <c r="B54" i="5" l="1"/>
  <c r="H53" i="5"/>
  <c r="I53" i="5" s="1"/>
  <c r="C55" i="5"/>
  <c r="E54" i="5"/>
  <c r="G54" i="5" s="1"/>
  <c r="F55" i="5"/>
  <c r="F56" i="5" l="1"/>
  <c r="H54" i="5"/>
  <c r="I54" i="5" s="1"/>
  <c r="B55" i="5"/>
  <c r="C56" i="5"/>
  <c r="E55" i="5"/>
  <c r="G55" i="5" s="1"/>
  <c r="B56" i="5" l="1"/>
  <c r="H55" i="5"/>
  <c r="I55" i="5" s="1"/>
  <c r="C57" i="5"/>
  <c r="E56" i="5"/>
  <c r="G56" i="5" s="1"/>
  <c r="F57" i="5"/>
  <c r="F58" i="5" l="1"/>
  <c r="H56" i="5"/>
  <c r="I56" i="5" s="1"/>
  <c r="B57" i="5"/>
  <c r="E57" i="5"/>
  <c r="G57" i="5" s="1"/>
  <c r="C58" i="5"/>
  <c r="C59" i="5" l="1"/>
  <c r="B58" i="5"/>
  <c r="E58" i="5" s="1"/>
  <c r="G58" i="5" s="1"/>
  <c r="H57" i="5"/>
  <c r="I57" i="5" s="1"/>
  <c r="F59" i="5"/>
  <c r="H58" i="5" l="1"/>
  <c r="I58" i="5" s="1"/>
  <c r="B59" i="5"/>
  <c r="F60" i="5"/>
  <c r="C60" i="5"/>
  <c r="E59" i="5"/>
  <c r="G59" i="5" s="1"/>
  <c r="H59" i="5" l="1"/>
  <c r="I59" i="5" s="1"/>
  <c r="B60" i="5"/>
  <c r="C61" i="5"/>
  <c r="E60" i="5"/>
  <c r="G60" i="5" s="1"/>
  <c r="F61" i="5"/>
  <c r="F62" i="5" l="1"/>
  <c r="H60" i="5"/>
  <c r="I60" i="5" s="1"/>
  <c r="B61" i="5"/>
  <c r="C62" i="5"/>
  <c r="E61" i="5"/>
  <c r="G61" i="5" s="1"/>
  <c r="B62" i="5" l="1"/>
  <c r="H61" i="5"/>
  <c r="I61" i="5" s="1"/>
  <c r="C63" i="5"/>
  <c r="E62" i="5"/>
  <c r="G62" i="5" s="1"/>
  <c r="F63" i="5"/>
  <c r="F64" i="5" l="1"/>
  <c r="H62" i="5"/>
  <c r="I62" i="5" s="1"/>
  <c r="B63" i="5"/>
  <c r="C64" i="5"/>
  <c r="E63" i="5"/>
  <c r="G63" i="5" s="1"/>
  <c r="B64" i="5" l="1"/>
  <c r="H63" i="5"/>
  <c r="I63" i="5" s="1"/>
  <c r="C65" i="5"/>
  <c r="E64" i="5"/>
  <c r="G64" i="5" s="1"/>
  <c r="F65" i="5"/>
  <c r="F66" i="5" l="1"/>
  <c r="H64" i="5"/>
  <c r="I64" i="5" s="1"/>
  <c r="B65" i="5"/>
  <c r="E65" i="5"/>
  <c r="G65" i="5" s="1"/>
  <c r="C66" i="5"/>
  <c r="C67" i="5" l="1"/>
  <c r="H65" i="5"/>
  <c r="I65" i="5" s="1"/>
  <c r="B66" i="5"/>
  <c r="E66" i="5" s="1"/>
  <c r="G66" i="5" s="1"/>
  <c r="F67" i="5"/>
  <c r="H66" i="5" l="1"/>
  <c r="I66" i="5" s="1"/>
  <c r="B67" i="5"/>
  <c r="F68" i="5"/>
  <c r="E67" i="5"/>
  <c r="G67" i="5" s="1"/>
  <c r="C68" i="5"/>
  <c r="C69" i="5" l="1"/>
  <c r="B68" i="5"/>
  <c r="E68" i="5" s="1"/>
  <c r="G68" i="5" s="1"/>
  <c r="H67" i="5"/>
  <c r="I67" i="5" s="1"/>
  <c r="F69" i="5"/>
  <c r="H68" i="5" l="1"/>
  <c r="I68" i="5" s="1"/>
  <c r="B69" i="5"/>
  <c r="F70" i="5"/>
  <c r="C70" i="5"/>
  <c r="E69" i="5"/>
  <c r="G69" i="5" s="1"/>
  <c r="H69" i="5" l="1"/>
  <c r="I69" i="5" s="1"/>
  <c r="B70" i="5"/>
  <c r="F71" i="5"/>
  <c r="C71" i="5"/>
  <c r="E70" i="5"/>
  <c r="G70" i="5" s="1"/>
  <c r="H70" i="5" l="1"/>
  <c r="I70" i="5" s="1"/>
  <c r="B71" i="5"/>
  <c r="C72" i="5"/>
  <c r="E71" i="5"/>
  <c r="G71" i="5" s="1"/>
  <c r="F72" i="5"/>
  <c r="F73" i="5" l="1"/>
  <c r="B72" i="5"/>
  <c r="H71" i="5"/>
  <c r="I71" i="5" s="1"/>
  <c r="C73" i="5"/>
  <c r="E72" i="5"/>
  <c r="G72" i="5" s="1"/>
  <c r="H72" i="5" l="1"/>
  <c r="I72" i="5" s="1"/>
  <c r="B73" i="5"/>
  <c r="C74" i="5"/>
  <c r="E73" i="5"/>
  <c r="G73" i="5" s="1"/>
  <c r="F74" i="5"/>
  <c r="F75" i="5" l="1"/>
  <c r="B74" i="5"/>
  <c r="H73" i="5"/>
  <c r="I73" i="5" s="1"/>
  <c r="E74" i="5"/>
  <c r="G74" i="5" s="1"/>
  <c r="C75" i="5"/>
  <c r="C76" i="5" l="1"/>
  <c r="H74" i="5"/>
  <c r="I74" i="5" s="1"/>
  <c r="B75" i="5"/>
  <c r="E75" i="5" s="1"/>
  <c r="G75" i="5" s="1"/>
  <c r="F76" i="5"/>
  <c r="B76" i="5" l="1"/>
  <c r="H75" i="5"/>
  <c r="I75" i="5" s="1"/>
  <c r="F77" i="5"/>
  <c r="C77" i="5"/>
  <c r="E76" i="5"/>
  <c r="G76" i="5" s="1"/>
  <c r="H76" i="5" l="1"/>
  <c r="I76" i="5" s="1"/>
  <c r="B77" i="5"/>
  <c r="E77" i="5"/>
  <c r="G77" i="5" s="1"/>
  <c r="C78" i="5"/>
  <c r="F78" i="5"/>
  <c r="F79" i="5" l="1"/>
  <c r="C79" i="5"/>
  <c r="B78" i="5"/>
  <c r="E78" i="5" s="1"/>
  <c r="G78" i="5" s="1"/>
  <c r="H77" i="5"/>
  <c r="I77" i="5" s="1"/>
  <c r="H78" i="5" l="1"/>
  <c r="I78" i="5" s="1"/>
  <c r="B79" i="5"/>
  <c r="E79" i="5"/>
  <c r="G79" i="5" s="1"/>
  <c r="C80" i="5"/>
  <c r="F80" i="5"/>
  <c r="F81" i="5" l="1"/>
  <c r="C81" i="5"/>
  <c r="B80" i="5"/>
  <c r="E80" i="5" s="1"/>
  <c r="G80" i="5" s="1"/>
  <c r="H79" i="5"/>
  <c r="I79" i="5" s="1"/>
  <c r="H80" i="5" l="1"/>
  <c r="I80" i="5" s="1"/>
  <c r="B81" i="5"/>
  <c r="C82" i="5"/>
  <c r="E81" i="5"/>
  <c r="G81" i="5" s="1"/>
  <c r="F82" i="5"/>
  <c r="F83" i="5" l="1"/>
  <c r="B82" i="5"/>
  <c r="H81" i="5"/>
  <c r="I81" i="5" s="1"/>
  <c r="E82" i="5"/>
  <c r="G82" i="5" s="1"/>
  <c r="C83" i="5"/>
  <c r="C84" i="5" l="1"/>
  <c r="H82" i="5"/>
  <c r="I82" i="5" s="1"/>
  <c r="B83" i="5"/>
  <c r="E83" i="5" s="1"/>
  <c r="G83" i="5" s="1"/>
  <c r="F84" i="5"/>
  <c r="B84" i="5" l="1"/>
  <c r="H83" i="5"/>
  <c r="I83" i="5" s="1"/>
  <c r="F85" i="5"/>
  <c r="E84" i="5"/>
  <c r="G84" i="5" s="1"/>
  <c r="C85" i="5"/>
  <c r="C86" i="5" l="1"/>
  <c r="H84" i="5"/>
  <c r="I84" i="5" s="1"/>
  <c r="B85" i="5"/>
  <c r="E85" i="5" s="1"/>
  <c r="G85" i="5" s="1"/>
  <c r="F86" i="5"/>
  <c r="B86" i="5" l="1"/>
  <c r="H85" i="5"/>
  <c r="I85" i="5" s="1"/>
  <c r="F87" i="5"/>
  <c r="C87" i="5"/>
  <c r="E86" i="5"/>
  <c r="G86" i="5" s="1"/>
  <c r="H86" i="5" l="1"/>
  <c r="I86" i="5" s="1"/>
  <c r="B87" i="5"/>
  <c r="C88" i="5"/>
  <c r="E87" i="5"/>
  <c r="G87" i="5" s="1"/>
  <c r="F88" i="5"/>
  <c r="F89" i="5" l="1"/>
  <c r="B88" i="5"/>
  <c r="H87" i="5"/>
  <c r="I87" i="5" s="1"/>
  <c r="C89" i="5"/>
  <c r="E88" i="5"/>
  <c r="G88" i="5" s="1"/>
  <c r="C90" i="5" l="1"/>
  <c r="H88" i="5"/>
  <c r="I88" i="5" s="1"/>
  <c r="B89" i="5"/>
  <c r="E89" i="5" s="1"/>
  <c r="G89" i="5" s="1"/>
  <c r="F90" i="5"/>
  <c r="B90" i="5" l="1"/>
  <c r="H89" i="5"/>
  <c r="I89" i="5" s="1"/>
  <c r="F91" i="5"/>
  <c r="C91" i="5"/>
  <c r="E90" i="5"/>
  <c r="G90" i="5" s="1"/>
  <c r="H90" i="5" l="1"/>
  <c r="I90" i="5" s="1"/>
  <c r="B91" i="5"/>
  <c r="E91" i="5"/>
  <c r="G91" i="5" s="1"/>
  <c r="C92" i="5"/>
  <c r="F92" i="5"/>
  <c r="F93" i="5" l="1"/>
  <c r="C93" i="5"/>
  <c r="H91" i="5"/>
  <c r="I91" i="5" s="1"/>
  <c r="B92" i="5"/>
  <c r="E92" i="5" s="1"/>
  <c r="G92" i="5" s="1"/>
  <c r="H92" i="5" l="1"/>
  <c r="I92" i="5" s="1"/>
  <c r="B93" i="5"/>
  <c r="C94" i="5"/>
  <c r="E93" i="5"/>
  <c r="G93" i="5" s="1"/>
  <c r="F94" i="5"/>
  <c r="F95" i="5" l="1"/>
  <c r="B94" i="5"/>
  <c r="H93" i="5"/>
  <c r="I93" i="5" s="1"/>
  <c r="E94" i="5"/>
  <c r="G94" i="5" s="1"/>
  <c r="C95" i="5"/>
  <c r="C96" i="5" l="1"/>
  <c r="H94" i="5"/>
  <c r="I94" i="5" s="1"/>
  <c r="B95" i="5"/>
  <c r="E95" i="5" s="1"/>
  <c r="G95" i="5" s="1"/>
  <c r="F96" i="5"/>
  <c r="B96" i="5" l="1"/>
  <c r="H95" i="5"/>
  <c r="I95" i="5" s="1"/>
  <c r="C97" i="5"/>
  <c r="E96" i="5"/>
  <c r="G96" i="5" s="1"/>
  <c r="F97" i="5"/>
  <c r="F98" i="5" l="1"/>
  <c r="H96" i="5"/>
  <c r="I96" i="5" s="1"/>
  <c r="B97" i="5"/>
  <c r="E97" i="5"/>
  <c r="G97" i="5" s="1"/>
  <c r="C98" i="5"/>
  <c r="C99" i="5" l="1"/>
  <c r="B98" i="5"/>
  <c r="E98" i="5" s="1"/>
  <c r="G98" i="5" s="1"/>
  <c r="H97" i="5"/>
  <c r="I97" i="5" s="1"/>
  <c r="F99" i="5"/>
  <c r="H98" i="5" l="1"/>
  <c r="I98" i="5" s="1"/>
  <c r="B99" i="5"/>
  <c r="F100" i="5"/>
  <c r="C100" i="5"/>
  <c r="E99" i="5"/>
  <c r="G99" i="5" s="1"/>
  <c r="H99" i="5" l="1"/>
  <c r="I99" i="5" s="1"/>
  <c r="B100" i="5"/>
  <c r="E100" i="5"/>
  <c r="G100" i="5" s="1"/>
  <c r="C101" i="5"/>
  <c r="F101" i="5"/>
  <c r="F102" i="5" l="1"/>
  <c r="C102" i="5"/>
  <c r="H100" i="5"/>
  <c r="I100" i="5" s="1"/>
  <c r="B101" i="5"/>
  <c r="E101" i="5" s="1"/>
  <c r="G101" i="5" s="1"/>
  <c r="B102" i="5" l="1"/>
  <c r="H101" i="5"/>
  <c r="I101" i="5" s="1"/>
  <c r="E102" i="5"/>
  <c r="G102" i="5" s="1"/>
  <c r="C103" i="5"/>
  <c r="F103" i="5"/>
  <c r="F104" i="5" l="1"/>
  <c r="C104" i="5"/>
  <c r="H102" i="5"/>
  <c r="I102" i="5" s="1"/>
  <c r="B103" i="5"/>
  <c r="E103" i="5" s="1"/>
  <c r="G103" i="5" s="1"/>
  <c r="H103" i="5" l="1"/>
  <c r="I103" i="5" s="1"/>
  <c r="B104" i="5"/>
  <c r="C105" i="5"/>
  <c r="E104" i="5"/>
  <c r="G104" i="5" s="1"/>
  <c r="F105" i="5"/>
  <c r="H104" i="5" l="1"/>
  <c r="I104" i="5" s="1"/>
  <c r="B105" i="5"/>
  <c r="F106" i="5"/>
  <c r="E105" i="5"/>
  <c r="G105" i="5" s="1"/>
  <c r="C106" i="5"/>
  <c r="C107" i="5" l="1"/>
  <c r="B106" i="5"/>
  <c r="E106" i="5" s="1"/>
  <c r="G106" i="5" s="1"/>
  <c r="H105" i="5"/>
  <c r="I105" i="5" s="1"/>
  <c r="F107" i="5"/>
  <c r="H106" i="5" l="1"/>
  <c r="I106" i="5" s="1"/>
  <c r="B107" i="5"/>
  <c r="F108" i="5"/>
  <c r="C108" i="5"/>
  <c r="E107" i="5"/>
  <c r="G107" i="5" s="1"/>
  <c r="H107" i="5" l="1"/>
  <c r="I107" i="5" s="1"/>
  <c r="B108" i="5"/>
  <c r="C109" i="5"/>
  <c r="E108" i="5"/>
  <c r="G108" i="5" s="1"/>
  <c r="F109" i="5"/>
  <c r="F110" i="5" l="1"/>
  <c r="H108" i="5"/>
  <c r="I108" i="5" s="1"/>
  <c r="B109" i="5"/>
  <c r="C110" i="5"/>
  <c r="E109" i="5"/>
  <c r="G109" i="5" s="1"/>
  <c r="B110" i="5" l="1"/>
  <c r="E110" i="5" s="1"/>
  <c r="G110" i="5" s="1"/>
  <c r="H110" i="5" s="1"/>
  <c r="I110" i="5" s="1"/>
  <c r="H109" i="5"/>
  <c r="I109" i="5" s="1"/>
  <c r="N12" i="4" l="1"/>
  <c r="U92" i="4"/>
  <c r="T14" i="4"/>
  <c r="B12" i="4"/>
  <c r="C12" i="4"/>
  <c r="D12" i="4"/>
  <c r="D13" i="4" s="1"/>
  <c r="E12" i="4"/>
  <c r="F12" i="4"/>
  <c r="F13" i="4" s="1"/>
  <c r="G12" i="4"/>
  <c r="H12" i="4"/>
  <c r="B13" i="4" s="1"/>
  <c r="G13" i="4" s="1"/>
  <c r="I12" i="4"/>
  <c r="J12" i="4"/>
  <c r="K12" i="4"/>
  <c r="L12" i="4"/>
  <c r="M12" i="4"/>
  <c r="P12" i="4" s="1"/>
  <c r="R12" i="4" s="1"/>
  <c r="T13" i="4" s="1"/>
  <c r="C13" i="4"/>
  <c r="C14" i="4" s="1"/>
  <c r="E13" i="4"/>
  <c r="D14" i="4"/>
  <c r="E14" i="4"/>
  <c r="F14" i="4"/>
  <c r="F15" i="4" s="1"/>
  <c r="C15" i="4"/>
  <c r="D15" i="4"/>
  <c r="D16" i="4" s="1"/>
  <c r="E15" i="4"/>
  <c r="C16" i="4"/>
  <c r="F16" i="4"/>
  <c r="C17" i="4"/>
  <c r="C18" i="4" s="1"/>
  <c r="C19" i="4" s="1"/>
  <c r="D17" i="4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F17" i="4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U13" i="4" l="1"/>
  <c r="S13" i="4"/>
  <c r="C20" i="4"/>
  <c r="E16" i="4"/>
  <c r="I13" i="4"/>
  <c r="K13" i="4" s="1"/>
  <c r="M13" i="4" s="1"/>
  <c r="H13" i="4"/>
  <c r="N14" i="1" a="1"/>
  <c r="N14" i="1" s="1"/>
  <c r="O14" i="1" l="1"/>
  <c r="E17" i="4"/>
  <c r="C21" i="4"/>
  <c r="J13" i="4"/>
  <c r="L13" i="4" s="1"/>
  <c r="N13" i="4" s="1"/>
  <c r="P13" i="4" s="1"/>
  <c r="R13" i="4" s="1"/>
  <c r="B14" i="4"/>
  <c r="G14" i="4" s="1"/>
  <c r="N15" i="1"/>
  <c r="O15" i="1" s="1"/>
  <c r="N16" i="1"/>
  <c r="O16" i="1" s="1"/>
  <c r="N17" i="1"/>
  <c r="O17" i="1" s="1"/>
  <c r="N18" i="1"/>
  <c r="O18" i="1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E10" i="3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D10" i="3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C10" i="3"/>
  <c r="C11" i="3" s="1"/>
  <c r="C12" i="3" s="1"/>
  <c r="C13" i="3" s="1"/>
  <c r="B10" i="3"/>
  <c r="C14" i="1" a="1"/>
  <c r="C17" i="1" s="1"/>
  <c r="D17" i="1" s="1"/>
  <c r="N19" i="1" l="1"/>
  <c r="O19" i="1"/>
  <c r="S14" i="4"/>
  <c r="U14" i="4"/>
  <c r="C22" i="4"/>
  <c r="E18" i="4"/>
  <c r="H14" i="4"/>
  <c r="I14" i="4"/>
  <c r="K14" i="4" s="1"/>
  <c r="M14" i="4" s="1"/>
  <c r="J5" i="2"/>
  <c r="F10" i="3"/>
  <c r="C14" i="3"/>
  <c r="C14" i="1"/>
  <c r="C15" i="1"/>
  <c r="D15" i="1" s="1"/>
  <c r="C16" i="1"/>
  <c r="D16" i="1" s="1"/>
  <c r="P19" i="1" l="1"/>
  <c r="G10" i="3"/>
  <c r="I10" i="3" s="1"/>
  <c r="J10" i="3" s="1"/>
  <c r="J14" i="4"/>
  <c r="L14" i="4" s="1"/>
  <c r="N14" i="4" s="1"/>
  <c r="P14" i="4" s="1"/>
  <c r="R14" i="4" s="1"/>
  <c r="T15" i="4" s="1"/>
  <c r="B15" i="4"/>
  <c r="G15" i="4" s="1"/>
  <c r="E19" i="4"/>
  <c r="C23" i="4"/>
  <c r="C18" i="1"/>
  <c r="D14" i="1"/>
  <c r="D18" i="1" s="1"/>
  <c r="E18" i="1" s="1"/>
  <c r="E6" i="2"/>
  <c r="H6" i="2" s="1"/>
  <c r="C15" i="3"/>
  <c r="B11" i="3" l="1"/>
  <c r="F11" i="3" s="1"/>
  <c r="G11" i="3" s="1"/>
  <c r="B12" i="3" s="1"/>
  <c r="F12" i="3" s="1"/>
  <c r="G12" i="3" s="1"/>
  <c r="B13" i="3" s="1"/>
  <c r="F13" i="3" s="1"/>
  <c r="G13" i="3" s="1"/>
  <c r="S15" i="4"/>
  <c r="U15" i="4"/>
  <c r="E20" i="4"/>
  <c r="C24" i="4"/>
  <c r="H15" i="4"/>
  <c r="I15" i="4"/>
  <c r="K15" i="4" s="1"/>
  <c r="M15" i="4" s="1"/>
  <c r="I6" i="2"/>
  <c r="J6" i="2"/>
  <c r="E7" i="2"/>
  <c r="C16" i="3"/>
  <c r="E8" i="2" l="1"/>
  <c r="H8" i="2" s="1"/>
  <c r="H7" i="2"/>
  <c r="I8" i="2" s="1"/>
  <c r="H12" i="3"/>
  <c r="I12" i="3" s="1"/>
  <c r="H11" i="3"/>
  <c r="I11" i="3" s="1"/>
  <c r="J11" i="3" s="1"/>
  <c r="E21" i="4"/>
  <c r="J15" i="4"/>
  <c r="L15" i="4" s="1"/>
  <c r="N15" i="4" s="1"/>
  <c r="P15" i="4" s="1"/>
  <c r="R15" i="4" s="1"/>
  <c r="T16" i="4" s="1"/>
  <c r="B16" i="4"/>
  <c r="G16" i="4" s="1"/>
  <c r="C25" i="4"/>
  <c r="J7" i="2"/>
  <c r="I7" i="2"/>
  <c r="E9" i="2"/>
  <c r="H9" i="2" s="1"/>
  <c r="C17" i="3"/>
  <c r="B14" i="3"/>
  <c r="F14" i="3" s="1"/>
  <c r="G14" i="3" s="1"/>
  <c r="H13" i="3"/>
  <c r="I13" i="3" s="1"/>
  <c r="U16" i="4" l="1"/>
  <c r="S16" i="4"/>
  <c r="C26" i="4"/>
  <c r="H16" i="4"/>
  <c r="I16" i="4"/>
  <c r="K16" i="4" s="1"/>
  <c r="M16" i="4" s="1"/>
  <c r="E22" i="4"/>
  <c r="J9" i="2"/>
  <c r="I9" i="2"/>
  <c r="J8" i="2"/>
  <c r="E10" i="2"/>
  <c r="H10" i="2" s="1"/>
  <c r="C18" i="3"/>
  <c r="B15" i="3"/>
  <c r="F15" i="3" s="1"/>
  <c r="G15" i="3" s="1"/>
  <c r="H14" i="3"/>
  <c r="I14" i="3" s="1"/>
  <c r="E23" i="4" l="1"/>
  <c r="B17" i="4"/>
  <c r="G17" i="4" s="1"/>
  <c r="J16" i="4"/>
  <c r="L16" i="4" s="1"/>
  <c r="N16" i="4" s="1"/>
  <c r="P16" i="4" s="1"/>
  <c r="R16" i="4" s="1"/>
  <c r="T17" i="4" s="1"/>
  <c r="C27" i="4"/>
  <c r="I10" i="2"/>
  <c r="J10" i="2"/>
  <c r="E11" i="2"/>
  <c r="H11" i="2" s="1"/>
  <c r="B16" i="3"/>
  <c r="F16" i="3" s="1"/>
  <c r="G16" i="3" s="1"/>
  <c r="H15" i="3"/>
  <c r="I15" i="3" s="1"/>
  <c r="C19" i="3"/>
  <c r="S17" i="4" l="1"/>
  <c r="U17" i="4"/>
  <c r="E24" i="4"/>
  <c r="C28" i="4"/>
  <c r="H17" i="4"/>
  <c r="I17" i="4"/>
  <c r="K17" i="4" s="1"/>
  <c r="M17" i="4" s="1"/>
  <c r="J11" i="2"/>
  <c r="I11" i="2"/>
  <c r="E12" i="2"/>
  <c r="H12" i="2" s="1"/>
  <c r="C20" i="3"/>
  <c r="H16" i="3"/>
  <c r="I16" i="3" s="1"/>
  <c r="B17" i="3"/>
  <c r="F17" i="3" s="1"/>
  <c r="G17" i="3" s="1"/>
  <c r="C29" i="4" l="1"/>
  <c r="E25" i="4"/>
  <c r="J17" i="4"/>
  <c r="L17" i="4" s="1"/>
  <c r="N17" i="4" s="1"/>
  <c r="P17" i="4" s="1"/>
  <c r="R17" i="4" s="1"/>
  <c r="T18" i="4" s="1"/>
  <c r="B18" i="4"/>
  <c r="G18" i="4" s="1"/>
  <c r="J12" i="2"/>
  <c r="I12" i="2"/>
  <c r="E13" i="2"/>
  <c r="B18" i="3"/>
  <c r="F18" i="3" s="1"/>
  <c r="G18" i="3" s="1"/>
  <c r="H17" i="3"/>
  <c r="I17" i="3" s="1"/>
  <c r="C21" i="3"/>
  <c r="H13" i="2" l="1"/>
  <c r="E14" i="2"/>
  <c r="S18" i="4"/>
  <c r="U18" i="4"/>
  <c r="H18" i="4"/>
  <c r="I18" i="4"/>
  <c r="K18" i="4" s="1"/>
  <c r="M18" i="4" s="1"/>
  <c r="E26" i="4"/>
  <c r="C30" i="4"/>
  <c r="J13" i="2"/>
  <c r="I13" i="2"/>
  <c r="H14" i="2"/>
  <c r="C22" i="3"/>
  <c r="H18" i="3"/>
  <c r="I18" i="3" s="1"/>
  <c r="B19" i="3"/>
  <c r="F19" i="3" s="1"/>
  <c r="G19" i="3" s="1"/>
  <c r="C31" i="4" l="1"/>
  <c r="E27" i="4"/>
  <c r="J18" i="4"/>
  <c r="L18" i="4" s="1"/>
  <c r="N18" i="4" s="1"/>
  <c r="P18" i="4" s="1"/>
  <c r="R18" i="4" s="1"/>
  <c r="T19" i="4" s="1"/>
  <c r="B19" i="4"/>
  <c r="G19" i="4" s="1"/>
  <c r="J14" i="2"/>
  <c r="I14" i="2"/>
  <c r="E15" i="2"/>
  <c r="H15" i="2" s="1"/>
  <c r="B20" i="3"/>
  <c r="F20" i="3" s="1"/>
  <c r="G20" i="3" s="1"/>
  <c r="H19" i="3"/>
  <c r="I19" i="3" s="1"/>
  <c r="C23" i="3"/>
  <c r="S19" i="4" l="1"/>
  <c r="U19" i="4"/>
  <c r="H19" i="4"/>
  <c r="I19" i="4"/>
  <c r="K19" i="4" s="1"/>
  <c r="M19" i="4" s="1"/>
  <c r="E28" i="4"/>
  <c r="C32" i="4"/>
  <c r="J15" i="2"/>
  <c r="I15" i="2"/>
  <c r="E16" i="2"/>
  <c r="H16" i="2" s="1"/>
  <c r="C24" i="3"/>
  <c r="H20" i="3"/>
  <c r="I20" i="3" s="1"/>
  <c r="B21" i="3"/>
  <c r="F21" i="3" s="1"/>
  <c r="G21" i="3" s="1"/>
  <c r="C33" i="4" l="1"/>
  <c r="E29" i="4"/>
  <c r="J19" i="4"/>
  <c r="L19" i="4" s="1"/>
  <c r="N19" i="4" s="1"/>
  <c r="P19" i="4" s="1"/>
  <c r="R19" i="4" s="1"/>
  <c r="T20" i="4" s="1"/>
  <c r="B20" i="4"/>
  <c r="G20" i="4" s="1"/>
  <c r="J16" i="2"/>
  <c r="I16" i="2"/>
  <c r="E17" i="2"/>
  <c r="H17" i="2" s="1"/>
  <c r="B22" i="3"/>
  <c r="F22" i="3" s="1"/>
  <c r="G22" i="3" s="1"/>
  <c r="H21" i="3"/>
  <c r="I21" i="3" s="1"/>
  <c r="C25" i="3"/>
  <c r="I17" i="2" l="1"/>
  <c r="S20" i="4"/>
  <c r="U20" i="4"/>
  <c r="H20" i="4"/>
  <c r="I20" i="4"/>
  <c r="K20" i="4" s="1"/>
  <c r="M20" i="4" s="1"/>
  <c r="E30" i="4"/>
  <c r="C34" i="4"/>
  <c r="J17" i="2"/>
  <c r="E18" i="2"/>
  <c r="H18" i="2" s="1"/>
  <c r="C26" i="3"/>
  <c r="B23" i="3"/>
  <c r="F23" i="3" s="1"/>
  <c r="G23" i="3" s="1"/>
  <c r="H22" i="3"/>
  <c r="I22" i="3" s="1"/>
  <c r="C35" i="4" l="1"/>
  <c r="B21" i="4"/>
  <c r="G21" i="4" s="1"/>
  <c r="J20" i="4"/>
  <c r="L20" i="4" s="1"/>
  <c r="N20" i="4" s="1"/>
  <c r="P20" i="4" s="1"/>
  <c r="R20" i="4" s="1"/>
  <c r="T21" i="4" s="1"/>
  <c r="E31" i="4"/>
  <c r="I18" i="2"/>
  <c r="J18" i="2"/>
  <c r="E19" i="2"/>
  <c r="H19" i="2" s="1"/>
  <c r="B24" i="3"/>
  <c r="F24" i="3" s="1"/>
  <c r="G24" i="3" s="1"/>
  <c r="H23" i="3"/>
  <c r="I23" i="3" s="1"/>
  <c r="C27" i="3"/>
  <c r="U21" i="4" l="1"/>
  <c r="S21" i="4"/>
  <c r="E32" i="4"/>
  <c r="H21" i="4"/>
  <c r="I21" i="4"/>
  <c r="K21" i="4" s="1"/>
  <c r="M21" i="4" s="1"/>
  <c r="C36" i="4"/>
  <c r="J19" i="2"/>
  <c r="I19" i="2"/>
  <c r="E20" i="2"/>
  <c r="H20" i="2" s="1"/>
  <c r="C28" i="3"/>
  <c r="H24" i="3"/>
  <c r="I24" i="3" s="1"/>
  <c r="B25" i="3"/>
  <c r="F25" i="3" s="1"/>
  <c r="G25" i="3" s="1"/>
  <c r="C37" i="4" l="1"/>
  <c r="J21" i="4"/>
  <c r="L21" i="4" s="1"/>
  <c r="N21" i="4" s="1"/>
  <c r="P21" i="4" s="1"/>
  <c r="R21" i="4" s="1"/>
  <c r="T22" i="4" s="1"/>
  <c r="B22" i="4"/>
  <c r="G22" i="4" s="1"/>
  <c r="E33" i="4"/>
  <c r="J20" i="2"/>
  <c r="I20" i="2"/>
  <c r="E21" i="2"/>
  <c r="H21" i="2" s="1"/>
  <c r="B26" i="3"/>
  <c r="F26" i="3" s="1"/>
  <c r="G26" i="3" s="1"/>
  <c r="H25" i="3"/>
  <c r="I25" i="3" s="1"/>
  <c r="C29" i="3"/>
  <c r="S22" i="4" l="1"/>
  <c r="U22" i="4"/>
  <c r="E34" i="4"/>
  <c r="H22" i="4"/>
  <c r="I22" i="4"/>
  <c r="K22" i="4" s="1"/>
  <c r="M22" i="4" s="1"/>
  <c r="C38" i="4"/>
  <c r="I21" i="2"/>
  <c r="J21" i="2"/>
  <c r="E22" i="2"/>
  <c r="H22" i="2" s="1"/>
  <c r="C30" i="3"/>
  <c r="H26" i="3"/>
  <c r="I26" i="3" s="1"/>
  <c r="B27" i="3"/>
  <c r="F27" i="3" s="1"/>
  <c r="G27" i="3" s="1"/>
  <c r="C39" i="4" l="1"/>
  <c r="J22" i="4"/>
  <c r="L22" i="4" s="1"/>
  <c r="N22" i="4" s="1"/>
  <c r="P22" i="4" s="1"/>
  <c r="R22" i="4" s="1"/>
  <c r="T23" i="4" s="1"/>
  <c r="B23" i="4"/>
  <c r="G23" i="4" s="1"/>
  <c r="E35" i="4"/>
  <c r="J22" i="2"/>
  <c r="I22" i="2"/>
  <c r="E23" i="2"/>
  <c r="H23" i="2" s="1"/>
  <c r="H27" i="3"/>
  <c r="I27" i="3" s="1"/>
  <c r="B28" i="3"/>
  <c r="F28" i="3" s="1"/>
  <c r="G28" i="3" s="1"/>
  <c r="C31" i="3"/>
  <c r="S23" i="4" l="1"/>
  <c r="U23" i="4"/>
  <c r="H23" i="4"/>
  <c r="I23" i="4"/>
  <c r="K23" i="4" s="1"/>
  <c r="M23" i="4" s="1"/>
  <c r="E36" i="4"/>
  <c r="C40" i="4"/>
  <c r="I23" i="2"/>
  <c r="J23" i="2"/>
  <c r="E24" i="2"/>
  <c r="H24" i="2" s="1"/>
  <c r="C32" i="3"/>
  <c r="H28" i="3"/>
  <c r="I28" i="3" s="1"/>
  <c r="B29" i="3"/>
  <c r="F29" i="3" s="1"/>
  <c r="G29" i="3" s="1"/>
  <c r="E37" i="4" l="1"/>
  <c r="C41" i="4"/>
  <c r="B24" i="4"/>
  <c r="G24" i="4" s="1"/>
  <c r="J23" i="4"/>
  <c r="L23" i="4" s="1"/>
  <c r="N23" i="4" s="1"/>
  <c r="P23" i="4" s="1"/>
  <c r="R23" i="4" s="1"/>
  <c r="T24" i="4" s="1"/>
  <c r="J24" i="2"/>
  <c r="I24" i="2"/>
  <c r="E25" i="2"/>
  <c r="H25" i="2" s="1"/>
  <c r="B30" i="3"/>
  <c r="F30" i="3" s="1"/>
  <c r="G30" i="3" s="1"/>
  <c r="H29" i="3"/>
  <c r="I29" i="3" s="1"/>
  <c r="C33" i="3"/>
  <c r="S24" i="4" l="1"/>
  <c r="U24" i="4"/>
  <c r="H24" i="4"/>
  <c r="I24" i="4"/>
  <c r="K24" i="4" s="1"/>
  <c r="M24" i="4" s="1"/>
  <c r="C42" i="4"/>
  <c r="E38" i="4"/>
  <c r="I25" i="2"/>
  <c r="J25" i="2"/>
  <c r="E26" i="2"/>
  <c r="H26" i="2" s="1"/>
  <c r="C34" i="3"/>
  <c r="B31" i="3"/>
  <c r="F31" i="3" s="1"/>
  <c r="G31" i="3" s="1"/>
  <c r="H30" i="3"/>
  <c r="I30" i="3" s="1"/>
  <c r="E39" i="4" l="1"/>
  <c r="C43" i="4"/>
  <c r="B25" i="4"/>
  <c r="G25" i="4" s="1"/>
  <c r="J24" i="4"/>
  <c r="L24" i="4" s="1"/>
  <c r="N24" i="4" s="1"/>
  <c r="P24" i="4" s="1"/>
  <c r="R24" i="4" s="1"/>
  <c r="T25" i="4" s="1"/>
  <c r="J26" i="2"/>
  <c r="I26" i="2"/>
  <c r="E27" i="2"/>
  <c r="H27" i="2" s="1"/>
  <c r="H31" i="3"/>
  <c r="I31" i="3" s="1"/>
  <c r="B32" i="3"/>
  <c r="F32" i="3" s="1"/>
  <c r="G32" i="3" s="1"/>
  <c r="C35" i="3"/>
  <c r="S25" i="4" l="1"/>
  <c r="U25" i="4"/>
  <c r="H25" i="4"/>
  <c r="I25" i="4"/>
  <c r="K25" i="4" s="1"/>
  <c r="M25" i="4" s="1"/>
  <c r="C44" i="4"/>
  <c r="E40" i="4"/>
  <c r="J27" i="2"/>
  <c r="I27" i="2"/>
  <c r="E28" i="2"/>
  <c r="H28" i="2" s="1"/>
  <c r="C36" i="3"/>
  <c r="H32" i="3"/>
  <c r="I32" i="3" s="1"/>
  <c r="B33" i="3"/>
  <c r="F33" i="3" s="1"/>
  <c r="G33" i="3" s="1"/>
  <c r="E41" i="4" l="1"/>
  <c r="C45" i="4"/>
  <c r="J25" i="4"/>
  <c r="L25" i="4" s="1"/>
  <c r="B26" i="4"/>
  <c r="G26" i="4" s="1"/>
  <c r="N25" i="4"/>
  <c r="P25" i="4" s="1"/>
  <c r="R25" i="4" s="1"/>
  <c r="T26" i="4" s="1"/>
  <c r="J28" i="2"/>
  <c r="I28" i="2"/>
  <c r="E29" i="2"/>
  <c r="H29" i="2" s="1"/>
  <c r="B34" i="3"/>
  <c r="F34" i="3" s="1"/>
  <c r="G34" i="3" s="1"/>
  <c r="H33" i="3"/>
  <c r="I33" i="3" s="1"/>
  <c r="C37" i="3"/>
  <c r="S26" i="4" l="1"/>
  <c r="U26" i="4"/>
  <c r="H26" i="4"/>
  <c r="I26" i="4"/>
  <c r="K26" i="4" s="1"/>
  <c r="M26" i="4" s="1"/>
  <c r="C46" i="4"/>
  <c r="E42" i="4"/>
  <c r="J29" i="2"/>
  <c r="I29" i="2"/>
  <c r="E30" i="2"/>
  <c r="H30" i="2" s="1"/>
  <c r="C38" i="3"/>
  <c r="B35" i="3"/>
  <c r="F35" i="3" s="1"/>
  <c r="G35" i="3" s="1"/>
  <c r="H34" i="3"/>
  <c r="I34" i="3" s="1"/>
  <c r="C47" i="4" l="1"/>
  <c r="E43" i="4"/>
  <c r="J26" i="4"/>
  <c r="L26" i="4" s="1"/>
  <c r="N26" i="4" s="1"/>
  <c r="P26" i="4" s="1"/>
  <c r="R26" i="4" s="1"/>
  <c r="T27" i="4" s="1"/>
  <c r="B27" i="4"/>
  <c r="G27" i="4" s="1"/>
  <c r="J30" i="2"/>
  <c r="I30" i="2"/>
  <c r="E31" i="2"/>
  <c r="H31" i="2" s="1"/>
  <c r="H35" i="3"/>
  <c r="I35" i="3" s="1"/>
  <c r="B36" i="3"/>
  <c r="F36" i="3" s="1"/>
  <c r="G36" i="3" s="1"/>
  <c r="C39" i="3"/>
  <c r="S27" i="4" l="1"/>
  <c r="U27" i="4"/>
  <c r="H27" i="4"/>
  <c r="I27" i="4"/>
  <c r="K27" i="4" s="1"/>
  <c r="M27" i="4" s="1"/>
  <c r="E44" i="4"/>
  <c r="C48" i="4"/>
  <c r="J31" i="2"/>
  <c r="I31" i="2"/>
  <c r="E32" i="2"/>
  <c r="H32" i="2" s="1"/>
  <c r="C40" i="3"/>
  <c r="H36" i="3"/>
  <c r="I36" i="3" s="1"/>
  <c r="B37" i="3"/>
  <c r="F37" i="3" s="1"/>
  <c r="G37" i="3" s="1"/>
  <c r="C49" i="4" l="1"/>
  <c r="E45" i="4"/>
  <c r="J27" i="4"/>
  <c r="L27" i="4" s="1"/>
  <c r="N27" i="4" s="1"/>
  <c r="P27" i="4" s="1"/>
  <c r="R27" i="4" s="1"/>
  <c r="T28" i="4" s="1"/>
  <c r="B28" i="4"/>
  <c r="G28" i="4" s="1"/>
  <c r="I32" i="2"/>
  <c r="J32" i="2"/>
  <c r="E33" i="2"/>
  <c r="H33" i="2" s="1"/>
  <c r="H37" i="3"/>
  <c r="I37" i="3" s="1"/>
  <c r="B38" i="3"/>
  <c r="F38" i="3" s="1"/>
  <c r="G38" i="3" s="1"/>
  <c r="C41" i="3"/>
  <c r="S28" i="4" l="1"/>
  <c r="U28" i="4"/>
  <c r="H28" i="4"/>
  <c r="I28" i="4"/>
  <c r="K28" i="4" s="1"/>
  <c r="M28" i="4" s="1"/>
  <c r="E46" i="4"/>
  <c r="C50" i="4"/>
  <c r="I33" i="2"/>
  <c r="J33" i="2"/>
  <c r="E34" i="2"/>
  <c r="H34" i="2" s="1"/>
  <c r="C42" i="3"/>
  <c r="H38" i="3"/>
  <c r="I38" i="3" s="1"/>
  <c r="B39" i="3"/>
  <c r="F39" i="3" s="1"/>
  <c r="G39" i="3" s="1"/>
  <c r="C51" i="4" l="1"/>
  <c r="E47" i="4"/>
  <c r="B29" i="4"/>
  <c r="G29" i="4" s="1"/>
  <c r="J28" i="4"/>
  <c r="L28" i="4" s="1"/>
  <c r="N28" i="4" s="1"/>
  <c r="P28" i="4" s="1"/>
  <c r="R28" i="4" s="1"/>
  <c r="T29" i="4" s="1"/>
  <c r="I34" i="2"/>
  <c r="J34" i="2"/>
  <c r="E35" i="2"/>
  <c r="H35" i="2" s="1"/>
  <c r="B40" i="3"/>
  <c r="F40" i="3" s="1"/>
  <c r="G40" i="3" s="1"/>
  <c r="H39" i="3"/>
  <c r="I39" i="3" s="1"/>
  <c r="C43" i="3"/>
  <c r="U29" i="4" l="1"/>
  <c r="S29" i="4"/>
  <c r="H29" i="4"/>
  <c r="I29" i="4"/>
  <c r="K29" i="4" s="1"/>
  <c r="M29" i="4" s="1"/>
  <c r="E48" i="4"/>
  <c r="C52" i="4"/>
  <c r="J35" i="2"/>
  <c r="I35" i="2"/>
  <c r="E36" i="2"/>
  <c r="H36" i="2" s="1"/>
  <c r="C44" i="3"/>
  <c r="H40" i="3"/>
  <c r="I40" i="3" s="1"/>
  <c r="B41" i="3"/>
  <c r="F41" i="3" s="1"/>
  <c r="G41" i="3" s="1"/>
  <c r="C53" i="4" l="1"/>
  <c r="E49" i="4"/>
  <c r="J29" i="4"/>
  <c r="L29" i="4" s="1"/>
  <c r="N29" i="4" s="1"/>
  <c r="P29" i="4" s="1"/>
  <c r="R29" i="4" s="1"/>
  <c r="T30" i="4" s="1"/>
  <c r="B30" i="4"/>
  <c r="G30" i="4" s="1"/>
  <c r="J36" i="2"/>
  <c r="I36" i="2"/>
  <c r="E37" i="2"/>
  <c r="H37" i="2" s="1"/>
  <c r="B42" i="3"/>
  <c r="F42" i="3" s="1"/>
  <c r="G42" i="3" s="1"/>
  <c r="H41" i="3"/>
  <c r="I41" i="3" s="1"/>
  <c r="C45" i="3"/>
  <c r="S30" i="4" l="1"/>
  <c r="U30" i="4"/>
  <c r="H30" i="4"/>
  <c r="I30" i="4"/>
  <c r="K30" i="4" s="1"/>
  <c r="M30" i="4" s="1"/>
  <c r="E50" i="4"/>
  <c r="C54" i="4"/>
  <c r="J37" i="2"/>
  <c r="I37" i="2"/>
  <c r="E38" i="2"/>
  <c r="H38" i="2" s="1"/>
  <c r="C46" i="3"/>
  <c r="H42" i="3"/>
  <c r="I42" i="3" s="1"/>
  <c r="B43" i="3"/>
  <c r="F43" i="3" s="1"/>
  <c r="G43" i="3" s="1"/>
  <c r="C55" i="4" l="1"/>
  <c r="E51" i="4"/>
  <c r="J30" i="4"/>
  <c r="L30" i="4" s="1"/>
  <c r="N30" i="4" s="1"/>
  <c r="P30" i="4" s="1"/>
  <c r="R30" i="4" s="1"/>
  <c r="T31" i="4" s="1"/>
  <c r="B31" i="4"/>
  <c r="G31" i="4" s="1"/>
  <c r="J38" i="2"/>
  <c r="I38" i="2"/>
  <c r="E39" i="2"/>
  <c r="H39" i="2" s="1"/>
  <c r="H43" i="3"/>
  <c r="I43" i="3" s="1"/>
  <c r="B44" i="3"/>
  <c r="F44" i="3" s="1"/>
  <c r="G44" i="3" s="1"/>
  <c r="C47" i="3"/>
  <c r="S31" i="4" l="1"/>
  <c r="U31" i="4"/>
  <c r="H31" i="4"/>
  <c r="I31" i="4"/>
  <c r="K31" i="4" s="1"/>
  <c r="M31" i="4" s="1"/>
  <c r="E52" i="4"/>
  <c r="C56" i="4"/>
  <c r="J39" i="2"/>
  <c r="I39" i="2"/>
  <c r="E40" i="2"/>
  <c r="H40" i="2" s="1"/>
  <c r="C48" i="3"/>
  <c r="B45" i="3"/>
  <c r="F45" i="3" s="1"/>
  <c r="G45" i="3" s="1"/>
  <c r="H44" i="3"/>
  <c r="I44" i="3" s="1"/>
  <c r="C57" i="4" l="1"/>
  <c r="E53" i="4"/>
  <c r="J31" i="4"/>
  <c r="L31" i="4" s="1"/>
  <c r="N31" i="4" s="1"/>
  <c r="P31" i="4" s="1"/>
  <c r="R31" i="4" s="1"/>
  <c r="T32" i="4" s="1"/>
  <c r="B32" i="4"/>
  <c r="G32" i="4" s="1"/>
  <c r="J40" i="2"/>
  <c r="I40" i="2"/>
  <c r="E41" i="2"/>
  <c r="H41" i="2" s="1"/>
  <c r="H45" i="3"/>
  <c r="I45" i="3" s="1"/>
  <c r="B46" i="3"/>
  <c r="F46" i="3" s="1"/>
  <c r="G46" i="3" s="1"/>
  <c r="C49" i="3"/>
  <c r="U32" i="4" l="1"/>
  <c r="H32" i="4"/>
  <c r="I32" i="4"/>
  <c r="K32" i="4" s="1"/>
  <c r="M32" i="4" s="1"/>
  <c r="E54" i="4"/>
  <c r="C58" i="4"/>
  <c r="J41" i="2"/>
  <c r="I41" i="2"/>
  <c r="E42" i="2"/>
  <c r="H42" i="2" s="1"/>
  <c r="C50" i="3"/>
  <c r="B47" i="3"/>
  <c r="F47" i="3" s="1"/>
  <c r="G47" i="3" s="1"/>
  <c r="H46" i="3"/>
  <c r="I46" i="3" s="1"/>
  <c r="E55" i="4" l="1"/>
  <c r="C59" i="4"/>
  <c r="B33" i="4"/>
  <c r="G33" i="4" s="1"/>
  <c r="J32" i="4"/>
  <c r="L32" i="4" s="1"/>
  <c r="N32" i="4" s="1"/>
  <c r="P32" i="4" s="1"/>
  <c r="R32" i="4" s="1"/>
  <c r="T33" i="4" s="1"/>
  <c r="J42" i="2"/>
  <c r="I42" i="2"/>
  <c r="E43" i="2"/>
  <c r="H43" i="2" s="1"/>
  <c r="H47" i="3"/>
  <c r="I47" i="3" s="1"/>
  <c r="B48" i="3"/>
  <c r="F48" i="3" s="1"/>
  <c r="G48" i="3" s="1"/>
  <c r="C51" i="3"/>
  <c r="U33" i="4" l="1"/>
  <c r="H33" i="4"/>
  <c r="I33" i="4"/>
  <c r="K33" i="4" s="1"/>
  <c r="M33" i="4" s="1"/>
  <c r="C60" i="4"/>
  <c r="E56" i="4"/>
  <c r="J43" i="2"/>
  <c r="I43" i="2"/>
  <c r="E44" i="2"/>
  <c r="H44" i="2" s="1"/>
  <c r="C52" i="3"/>
  <c r="H48" i="3"/>
  <c r="I48" i="3" s="1"/>
  <c r="B49" i="3"/>
  <c r="F49" i="3" s="1"/>
  <c r="G49" i="3" s="1"/>
  <c r="E57" i="4" l="1"/>
  <c r="C61" i="4"/>
  <c r="J33" i="4"/>
  <c r="L33" i="4" s="1"/>
  <c r="N33" i="4" s="1"/>
  <c r="P33" i="4" s="1"/>
  <c r="R33" i="4" s="1"/>
  <c r="T34" i="4" s="1"/>
  <c r="B34" i="4"/>
  <c r="G34" i="4" s="1"/>
  <c r="J44" i="2"/>
  <c r="I44" i="2"/>
  <c r="E45" i="2"/>
  <c r="H45" i="2" s="1"/>
  <c r="H49" i="3"/>
  <c r="I49" i="3" s="1"/>
  <c r="B50" i="3"/>
  <c r="F50" i="3" s="1"/>
  <c r="G50" i="3" s="1"/>
  <c r="C53" i="3"/>
  <c r="U34" i="4" l="1"/>
  <c r="H34" i="4"/>
  <c r="I34" i="4"/>
  <c r="K34" i="4" s="1"/>
  <c r="M34" i="4" s="1"/>
  <c r="C62" i="4"/>
  <c r="E58" i="4"/>
  <c r="J45" i="2"/>
  <c r="I45" i="2"/>
  <c r="E46" i="2"/>
  <c r="H46" i="2" s="1"/>
  <c r="C54" i="3"/>
  <c r="H50" i="3"/>
  <c r="I50" i="3" s="1"/>
  <c r="B51" i="3"/>
  <c r="F51" i="3" s="1"/>
  <c r="G51" i="3" s="1"/>
  <c r="E59" i="4" l="1"/>
  <c r="C63" i="4"/>
  <c r="J34" i="4"/>
  <c r="L34" i="4" s="1"/>
  <c r="N34" i="4" s="1"/>
  <c r="P34" i="4" s="1"/>
  <c r="R34" i="4" s="1"/>
  <c r="T35" i="4" s="1"/>
  <c r="B35" i="4"/>
  <c r="G35" i="4" s="1"/>
  <c r="J46" i="2"/>
  <c r="I46" i="2"/>
  <c r="E47" i="2"/>
  <c r="H47" i="2" s="1"/>
  <c r="B52" i="3"/>
  <c r="F52" i="3" s="1"/>
  <c r="G52" i="3" s="1"/>
  <c r="H51" i="3"/>
  <c r="I51" i="3" s="1"/>
  <c r="C55" i="3"/>
  <c r="U35" i="4" l="1"/>
  <c r="H35" i="4"/>
  <c r="I35" i="4"/>
  <c r="K35" i="4" s="1"/>
  <c r="M35" i="4" s="1"/>
  <c r="C64" i="4"/>
  <c r="E60" i="4"/>
  <c r="J47" i="2"/>
  <c r="I47" i="2"/>
  <c r="E48" i="2"/>
  <c r="H48" i="2" s="1"/>
  <c r="C56" i="3"/>
  <c r="B53" i="3"/>
  <c r="F53" i="3" s="1"/>
  <c r="G53" i="3" s="1"/>
  <c r="H52" i="3"/>
  <c r="I52" i="3" s="1"/>
  <c r="E61" i="4" l="1"/>
  <c r="C65" i="4"/>
  <c r="J35" i="4"/>
  <c r="L35" i="4" s="1"/>
  <c r="N35" i="4" s="1"/>
  <c r="P35" i="4" s="1"/>
  <c r="R35" i="4" s="1"/>
  <c r="T36" i="4" s="1"/>
  <c r="B36" i="4"/>
  <c r="G36" i="4" s="1"/>
  <c r="J48" i="2"/>
  <c r="I48" i="2"/>
  <c r="E49" i="2"/>
  <c r="H49" i="2" s="1"/>
  <c r="B54" i="3"/>
  <c r="F54" i="3" s="1"/>
  <c r="G54" i="3" s="1"/>
  <c r="H53" i="3"/>
  <c r="I53" i="3" s="1"/>
  <c r="C57" i="3"/>
  <c r="U36" i="4" l="1"/>
  <c r="H36" i="4"/>
  <c r="I36" i="4"/>
  <c r="K36" i="4" s="1"/>
  <c r="M36" i="4" s="1"/>
  <c r="C66" i="4"/>
  <c r="E62" i="4"/>
  <c r="I49" i="2"/>
  <c r="J49" i="2"/>
  <c r="E50" i="2"/>
  <c r="H50" i="2" s="1"/>
  <c r="C58" i="3"/>
  <c r="B55" i="3"/>
  <c r="F55" i="3" s="1"/>
  <c r="G55" i="3" s="1"/>
  <c r="H54" i="3"/>
  <c r="I54" i="3" s="1"/>
  <c r="C67" i="4" l="1"/>
  <c r="E63" i="4"/>
  <c r="B37" i="4"/>
  <c r="G37" i="4" s="1"/>
  <c r="J36" i="4"/>
  <c r="L36" i="4" s="1"/>
  <c r="N36" i="4" s="1"/>
  <c r="P36" i="4" s="1"/>
  <c r="R36" i="4" s="1"/>
  <c r="T37" i="4" s="1"/>
  <c r="J50" i="2"/>
  <c r="I50" i="2"/>
  <c r="E51" i="2"/>
  <c r="H51" i="2" s="1"/>
  <c r="H55" i="3"/>
  <c r="I55" i="3" s="1"/>
  <c r="B56" i="3"/>
  <c r="F56" i="3" s="1"/>
  <c r="G56" i="3" s="1"/>
  <c r="C59" i="3"/>
  <c r="U37" i="4" l="1"/>
  <c r="H37" i="4"/>
  <c r="I37" i="4"/>
  <c r="K37" i="4" s="1"/>
  <c r="M37" i="4" s="1"/>
  <c r="E64" i="4"/>
  <c r="C68" i="4"/>
  <c r="J51" i="2"/>
  <c r="I51" i="2"/>
  <c r="E52" i="2"/>
  <c r="H52" i="2" s="1"/>
  <c r="C60" i="3"/>
  <c r="B57" i="3"/>
  <c r="F57" i="3" s="1"/>
  <c r="G57" i="3" s="1"/>
  <c r="H56" i="3"/>
  <c r="I56" i="3" s="1"/>
  <c r="C69" i="4" l="1"/>
  <c r="E65" i="4"/>
  <c r="J37" i="4"/>
  <c r="L37" i="4" s="1"/>
  <c r="N37" i="4" s="1"/>
  <c r="P37" i="4" s="1"/>
  <c r="R37" i="4" s="1"/>
  <c r="T38" i="4" s="1"/>
  <c r="B38" i="4"/>
  <c r="G38" i="4" s="1"/>
  <c r="J52" i="2"/>
  <c r="I52" i="2"/>
  <c r="E53" i="2"/>
  <c r="H53" i="2" s="1"/>
  <c r="B58" i="3"/>
  <c r="F58" i="3" s="1"/>
  <c r="G58" i="3" s="1"/>
  <c r="H57" i="3"/>
  <c r="I57" i="3" s="1"/>
  <c r="C61" i="3"/>
  <c r="U38" i="4" l="1"/>
  <c r="H38" i="4"/>
  <c r="I38" i="4"/>
  <c r="K38" i="4" s="1"/>
  <c r="M38" i="4" s="1"/>
  <c r="E66" i="4"/>
  <c r="C70" i="4"/>
  <c r="J53" i="2"/>
  <c r="I53" i="2"/>
  <c r="E54" i="2"/>
  <c r="H54" i="2" s="1"/>
  <c r="C62" i="3"/>
  <c r="B59" i="3"/>
  <c r="F59" i="3" s="1"/>
  <c r="G59" i="3" s="1"/>
  <c r="H58" i="3"/>
  <c r="I58" i="3" s="1"/>
  <c r="C71" i="4" l="1"/>
  <c r="E67" i="4"/>
  <c r="J38" i="4"/>
  <c r="L38" i="4" s="1"/>
  <c r="N38" i="4" s="1"/>
  <c r="P38" i="4" s="1"/>
  <c r="R38" i="4" s="1"/>
  <c r="T39" i="4" s="1"/>
  <c r="B39" i="4"/>
  <c r="G39" i="4" s="1"/>
  <c r="J54" i="2"/>
  <c r="I54" i="2"/>
  <c r="E55" i="2"/>
  <c r="H55" i="2" s="1"/>
  <c r="B60" i="3"/>
  <c r="F60" i="3" s="1"/>
  <c r="G60" i="3" s="1"/>
  <c r="H59" i="3"/>
  <c r="I59" i="3" s="1"/>
  <c r="C63" i="3"/>
  <c r="U39" i="4" l="1"/>
  <c r="H39" i="4"/>
  <c r="I39" i="4"/>
  <c r="K39" i="4" s="1"/>
  <c r="M39" i="4" s="1"/>
  <c r="E68" i="4"/>
  <c r="C72" i="4"/>
  <c r="J55" i="2"/>
  <c r="I55" i="2"/>
  <c r="E56" i="2"/>
  <c r="H56" i="2" s="1"/>
  <c r="C64" i="3"/>
  <c r="H60" i="3"/>
  <c r="I60" i="3" s="1"/>
  <c r="B61" i="3"/>
  <c r="F61" i="3" s="1"/>
  <c r="G61" i="3" s="1"/>
  <c r="E69" i="4" l="1"/>
  <c r="C73" i="4"/>
  <c r="B40" i="4"/>
  <c r="G40" i="4" s="1"/>
  <c r="J39" i="4"/>
  <c r="L39" i="4" s="1"/>
  <c r="N39" i="4" s="1"/>
  <c r="P39" i="4" s="1"/>
  <c r="R39" i="4" s="1"/>
  <c r="T40" i="4" s="1"/>
  <c r="J56" i="2"/>
  <c r="I56" i="2"/>
  <c r="E57" i="2"/>
  <c r="H57" i="2" s="1"/>
  <c r="C65" i="3"/>
  <c r="B62" i="3"/>
  <c r="F62" i="3" s="1"/>
  <c r="G62" i="3" s="1"/>
  <c r="H61" i="3"/>
  <c r="I61" i="3" s="1"/>
  <c r="U40" i="4" l="1"/>
  <c r="H40" i="4"/>
  <c r="I40" i="4"/>
  <c r="K40" i="4" s="1"/>
  <c r="M40" i="4" s="1"/>
  <c r="C74" i="4"/>
  <c r="E70" i="4"/>
  <c r="J57" i="2"/>
  <c r="I57" i="2"/>
  <c r="E58" i="2"/>
  <c r="H58" i="2" s="1"/>
  <c r="H62" i="3"/>
  <c r="I62" i="3" s="1"/>
  <c r="B63" i="3"/>
  <c r="F63" i="3" s="1"/>
  <c r="G63" i="3" s="1"/>
  <c r="C66" i="3"/>
  <c r="E71" i="4" l="1"/>
  <c r="C75" i="4"/>
  <c r="J40" i="4"/>
  <c r="L40" i="4" s="1"/>
  <c r="N40" i="4" s="1"/>
  <c r="P40" i="4" s="1"/>
  <c r="R40" i="4" s="1"/>
  <c r="T41" i="4" s="1"/>
  <c r="B41" i="4"/>
  <c r="G41" i="4" s="1"/>
  <c r="J58" i="2"/>
  <c r="I58" i="2"/>
  <c r="E59" i="2"/>
  <c r="H59" i="2" s="1"/>
  <c r="C67" i="3"/>
  <c r="B64" i="3"/>
  <c r="F64" i="3" s="1"/>
  <c r="G64" i="3" s="1"/>
  <c r="H63" i="3"/>
  <c r="I63" i="3" s="1"/>
  <c r="U41" i="4" l="1"/>
  <c r="H41" i="4"/>
  <c r="I41" i="4"/>
  <c r="K41" i="4" s="1"/>
  <c r="M41" i="4" s="1"/>
  <c r="C76" i="4"/>
  <c r="E72" i="4"/>
  <c r="J59" i="2"/>
  <c r="I59" i="2"/>
  <c r="E60" i="2"/>
  <c r="H60" i="2" s="1"/>
  <c r="H64" i="3"/>
  <c r="I64" i="3" s="1"/>
  <c r="B65" i="3"/>
  <c r="F65" i="3" s="1"/>
  <c r="G65" i="3" s="1"/>
  <c r="C68" i="3"/>
  <c r="E73" i="4" l="1"/>
  <c r="C77" i="4"/>
  <c r="B42" i="4"/>
  <c r="G42" i="4" s="1"/>
  <c r="J41" i="4"/>
  <c r="L41" i="4" s="1"/>
  <c r="N41" i="4" s="1"/>
  <c r="P41" i="4" s="1"/>
  <c r="R41" i="4" s="1"/>
  <c r="T42" i="4" s="1"/>
  <c r="J60" i="2"/>
  <c r="I60" i="2"/>
  <c r="E61" i="2"/>
  <c r="H61" i="2" s="1"/>
  <c r="C69" i="3"/>
  <c r="H65" i="3"/>
  <c r="I65" i="3" s="1"/>
  <c r="B66" i="3"/>
  <c r="F66" i="3" s="1"/>
  <c r="G66" i="3" s="1"/>
  <c r="U42" i="4" l="1"/>
  <c r="H42" i="4"/>
  <c r="I42" i="4"/>
  <c r="K42" i="4" s="1"/>
  <c r="M42" i="4" s="1"/>
  <c r="C78" i="4"/>
  <c r="E74" i="4"/>
  <c r="J61" i="2"/>
  <c r="I61" i="2"/>
  <c r="E62" i="2"/>
  <c r="H62" i="2" s="1"/>
  <c r="H66" i="3"/>
  <c r="I66" i="3" s="1"/>
  <c r="B67" i="3"/>
  <c r="F67" i="3" s="1"/>
  <c r="G67" i="3" s="1"/>
  <c r="C70" i="3"/>
  <c r="E75" i="4" l="1"/>
  <c r="C79" i="4"/>
  <c r="B43" i="4"/>
  <c r="G43" i="4" s="1"/>
  <c r="J42" i="4"/>
  <c r="L42" i="4" s="1"/>
  <c r="N42" i="4" s="1"/>
  <c r="P42" i="4" s="1"/>
  <c r="R42" i="4" s="1"/>
  <c r="T43" i="4" s="1"/>
  <c r="J62" i="2"/>
  <c r="I62" i="2"/>
  <c r="E63" i="2"/>
  <c r="H63" i="2" s="1"/>
  <c r="C71" i="3"/>
  <c r="H67" i="3"/>
  <c r="I67" i="3" s="1"/>
  <c r="B68" i="3"/>
  <c r="F68" i="3" s="1"/>
  <c r="G68" i="3" s="1"/>
  <c r="U43" i="4" l="1"/>
  <c r="H43" i="4"/>
  <c r="I43" i="4"/>
  <c r="K43" i="4" s="1"/>
  <c r="M43" i="4" s="1"/>
  <c r="C80" i="4"/>
  <c r="E76" i="4"/>
  <c r="J63" i="2"/>
  <c r="I63" i="2"/>
  <c r="E64" i="2"/>
  <c r="H64" i="2" s="1"/>
  <c r="H68" i="3"/>
  <c r="I68" i="3" s="1"/>
  <c r="B69" i="3"/>
  <c r="F69" i="3" s="1"/>
  <c r="G69" i="3" s="1"/>
  <c r="C72" i="3"/>
  <c r="E77" i="4" l="1"/>
  <c r="C81" i="4"/>
  <c r="B44" i="4"/>
  <c r="G44" i="4" s="1"/>
  <c r="J43" i="4"/>
  <c r="L43" i="4" s="1"/>
  <c r="N43" i="4" s="1"/>
  <c r="P43" i="4" s="1"/>
  <c r="R43" i="4" s="1"/>
  <c r="T44" i="4" s="1"/>
  <c r="J64" i="2"/>
  <c r="I64" i="2"/>
  <c r="E65" i="2"/>
  <c r="H65" i="2" s="1"/>
  <c r="C73" i="3"/>
  <c r="B70" i="3"/>
  <c r="F70" i="3" s="1"/>
  <c r="G70" i="3" s="1"/>
  <c r="H69" i="3"/>
  <c r="I69" i="3" s="1"/>
  <c r="U44" i="4" l="1"/>
  <c r="H44" i="4"/>
  <c r="I44" i="4"/>
  <c r="K44" i="4" s="1"/>
  <c r="M44" i="4" s="1"/>
  <c r="C82" i="4"/>
  <c r="E78" i="4"/>
  <c r="J65" i="2"/>
  <c r="I65" i="2"/>
  <c r="E66" i="2"/>
  <c r="H66" i="2" s="1"/>
  <c r="B71" i="3"/>
  <c r="F71" i="3" s="1"/>
  <c r="G71" i="3" s="1"/>
  <c r="H70" i="3"/>
  <c r="I70" i="3" s="1"/>
  <c r="C74" i="3"/>
  <c r="E79" i="4" l="1"/>
  <c r="C83" i="4"/>
  <c r="B45" i="4"/>
  <c r="G45" i="4" s="1"/>
  <c r="J44" i="4"/>
  <c r="L44" i="4" s="1"/>
  <c r="N44" i="4" s="1"/>
  <c r="P44" i="4" s="1"/>
  <c r="R44" i="4" s="1"/>
  <c r="T45" i="4" s="1"/>
  <c r="J66" i="2"/>
  <c r="I66" i="2"/>
  <c r="E67" i="2"/>
  <c r="H67" i="2" s="1"/>
  <c r="C75" i="3"/>
  <c r="H71" i="3"/>
  <c r="I71" i="3" s="1"/>
  <c r="B72" i="3"/>
  <c r="F72" i="3" s="1"/>
  <c r="G72" i="3" s="1"/>
  <c r="U45" i="4" l="1"/>
  <c r="H45" i="4"/>
  <c r="I45" i="4"/>
  <c r="K45" i="4" s="1"/>
  <c r="M45" i="4" s="1"/>
  <c r="C84" i="4"/>
  <c r="E80" i="4"/>
  <c r="J67" i="2"/>
  <c r="I67" i="2"/>
  <c r="E68" i="2"/>
  <c r="H68" i="2" s="1"/>
  <c r="H72" i="3"/>
  <c r="I72" i="3" s="1"/>
  <c r="B73" i="3"/>
  <c r="F73" i="3" s="1"/>
  <c r="G73" i="3" s="1"/>
  <c r="C76" i="3"/>
  <c r="E81" i="4" l="1"/>
  <c r="C85" i="4"/>
  <c r="J45" i="4"/>
  <c r="L45" i="4" s="1"/>
  <c r="N45" i="4" s="1"/>
  <c r="P45" i="4" s="1"/>
  <c r="R45" i="4" s="1"/>
  <c r="T46" i="4" s="1"/>
  <c r="B46" i="4"/>
  <c r="G46" i="4" s="1"/>
  <c r="J68" i="2"/>
  <c r="I68" i="2"/>
  <c r="E69" i="2"/>
  <c r="H69" i="2" s="1"/>
  <c r="C77" i="3"/>
  <c r="B74" i="3"/>
  <c r="F74" i="3" s="1"/>
  <c r="G74" i="3" s="1"/>
  <c r="H73" i="3"/>
  <c r="I73" i="3" s="1"/>
  <c r="U46" i="4" l="1"/>
  <c r="H46" i="4"/>
  <c r="I46" i="4"/>
  <c r="K46" i="4" s="1"/>
  <c r="M46" i="4" s="1"/>
  <c r="C86" i="4"/>
  <c r="E82" i="4"/>
  <c r="I69" i="2"/>
  <c r="J69" i="2"/>
  <c r="E70" i="2"/>
  <c r="H70" i="2" s="1"/>
  <c r="C78" i="3"/>
  <c r="B75" i="3"/>
  <c r="F75" i="3" s="1"/>
  <c r="G75" i="3" s="1"/>
  <c r="H74" i="3"/>
  <c r="I74" i="3" s="1"/>
  <c r="C87" i="4" l="1"/>
  <c r="E83" i="4"/>
  <c r="B47" i="4"/>
  <c r="G47" i="4" s="1"/>
  <c r="J46" i="4"/>
  <c r="L46" i="4" s="1"/>
  <c r="N46" i="4" s="1"/>
  <c r="P46" i="4" s="1"/>
  <c r="R46" i="4" s="1"/>
  <c r="T47" i="4" s="1"/>
  <c r="J70" i="2"/>
  <c r="I70" i="2"/>
  <c r="E71" i="2"/>
  <c r="H71" i="2" s="1"/>
  <c r="B76" i="3"/>
  <c r="F76" i="3" s="1"/>
  <c r="G76" i="3" s="1"/>
  <c r="H75" i="3"/>
  <c r="I75" i="3" s="1"/>
  <c r="C79" i="3"/>
  <c r="U47" i="4" l="1"/>
  <c r="H47" i="4"/>
  <c r="I47" i="4"/>
  <c r="K47" i="4" s="1"/>
  <c r="M47" i="4" s="1"/>
  <c r="E84" i="4"/>
  <c r="C88" i="4"/>
  <c r="J71" i="2"/>
  <c r="I71" i="2"/>
  <c r="E72" i="2"/>
  <c r="H72" i="2" s="1"/>
  <c r="C80" i="3"/>
  <c r="B77" i="3"/>
  <c r="F77" i="3" s="1"/>
  <c r="G77" i="3" s="1"/>
  <c r="H76" i="3"/>
  <c r="I76" i="3" s="1"/>
  <c r="E85" i="4" l="1"/>
  <c r="C89" i="4"/>
  <c r="B48" i="4"/>
  <c r="G48" i="4" s="1"/>
  <c r="J47" i="4"/>
  <c r="L47" i="4" s="1"/>
  <c r="N47" i="4" s="1"/>
  <c r="P47" i="4" s="1"/>
  <c r="R47" i="4" s="1"/>
  <c r="T48" i="4" s="1"/>
  <c r="J72" i="2"/>
  <c r="I72" i="2"/>
  <c r="E73" i="2"/>
  <c r="H73" i="2" s="1"/>
  <c r="H77" i="3"/>
  <c r="I77" i="3" s="1"/>
  <c r="B78" i="3"/>
  <c r="F78" i="3" s="1"/>
  <c r="G78" i="3" s="1"/>
  <c r="C81" i="3"/>
  <c r="U48" i="4" l="1"/>
  <c r="H48" i="4"/>
  <c r="I48" i="4"/>
  <c r="K48" i="4" s="1"/>
  <c r="M48" i="4" s="1"/>
  <c r="C90" i="4"/>
  <c r="E86" i="4"/>
  <c r="I73" i="2"/>
  <c r="J73" i="2"/>
  <c r="E74" i="2"/>
  <c r="H74" i="2" s="1"/>
  <c r="C82" i="3"/>
  <c r="B79" i="3"/>
  <c r="F79" i="3" s="1"/>
  <c r="G79" i="3" s="1"/>
  <c r="H78" i="3"/>
  <c r="I78" i="3" s="1"/>
  <c r="E87" i="4" l="1"/>
  <c r="C91" i="4"/>
  <c r="J48" i="4"/>
  <c r="L48" i="4" s="1"/>
  <c r="N48" i="4" s="1"/>
  <c r="P48" i="4" s="1"/>
  <c r="R48" i="4" s="1"/>
  <c r="T49" i="4" s="1"/>
  <c r="B49" i="4"/>
  <c r="G49" i="4" s="1"/>
  <c r="J74" i="2"/>
  <c r="I74" i="2"/>
  <c r="E75" i="2"/>
  <c r="H75" i="2" s="1"/>
  <c r="H79" i="3"/>
  <c r="I79" i="3" s="1"/>
  <c r="B80" i="3"/>
  <c r="F80" i="3" s="1"/>
  <c r="G80" i="3" s="1"/>
  <c r="C83" i="3"/>
  <c r="U49" i="4" l="1"/>
  <c r="E88" i="4"/>
  <c r="H49" i="4"/>
  <c r="I49" i="4"/>
  <c r="K49" i="4" s="1"/>
  <c r="M49" i="4" s="1"/>
  <c r="C92" i="4"/>
  <c r="J75" i="2"/>
  <c r="I75" i="2"/>
  <c r="E76" i="2"/>
  <c r="H76" i="2" s="1"/>
  <c r="C84" i="3"/>
  <c r="B81" i="3"/>
  <c r="F81" i="3" s="1"/>
  <c r="G81" i="3" s="1"/>
  <c r="H80" i="3"/>
  <c r="I80" i="3" s="1"/>
  <c r="C93" i="4" l="1"/>
  <c r="J49" i="4"/>
  <c r="L49" i="4" s="1"/>
  <c r="N49" i="4" s="1"/>
  <c r="P49" i="4" s="1"/>
  <c r="R49" i="4" s="1"/>
  <c r="T50" i="4" s="1"/>
  <c r="B50" i="4"/>
  <c r="G50" i="4" s="1"/>
  <c r="E89" i="4"/>
  <c r="I76" i="2"/>
  <c r="J76" i="2"/>
  <c r="E77" i="2"/>
  <c r="B82" i="3"/>
  <c r="F82" i="3" s="1"/>
  <c r="G82" i="3" s="1"/>
  <c r="H81" i="3"/>
  <c r="I81" i="3" s="1"/>
  <c r="C85" i="3"/>
  <c r="I77" i="2" l="1"/>
  <c r="H77" i="2"/>
  <c r="U50" i="4"/>
  <c r="H50" i="4"/>
  <c r="I50" i="4"/>
  <c r="K50" i="4" s="1"/>
  <c r="M50" i="4" s="1"/>
  <c r="E90" i="4"/>
  <c r="C94" i="4"/>
  <c r="J77" i="2"/>
  <c r="E78" i="2"/>
  <c r="H78" i="2" s="1"/>
  <c r="C86" i="3"/>
  <c r="H82" i="3"/>
  <c r="I82" i="3" s="1"/>
  <c r="B83" i="3"/>
  <c r="F83" i="3" s="1"/>
  <c r="G83" i="3" s="1"/>
  <c r="C95" i="4" l="1"/>
  <c r="E91" i="4"/>
  <c r="J50" i="4"/>
  <c r="L50" i="4" s="1"/>
  <c r="N50" i="4" s="1"/>
  <c r="P50" i="4" s="1"/>
  <c r="R50" i="4" s="1"/>
  <c r="T51" i="4" s="1"/>
  <c r="B51" i="4"/>
  <c r="G51" i="4" s="1"/>
  <c r="J78" i="2"/>
  <c r="I78" i="2"/>
  <c r="E79" i="2"/>
  <c r="H79" i="2" s="1"/>
  <c r="B84" i="3"/>
  <c r="F84" i="3" s="1"/>
  <c r="G84" i="3" s="1"/>
  <c r="H83" i="3"/>
  <c r="I83" i="3" s="1"/>
  <c r="C87" i="3"/>
  <c r="U51" i="4" l="1"/>
  <c r="H51" i="4"/>
  <c r="I51" i="4"/>
  <c r="K51" i="4" s="1"/>
  <c r="M51" i="4" s="1"/>
  <c r="E92" i="4"/>
  <c r="C96" i="4"/>
  <c r="J79" i="2"/>
  <c r="I79" i="2"/>
  <c r="E80" i="2"/>
  <c r="H80" i="2" s="1"/>
  <c r="C88" i="3"/>
  <c r="H84" i="3"/>
  <c r="I84" i="3" s="1"/>
  <c r="B85" i="3"/>
  <c r="F85" i="3" s="1"/>
  <c r="G85" i="3" s="1"/>
  <c r="C97" i="4" l="1"/>
  <c r="E93" i="4"/>
  <c r="J51" i="4"/>
  <c r="L51" i="4" s="1"/>
  <c r="N51" i="4" s="1"/>
  <c r="P51" i="4" s="1"/>
  <c r="R51" i="4" s="1"/>
  <c r="T52" i="4" s="1"/>
  <c r="B52" i="4"/>
  <c r="G52" i="4" s="1"/>
  <c r="J80" i="2"/>
  <c r="I80" i="2"/>
  <c r="E81" i="2"/>
  <c r="H81" i="2" s="1"/>
  <c r="B86" i="3"/>
  <c r="F86" i="3" s="1"/>
  <c r="G86" i="3" s="1"/>
  <c r="H85" i="3"/>
  <c r="I85" i="3" s="1"/>
  <c r="C89" i="3"/>
  <c r="U52" i="4" l="1"/>
  <c r="H52" i="4"/>
  <c r="I52" i="4"/>
  <c r="K52" i="4" s="1"/>
  <c r="M52" i="4" s="1"/>
  <c r="E94" i="4"/>
  <c r="C98" i="4"/>
  <c r="J81" i="2"/>
  <c r="I81" i="2"/>
  <c r="E82" i="2"/>
  <c r="H82" i="2" s="1"/>
  <c r="C90" i="3"/>
  <c r="B87" i="3"/>
  <c r="F87" i="3" s="1"/>
  <c r="G87" i="3" s="1"/>
  <c r="H86" i="3"/>
  <c r="I86" i="3" s="1"/>
  <c r="C99" i="4" l="1"/>
  <c r="E95" i="4"/>
  <c r="B53" i="4"/>
  <c r="G53" i="4" s="1"/>
  <c r="J52" i="4"/>
  <c r="L52" i="4" s="1"/>
  <c r="N52" i="4" s="1"/>
  <c r="P52" i="4" s="1"/>
  <c r="R52" i="4" s="1"/>
  <c r="T53" i="4" s="1"/>
  <c r="I82" i="2"/>
  <c r="J82" i="2"/>
  <c r="E83" i="2"/>
  <c r="H83" i="2" s="1"/>
  <c r="B88" i="3"/>
  <c r="F88" i="3" s="1"/>
  <c r="G88" i="3" s="1"/>
  <c r="H87" i="3"/>
  <c r="I87" i="3" s="1"/>
  <c r="C91" i="3"/>
  <c r="U53" i="4" l="1"/>
  <c r="H53" i="4"/>
  <c r="I53" i="4"/>
  <c r="K53" i="4" s="1"/>
  <c r="M53" i="4" s="1"/>
  <c r="E96" i="4"/>
  <c r="C100" i="4"/>
  <c r="J83" i="2"/>
  <c r="I83" i="2"/>
  <c r="E84" i="2"/>
  <c r="H84" i="2" s="1"/>
  <c r="C92" i="3"/>
  <c r="B89" i="3"/>
  <c r="F89" i="3" s="1"/>
  <c r="G89" i="3" s="1"/>
  <c r="H88" i="3"/>
  <c r="I88" i="3" s="1"/>
  <c r="C101" i="4" l="1"/>
  <c r="E97" i="4"/>
  <c r="J53" i="4"/>
  <c r="L53" i="4" s="1"/>
  <c r="N53" i="4" s="1"/>
  <c r="P53" i="4" s="1"/>
  <c r="R53" i="4" s="1"/>
  <c r="T54" i="4" s="1"/>
  <c r="B54" i="4"/>
  <c r="G54" i="4" s="1"/>
  <c r="I84" i="2"/>
  <c r="J84" i="2"/>
  <c r="E85" i="2"/>
  <c r="H85" i="2" s="1"/>
  <c r="H89" i="3"/>
  <c r="I89" i="3" s="1"/>
  <c r="B90" i="3"/>
  <c r="F90" i="3" s="1"/>
  <c r="G90" i="3" s="1"/>
  <c r="C93" i="3"/>
  <c r="U54" i="4" l="1"/>
  <c r="H54" i="4"/>
  <c r="I54" i="4"/>
  <c r="K54" i="4" s="1"/>
  <c r="M54" i="4" s="1"/>
  <c r="E98" i="4"/>
  <c r="C102" i="4"/>
  <c r="I85" i="2"/>
  <c r="J85" i="2"/>
  <c r="E86" i="2"/>
  <c r="H86" i="2" s="1"/>
  <c r="C94" i="3"/>
  <c r="B91" i="3"/>
  <c r="F91" i="3" s="1"/>
  <c r="G91" i="3" s="1"/>
  <c r="H90" i="3"/>
  <c r="I90" i="3" s="1"/>
  <c r="C103" i="4" l="1"/>
  <c r="E99" i="4"/>
  <c r="B55" i="4"/>
  <c r="G55" i="4" s="1"/>
  <c r="J54" i="4"/>
  <c r="L54" i="4" s="1"/>
  <c r="N54" i="4" s="1"/>
  <c r="P54" i="4" s="1"/>
  <c r="R54" i="4" s="1"/>
  <c r="T55" i="4" s="1"/>
  <c r="J86" i="2"/>
  <c r="I86" i="2"/>
  <c r="E87" i="2"/>
  <c r="H87" i="2" s="1"/>
  <c r="B92" i="3"/>
  <c r="F92" i="3" s="1"/>
  <c r="G92" i="3" s="1"/>
  <c r="H91" i="3"/>
  <c r="I91" i="3" s="1"/>
  <c r="C95" i="3"/>
  <c r="U55" i="4" l="1"/>
  <c r="H55" i="4"/>
  <c r="I55" i="4"/>
  <c r="K55" i="4" s="1"/>
  <c r="M55" i="4" s="1"/>
  <c r="E100" i="4"/>
  <c r="C104" i="4"/>
  <c r="J87" i="2"/>
  <c r="I87" i="2"/>
  <c r="E88" i="2"/>
  <c r="H88" i="2" s="1"/>
  <c r="C96" i="3"/>
  <c r="B93" i="3"/>
  <c r="F93" i="3" s="1"/>
  <c r="G93" i="3" s="1"/>
  <c r="H92" i="3"/>
  <c r="I92" i="3" s="1"/>
  <c r="E101" i="4" l="1"/>
  <c r="C105" i="4"/>
  <c r="J55" i="4"/>
  <c r="L55" i="4" s="1"/>
  <c r="N55" i="4" s="1"/>
  <c r="P55" i="4" s="1"/>
  <c r="R55" i="4" s="1"/>
  <c r="T56" i="4" s="1"/>
  <c r="B56" i="4"/>
  <c r="G56" i="4" s="1"/>
  <c r="J88" i="2"/>
  <c r="I88" i="2"/>
  <c r="E89" i="2"/>
  <c r="H89" i="2" s="1"/>
  <c r="B94" i="3"/>
  <c r="F94" i="3" s="1"/>
  <c r="G94" i="3" s="1"/>
  <c r="H93" i="3"/>
  <c r="I93" i="3" s="1"/>
  <c r="C97" i="3"/>
  <c r="U56" i="4" l="1"/>
  <c r="H56" i="4"/>
  <c r="I56" i="4"/>
  <c r="K56" i="4" s="1"/>
  <c r="M56" i="4" s="1"/>
  <c r="C106" i="4"/>
  <c r="E102" i="4"/>
  <c r="I89" i="2"/>
  <c r="J89" i="2"/>
  <c r="E90" i="2"/>
  <c r="H90" i="2" s="1"/>
  <c r="C98" i="3"/>
  <c r="B95" i="3"/>
  <c r="F95" i="3" s="1"/>
  <c r="G95" i="3" s="1"/>
  <c r="H94" i="3"/>
  <c r="I94" i="3" s="1"/>
  <c r="C107" i="4" l="1"/>
  <c r="E103" i="4"/>
  <c r="J56" i="4"/>
  <c r="L56" i="4" s="1"/>
  <c r="N56" i="4" s="1"/>
  <c r="P56" i="4" s="1"/>
  <c r="R56" i="4" s="1"/>
  <c r="T57" i="4" s="1"/>
  <c r="B57" i="4"/>
  <c r="G57" i="4" s="1"/>
  <c r="J90" i="2"/>
  <c r="I90" i="2"/>
  <c r="E91" i="2"/>
  <c r="H91" i="2" s="1"/>
  <c r="B96" i="3"/>
  <c r="F96" i="3" s="1"/>
  <c r="G96" i="3" s="1"/>
  <c r="H95" i="3"/>
  <c r="I95" i="3" s="1"/>
  <c r="C99" i="3"/>
  <c r="U57" i="4" l="1"/>
  <c r="H57" i="4"/>
  <c r="I57" i="4"/>
  <c r="K57" i="4" s="1"/>
  <c r="M57" i="4" s="1"/>
  <c r="E104" i="4"/>
  <c r="C108" i="4"/>
  <c r="J91" i="2"/>
  <c r="I91" i="2"/>
  <c r="E92" i="2"/>
  <c r="H92" i="2" s="1"/>
  <c r="C100" i="3"/>
  <c r="H96" i="3"/>
  <c r="I96" i="3" s="1"/>
  <c r="B97" i="3"/>
  <c r="F97" i="3" s="1"/>
  <c r="G97" i="3" s="1"/>
  <c r="C109" i="4" l="1"/>
  <c r="E105" i="4"/>
  <c r="B58" i="4"/>
  <c r="G58" i="4" s="1"/>
  <c r="J57" i="4"/>
  <c r="L57" i="4" s="1"/>
  <c r="N57" i="4" s="1"/>
  <c r="P57" i="4" s="1"/>
  <c r="R57" i="4" s="1"/>
  <c r="T58" i="4" s="1"/>
  <c r="J92" i="2"/>
  <c r="I92" i="2"/>
  <c r="E93" i="2"/>
  <c r="H93" i="2" s="1"/>
  <c r="B98" i="3"/>
  <c r="F98" i="3" s="1"/>
  <c r="G98" i="3" s="1"/>
  <c r="H97" i="3"/>
  <c r="I97" i="3" s="1"/>
  <c r="C101" i="3"/>
  <c r="U58" i="4" l="1"/>
  <c r="H58" i="4"/>
  <c r="I58" i="4"/>
  <c r="K58" i="4" s="1"/>
  <c r="M58" i="4" s="1"/>
  <c r="E106" i="4"/>
  <c r="C110" i="4"/>
  <c r="J93" i="2"/>
  <c r="I93" i="2"/>
  <c r="E94" i="2"/>
  <c r="H94" i="2" s="1"/>
  <c r="C102" i="3"/>
  <c r="B99" i="3"/>
  <c r="F99" i="3" s="1"/>
  <c r="G99" i="3" s="1"/>
  <c r="H98" i="3"/>
  <c r="I98" i="3" s="1"/>
  <c r="E107" i="4" l="1"/>
  <c r="C111" i="4"/>
  <c r="B59" i="4"/>
  <c r="G59" i="4" s="1"/>
  <c r="J58" i="4"/>
  <c r="L58" i="4" s="1"/>
  <c r="N58" i="4" s="1"/>
  <c r="P58" i="4" s="1"/>
  <c r="R58" i="4" s="1"/>
  <c r="T59" i="4" s="1"/>
  <c r="J94" i="2"/>
  <c r="I94" i="2"/>
  <c r="E95" i="2"/>
  <c r="H95" i="2" s="1"/>
  <c r="B100" i="3"/>
  <c r="F100" i="3" s="1"/>
  <c r="G100" i="3" s="1"/>
  <c r="H99" i="3"/>
  <c r="I99" i="3" s="1"/>
  <c r="C103" i="3"/>
  <c r="U59" i="4" l="1"/>
  <c r="H59" i="4"/>
  <c r="I59" i="4"/>
  <c r="K59" i="4" s="1"/>
  <c r="M59" i="4" s="1"/>
  <c r="E108" i="4"/>
  <c r="J95" i="2"/>
  <c r="I95" i="2"/>
  <c r="E96" i="2"/>
  <c r="H96" i="2" s="1"/>
  <c r="C104" i="3"/>
  <c r="B101" i="3"/>
  <c r="F101" i="3" s="1"/>
  <c r="G101" i="3" s="1"/>
  <c r="H100" i="3"/>
  <c r="I100" i="3" s="1"/>
  <c r="E109" i="4" l="1"/>
  <c r="J59" i="4"/>
  <c r="L59" i="4" s="1"/>
  <c r="N59" i="4" s="1"/>
  <c r="P59" i="4" s="1"/>
  <c r="R59" i="4" s="1"/>
  <c r="T60" i="4" s="1"/>
  <c r="B60" i="4"/>
  <c r="G60" i="4" s="1"/>
  <c r="J96" i="2"/>
  <c r="I96" i="2"/>
  <c r="E97" i="2"/>
  <c r="H97" i="2" s="1"/>
  <c r="H101" i="3"/>
  <c r="I101" i="3" s="1"/>
  <c r="B102" i="3"/>
  <c r="F102" i="3" s="1"/>
  <c r="G102" i="3" s="1"/>
  <c r="C105" i="3"/>
  <c r="U60" i="4" l="1"/>
  <c r="H60" i="4"/>
  <c r="I60" i="4"/>
  <c r="K60" i="4" s="1"/>
  <c r="M60" i="4" s="1"/>
  <c r="E110" i="4"/>
  <c r="J97" i="2"/>
  <c r="I97" i="2"/>
  <c r="E98" i="2"/>
  <c r="H98" i="2" s="1"/>
  <c r="H102" i="3"/>
  <c r="I102" i="3" s="1"/>
  <c r="B103" i="3"/>
  <c r="F103" i="3" s="1"/>
  <c r="G103" i="3" s="1"/>
  <c r="C106" i="3"/>
  <c r="E111" i="4" l="1"/>
  <c r="B61" i="4"/>
  <c r="G61" i="4" s="1"/>
  <c r="J60" i="4"/>
  <c r="L60" i="4" s="1"/>
  <c r="N60" i="4" s="1"/>
  <c r="P60" i="4" s="1"/>
  <c r="R60" i="4" s="1"/>
  <c r="T61" i="4" s="1"/>
  <c r="J98" i="2"/>
  <c r="I98" i="2"/>
  <c r="E99" i="2"/>
  <c r="H99" i="2" s="1"/>
  <c r="C107" i="3"/>
  <c r="B104" i="3"/>
  <c r="F104" i="3" s="1"/>
  <c r="G104" i="3" s="1"/>
  <c r="H103" i="3"/>
  <c r="I103" i="3" s="1"/>
  <c r="U61" i="4" l="1"/>
  <c r="H61" i="4"/>
  <c r="I61" i="4"/>
  <c r="K61" i="4" s="1"/>
  <c r="M61" i="4" s="1"/>
  <c r="J99" i="2"/>
  <c r="I99" i="2"/>
  <c r="E100" i="2"/>
  <c r="H100" i="2" s="1"/>
  <c r="B105" i="3"/>
  <c r="F105" i="3" s="1"/>
  <c r="G105" i="3" s="1"/>
  <c r="H104" i="3"/>
  <c r="I104" i="3" s="1"/>
  <c r="C108" i="3"/>
  <c r="J61" i="4" l="1"/>
  <c r="L61" i="4" s="1"/>
  <c r="N61" i="4" s="1"/>
  <c r="P61" i="4" s="1"/>
  <c r="R61" i="4" s="1"/>
  <c r="T62" i="4" s="1"/>
  <c r="B62" i="4"/>
  <c r="G62" i="4" s="1"/>
  <c r="J100" i="2"/>
  <c r="I100" i="2"/>
  <c r="E101" i="2"/>
  <c r="H101" i="2" s="1"/>
  <c r="C109" i="3"/>
  <c r="B106" i="3"/>
  <c r="F106" i="3" s="1"/>
  <c r="G106" i="3" s="1"/>
  <c r="H105" i="3"/>
  <c r="I105" i="3" s="1"/>
  <c r="U62" i="4" l="1"/>
  <c r="H62" i="4"/>
  <c r="I62" i="4"/>
  <c r="K62" i="4" s="1"/>
  <c r="M62" i="4" s="1"/>
  <c r="I101" i="2"/>
  <c r="J101" i="2"/>
  <c r="E102" i="2"/>
  <c r="H102" i="2" s="1"/>
  <c r="H106" i="3"/>
  <c r="I106" i="3" s="1"/>
  <c r="B107" i="3"/>
  <c r="F107" i="3" s="1"/>
  <c r="G107" i="3" s="1"/>
  <c r="J62" i="4" l="1"/>
  <c r="L62" i="4" s="1"/>
  <c r="N62" i="4" s="1"/>
  <c r="P62" i="4" s="1"/>
  <c r="R62" i="4" s="1"/>
  <c r="T63" i="4" s="1"/>
  <c r="B63" i="4"/>
  <c r="G63" i="4" s="1"/>
  <c r="J102" i="2"/>
  <c r="I102" i="2"/>
  <c r="E103" i="2"/>
  <c r="H103" i="2" s="1"/>
  <c r="H107" i="3"/>
  <c r="I107" i="3" s="1"/>
  <c r="B108" i="3"/>
  <c r="F108" i="3" s="1"/>
  <c r="G108" i="3" s="1"/>
  <c r="U63" i="4" l="1"/>
  <c r="H63" i="4"/>
  <c r="I63" i="4"/>
  <c r="K63" i="4" s="1"/>
  <c r="M63" i="4" s="1"/>
  <c r="J103" i="2"/>
  <c r="I103" i="2"/>
  <c r="H108" i="3"/>
  <c r="I108" i="3" s="1"/>
  <c r="B109" i="3"/>
  <c r="F109" i="3" s="1"/>
  <c r="G109" i="3" s="1"/>
  <c r="J63" i="4" l="1"/>
  <c r="L63" i="4" s="1"/>
  <c r="N63" i="4" s="1"/>
  <c r="P63" i="4" s="1"/>
  <c r="R63" i="4" s="1"/>
  <c r="T64" i="4" s="1"/>
  <c r="B64" i="4"/>
  <c r="G64" i="4" s="1"/>
  <c r="H109" i="3"/>
  <c r="I109" i="3" s="1"/>
  <c r="U64" i="4" l="1"/>
  <c r="H64" i="4"/>
  <c r="I64" i="4"/>
  <c r="K64" i="4" s="1"/>
  <c r="M64" i="4" s="1"/>
  <c r="J64" i="4" l="1"/>
  <c r="L64" i="4" s="1"/>
  <c r="N64" i="4" s="1"/>
  <c r="P64" i="4" s="1"/>
  <c r="R64" i="4" s="1"/>
  <c r="T65" i="4" s="1"/>
  <c r="B65" i="4"/>
  <c r="G65" i="4" s="1"/>
  <c r="U65" i="4" l="1"/>
  <c r="H65" i="4"/>
  <c r="I65" i="4"/>
  <c r="K65" i="4" s="1"/>
  <c r="M65" i="4" s="1"/>
  <c r="B66" i="4" l="1"/>
  <c r="G66" i="4" s="1"/>
  <c r="J65" i="4"/>
  <c r="L65" i="4" s="1"/>
  <c r="N65" i="4" s="1"/>
  <c r="P65" i="4" s="1"/>
  <c r="R65" i="4" s="1"/>
  <c r="T66" i="4" s="1"/>
  <c r="U66" i="4" l="1"/>
  <c r="H66" i="4"/>
  <c r="I66" i="4"/>
  <c r="K66" i="4" s="1"/>
  <c r="M66" i="4" s="1"/>
  <c r="J66" i="4" l="1"/>
  <c r="L66" i="4" s="1"/>
  <c r="N66" i="4" s="1"/>
  <c r="P66" i="4" s="1"/>
  <c r="R66" i="4" s="1"/>
  <c r="T67" i="4" s="1"/>
  <c r="B67" i="4"/>
  <c r="G67" i="4" s="1"/>
  <c r="U67" i="4" l="1"/>
  <c r="H67" i="4"/>
  <c r="I67" i="4"/>
  <c r="K67" i="4" s="1"/>
  <c r="M67" i="4" s="1"/>
  <c r="B68" i="4" l="1"/>
  <c r="G68" i="4" s="1"/>
  <c r="J67" i="4"/>
  <c r="L67" i="4" s="1"/>
  <c r="N67" i="4" s="1"/>
  <c r="P67" i="4" s="1"/>
  <c r="R67" i="4" s="1"/>
  <c r="T68" i="4" s="1"/>
  <c r="U68" i="4" l="1"/>
  <c r="H68" i="4"/>
  <c r="I68" i="4"/>
  <c r="K68" i="4" s="1"/>
  <c r="M68" i="4" s="1"/>
  <c r="J68" i="4" l="1"/>
  <c r="L68" i="4" s="1"/>
  <c r="N68" i="4" s="1"/>
  <c r="P68" i="4" s="1"/>
  <c r="R68" i="4" s="1"/>
  <c r="T69" i="4" s="1"/>
  <c r="B69" i="4"/>
  <c r="G69" i="4" s="1"/>
  <c r="U69" i="4" l="1"/>
  <c r="H69" i="4"/>
  <c r="I69" i="4"/>
  <c r="K69" i="4" s="1"/>
  <c r="M69" i="4" s="1"/>
  <c r="J69" i="4" l="1"/>
  <c r="L69" i="4" s="1"/>
  <c r="N69" i="4" s="1"/>
  <c r="P69" i="4" s="1"/>
  <c r="R69" i="4" s="1"/>
  <c r="T70" i="4" s="1"/>
  <c r="B70" i="4"/>
  <c r="G70" i="4" s="1"/>
  <c r="U70" i="4" l="1"/>
  <c r="H70" i="4"/>
  <c r="I70" i="4"/>
  <c r="K70" i="4" s="1"/>
  <c r="M70" i="4" s="1"/>
  <c r="B71" i="4" l="1"/>
  <c r="G71" i="4" s="1"/>
  <c r="J70" i="4"/>
  <c r="L70" i="4" s="1"/>
  <c r="N70" i="4" s="1"/>
  <c r="P70" i="4" s="1"/>
  <c r="R70" i="4" s="1"/>
  <c r="T71" i="4" s="1"/>
  <c r="U71" i="4" l="1"/>
  <c r="H71" i="4"/>
  <c r="I71" i="4"/>
  <c r="K71" i="4" s="1"/>
  <c r="M71" i="4" s="1"/>
  <c r="B72" i="4" l="1"/>
  <c r="G72" i="4" s="1"/>
  <c r="J71" i="4"/>
  <c r="L71" i="4" s="1"/>
  <c r="N71" i="4" s="1"/>
  <c r="P71" i="4" s="1"/>
  <c r="R71" i="4" s="1"/>
  <c r="T72" i="4" s="1"/>
  <c r="U72" i="4" l="1"/>
  <c r="H72" i="4"/>
  <c r="I72" i="4"/>
  <c r="K72" i="4" s="1"/>
  <c r="M72" i="4" s="1"/>
  <c r="J72" i="4" l="1"/>
  <c r="L72" i="4" s="1"/>
  <c r="N72" i="4" s="1"/>
  <c r="P72" i="4" s="1"/>
  <c r="R72" i="4" s="1"/>
  <c r="T73" i="4" s="1"/>
  <c r="B73" i="4"/>
  <c r="G73" i="4" s="1"/>
  <c r="U73" i="4" l="1"/>
  <c r="H73" i="4"/>
  <c r="I73" i="4"/>
  <c r="K73" i="4" s="1"/>
  <c r="M73" i="4" s="1"/>
  <c r="B74" i="4" l="1"/>
  <c r="G74" i="4" s="1"/>
  <c r="J73" i="4"/>
  <c r="L73" i="4" s="1"/>
  <c r="N73" i="4" s="1"/>
  <c r="P73" i="4" s="1"/>
  <c r="R73" i="4" s="1"/>
  <c r="T74" i="4" s="1"/>
  <c r="U74" i="4" l="1"/>
  <c r="H74" i="4"/>
  <c r="I74" i="4"/>
  <c r="K74" i="4" s="1"/>
  <c r="M74" i="4" s="1"/>
  <c r="J74" i="4" l="1"/>
  <c r="L74" i="4" s="1"/>
  <c r="N74" i="4" s="1"/>
  <c r="P74" i="4" s="1"/>
  <c r="R74" i="4" s="1"/>
  <c r="T75" i="4" s="1"/>
  <c r="B75" i="4"/>
  <c r="G75" i="4" s="1"/>
  <c r="U75" i="4" l="1"/>
  <c r="H75" i="4"/>
  <c r="I75" i="4"/>
  <c r="K75" i="4" s="1"/>
  <c r="M75" i="4" s="1"/>
  <c r="B76" i="4" l="1"/>
  <c r="G76" i="4" s="1"/>
  <c r="J75" i="4"/>
  <c r="L75" i="4" s="1"/>
  <c r="N75" i="4" s="1"/>
  <c r="P75" i="4" s="1"/>
  <c r="R75" i="4" s="1"/>
  <c r="T76" i="4" s="1"/>
  <c r="U76" i="4" l="1"/>
  <c r="H76" i="4"/>
  <c r="I76" i="4"/>
  <c r="K76" i="4" s="1"/>
  <c r="M76" i="4" s="1"/>
  <c r="B77" i="4" l="1"/>
  <c r="G77" i="4" s="1"/>
  <c r="J76" i="4"/>
  <c r="L76" i="4" s="1"/>
  <c r="N76" i="4" s="1"/>
  <c r="P76" i="4" s="1"/>
  <c r="R76" i="4" s="1"/>
  <c r="T77" i="4" s="1"/>
  <c r="U77" i="4" l="1"/>
  <c r="H77" i="4"/>
  <c r="I77" i="4"/>
  <c r="K77" i="4" s="1"/>
  <c r="M77" i="4" s="1"/>
  <c r="J77" i="4" l="1"/>
  <c r="L77" i="4" s="1"/>
  <c r="N77" i="4" s="1"/>
  <c r="P77" i="4" s="1"/>
  <c r="R77" i="4" s="1"/>
  <c r="T78" i="4" s="1"/>
  <c r="B78" i="4"/>
  <c r="G78" i="4" s="1"/>
  <c r="U78" i="4" l="1"/>
  <c r="H78" i="4"/>
  <c r="I78" i="4"/>
  <c r="K78" i="4" s="1"/>
  <c r="M78" i="4" s="1"/>
  <c r="J78" i="4" l="1"/>
  <c r="L78" i="4" s="1"/>
  <c r="N78" i="4" s="1"/>
  <c r="P78" i="4" s="1"/>
  <c r="R78" i="4" s="1"/>
  <c r="T79" i="4" s="1"/>
  <c r="B79" i="4"/>
  <c r="G79" i="4" s="1"/>
  <c r="U79" i="4" l="1"/>
  <c r="H79" i="4"/>
  <c r="I79" i="4"/>
  <c r="K79" i="4" s="1"/>
  <c r="M79" i="4" s="1"/>
  <c r="J79" i="4" l="1"/>
  <c r="L79" i="4" s="1"/>
  <c r="N79" i="4" s="1"/>
  <c r="P79" i="4" s="1"/>
  <c r="R79" i="4" s="1"/>
  <c r="T80" i="4" s="1"/>
  <c r="B80" i="4"/>
  <c r="G80" i="4" s="1"/>
  <c r="U80" i="4" l="1"/>
  <c r="H80" i="4"/>
  <c r="I80" i="4"/>
  <c r="K80" i="4" s="1"/>
  <c r="M80" i="4" s="1"/>
  <c r="J80" i="4" l="1"/>
  <c r="L80" i="4" s="1"/>
  <c r="N80" i="4" s="1"/>
  <c r="P80" i="4" s="1"/>
  <c r="R80" i="4" s="1"/>
  <c r="T81" i="4" s="1"/>
  <c r="B81" i="4"/>
  <c r="G81" i="4" s="1"/>
  <c r="U81" i="4" l="1"/>
  <c r="H81" i="4"/>
  <c r="I81" i="4"/>
  <c r="K81" i="4" s="1"/>
  <c r="M81" i="4" s="1"/>
  <c r="B82" i="4" l="1"/>
  <c r="G82" i="4" s="1"/>
  <c r="J81" i="4"/>
  <c r="L81" i="4" s="1"/>
  <c r="N81" i="4" s="1"/>
  <c r="P81" i="4" s="1"/>
  <c r="R81" i="4" s="1"/>
  <c r="T82" i="4" s="1"/>
  <c r="U82" i="4" l="1"/>
  <c r="H82" i="4"/>
  <c r="I82" i="4"/>
  <c r="K82" i="4" s="1"/>
  <c r="M82" i="4" s="1"/>
  <c r="J82" i="4" l="1"/>
  <c r="L82" i="4" s="1"/>
  <c r="N82" i="4" s="1"/>
  <c r="P82" i="4" s="1"/>
  <c r="R82" i="4" s="1"/>
  <c r="T83" i="4" s="1"/>
  <c r="B83" i="4"/>
  <c r="G83" i="4" s="1"/>
  <c r="U83" i="4" l="1"/>
  <c r="H83" i="4"/>
  <c r="I83" i="4"/>
  <c r="K83" i="4" s="1"/>
  <c r="M83" i="4" s="1"/>
  <c r="J83" i="4" l="1"/>
  <c r="L83" i="4" s="1"/>
  <c r="N83" i="4" s="1"/>
  <c r="P83" i="4" s="1"/>
  <c r="R83" i="4" s="1"/>
  <c r="T84" i="4" s="1"/>
  <c r="B84" i="4"/>
  <c r="G84" i="4" s="1"/>
  <c r="U84" i="4" l="1"/>
  <c r="H84" i="4"/>
  <c r="I84" i="4"/>
  <c r="K84" i="4" s="1"/>
  <c r="M84" i="4" s="1"/>
  <c r="B85" i="4" l="1"/>
  <c r="G85" i="4" s="1"/>
  <c r="J84" i="4"/>
  <c r="L84" i="4" s="1"/>
  <c r="N84" i="4" s="1"/>
  <c r="P84" i="4" s="1"/>
  <c r="R84" i="4" s="1"/>
  <c r="T85" i="4" s="1"/>
  <c r="U85" i="4" l="1"/>
  <c r="H85" i="4"/>
  <c r="I85" i="4"/>
  <c r="K85" i="4" s="1"/>
  <c r="M85" i="4" s="1"/>
  <c r="J85" i="4" l="1"/>
  <c r="L85" i="4" s="1"/>
  <c r="N85" i="4" s="1"/>
  <c r="P85" i="4" s="1"/>
  <c r="R85" i="4" s="1"/>
  <c r="T86" i="4" s="1"/>
  <c r="B86" i="4"/>
  <c r="G86" i="4" s="1"/>
  <c r="U86" i="4" l="1"/>
  <c r="H86" i="4"/>
  <c r="I86" i="4"/>
  <c r="K86" i="4" s="1"/>
  <c r="M86" i="4" s="1"/>
  <c r="J86" i="4" l="1"/>
  <c r="L86" i="4" s="1"/>
  <c r="N86" i="4" s="1"/>
  <c r="P86" i="4" s="1"/>
  <c r="R86" i="4" s="1"/>
  <c r="T87" i="4" s="1"/>
  <c r="B87" i="4"/>
  <c r="G87" i="4" s="1"/>
  <c r="U87" i="4" l="1"/>
  <c r="H87" i="4"/>
  <c r="I87" i="4"/>
  <c r="K87" i="4" s="1"/>
  <c r="M87" i="4" s="1"/>
  <c r="J87" i="4" l="1"/>
  <c r="L87" i="4" s="1"/>
  <c r="N87" i="4" s="1"/>
  <c r="P87" i="4" s="1"/>
  <c r="R87" i="4" s="1"/>
  <c r="T88" i="4" s="1"/>
  <c r="B88" i="4"/>
  <c r="G88" i="4" s="1"/>
  <c r="U88" i="4" l="1"/>
  <c r="H88" i="4"/>
  <c r="I88" i="4"/>
  <c r="K88" i="4" s="1"/>
  <c r="M88" i="4" s="1"/>
  <c r="B89" i="4" l="1"/>
  <c r="G89" i="4" s="1"/>
  <c r="J88" i="4"/>
  <c r="L88" i="4" s="1"/>
  <c r="N88" i="4" s="1"/>
  <c r="P88" i="4" s="1"/>
  <c r="R88" i="4" s="1"/>
  <c r="T89" i="4" s="1"/>
  <c r="U89" i="4" l="1"/>
  <c r="H89" i="4"/>
  <c r="I89" i="4"/>
  <c r="K89" i="4" s="1"/>
  <c r="M89" i="4" s="1"/>
  <c r="B90" i="4" l="1"/>
  <c r="G90" i="4" s="1"/>
  <c r="J89" i="4"/>
  <c r="L89" i="4" s="1"/>
  <c r="N89" i="4" s="1"/>
  <c r="P89" i="4" s="1"/>
  <c r="R89" i="4" s="1"/>
  <c r="T90" i="4" s="1"/>
  <c r="U90" i="4" l="1"/>
  <c r="H90" i="4"/>
  <c r="I90" i="4"/>
  <c r="K90" i="4" s="1"/>
  <c r="M90" i="4" s="1"/>
  <c r="B91" i="4" l="1"/>
  <c r="G91" i="4" s="1"/>
  <c r="J90" i="4"/>
  <c r="L90" i="4" s="1"/>
  <c r="N90" i="4" s="1"/>
  <c r="P90" i="4" s="1"/>
  <c r="R90" i="4" s="1"/>
  <c r="T91" i="4" s="1"/>
  <c r="U91" i="4" l="1"/>
  <c r="H91" i="4"/>
  <c r="I91" i="4"/>
  <c r="K91" i="4" s="1"/>
  <c r="M91" i="4" s="1"/>
  <c r="B92" i="4" l="1"/>
  <c r="G92" i="4" s="1"/>
  <c r="J91" i="4"/>
  <c r="L91" i="4" s="1"/>
  <c r="N91" i="4" s="1"/>
  <c r="P91" i="4" s="1"/>
  <c r="R91" i="4" s="1"/>
  <c r="T92" i="4" s="1"/>
  <c r="H92" i="4" l="1"/>
  <c r="I92" i="4"/>
  <c r="K92" i="4" s="1"/>
  <c r="M92" i="4" s="1"/>
  <c r="B93" i="4" l="1"/>
  <c r="G93" i="4" s="1"/>
  <c r="J92" i="4"/>
  <c r="L92" i="4" s="1"/>
  <c r="N92" i="4" s="1"/>
  <c r="P92" i="4" s="1"/>
  <c r="R92" i="4" s="1"/>
  <c r="T93" i="4" s="1"/>
  <c r="U93" i="4" l="1"/>
  <c r="H93" i="4"/>
  <c r="I93" i="4"/>
  <c r="K93" i="4" s="1"/>
  <c r="M93" i="4" s="1"/>
  <c r="J93" i="4" l="1"/>
  <c r="L93" i="4" s="1"/>
  <c r="N93" i="4" s="1"/>
  <c r="P93" i="4" s="1"/>
  <c r="R93" i="4" s="1"/>
  <c r="T94" i="4" s="1"/>
  <c r="B94" i="4"/>
  <c r="G94" i="4" s="1"/>
  <c r="U94" i="4" l="1"/>
  <c r="H94" i="4"/>
  <c r="I94" i="4"/>
  <c r="K94" i="4" s="1"/>
  <c r="M94" i="4" s="1"/>
  <c r="B95" i="4" l="1"/>
  <c r="G95" i="4" s="1"/>
  <c r="J94" i="4"/>
  <c r="L94" i="4" s="1"/>
  <c r="N94" i="4" s="1"/>
  <c r="P94" i="4" s="1"/>
  <c r="R94" i="4" s="1"/>
  <c r="T95" i="4" s="1"/>
  <c r="U95" i="4" l="1"/>
  <c r="H95" i="4"/>
  <c r="I95" i="4"/>
  <c r="K95" i="4" s="1"/>
  <c r="M95" i="4" s="1"/>
  <c r="B96" i="4" l="1"/>
  <c r="G96" i="4" s="1"/>
  <c r="J95" i="4"/>
  <c r="L95" i="4" s="1"/>
  <c r="N95" i="4" s="1"/>
  <c r="P95" i="4" s="1"/>
  <c r="R95" i="4" s="1"/>
  <c r="T96" i="4" s="1"/>
  <c r="U96" i="4" l="1"/>
  <c r="H96" i="4"/>
  <c r="I96" i="4"/>
  <c r="K96" i="4" s="1"/>
  <c r="M96" i="4" s="1"/>
  <c r="J96" i="4" l="1"/>
  <c r="L96" i="4" s="1"/>
  <c r="N96" i="4" s="1"/>
  <c r="P96" i="4" s="1"/>
  <c r="R96" i="4" s="1"/>
  <c r="T97" i="4" s="1"/>
  <c r="B97" i="4"/>
  <c r="G97" i="4" s="1"/>
  <c r="U97" i="4" l="1"/>
  <c r="H97" i="4"/>
  <c r="I97" i="4"/>
  <c r="K97" i="4" s="1"/>
  <c r="M97" i="4" s="1"/>
  <c r="J97" i="4" l="1"/>
  <c r="L97" i="4" s="1"/>
  <c r="N97" i="4" s="1"/>
  <c r="P97" i="4" s="1"/>
  <c r="R97" i="4" s="1"/>
  <c r="T98" i="4" s="1"/>
  <c r="B98" i="4"/>
  <c r="G98" i="4" s="1"/>
  <c r="U98" i="4" l="1"/>
  <c r="H98" i="4"/>
  <c r="I98" i="4"/>
  <c r="K98" i="4" s="1"/>
  <c r="M98" i="4" s="1"/>
  <c r="J98" i="4" l="1"/>
  <c r="L98" i="4" s="1"/>
  <c r="N98" i="4" s="1"/>
  <c r="P98" i="4" s="1"/>
  <c r="R98" i="4" s="1"/>
  <c r="T99" i="4" s="1"/>
  <c r="B99" i="4"/>
  <c r="G99" i="4" s="1"/>
  <c r="U99" i="4" l="1"/>
  <c r="H99" i="4"/>
  <c r="I99" i="4"/>
  <c r="K99" i="4" s="1"/>
  <c r="M99" i="4" s="1"/>
  <c r="J99" i="4" l="1"/>
  <c r="L99" i="4" s="1"/>
  <c r="N99" i="4" s="1"/>
  <c r="P99" i="4" s="1"/>
  <c r="R99" i="4" s="1"/>
  <c r="T100" i="4" s="1"/>
  <c r="B100" i="4"/>
  <c r="G100" i="4" s="1"/>
  <c r="U100" i="4" l="1"/>
  <c r="H100" i="4"/>
  <c r="I100" i="4"/>
  <c r="K100" i="4" s="1"/>
  <c r="M100" i="4" s="1"/>
  <c r="J100" i="4" l="1"/>
  <c r="L100" i="4" s="1"/>
  <c r="N100" i="4" s="1"/>
  <c r="P100" i="4" s="1"/>
  <c r="R100" i="4" s="1"/>
  <c r="T101" i="4" s="1"/>
  <c r="B101" i="4"/>
  <c r="G101" i="4" s="1"/>
  <c r="U101" i="4" l="1"/>
  <c r="H101" i="4"/>
  <c r="I101" i="4"/>
  <c r="K101" i="4" s="1"/>
  <c r="M101" i="4" s="1"/>
  <c r="J101" i="4" l="1"/>
  <c r="L101" i="4" s="1"/>
  <c r="N101" i="4" s="1"/>
  <c r="P101" i="4" s="1"/>
  <c r="R101" i="4" s="1"/>
  <c r="T102" i="4" s="1"/>
  <c r="B102" i="4"/>
  <c r="G102" i="4" s="1"/>
  <c r="U102" i="4" l="1"/>
  <c r="H102" i="4"/>
  <c r="I102" i="4"/>
  <c r="K102" i="4" s="1"/>
  <c r="M102" i="4" s="1"/>
  <c r="J102" i="4" l="1"/>
  <c r="L102" i="4" s="1"/>
  <c r="N102" i="4" s="1"/>
  <c r="P102" i="4" s="1"/>
  <c r="R102" i="4" s="1"/>
  <c r="T103" i="4" s="1"/>
  <c r="B103" i="4"/>
  <c r="G103" i="4" s="1"/>
  <c r="U103" i="4" l="1"/>
  <c r="H103" i="4"/>
  <c r="I103" i="4"/>
  <c r="K103" i="4" s="1"/>
  <c r="M103" i="4" s="1"/>
  <c r="B104" i="4" l="1"/>
  <c r="G104" i="4" s="1"/>
  <c r="J103" i="4"/>
  <c r="L103" i="4" s="1"/>
  <c r="N103" i="4" s="1"/>
  <c r="P103" i="4" s="1"/>
  <c r="R103" i="4" s="1"/>
  <c r="T104" i="4" s="1"/>
  <c r="U104" i="4" l="1"/>
  <c r="H104" i="4"/>
  <c r="I104" i="4"/>
  <c r="K104" i="4" s="1"/>
  <c r="M104" i="4" s="1"/>
  <c r="J104" i="4" l="1"/>
  <c r="L104" i="4" s="1"/>
  <c r="N104" i="4" s="1"/>
  <c r="P104" i="4" s="1"/>
  <c r="R104" i="4" s="1"/>
  <c r="T105" i="4" s="1"/>
  <c r="B105" i="4"/>
  <c r="G105" i="4" s="1"/>
  <c r="U105" i="4" l="1"/>
  <c r="H105" i="4"/>
  <c r="I105" i="4"/>
  <c r="K105" i="4" s="1"/>
  <c r="M105" i="4" s="1"/>
  <c r="J105" i="4" l="1"/>
  <c r="L105" i="4" s="1"/>
  <c r="N105" i="4" s="1"/>
  <c r="P105" i="4" s="1"/>
  <c r="R105" i="4" s="1"/>
  <c r="T106" i="4" s="1"/>
  <c r="B106" i="4"/>
  <c r="G106" i="4" s="1"/>
  <c r="U106" i="4" l="1"/>
  <c r="H106" i="4"/>
  <c r="I106" i="4"/>
  <c r="K106" i="4" s="1"/>
  <c r="M106" i="4" s="1"/>
  <c r="J106" i="4" l="1"/>
  <c r="L106" i="4" s="1"/>
  <c r="N106" i="4" s="1"/>
  <c r="P106" i="4" s="1"/>
  <c r="R106" i="4" s="1"/>
  <c r="T107" i="4" s="1"/>
  <c r="B107" i="4"/>
  <c r="G107" i="4" s="1"/>
  <c r="U107" i="4" l="1"/>
  <c r="H107" i="4"/>
  <c r="I107" i="4"/>
  <c r="K107" i="4" s="1"/>
  <c r="M107" i="4" s="1"/>
  <c r="B108" i="4" l="1"/>
  <c r="G108" i="4" s="1"/>
  <c r="J107" i="4"/>
  <c r="L107" i="4" s="1"/>
  <c r="N107" i="4" s="1"/>
  <c r="P107" i="4" s="1"/>
  <c r="R107" i="4" s="1"/>
  <c r="T108" i="4" s="1"/>
  <c r="U108" i="4" l="1"/>
  <c r="H108" i="4"/>
  <c r="I108" i="4"/>
  <c r="K108" i="4" s="1"/>
  <c r="M108" i="4" s="1"/>
  <c r="B109" i="4" l="1"/>
  <c r="G109" i="4" s="1"/>
  <c r="J108" i="4"/>
  <c r="L108" i="4" s="1"/>
  <c r="N108" i="4" s="1"/>
  <c r="P108" i="4" s="1"/>
  <c r="R108" i="4" s="1"/>
  <c r="T109" i="4" s="1"/>
  <c r="U109" i="4" l="1"/>
  <c r="H109" i="4"/>
  <c r="I109" i="4"/>
  <c r="K109" i="4" s="1"/>
  <c r="M109" i="4" s="1"/>
  <c r="B110" i="4" l="1"/>
  <c r="G110" i="4" s="1"/>
  <c r="J109" i="4"/>
  <c r="L109" i="4" s="1"/>
  <c r="N109" i="4" s="1"/>
  <c r="P109" i="4" s="1"/>
  <c r="R109" i="4" s="1"/>
  <c r="T110" i="4" s="1"/>
  <c r="U110" i="4" l="1"/>
  <c r="H110" i="4"/>
  <c r="I110" i="4"/>
  <c r="K110" i="4" s="1"/>
  <c r="M110" i="4" s="1"/>
  <c r="B111" i="4" l="1"/>
  <c r="G111" i="4" s="1"/>
  <c r="J110" i="4"/>
  <c r="L110" i="4" s="1"/>
  <c r="N110" i="4" s="1"/>
  <c r="P110" i="4" s="1"/>
  <c r="R110" i="4" s="1"/>
  <c r="T111" i="4" s="1"/>
  <c r="U111" i="4" l="1"/>
  <c r="H111" i="4"/>
  <c r="J111" i="4" s="1"/>
  <c r="L111" i="4" s="1"/>
  <c r="I111" i="4"/>
  <c r="K111" i="4" s="1"/>
  <c r="M111" i="4" s="1"/>
  <c r="N111" i="4" s="1"/>
  <c r="P111" i="4" s="1"/>
  <c r="R111" i="4" s="1"/>
  <c r="J12" i="3" l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</calcChain>
</file>

<file path=xl/sharedStrings.xml><?xml version="1.0" encoding="utf-8"?>
<sst xmlns="http://schemas.openxmlformats.org/spreadsheetml/2006/main" count="96" uniqueCount="66">
  <si>
    <t>DATA MENTAH</t>
  </si>
  <si>
    <t>FREKUENSI</t>
  </si>
  <si>
    <t>NO</t>
  </si>
  <si>
    <t>Bilangan Acak Yang Dibangkitkan</t>
  </si>
  <si>
    <t>Simulasi</t>
  </si>
  <si>
    <t>Lama Penerimaan Pesanan</t>
  </si>
  <si>
    <t>Waktu Antar Kedatangan Konsumen</t>
  </si>
  <si>
    <t>(G)</t>
  </si>
  <si>
    <t>(H)</t>
  </si>
  <si>
    <t>(I)</t>
  </si>
  <si>
    <t>Z0</t>
  </si>
  <si>
    <t>a</t>
  </si>
  <si>
    <t>c</t>
  </si>
  <si>
    <t>m</t>
  </si>
  <si>
    <t>i</t>
  </si>
  <si>
    <t>Zi</t>
  </si>
  <si>
    <t>(a*Zo+c)</t>
  </si>
  <si>
    <t>Ui</t>
  </si>
  <si>
    <t>Waktu Kedatangan(C)</t>
  </si>
  <si>
    <t>Kumulatif Kedatangan Pelanggan(D)</t>
  </si>
  <si>
    <t>Input Variabel</t>
  </si>
  <si>
    <t>µ</t>
  </si>
  <si>
    <t>σ</t>
  </si>
  <si>
    <t>MULTIPLICATIVE Distribusi Normal</t>
  </si>
  <si>
    <t>(a*Z0)</t>
  </si>
  <si>
    <t>Zi+1</t>
  </si>
  <si>
    <t>UI</t>
  </si>
  <si>
    <t>Ui+1</t>
  </si>
  <si>
    <t>(-2lnUi)1/2</t>
  </si>
  <si>
    <t>cos(2π*U(i+1))</t>
  </si>
  <si>
    <t>Z</t>
  </si>
  <si>
    <t>Lama Penerimaan Pesanan (E)</t>
  </si>
  <si>
    <t>Lama Penyiapan Pesanan (F)</t>
  </si>
  <si>
    <t>Waktu Selesai Dilayani (G)</t>
  </si>
  <si>
    <t>Waktu Menunggu Konsumen Untuk Dilayani (H Sebelum IF)</t>
  </si>
  <si>
    <t>Waktu Menunggu Konsumen Untuk Dilayani (H)</t>
  </si>
  <si>
    <t>Waktu Menganggur Pelayanan (I)</t>
  </si>
  <si>
    <t>Xi.Fi</t>
  </si>
  <si>
    <t>NILAI (Xi)</t>
  </si>
  <si>
    <t>DATA PEMESANAN GALON</t>
  </si>
  <si>
    <t>Waktu Antara Kedatangan Telepon Pemesan(Menit)</t>
  </si>
  <si>
    <t>Kumulatif Kedatangan Pelanggan (Menit)</t>
  </si>
  <si>
    <t>Lama Penerimaan Telepon(Menit)</t>
  </si>
  <si>
    <t>Lama Penyiapan Galon(Menit)</t>
  </si>
  <si>
    <t>Waktu Selesai Dilayani (Menit)</t>
  </si>
  <si>
    <t>Waktu Menunggu Konsumen Untuk Dilayani (Menit)</t>
  </si>
  <si>
    <t>Waktu Mengaggur Pelayan (Menit)</t>
  </si>
  <si>
    <t>(C) - Eksponensial</t>
  </si>
  <si>
    <t>(D) - Eksponensial</t>
  </si>
  <si>
    <t>Distribusi Frekuensi Waktu Antar Kedatangan Telepon Pemesan</t>
  </si>
  <si>
    <t>Distribusi Frekuensi Jumlah Pemesanan</t>
  </si>
  <si>
    <t>Rata-rata</t>
  </si>
  <si>
    <t>Rata-Rata</t>
  </si>
  <si>
    <t>INPUT VARIABEL</t>
  </si>
  <si>
    <t>λ</t>
  </si>
  <si>
    <t>Konsumen ke -</t>
  </si>
  <si>
    <t>(a*Zi)</t>
  </si>
  <si>
    <t>Random Integer Number (Zi)</t>
  </si>
  <si>
    <t>Uniform Random Number (Ui)</t>
  </si>
  <si>
    <t>Waktu Antar Kedatangan (t) satuan menit</t>
  </si>
  <si>
    <t>(B) - Ui Multiplicative Eksponensial</t>
  </si>
  <si>
    <t>(A) - Ui LCG Eksponensial</t>
  </si>
  <si>
    <t>(F) - Distribusi Eksponensial</t>
  </si>
  <si>
    <t>(E) - Distribusi Eksponensial</t>
  </si>
  <si>
    <t xml:space="preserve"> </t>
  </si>
  <si>
    <t>Multiplicative Eksponensial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</si>
</sst>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3"/>
      <name val="Calibri"/>
      <family val="2"/>
      <scheme val="minor"/>
    </font>
    <font>
      <b/>
      <sz val="16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4" xfId="0" applyNumberForma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6" fillId="0" borderId="0" xfId="0" applyNumberFormat="1" applyFont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/>
    </xf>
    <xf numFmtId="2" fontId="10" fillId="2" borderId="5" xfId="0" applyNumberFormat="1" applyFont="1" applyFill="1" applyBorder="1" applyAlignment="1">
      <alignment horizontal="center" vertical="center" wrapText="1"/>
    </xf>
    <xf numFmtId="2" fontId="10" fillId="2" borderId="6" xfId="0" applyNumberFormat="1" applyFont="1" applyFill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2" fontId="7" fillId="2" borderId="11" xfId="0" applyNumberFormat="1" applyFont="1" applyFill="1" applyBorder="1" applyAlignment="1">
      <alignment horizontal="center" vertical="center" wrapText="1"/>
    </xf>
    <xf numFmtId="2" fontId="7" fillId="2" borderId="3" xfId="0" applyNumberFormat="1" applyFont="1" applyFill="1" applyBorder="1" applyAlignment="1">
      <alignment horizontal="center" vertical="center" wrapText="1"/>
    </xf>
    <xf numFmtId="2" fontId="7" fillId="2" borderId="15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2" fontId="7" fillId="2" borderId="9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2" fontId="8" fillId="2" borderId="9" xfId="0" applyNumberFormat="1" applyFont="1" applyFill="1" applyBorder="1" applyAlignment="1">
      <alignment horizontal="center" vertical="center" wrapText="1"/>
    </xf>
    <xf numFmtId="2" fontId="9" fillId="2" borderId="9" xfId="0" applyNumberFormat="1" applyFont="1" applyFill="1" applyBorder="1" applyAlignment="1">
      <alignment horizontal="center" vertical="center" wrapText="1"/>
    </xf>
    <xf numFmtId="2" fontId="10" fillId="2" borderId="9" xfId="0" applyNumberFormat="1" applyFont="1" applyFill="1" applyBorder="1" applyAlignment="1">
      <alignment horizontal="center" vertical="center" wrapText="1"/>
    </xf>
    <xf numFmtId="2" fontId="10" fillId="2" borderId="3" xfId="0" applyNumberFormat="1" applyFont="1" applyFill="1" applyBorder="1" applyAlignment="1">
      <alignment horizontal="center" vertical="center" wrapText="1"/>
    </xf>
    <xf numFmtId="2" fontId="10" fillId="2" borderId="15" xfId="0" applyNumberFormat="1" applyFont="1" applyFill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165" fontId="7" fillId="2" borderId="14" xfId="0" applyNumberFormat="1" applyFont="1" applyFill="1" applyBorder="1" applyAlignment="1">
      <alignment horizontal="center" vertical="center" wrapText="1"/>
    </xf>
    <xf numFmtId="165" fontId="7" fillId="2" borderId="16" xfId="0" applyNumberFormat="1" applyFont="1" applyFill="1" applyBorder="1" applyAlignment="1">
      <alignment horizontal="center" vertical="center" wrapText="1"/>
    </xf>
    <xf numFmtId="165" fontId="7" fillId="2" borderId="1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35"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border outline="0">
        <top style="medium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</font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Waktu Antar Kedatangan Telepon</a:t>
            </a:r>
            <a:r>
              <a:rPr lang="en-ID" baseline="0"/>
              <a:t> Pemesan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Mentah'!$C$13</c:f>
              <c:strCache>
                <c:ptCount val="1"/>
                <c:pt idx="0">
                  <c:v>FREKUENSI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'Data Mentah'!$B$14:$B$17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'Data Mentah'!$C$14:$C$17</c:f>
              <c:numCache>
                <c:formatCode>General</c:formatCode>
                <c:ptCount val="4"/>
                <c:pt idx="0">
                  <c:v>40</c:v>
                </c:pt>
                <c:pt idx="1">
                  <c:v>17</c:v>
                </c:pt>
                <c:pt idx="2">
                  <c:v>15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3-48FE-8C5A-F654EB38E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806208"/>
        <c:axId val="1241803328"/>
      </c:barChart>
      <c:catAx>
        <c:axId val="124180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803328"/>
        <c:crosses val="autoZero"/>
        <c:auto val="1"/>
        <c:lblAlgn val="ctr"/>
        <c:lblOffset val="100"/>
        <c:noMultiLvlLbl val="0"/>
      </c:catAx>
      <c:valAx>
        <c:axId val="124180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80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Waktu Antar Kedatangan Telepon</a:t>
            </a:r>
            <a:r>
              <a:rPr lang="en-US" baseline="0"/>
              <a:t> Pemesan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Mentah'!$C$13</c:f>
              <c:strCache>
                <c:ptCount val="1"/>
                <c:pt idx="0">
                  <c:v>FREKUENSI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Mentah'!$B$14:$B$17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'Data Mentah'!$C$14:$C$17</c:f>
              <c:numCache>
                <c:formatCode>General</c:formatCode>
                <c:ptCount val="4"/>
                <c:pt idx="0">
                  <c:v>40</c:v>
                </c:pt>
                <c:pt idx="1">
                  <c:v>17</c:v>
                </c:pt>
                <c:pt idx="2">
                  <c:v>15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3-47E7-82FA-E0316071E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9468688"/>
        <c:axId val="1299469648"/>
      </c:lineChart>
      <c:catAx>
        <c:axId val="129946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469648"/>
        <c:crosses val="autoZero"/>
        <c:auto val="1"/>
        <c:lblAlgn val="ctr"/>
        <c:lblOffset val="100"/>
        <c:noMultiLvlLbl val="0"/>
      </c:catAx>
      <c:valAx>
        <c:axId val="129946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46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Jumlah</a:t>
            </a:r>
            <a:r>
              <a:rPr lang="en-US" baseline="0"/>
              <a:t> Pemesanan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3937007874016"/>
          <c:y val="0.19486111111111112"/>
          <c:w val="0.8839606299212597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'Data Mentah'!$N$13</c:f>
              <c:strCache>
                <c:ptCount val="1"/>
                <c:pt idx="0">
                  <c:v>FREKUENSI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Mentah'!$M$14:$M$18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'Data Mentah'!$N$14:$N$18</c:f>
              <c:numCache>
                <c:formatCode>0</c:formatCode>
                <c:ptCount val="5"/>
                <c:pt idx="0">
                  <c:v>17</c:v>
                </c:pt>
                <c:pt idx="1">
                  <c:v>17</c:v>
                </c:pt>
                <c:pt idx="2">
                  <c:v>15</c:v>
                </c:pt>
                <c:pt idx="3">
                  <c:v>16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C-47DA-BF8A-AC2AF1B06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765552"/>
        <c:axId val="1289766512"/>
      </c:lineChart>
      <c:catAx>
        <c:axId val="128976555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766512"/>
        <c:crosses val="autoZero"/>
        <c:auto val="1"/>
        <c:lblAlgn val="ctr"/>
        <c:lblOffset val="100"/>
        <c:noMultiLvlLbl val="0"/>
      </c:catAx>
      <c:valAx>
        <c:axId val="1289766512"/>
        <c:scaling>
          <c:orientation val="minMax"/>
          <c:max val="18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76555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Jumlah Pesanan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Mentah'!$N$13</c:f>
              <c:strCache>
                <c:ptCount val="1"/>
                <c:pt idx="0">
                  <c:v>FREKUENSI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'Data Mentah'!$M$14:$M$18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'Data Mentah'!$N$14:$N$18</c:f>
              <c:numCache>
                <c:formatCode>0</c:formatCode>
                <c:ptCount val="5"/>
                <c:pt idx="0">
                  <c:v>17</c:v>
                </c:pt>
                <c:pt idx="1">
                  <c:v>17</c:v>
                </c:pt>
                <c:pt idx="2">
                  <c:v>15</c:v>
                </c:pt>
                <c:pt idx="3">
                  <c:v>16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C-4A75-B1DE-C8D8D6357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929663"/>
        <c:axId val="1660939263"/>
      </c:barChart>
      <c:catAx>
        <c:axId val="16609296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939263"/>
        <c:crosses val="autoZero"/>
        <c:auto val="1"/>
        <c:lblAlgn val="ctr"/>
        <c:lblOffset val="100"/>
        <c:noMultiLvlLbl val="0"/>
      </c:catAx>
      <c:valAx>
        <c:axId val="1660939263"/>
        <c:scaling>
          <c:orientation val="minMax"/>
          <c:max val="18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92966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</xdr:colOff>
      <xdr:row>18</xdr:row>
      <xdr:rowOff>11596</xdr:rowOff>
    </xdr:from>
    <xdr:to>
      <xdr:col>7</xdr:col>
      <xdr:colOff>99391</xdr:colOff>
      <xdr:row>32</xdr:row>
      <xdr:rowOff>87796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1E5C11-58CD-91B2-B853-1993650D6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33</xdr:row>
      <xdr:rowOff>19879</xdr:rowOff>
    </xdr:from>
    <xdr:to>
      <xdr:col>7</xdr:col>
      <xdr:colOff>91109</xdr:colOff>
      <xdr:row>47</xdr:row>
      <xdr:rowOff>96079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5907F4-6402-D86D-17A8-9FE81D24F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8283</xdr:colOff>
      <xdr:row>40</xdr:row>
      <xdr:rowOff>28160</xdr:rowOff>
    </xdr:from>
    <xdr:to>
      <xdr:col>18</xdr:col>
      <xdr:colOff>281609</xdr:colOff>
      <xdr:row>54</xdr:row>
      <xdr:rowOff>104360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28C0E7-6F0C-BD3A-70AD-A547174CF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14028</xdr:colOff>
      <xdr:row>23</xdr:row>
      <xdr:rowOff>9156</xdr:rowOff>
    </xdr:from>
    <xdr:to>
      <xdr:col>16</xdr:col>
      <xdr:colOff>392075</xdr:colOff>
      <xdr:row>37</xdr:row>
      <xdr:rowOff>64681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6E56B-1CAB-1A44-CC90-C2093EB8F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3C754F-D0D5-4327-8283-A5A353EAA925}" name="Table5" displayName="Table5" ref="G3:J103" totalsRowShown="0" headerRowDxfId="34" dataDxfId="32" headerRowBorderDxfId="33" tableBorderDxfId="31" totalsRowBorderDxfId="30">
  <tableColumns count="4">
    <tableColumn id="1" xr3:uid="{D55FAB01-AD8E-4CA5-A3DC-26C171830AA8}" name="(F) - Distribusi Eksponensial" dataDxfId="29">
      <calculatedColumnFormula>(-1/2.94)*LN(C4)</calculatedColumnFormula>
    </tableColumn>
    <tableColumn id="2" xr3:uid="{75A65615-8532-49F2-92D4-357C155267E0}" name="(G)" dataDxfId="0">
      <calculatedColumnFormula>SUM(E4:G4)</calculatedColumnFormula>
    </tableColumn>
    <tableColumn id="3" xr3:uid="{DD93A099-0F9A-4D7D-BE5B-F16597535AF3}" name="(H)" dataDxfId="28">
      <calculatedColumnFormula>IF((H3-E4)&lt;=0,0,(H3-E4))</calculatedColumnFormula>
    </tableColumn>
    <tableColumn id="4" xr3:uid="{8F7E56DF-A439-4F46-B35A-E4919B8560AF}" name="(I)" dataDxfId="27">
      <calculatedColumnFormula>IF((E4-H3)&lt;=0,0,(E4-H3))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266C6-83F5-4CF6-A833-CD7D3162F573}" name="Table1" displayName="Table1" ref="A11:U111" totalsRowShown="0" headerRowDxfId="26" dataDxfId="24" headerRowBorderDxfId="25" tableBorderDxfId="23" totalsRowBorderDxfId="22">
  <tableColumns count="21">
    <tableColumn id="1" xr3:uid="{400009EF-DCD3-4516-947E-BDB379C37BCF}" name="i" dataDxfId="21"/>
    <tableColumn id="2" xr3:uid="{0332C428-82B0-4D1B-8FF5-0DCF6241EB4F}" name="Z0" dataDxfId="20">
      <calculatedColumnFormula>H11</calculatedColumnFormula>
    </tableColumn>
    <tableColumn id="3" xr3:uid="{77E4C6DC-0128-46AD-9434-148650B98BD9}" name="a" dataDxfId="19">
      <calculatedColumnFormula>C11</calculatedColumnFormula>
    </tableColumn>
    <tableColumn id="4" xr3:uid="{4FB73C8A-9B9C-495E-ABDC-24F6C751BC83}" name="m" dataDxfId="18">
      <calculatedColumnFormula>D11</calculatedColumnFormula>
    </tableColumn>
    <tableColumn id="5" xr3:uid="{21FACCB0-3E82-4126-925E-2FFCCBBFB938}" name="µ" dataDxfId="17">
      <calculatedColumnFormula>E11</calculatedColumnFormula>
    </tableColumn>
    <tableColumn id="6" xr3:uid="{A0259661-E6FE-41E7-A2EC-3277FEBBCA39}" name="σ" dataDxfId="16">
      <calculatedColumnFormula>F11</calculatedColumnFormula>
    </tableColumn>
    <tableColumn id="7" xr3:uid="{A57D5461-19D9-4989-9C8A-A5E6886D8ADD}" name="(a*Z0)" dataDxfId="15">
      <calculatedColumnFormula>C12*B12</calculatedColumnFormula>
    </tableColumn>
    <tableColumn id="8" xr3:uid="{DA37B139-78AC-4F91-8955-574E1BB42D9D}" name="Zi" dataDxfId="14">
      <calculatedColumnFormula>MOD(G12,D12)</calculatedColumnFormula>
    </tableColumn>
    <tableColumn id="9" xr3:uid="{117FECEB-BE99-4F43-9A25-451560EE5A0D}" name="Zi+1" dataDxfId="13">
      <calculatedColumnFormula>MOD((C12*G12),D12)</calculatedColumnFormula>
    </tableColumn>
    <tableColumn id="10" xr3:uid="{DE41488C-2D57-4D63-9D01-96E181144C5A}" name="UI" dataDxfId="12">
      <calculatedColumnFormula>H12/D12</calculatedColumnFormula>
    </tableColumn>
    <tableColumn id="11" xr3:uid="{71F37B4B-C83F-497D-8603-4133367B8AE0}" name="Ui+1" dataDxfId="11">
      <calculatedColumnFormula>I12/D12</calculatedColumnFormula>
    </tableColumn>
    <tableColumn id="12" xr3:uid="{F0A0F2E5-0AF1-47F9-9623-B083F5A8DE3E}" name="(-2lnUi)1/2" dataDxfId="10">
      <calculatedColumnFormula>(-2*LN(J12))^(1/2)</calculatedColumnFormula>
    </tableColumn>
    <tableColumn id="13" xr3:uid="{5AA412EC-6F93-43CC-9EB7-4E0CAB72FF2F}" name="cos(2π*U(i+1))" dataDxfId="9">
      <calculatedColumnFormula>COS((2*(22/7))*K12)</calculatedColumnFormula>
    </tableColumn>
    <tableColumn id="14" xr3:uid="{66B20BEF-0BC2-4579-B452-05D873145381}" name="Z" dataDxfId="8">
      <calculatedColumnFormula>M12*L12</calculatedColumnFormula>
    </tableColumn>
    <tableColumn id="18" xr3:uid="{47A551CF-DA4D-4AAE-B709-7B9056D2FCE4}" name="Kumulatif Kedatangan Pelanggan(D)" dataDxfId="7"/>
    <tableColumn id="15" xr3:uid="{4DBED2D7-2534-45FE-9A73-A034EE41BA38}" name="Lama Penerimaan Pesanan (E)" dataDxfId="6">
      <calculatedColumnFormula>E12+(F12*N12)</calculatedColumnFormula>
    </tableColumn>
    <tableColumn id="16" xr3:uid="{FE721689-DE5A-4A64-9CA3-A27819B1D21C}" name="Lama Penyiapan Pesanan (F)" dataDxfId="5"/>
    <tableColumn id="17" xr3:uid="{F8BD5D29-7873-45D7-A9E6-D1EE0BD9BB4A}" name="Waktu Selesai Dilayani (G)" dataDxfId="4">
      <calculatedColumnFormula>SUM(Table1[[#This Row],[Kumulatif Kedatangan Pelanggan(D)]:[Lama Penyiapan Pesanan (F)]])</calculatedColumnFormula>
    </tableColumn>
    <tableColumn id="19" xr3:uid="{2EF0C711-4ED2-4748-8F3D-F346F2BAD36B}" name="Waktu Menunggu Konsumen Untuk Dilayani (H Sebelum IF)" dataDxfId="3"/>
    <tableColumn id="20" xr3:uid="{46514B57-76B2-4F2E-9BB0-ED7FD0AE027E}" name="Waktu Menunggu Konsumen Untuk Dilayani (H)" dataDxfId="2">
      <calculatedColumnFormula>IF((R11-Table1[[#This Row],[Kumulatif Kedatangan Pelanggan(D)]])&lt;=0,0,(R11-Table1[[#This Row],[Kumulatif Kedatangan Pelanggan(D)]]))</calculatedColumnFormula>
    </tableColumn>
    <tableColumn id="21" xr3:uid="{581BBB9B-96C9-44CB-B8DC-DDAD4B332AAB}" name="Waktu Menganggur Pelayanan (I)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2409-D1D1-442E-A6B3-4D4F89E53008}">
  <dimension ref="A1:T23"/>
  <sheetViews>
    <sheetView topLeftCell="C7" zoomScaleNormal="100" workbookViewId="0">
      <selection activeCell="O21" sqref="O21"/>
    </sheetView>
  </sheetViews>
  <sheetFormatPr defaultRowHeight="15" x14ac:dyDescent="0.25"/>
  <cols>
    <col min="1" max="1" width="16.28515625" customWidth="1"/>
    <col min="2" max="2" width="9.140625" customWidth="1"/>
    <col min="3" max="3" width="55.42578125" customWidth="1"/>
    <col min="4" max="4" width="13.28515625" style="8" customWidth="1"/>
    <col min="5" max="5" width="11.140625" customWidth="1"/>
    <col min="12" max="12" width="23.7109375" style="1" customWidth="1"/>
    <col min="13" max="13" width="15.28515625" style="1" customWidth="1"/>
    <col min="14" max="14" width="26.28515625" style="1" customWidth="1"/>
    <col min="15" max="15" width="12.140625" style="1" customWidth="1"/>
    <col min="16" max="16" width="10.7109375" style="1" customWidth="1"/>
    <col min="17" max="17" width="11.7109375" style="1" customWidth="1"/>
    <col min="18" max="20" width="9.140625" style="1"/>
  </cols>
  <sheetData>
    <row r="1" spans="1:20" x14ac:dyDescent="0.25">
      <c r="A1" s="1" t="s">
        <v>0</v>
      </c>
      <c r="B1" s="1"/>
      <c r="C1" s="1"/>
      <c r="D1" s="9"/>
      <c r="E1" s="1"/>
      <c r="F1" s="1"/>
      <c r="G1" s="1"/>
      <c r="H1" s="1"/>
      <c r="I1" s="1"/>
      <c r="L1" s="1" t="s">
        <v>39</v>
      </c>
    </row>
    <row r="2" spans="1:20" x14ac:dyDescent="0.25">
      <c r="A2" s="1"/>
      <c r="B2" s="1">
        <v>0.5</v>
      </c>
      <c r="C2" s="1">
        <v>1.5</v>
      </c>
      <c r="D2" s="9">
        <v>2</v>
      </c>
      <c r="E2" s="1">
        <v>0.5</v>
      </c>
      <c r="F2" s="1">
        <v>0.5</v>
      </c>
      <c r="G2" s="1">
        <v>1.5</v>
      </c>
      <c r="H2" s="1">
        <v>1</v>
      </c>
      <c r="I2" s="1">
        <v>0.5</v>
      </c>
      <c r="M2" s="1">
        <v>5</v>
      </c>
      <c r="N2" s="1">
        <v>5</v>
      </c>
      <c r="O2" s="1">
        <v>1</v>
      </c>
      <c r="P2" s="1">
        <v>1</v>
      </c>
      <c r="Q2" s="1">
        <v>2</v>
      </c>
      <c r="R2" s="1">
        <v>3</v>
      </c>
      <c r="S2" s="1">
        <v>4</v>
      </c>
      <c r="T2" s="1">
        <v>1</v>
      </c>
    </row>
    <row r="3" spans="1:20" x14ac:dyDescent="0.25">
      <c r="A3" s="1"/>
      <c r="B3" s="1">
        <v>0.5</v>
      </c>
      <c r="C3" s="1">
        <v>1.5</v>
      </c>
      <c r="D3" s="9">
        <v>0.5</v>
      </c>
      <c r="E3" s="1">
        <v>0.5</v>
      </c>
      <c r="F3" s="1">
        <v>0.5</v>
      </c>
      <c r="G3" s="1">
        <v>2</v>
      </c>
      <c r="H3" s="1">
        <v>0.5</v>
      </c>
      <c r="I3" s="1">
        <v>1</v>
      </c>
      <c r="M3" s="1">
        <v>5</v>
      </c>
      <c r="N3" s="1">
        <v>5</v>
      </c>
      <c r="O3" s="1">
        <v>3</v>
      </c>
      <c r="P3" s="1">
        <v>1</v>
      </c>
      <c r="Q3" s="1">
        <v>5</v>
      </c>
      <c r="R3" s="1">
        <v>2</v>
      </c>
      <c r="S3" s="1">
        <v>4</v>
      </c>
      <c r="T3" s="1">
        <v>1</v>
      </c>
    </row>
    <row r="4" spans="1:20" x14ac:dyDescent="0.25">
      <c r="A4" s="1"/>
      <c r="B4" s="1">
        <v>1</v>
      </c>
      <c r="C4" s="1">
        <v>1.5</v>
      </c>
      <c r="D4" s="9">
        <v>0.5</v>
      </c>
      <c r="E4" s="1">
        <v>0.5</v>
      </c>
      <c r="F4" s="1">
        <v>0.5</v>
      </c>
      <c r="G4" s="1">
        <v>2</v>
      </c>
      <c r="H4" s="1">
        <v>0.5</v>
      </c>
      <c r="I4" s="1">
        <v>0.5</v>
      </c>
      <c r="M4" s="1">
        <v>5</v>
      </c>
      <c r="N4" s="1">
        <v>5</v>
      </c>
      <c r="O4" s="1">
        <v>3</v>
      </c>
      <c r="P4" s="1">
        <v>1</v>
      </c>
      <c r="Q4" s="1">
        <v>3</v>
      </c>
      <c r="R4" s="1">
        <v>3</v>
      </c>
      <c r="S4" s="1">
        <v>3</v>
      </c>
      <c r="T4" s="1">
        <v>1</v>
      </c>
    </row>
    <row r="5" spans="1:20" x14ac:dyDescent="0.25">
      <c r="A5" s="1"/>
      <c r="B5" s="1">
        <v>1</v>
      </c>
      <c r="C5" s="1">
        <v>1.5</v>
      </c>
      <c r="D5" s="9">
        <v>0.5</v>
      </c>
      <c r="E5" s="1">
        <v>0.5</v>
      </c>
      <c r="F5" s="1">
        <v>1.5</v>
      </c>
      <c r="G5" s="1">
        <v>2</v>
      </c>
      <c r="H5" s="1">
        <v>1.5</v>
      </c>
      <c r="I5" s="1">
        <v>1</v>
      </c>
      <c r="M5" s="1">
        <v>5</v>
      </c>
      <c r="N5" s="1">
        <v>5</v>
      </c>
      <c r="O5" s="1">
        <v>3</v>
      </c>
      <c r="P5" s="1">
        <v>4</v>
      </c>
      <c r="Q5" s="1">
        <v>3</v>
      </c>
      <c r="R5" s="1">
        <v>1</v>
      </c>
      <c r="S5" s="1">
        <v>5</v>
      </c>
      <c r="T5" s="1">
        <v>1</v>
      </c>
    </row>
    <row r="6" spans="1:20" x14ac:dyDescent="0.25">
      <c r="A6" s="1"/>
      <c r="B6" s="1">
        <v>1</v>
      </c>
      <c r="C6" s="1">
        <v>1.5</v>
      </c>
      <c r="D6" s="9">
        <v>0.5</v>
      </c>
      <c r="E6" s="1">
        <v>0.5</v>
      </c>
      <c r="F6" s="1">
        <v>1</v>
      </c>
      <c r="G6" s="1">
        <v>0.5</v>
      </c>
      <c r="H6" s="1">
        <v>1</v>
      </c>
      <c r="I6" s="1">
        <v>1</v>
      </c>
      <c r="M6" s="1">
        <v>2</v>
      </c>
      <c r="N6" s="1">
        <v>4</v>
      </c>
      <c r="O6" s="1">
        <v>3</v>
      </c>
      <c r="P6" s="1">
        <v>4</v>
      </c>
      <c r="Q6" s="1">
        <v>3</v>
      </c>
      <c r="R6" s="1">
        <v>4</v>
      </c>
      <c r="S6" s="1">
        <v>5</v>
      </c>
      <c r="T6" s="1">
        <v>2</v>
      </c>
    </row>
    <row r="7" spans="1:20" x14ac:dyDescent="0.25">
      <c r="A7" s="1"/>
      <c r="B7" s="1">
        <v>1</v>
      </c>
      <c r="C7" s="1">
        <v>1.5</v>
      </c>
      <c r="D7" s="9">
        <v>0.5</v>
      </c>
      <c r="E7" s="1">
        <v>0.5</v>
      </c>
      <c r="F7" s="1">
        <v>1</v>
      </c>
      <c r="G7" s="1">
        <v>0.5</v>
      </c>
      <c r="H7" s="1">
        <v>0.5</v>
      </c>
      <c r="I7" s="1">
        <v>1.5</v>
      </c>
      <c r="M7" s="1">
        <v>2</v>
      </c>
      <c r="N7" s="1">
        <v>4</v>
      </c>
      <c r="O7" s="1">
        <v>3</v>
      </c>
      <c r="P7" s="1">
        <v>2</v>
      </c>
      <c r="Q7" s="1">
        <v>3</v>
      </c>
      <c r="R7" s="1">
        <v>4</v>
      </c>
      <c r="S7" s="1">
        <v>1</v>
      </c>
      <c r="T7" s="1">
        <v>3</v>
      </c>
    </row>
    <row r="8" spans="1:20" x14ac:dyDescent="0.25">
      <c r="A8" s="1"/>
      <c r="B8" s="1">
        <v>1</v>
      </c>
      <c r="C8" s="1">
        <v>0.5</v>
      </c>
      <c r="D8" s="9">
        <v>0.5</v>
      </c>
      <c r="E8" s="1">
        <v>0.5</v>
      </c>
      <c r="F8" s="1">
        <v>1</v>
      </c>
      <c r="G8" s="1">
        <v>0.5</v>
      </c>
      <c r="H8" s="1">
        <v>0.5</v>
      </c>
      <c r="I8" s="1">
        <v>1.5</v>
      </c>
      <c r="M8" s="1">
        <v>2</v>
      </c>
      <c r="N8" s="1">
        <v>4</v>
      </c>
      <c r="O8" s="1">
        <v>2</v>
      </c>
      <c r="P8" s="1">
        <v>4</v>
      </c>
      <c r="Q8" s="1">
        <v>4</v>
      </c>
      <c r="R8" s="1">
        <v>4</v>
      </c>
      <c r="S8" s="1">
        <v>1</v>
      </c>
      <c r="T8" s="1">
        <v>3</v>
      </c>
    </row>
    <row r="9" spans="1:20" x14ac:dyDescent="0.25">
      <c r="A9" s="1"/>
      <c r="B9" s="1">
        <v>1</v>
      </c>
      <c r="C9" s="1">
        <v>0.5</v>
      </c>
      <c r="D9" s="9">
        <v>0.5</v>
      </c>
      <c r="E9" s="1">
        <v>0.5</v>
      </c>
      <c r="F9" s="1">
        <v>1.5</v>
      </c>
      <c r="G9" s="1">
        <v>1</v>
      </c>
      <c r="H9" s="1">
        <v>0.5</v>
      </c>
      <c r="I9" s="1">
        <v>1.5</v>
      </c>
      <c r="M9" s="1">
        <v>2</v>
      </c>
      <c r="N9" s="1">
        <v>4</v>
      </c>
      <c r="O9" s="1">
        <v>2</v>
      </c>
      <c r="P9" s="1">
        <v>2</v>
      </c>
      <c r="Q9" s="1">
        <v>4</v>
      </c>
      <c r="R9" s="1">
        <v>4</v>
      </c>
      <c r="S9" s="1">
        <v>1</v>
      </c>
      <c r="T9" s="1">
        <v>5</v>
      </c>
    </row>
    <row r="10" spans="1:20" x14ac:dyDescent="0.25">
      <c r="A10" s="1"/>
      <c r="B10" s="1">
        <v>0.5</v>
      </c>
      <c r="C10" s="1">
        <v>0.5</v>
      </c>
      <c r="D10" s="9">
        <v>0.5</v>
      </c>
      <c r="E10" s="1">
        <v>0.5</v>
      </c>
      <c r="F10" s="1">
        <v>1.5</v>
      </c>
      <c r="G10" s="1">
        <v>1</v>
      </c>
      <c r="H10" s="1">
        <v>2</v>
      </c>
      <c r="I10" s="1">
        <v>2</v>
      </c>
      <c r="M10" s="1">
        <v>2</v>
      </c>
      <c r="N10" s="1">
        <v>4</v>
      </c>
      <c r="O10" s="1">
        <v>2</v>
      </c>
      <c r="P10" s="1">
        <v>2</v>
      </c>
      <c r="Q10" s="1">
        <v>2</v>
      </c>
      <c r="R10" s="1">
        <v>2</v>
      </c>
      <c r="S10" s="1">
        <v>1</v>
      </c>
      <c r="T10" s="1">
        <v>5</v>
      </c>
    </row>
    <row r="11" spans="1:20" x14ac:dyDescent="0.25">
      <c r="A11" s="1"/>
      <c r="B11" s="1">
        <v>2</v>
      </c>
      <c r="C11" s="1">
        <v>2</v>
      </c>
      <c r="D11" s="9">
        <v>0.5</v>
      </c>
      <c r="E11" s="1">
        <v>0.5</v>
      </c>
      <c r="F11" s="1">
        <v>1.5</v>
      </c>
      <c r="G11" s="1">
        <v>1</v>
      </c>
      <c r="H11" s="1">
        <v>0.5</v>
      </c>
      <c r="I11" s="1">
        <v>0.5</v>
      </c>
      <c r="M11" s="1">
        <v>5</v>
      </c>
      <c r="N11" s="1">
        <v>1</v>
      </c>
      <c r="O11" s="1">
        <v>1</v>
      </c>
      <c r="P11" s="1">
        <v>2</v>
      </c>
      <c r="Q11" s="1">
        <v>3</v>
      </c>
      <c r="R11" s="1">
        <v>1</v>
      </c>
      <c r="S11" s="1">
        <v>1</v>
      </c>
      <c r="T11" s="1">
        <v>5</v>
      </c>
    </row>
    <row r="12" spans="1:20" x14ac:dyDescent="0.25">
      <c r="A12" s="1"/>
      <c r="B12" s="65" t="s">
        <v>49</v>
      </c>
      <c r="C12" s="66"/>
      <c r="D12" s="9"/>
      <c r="E12" s="1"/>
      <c r="F12" s="1"/>
      <c r="G12" s="1"/>
      <c r="H12" s="1"/>
      <c r="I12" s="1"/>
      <c r="M12" s="67" t="s">
        <v>50</v>
      </c>
      <c r="N12" s="67"/>
    </row>
    <row r="13" spans="1:20" x14ac:dyDescent="0.25">
      <c r="A13" s="1"/>
      <c r="B13" s="19" t="s">
        <v>38</v>
      </c>
      <c r="C13" s="19" t="s">
        <v>1</v>
      </c>
      <c r="D13" s="9" t="s">
        <v>37</v>
      </c>
      <c r="E13" s="1"/>
      <c r="F13" s="1"/>
      <c r="G13" s="1"/>
      <c r="H13" s="1"/>
      <c r="I13" s="1"/>
      <c r="M13" s="19" t="s">
        <v>38</v>
      </c>
      <c r="N13" s="19" t="s">
        <v>1</v>
      </c>
      <c r="O13" s="9" t="s">
        <v>37</v>
      </c>
    </row>
    <row r="14" spans="1:20" x14ac:dyDescent="0.25">
      <c r="A14" s="1"/>
      <c r="B14" s="16">
        <v>0.5</v>
      </c>
      <c r="C14" s="16">
        <f t="array" ref="C14:C17">COUNTIF(B2:I11,B14:B17)</f>
        <v>40</v>
      </c>
      <c r="D14" s="9">
        <f>B14*C14</f>
        <v>20</v>
      </c>
      <c r="E14" s="1"/>
      <c r="F14" s="1"/>
      <c r="G14" s="1"/>
      <c r="H14" s="1"/>
      <c r="I14" s="1"/>
      <c r="M14" s="63">
        <v>1</v>
      </c>
      <c r="N14" s="63">
        <f t="array" ref="N14:N18">COUNTIF(M2:T11,M14:M18)</f>
        <v>17</v>
      </c>
      <c r="O14" s="1">
        <f>M14*N14</f>
        <v>17</v>
      </c>
      <c r="Q14" s="9"/>
    </row>
    <row r="15" spans="1:20" x14ac:dyDescent="0.25">
      <c r="A15" s="1"/>
      <c r="B15" s="16">
        <v>1</v>
      </c>
      <c r="C15" s="16">
        <v>17</v>
      </c>
      <c r="D15" s="9">
        <f t="shared" ref="D15:D17" si="0">B15*C15</f>
        <v>17</v>
      </c>
      <c r="E15" s="1"/>
      <c r="F15" s="1"/>
      <c r="G15" s="1"/>
      <c r="H15" s="1"/>
      <c r="I15" s="1"/>
      <c r="M15" s="63">
        <v>2</v>
      </c>
      <c r="N15" s="63">
        <v>17</v>
      </c>
      <c r="O15" s="1">
        <f t="shared" ref="O15:O18" si="1">M15*N15</f>
        <v>34</v>
      </c>
      <c r="Q15" s="9"/>
    </row>
    <row r="16" spans="1:20" x14ac:dyDescent="0.25">
      <c r="A16" s="1"/>
      <c r="B16" s="16">
        <v>1.5</v>
      </c>
      <c r="C16" s="16">
        <v>15</v>
      </c>
      <c r="D16" s="9">
        <f t="shared" si="0"/>
        <v>22.5</v>
      </c>
      <c r="E16" s="1"/>
      <c r="F16" s="1"/>
      <c r="G16" s="1"/>
      <c r="H16" s="1"/>
      <c r="I16" s="1"/>
      <c r="M16" s="63">
        <v>3</v>
      </c>
      <c r="N16" s="63">
        <v>15</v>
      </c>
      <c r="O16" s="1">
        <f t="shared" si="1"/>
        <v>45</v>
      </c>
      <c r="Q16" s="9"/>
    </row>
    <row r="17" spans="1:17" x14ac:dyDescent="0.25">
      <c r="B17" s="16">
        <v>2</v>
      </c>
      <c r="C17" s="16">
        <v>8</v>
      </c>
      <c r="D17" s="9">
        <f t="shared" si="0"/>
        <v>16</v>
      </c>
      <c r="E17" s="19" t="s">
        <v>51</v>
      </c>
      <c r="F17" s="1"/>
      <c r="G17" s="1"/>
      <c r="H17" s="1"/>
      <c r="I17" s="1"/>
      <c r="M17" s="63">
        <v>4</v>
      </c>
      <c r="N17" s="63">
        <v>16</v>
      </c>
      <c r="O17" s="1">
        <f t="shared" si="1"/>
        <v>64</v>
      </c>
      <c r="Q17" s="9"/>
    </row>
    <row r="18" spans="1:17" x14ac:dyDescent="0.25">
      <c r="A18" s="1"/>
      <c r="B18" s="9"/>
      <c r="C18" s="1">
        <f>SUM(C14:C17)</f>
        <v>80</v>
      </c>
      <c r="D18" s="9">
        <f>SUM(D14:D17)</f>
        <v>75.5</v>
      </c>
      <c r="E18" s="18">
        <f>D18/C18</f>
        <v>0.94374999999999998</v>
      </c>
      <c r="M18" s="63">
        <v>5</v>
      </c>
      <c r="N18" s="63">
        <v>15</v>
      </c>
      <c r="O18" s="1">
        <f t="shared" si="1"/>
        <v>75</v>
      </c>
      <c r="P18" s="9" t="s">
        <v>52</v>
      </c>
      <c r="Q18" s="9"/>
    </row>
    <row r="19" spans="1:17" x14ac:dyDescent="0.25">
      <c r="B19" s="1"/>
      <c r="C19" s="9"/>
      <c r="D19" s="9"/>
      <c r="E19" s="1"/>
      <c r="N19" s="7">
        <f>SUM(N14:N18)</f>
        <v>80</v>
      </c>
      <c r="O19" s="1">
        <f>SUM(O14:O18)</f>
        <v>235</v>
      </c>
      <c r="P19" s="9">
        <f>O19/N19</f>
        <v>2.9375</v>
      </c>
      <c r="Q19" s="9"/>
    </row>
    <row r="20" spans="1:17" x14ac:dyDescent="0.25">
      <c r="B20" s="1"/>
      <c r="C20" s="9"/>
      <c r="D20" s="9"/>
      <c r="E20" s="1"/>
    </row>
    <row r="21" spans="1:17" x14ac:dyDescent="0.25">
      <c r="D21" s="9"/>
    </row>
    <row r="22" spans="1:17" x14ac:dyDescent="0.25">
      <c r="O22" s="9"/>
    </row>
    <row r="23" spans="1:17" x14ac:dyDescent="0.25">
      <c r="C23" s="8"/>
    </row>
  </sheetData>
  <mergeCells count="2">
    <mergeCell ref="B12:C12"/>
    <mergeCell ref="M12:N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0F9F-7133-4B9E-96FC-83AE9EA04EAE}">
  <dimension ref="A1:L110"/>
  <sheetViews>
    <sheetView zoomScaleNormal="100" workbookViewId="0">
      <selection activeCell="H11" sqref="H11"/>
    </sheetView>
  </sheetViews>
  <sheetFormatPr defaultRowHeight="15" x14ac:dyDescent="0.25"/>
  <cols>
    <col min="1" max="1" width="15.140625" customWidth="1"/>
    <col min="2" max="2" width="13.85546875" customWidth="1"/>
    <col min="3" max="3" width="23.42578125" customWidth="1"/>
    <col min="5" max="5" width="23.5703125" customWidth="1"/>
    <col min="7" max="7" width="21.5703125" customWidth="1"/>
    <col min="8" max="8" width="20.140625" customWidth="1"/>
    <col min="9" max="9" width="28.28515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67" t="s">
        <v>53</v>
      </c>
      <c r="B2" s="67"/>
      <c r="C2" s="67"/>
      <c r="D2" s="1"/>
      <c r="E2" s="1"/>
      <c r="F2" s="1"/>
      <c r="G2" s="1"/>
      <c r="H2" s="1"/>
      <c r="I2" s="1"/>
      <c r="J2" s="1"/>
      <c r="K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1"/>
      <c r="B4" s="1" t="s">
        <v>10</v>
      </c>
      <c r="C4" s="1">
        <v>10122007</v>
      </c>
      <c r="D4" s="1"/>
      <c r="E4" s="1"/>
      <c r="F4" s="1"/>
      <c r="G4" s="1"/>
      <c r="H4" s="1"/>
      <c r="I4" s="1"/>
      <c r="J4" s="1"/>
      <c r="K4" s="1"/>
    </row>
    <row r="5" spans="1:12" x14ac:dyDescent="0.25">
      <c r="A5" s="1"/>
      <c r="B5" s="1" t="s">
        <v>11</v>
      </c>
      <c r="C5" s="1">
        <v>77</v>
      </c>
      <c r="D5" s="1"/>
      <c r="E5" s="1"/>
      <c r="F5" s="1"/>
      <c r="G5" s="1"/>
      <c r="H5" s="1"/>
      <c r="I5" s="1"/>
      <c r="J5" s="1"/>
      <c r="K5" s="1"/>
    </row>
    <row r="6" spans="1:12" x14ac:dyDescent="0.25">
      <c r="A6" s="1"/>
      <c r="B6" s="1" t="s">
        <v>13</v>
      </c>
      <c r="C6" s="1">
        <v>1853</v>
      </c>
      <c r="D6" s="1"/>
      <c r="E6" s="1"/>
      <c r="F6" s="1"/>
      <c r="G6" s="1"/>
      <c r="H6" s="1"/>
      <c r="I6" s="1"/>
      <c r="J6" s="1"/>
      <c r="K6" s="1"/>
    </row>
    <row r="7" spans="1:12" x14ac:dyDescent="0.25">
      <c r="A7" s="1"/>
      <c r="B7" s="1" t="s">
        <v>54</v>
      </c>
      <c r="C7" s="1">
        <v>2.94</v>
      </c>
      <c r="D7" s="1"/>
      <c r="E7" s="1"/>
      <c r="F7" s="1"/>
      <c r="G7" s="1"/>
      <c r="H7" s="1"/>
      <c r="I7" s="1"/>
      <c r="J7" s="1"/>
      <c r="K7" s="1"/>
    </row>
    <row r="8" spans="1:12" x14ac:dyDescent="0.25">
      <c r="A8" s="67" t="s">
        <v>65</v>
      </c>
      <c r="B8" s="67"/>
      <c r="C8" s="67"/>
      <c r="D8" s="1"/>
      <c r="E8" s="1"/>
      <c r="F8" s="1"/>
      <c r="G8" s="1"/>
      <c r="H8" s="1"/>
      <c r="I8" s="1"/>
      <c r="J8" s="1"/>
      <c r="K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ht="32.25" customHeight="1" x14ac:dyDescent="0.25">
      <c r="A10" s="79" t="s">
        <v>55</v>
      </c>
      <c r="B10" s="79" t="s">
        <v>15</v>
      </c>
      <c r="C10" s="79" t="s">
        <v>11</v>
      </c>
      <c r="D10" s="79" t="s">
        <v>13</v>
      </c>
      <c r="E10" s="79" t="s">
        <v>56</v>
      </c>
      <c r="F10" s="79" t="s">
        <v>54</v>
      </c>
      <c r="G10" s="79" t="s">
        <v>57</v>
      </c>
      <c r="H10" s="79" t="s">
        <v>58</v>
      </c>
      <c r="I10" s="79" t="s">
        <v>59</v>
      </c>
      <c r="J10" s="1"/>
      <c r="K10" s="1"/>
    </row>
    <row r="11" spans="1:12" x14ac:dyDescent="0.25">
      <c r="A11" s="16">
        <v>1</v>
      </c>
      <c r="B11" s="16">
        <f>C4</f>
        <v>10122007</v>
      </c>
      <c r="C11" s="16">
        <f>C5</f>
        <v>77</v>
      </c>
      <c r="D11" s="16">
        <f>C6</f>
        <v>1853</v>
      </c>
      <c r="E11" s="16">
        <f>C11*B11</f>
        <v>779394539</v>
      </c>
      <c r="F11" s="16">
        <f>C7</f>
        <v>2.94</v>
      </c>
      <c r="G11" s="16">
        <f>MOD(E11,D11)</f>
        <v>503</v>
      </c>
      <c r="H11" s="64">
        <f>G11/D11</f>
        <v>0.27145169994603346</v>
      </c>
      <c r="I11" s="64">
        <f>(-1/F11)*LN(H11)</f>
        <v>0.44352757013116345</v>
      </c>
      <c r="J11" s="1"/>
      <c r="K11" s="1"/>
    </row>
    <row r="12" spans="1:12" x14ac:dyDescent="0.25">
      <c r="A12" s="16">
        <v>2</v>
      </c>
      <c r="B12" s="16">
        <f t="shared" ref="B12:B75" si="0">G11</f>
        <v>503</v>
      </c>
      <c r="C12" s="16">
        <f>C11</f>
        <v>77</v>
      </c>
      <c r="D12" s="16">
        <f>D11</f>
        <v>1853</v>
      </c>
      <c r="E12" s="16">
        <f t="shared" ref="E12:E75" si="1">C12*B12</f>
        <v>38731</v>
      </c>
      <c r="F12" s="16">
        <f>F11</f>
        <v>2.94</v>
      </c>
      <c r="G12" s="16">
        <f>MOD(E12,D12)</f>
        <v>1671</v>
      </c>
      <c r="H12" s="64">
        <f>G12/D12</f>
        <v>0.90178089584457632</v>
      </c>
      <c r="I12" s="64">
        <f>(-1/F12)*LN(H12)</f>
        <v>3.5164523023797994E-2</v>
      </c>
      <c r="J12" s="1"/>
      <c r="K12" s="1"/>
    </row>
    <row r="13" spans="1:12" x14ac:dyDescent="0.25">
      <c r="A13" s="16">
        <v>3</v>
      </c>
      <c r="B13" s="16">
        <f t="shared" si="0"/>
        <v>1671</v>
      </c>
      <c r="C13" s="16">
        <f t="shared" ref="C13:D28" si="2">C12</f>
        <v>77</v>
      </c>
      <c r="D13" s="16">
        <f t="shared" si="2"/>
        <v>1853</v>
      </c>
      <c r="E13" s="16">
        <f t="shared" si="1"/>
        <v>128667</v>
      </c>
      <c r="F13" s="16">
        <f t="shared" ref="F13:F76" si="3">F12</f>
        <v>2.94</v>
      </c>
      <c r="G13" s="16">
        <f t="shared" ref="G13:G76" si="4">MOD(E13,D13)</f>
        <v>810</v>
      </c>
      <c r="H13" s="64">
        <f t="shared" ref="H13:H76" si="5">G13/D13</f>
        <v>0.43712898003237993</v>
      </c>
      <c r="I13" s="64">
        <f t="shared" ref="I13:I76" si="6">(-1/F13)*LN(H13)</f>
        <v>0.28147176143499159</v>
      </c>
      <c r="J13" s="1"/>
      <c r="K13" s="1" t="s">
        <v>64</v>
      </c>
    </row>
    <row r="14" spans="1:12" x14ac:dyDescent="0.25">
      <c r="A14" s="16">
        <v>4</v>
      </c>
      <c r="B14" s="16">
        <f t="shared" si="0"/>
        <v>810</v>
      </c>
      <c r="C14" s="16">
        <f t="shared" si="2"/>
        <v>77</v>
      </c>
      <c r="D14" s="16">
        <f t="shared" si="2"/>
        <v>1853</v>
      </c>
      <c r="E14" s="16">
        <f t="shared" si="1"/>
        <v>62370</v>
      </c>
      <c r="F14" s="16">
        <f t="shared" si="3"/>
        <v>2.94</v>
      </c>
      <c r="G14" s="16">
        <f t="shared" si="4"/>
        <v>1221</v>
      </c>
      <c r="H14" s="64">
        <f t="shared" si="5"/>
        <v>0.65893146249325418</v>
      </c>
      <c r="I14" s="64">
        <f t="shared" si="6"/>
        <v>0.14188290890294392</v>
      </c>
      <c r="J14" s="1"/>
      <c r="K14" s="1"/>
    </row>
    <row r="15" spans="1:12" x14ac:dyDescent="0.25">
      <c r="A15" s="16">
        <v>5</v>
      </c>
      <c r="B15" s="16">
        <f t="shared" si="0"/>
        <v>1221</v>
      </c>
      <c r="C15" s="16">
        <f t="shared" si="2"/>
        <v>77</v>
      </c>
      <c r="D15" s="16">
        <f t="shared" si="2"/>
        <v>1853</v>
      </c>
      <c r="E15" s="16">
        <f t="shared" si="1"/>
        <v>94017</v>
      </c>
      <c r="F15" s="16">
        <f t="shared" si="3"/>
        <v>2.94</v>
      </c>
      <c r="G15" s="16">
        <f t="shared" si="4"/>
        <v>1367</v>
      </c>
      <c r="H15" s="64">
        <f t="shared" si="5"/>
        <v>0.7377226119805721</v>
      </c>
      <c r="I15" s="64">
        <f t="shared" si="6"/>
        <v>0.10346509849027556</v>
      </c>
      <c r="J15" s="1"/>
      <c r="K15" s="1"/>
      <c r="L15" t="s">
        <v>64</v>
      </c>
    </row>
    <row r="16" spans="1:12" x14ac:dyDescent="0.25">
      <c r="A16" s="16">
        <v>6</v>
      </c>
      <c r="B16" s="16">
        <f t="shared" si="0"/>
        <v>1367</v>
      </c>
      <c r="C16" s="16">
        <f t="shared" si="2"/>
        <v>77</v>
      </c>
      <c r="D16" s="16">
        <f t="shared" si="2"/>
        <v>1853</v>
      </c>
      <c r="E16" s="16">
        <f t="shared" si="1"/>
        <v>105259</v>
      </c>
      <c r="F16" s="16">
        <f t="shared" si="3"/>
        <v>2.94</v>
      </c>
      <c r="G16" s="16">
        <f t="shared" si="4"/>
        <v>1491</v>
      </c>
      <c r="H16" s="64">
        <f t="shared" si="5"/>
        <v>0.80464112250404751</v>
      </c>
      <c r="I16" s="64">
        <f t="shared" si="6"/>
        <v>7.3931602558034465E-2</v>
      </c>
      <c r="J16" s="1"/>
      <c r="K16" s="1"/>
    </row>
    <row r="17" spans="1:11" x14ac:dyDescent="0.25">
      <c r="A17" s="16">
        <v>7</v>
      </c>
      <c r="B17" s="16">
        <f t="shared" si="0"/>
        <v>1491</v>
      </c>
      <c r="C17" s="16">
        <f t="shared" si="2"/>
        <v>77</v>
      </c>
      <c r="D17" s="16">
        <f t="shared" si="2"/>
        <v>1853</v>
      </c>
      <c r="E17" s="16">
        <f t="shared" si="1"/>
        <v>114807</v>
      </c>
      <c r="F17" s="16">
        <f t="shared" si="3"/>
        <v>2.94</v>
      </c>
      <c r="G17" s="16">
        <f t="shared" si="4"/>
        <v>1774</v>
      </c>
      <c r="H17" s="64">
        <f t="shared" si="5"/>
        <v>0.95736643281165679</v>
      </c>
      <c r="I17" s="64">
        <f t="shared" si="6"/>
        <v>1.4819409325113934E-2</v>
      </c>
      <c r="J17" s="1"/>
      <c r="K17" s="1"/>
    </row>
    <row r="18" spans="1:11" x14ac:dyDescent="0.25">
      <c r="A18" s="16">
        <v>8</v>
      </c>
      <c r="B18" s="16">
        <f t="shared" si="0"/>
        <v>1774</v>
      </c>
      <c r="C18" s="16">
        <f t="shared" si="2"/>
        <v>77</v>
      </c>
      <c r="D18" s="16">
        <f t="shared" si="2"/>
        <v>1853</v>
      </c>
      <c r="E18" s="16">
        <f t="shared" si="1"/>
        <v>136598</v>
      </c>
      <c r="F18" s="16">
        <f t="shared" si="3"/>
        <v>2.94</v>
      </c>
      <c r="G18" s="16">
        <f t="shared" si="4"/>
        <v>1329</v>
      </c>
      <c r="H18" s="64">
        <f t="shared" si="5"/>
        <v>0.71721532649757147</v>
      </c>
      <c r="I18" s="64">
        <f t="shared" si="6"/>
        <v>0.11305413862997091</v>
      </c>
      <c r="J18" s="1"/>
      <c r="K18" s="1"/>
    </row>
    <row r="19" spans="1:11" x14ac:dyDescent="0.25">
      <c r="A19" s="16">
        <v>9</v>
      </c>
      <c r="B19" s="16">
        <f t="shared" si="0"/>
        <v>1329</v>
      </c>
      <c r="C19" s="16">
        <f t="shared" si="2"/>
        <v>77</v>
      </c>
      <c r="D19" s="16">
        <f t="shared" si="2"/>
        <v>1853</v>
      </c>
      <c r="E19" s="16">
        <f t="shared" si="1"/>
        <v>102333</v>
      </c>
      <c r="F19" s="16">
        <f t="shared" si="3"/>
        <v>2.94</v>
      </c>
      <c r="G19" s="16">
        <f t="shared" si="4"/>
        <v>418</v>
      </c>
      <c r="H19" s="64">
        <f t="shared" si="5"/>
        <v>0.22558014031300594</v>
      </c>
      <c r="I19" s="64">
        <f t="shared" si="6"/>
        <v>0.50648972576891271</v>
      </c>
      <c r="J19" s="1"/>
      <c r="K19" s="1"/>
    </row>
    <row r="20" spans="1:11" x14ac:dyDescent="0.25">
      <c r="A20" s="16">
        <v>10</v>
      </c>
      <c r="B20" s="16">
        <f t="shared" si="0"/>
        <v>418</v>
      </c>
      <c r="C20" s="16">
        <f t="shared" si="2"/>
        <v>77</v>
      </c>
      <c r="D20" s="16">
        <f t="shared" si="2"/>
        <v>1853</v>
      </c>
      <c r="E20" s="16">
        <f t="shared" si="1"/>
        <v>32186</v>
      </c>
      <c r="F20" s="16">
        <f t="shared" si="3"/>
        <v>2.94</v>
      </c>
      <c r="G20" s="16">
        <f t="shared" si="4"/>
        <v>685</v>
      </c>
      <c r="H20" s="64">
        <f t="shared" si="5"/>
        <v>0.36967080410145708</v>
      </c>
      <c r="I20" s="64">
        <f t="shared" si="6"/>
        <v>0.33848380545004575</v>
      </c>
      <c r="J20" s="1"/>
      <c r="K20" s="1"/>
    </row>
    <row r="21" spans="1:11" x14ac:dyDescent="0.25">
      <c r="A21" s="16">
        <v>11</v>
      </c>
      <c r="B21" s="16">
        <f t="shared" si="0"/>
        <v>685</v>
      </c>
      <c r="C21" s="16">
        <f t="shared" si="2"/>
        <v>77</v>
      </c>
      <c r="D21" s="16">
        <f t="shared" si="2"/>
        <v>1853</v>
      </c>
      <c r="E21" s="16">
        <f t="shared" si="1"/>
        <v>52745</v>
      </c>
      <c r="F21" s="16">
        <f t="shared" si="3"/>
        <v>2.94</v>
      </c>
      <c r="G21" s="16">
        <f t="shared" si="4"/>
        <v>861</v>
      </c>
      <c r="H21" s="64">
        <f t="shared" si="5"/>
        <v>0.46465191581219645</v>
      </c>
      <c r="I21" s="64">
        <f t="shared" si="6"/>
        <v>0.26070296661824116</v>
      </c>
      <c r="J21" s="1"/>
      <c r="K21" s="1"/>
    </row>
    <row r="22" spans="1:11" x14ac:dyDescent="0.25">
      <c r="A22" s="16">
        <v>12</v>
      </c>
      <c r="B22" s="16">
        <f t="shared" si="0"/>
        <v>861</v>
      </c>
      <c r="C22" s="16">
        <f t="shared" si="2"/>
        <v>77</v>
      </c>
      <c r="D22" s="16">
        <f t="shared" si="2"/>
        <v>1853</v>
      </c>
      <c r="E22" s="16">
        <f t="shared" si="1"/>
        <v>66297</v>
      </c>
      <c r="F22" s="16">
        <f t="shared" si="3"/>
        <v>2.94</v>
      </c>
      <c r="G22" s="16">
        <f t="shared" si="4"/>
        <v>1442</v>
      </c>
      <c r="H22" s="64">
        <f t="shared" si="5"/>
        <v>0.77819751753912569</v>
      </c>
      <c r="I22" s="64">
        <f t="shared" si="6"/>
        <v>8.5297587904920216E-2</v>
      </c>
      <c r="J22" s="1"/>
      <c r="K22" s="1"/>
    </row>
    <row r="23" spans="1:11" x14ac:dyDescent="0.25">
      <c r="A23" s="16">
        <v>13</v>
      </c>
      <c r="B23" s="16">
        <f t="shared" si="0"/>
        <v>1442</v>
      </c>
      <c r="C23" s="16">
        <f t="shared" si="2"/>
        <v>77</v>
      </c>
      <c r="D23" s="16">
        <f t="shared" si="2"/>
        <v>1853</v>
      </c>
      <c r="E23" s="16">
        <f t="shared" si="1"/>
        <v>111034</v>
      </c>
      <c r="F23" s="16">
        <f t="shared" si="3"/>
        <v>2.94</v>
      </c>
      <c r="G23" s="16">
        <f t="shared" si="4"/>
        <v>1707</v>
      </c>
      <c r="H23" s="64">
        <f t="shared" si="5"/>
        <v>0.92120885051268209</v>
      </c>
      <c r="I23" s="64">
        <f t="shared" si="6"/>
        <v>2.7914456969700414E-2</v>
      </c>
      <c r="J23" s="1"/>
      <c r="K23" s="1"/>
    </row>
    <row r="24" spans="1:11" x14ac:dyDescent="0.25">
      <c r="A24" s="16">
        <v>14</v>
      </c>
      <c r="B24" s="16">
        <f t="shared" si="0"/>
        <v>1707</v>
      </c>
      <c r="C24" s="16">
        <f t="shared" si="2"/>
        <v>77</v>
      </c>
      <c r="D24" s="16">
        <f t="shared" si="2"/>
        <v>1853</v>
      </c>
      <c r="E24" s="16">
        <f t="shared" si="1"/>
        <v>131439</v>
      </c>
      <c r="F24" s="16">
        <f t="shared" si="3"/>
        <v>2.94</v>
      </c>
      <c r="G24" s="16">
        <f t="shared" si="4"/>
        <v>1729</v>
      </c>
      <c r="H24" s="64">
        <f t="shared" si="5"/>
        <v>0.93308148947652458</v>
      </c>
      <c r="I24" s="64">
        <f t="shared" si="6"/>
        <v>2.3558755306826273E-2</v>
      </c>
      <c r="J24" s="1"/>
      <c r="K24" s="1"/>
    </row>
    <row r="25" spans="1:11" x14ac:dyDescent="0.25">
      <c r="A25" s="16">
        <v>15</v>
      </c>
      <c r="B25" s="16">
        <f t="shared" si="0"/>
        <v>1729</v>
      </c>
      <c r="C25" s="16">
        <f t="shared" si="2"/>
        <v>77</v>
      </c>
      <c r="D25" s="16">
        <f t="shared" si="2"/>
        <v>1853</v>
      </c>
      <c r="E25" s="16">
        <f t="shared" si="1"/>
        <v>133133</v>
      </c>
      <c r="F25" s="16">
        <f t="shared" si="3"/>
        <v>2.94</v>
      </c>
      <c r="G25" s="16">
        <f t="shared" si="4"/>
        <v>1570</v>
      </c>
      <c r="H25" s="64">
        <f t="shared" si="5"/>
        <v>0.84727468969239073</v>
      </c>
      <c r="I25" s="64">
        <f t="shared" si="6"/>
        <v>5.6370859844559869E-2</v>
      </c>
      <c r="J25" s="1"/>
      <c r="K25" s="1"/>
    </row>
    <row r="26" spans="1:11" x14ac:dyDescent="0.25">
      <c r="A26" s="16">
        <v>16</v>
      </c>
      <c r="B26" s="16">
        <f t="shared" si="0"/>
        <v>1570</v>
      </c>
      <c r="C26" s="16">
        <f t="shared" si="2"/>
        <v>77</v>
      </c>
      <c r="D26" s="16">
        <f t="shared" si="2"/>
        <v>1853</v>
      </c>
      <c r="E26" s="16">
        <f t="shared" si="1"/>
        <v>120890</v>
      </c>
      <c r="F26" s="16">
        <f t="shared" si="3"/>
        <v>2.94</v>
      </c>
      <c r="G26" s="16">
        <f t="shared" si="4"/>
        <v>445</v>
      </c>
      <c r="H26" s="64">
        <f t="shared" si="5"/>
        <v>0.24015110631408526</v>
      </c>
      <c r="I26" s="64">
        <f t="shared" si="6"/>
        <v>0.48519964085684342</v>
      </c>
      <c r="J26" s="1"/>
      <c r="K26" s="1"/>
    </row>
    <row r="27" spans="1:11" x14ac:dyDescent="0.25">
      <c r="A27" s="16">
        <v>17</v>
      </c>
      <c r="B27" s="16">
        <f t="shared" si="0"/>
        <v>445</v>
      </c>
      <c r="C27" s="16">
        <f t="shared" si="2"/>
        <v>77</v>
      </c>
      <c r="D27" s="16">
        <f t="shared" si="2"/>
        <v>1853</v>
      </c>
      <c r="E27" s="16">
        <f t="shared" si="1"/>
        <v>34265</v>
      </c>
      <c r="F27" s="16">
        <f t="shared" si="3"/>
        <v>2.94</v>
      </c>
      <c r="G27" s="16">
        <f t="shared" si="4"/>
        <v>911</v>
      </c>
      <c r="H27" s="64">
        <f t="shared" si="5"/>
        <v>0.49163518618456559</v>
      </c>
      <c r="I27" s="64">
        <f t="shared" si="6"/>
        <v>0.2415028330018372</v>
      </c>
      <c r="J27" s="1"/>
      <c r="K27" s="1"/>
    </row>
    <row r="28" spans="1:11" x14ac:dyDescent="0.25">
      <c r="A28" s="16">
        <v>18</v>
      </c>
      <c r="B28" s="16">
        <f t="shared" si="0"/>
        <v>911</v>
      </c>
      <c r="C28" s="16">
        <f t="shared" si="2"/>
        <v>77</v>
      </c>
      <c r="D28" s="16">
        <f t="shared" si="2"/>
        <v>1853</v>
      </c>
      <c r="E28" s="16">
        <f t="shared" si="1"/>
        <v>70147</v>
      </c>
      <c r="F28" s="16">
        <f t="shared" si="3"/>
        <v>2.94</v>
      </c>
      <c r="G28" s="16">
        <f t="shared" si="4"/>
        <v>1586</v>
      </c>
      <c r="H28" s="64">
        <f t="shared" si="5"/>
        <v>0.85590933621154885</v>
      </c>
      <c r="I28" s="64">
        <f t="shared" si="6"/>
        <v>5.2922049010396752E-2</v>
      </c>
      <c r="J28" s="1"/>
      <c r="K28" s="1"/>
    </row>
    <row r="29" spans="1:11" x14ac:dyDescent="0.25">
      <c r="A29" s="16">
        <v>19</v>
      </c>
      <c r="B29" s="16">
        <f t="shared" si="0"/>
        <v>1586</v>
      </c>
      <c r="C29" s="16">
        <f t="shared" ref="C29:D44" si="7">C28</f>
        <v>77</v>
      </c>
      <c r="D29" s="16">
        <f t="shared" si="7"/>
        <v>1853</v>
      </c>
      <c r="E29" s="16">
        <f t="shared" si="1"/>
        <v>122122</v>
      </c>
      <c r="F29" s="16">
        <f t="shared" si="3"/>
        <v>2.94</v>
      </c>
      <c r="G29" s="16">
        <f t="shared" si="4"/>
        <v>1677</v>
      </c>
      <c r="H29" s="64">
        <f t="shared" si="5"/>
        <v>0.90501888828926069</v>
      </c>
      <c r="I29" s="64">
        <f t="shared" si="6"/>
        <v>3.3945396075561525E-2</v>
      </c>
      <c r="J29" s="1"/>
      <c r="K29" s="1"/>
    </row>
    <row r="30" spans="1:11" x14ac:dyDescent="0.25">
      <c r="A30" s="16">
        <v>20</v>
      </c>
      <c r="B30" s="16">
        <f t="shared" si="0"/>
        <v>1677</v>
      </c>
      <c r="C30" s="16">
        <f t="shared" si="7"/>
        <v>77</v>
      </c>
      <c r="D30" s="16">
        <f t="shared" si="7"/>
        <v>1853</v>
      </c>
      <c r="E30" s="16">
        <f t="shared" si="1"/>
        <v>129129</v>
      </c>
      <c r="F30" s="16">
        <f t="shared" si="3"/>
        <v>2.94</v>
      </c>
      <c r="G30" s="16">
        <f t="shared" si="4"/>
        <v>1272</v>
      </c>
      <c r="H30" s="64">
        <f t="shared" si="5"/>
        <v>0.68645439827307064</v>
      </c>
      <c r="I30" s="64">
        <f t="shared" si="6"/>
        <v>0.12796444979091579</v>
      </c>
      <c r="J30" s="1"/>
      <c r="K30" s="1"/>
    </row>
    <row r="31" spans="1:11" x14ac:dyDescent="0.25">
      <c r="A31" s="16">
        <v>21</v>
      </c>
      <c r="B31" s="16">
        <f t="shared" si="0"/>
        <v>1272</v>
      </c>
      <c r="C31" s="16">
        <f t="shared" si="7"/>
        <v>77</v>
      </c>
      <c r="D31" s="16">
        <f t="shared" si="7"/>
        <v>1853</v>
      </c>
      <c r="E31" s="16">
        <f t="shared" si="1"/>
        <v>97944</v>
      </c>
      <c r="F31" s="16">
        <f t="shared" si="3"/>
        <v>2.94</v>
      </c>
      <c r="G31" s="16">
        <f t="shared" si="4"/>
        <v>1588</v>
      </c>
      <c r="H31" s="64">
        <f t="shared" si="5"/>
        <v>0.85698866702644361</v>
      </c>
      <c r="I31" s="64">
        <f t="shared" si="6"/>
        <v>5.2493396081047188E-2</v>
      </c>
      <c r="J31" s="1"/>
      <c r="K31" s="1"/>
    </row>
    <row r="32" spans="1:11" x14ac:dyDescent="0.25">
      <c r="A32" s="16">
        <v>22</v>
      </c>
      <c r="B32" s="16">
        <f t="shared" si="0"/>
        <v>1588</v>
      </c>
      <c r="C32" s="16">
        <f t="shared" si="7"/>
        <v>77</v>
      </c>
      <c r="D32" s="16">
        <f t="shared" si="7"/>
        <v>1853</v>
      </c>
      <c r="E32" s="16">
        <f t="shared" si="1"/>
        <v>122276</v>
      </c>
      <c r="F32" s="16">
        <f t="shared" si="3"/>
        <v>2.94</v>
      </c>
      <c r="G32" s="16">
        <f t="shared" si="4"/>
        <v>1831</v>
      </c>
      <c r="H32" s="64">
        <f t="shared" si="5"/>
        <v>0.98812736103615761</v>
      </c>
      <c r="I32" s="64">
        <f t="shared" si="6"/>
        <v>4.0624767383840264E-3</v>
      </c>
      <c r="J32" s="1"/>
      <c r="K32" s="1"/>
    </row>
    <row r="33" spans="1:11" x14ac:dyDescent="0.25">
      <c r="A33" s="16">
        <v>23</v>
      </c>
      <c r="B33" s="16">
        <f t="shared" si="0"/>
        <v>1831</v>
      </c>
      <c r="C33" s="16">
        <f t="shared" si="7"/>
        <v>77</v>
      </c>
      <c r="D33" s="16">
        <f t="shared" si="7"/>
        <v>1853</v>
      </c>
      <c r="E33" s="16">
        <f t="shared" si="1"/>
        <v>140987</v>
      </c>
      <c r="F33" s="16">
        <f t="shared" si="3"/>
        <v>2.94</v>
      </c>
      <c r="G33" s="16">
        <f t="shared" si="4"/>
        <v>159</v>
      </c>
      <c r="H33" s="64">
        <f t="shared" si="5"/>
        <v>8.580679978413383E-2</v>
      </c>
      <c r="I33" s="64">
        <f t="shared" si="6"/>
        <v>0.83525749117861514</v>
      </c>
      <c r="J33" s="1"/>
      <c r="K33" s="1"/>
    </row>
    <row r="34" spans="1:11" x14ac:dyDescent="0.25">
      <c r="A34" s="16">
        <v>24</v>
      </c>
      <c r="B34" s="16">
        <f t="shared" si="0"/>
        <v>159</v>
      </c>
      <c r="C34" s="16">
        <f t="shared" si="7"/>
        <v>77</v>
      </c>
      <c r="D34" s="16">
        <f t="shared" si="7"/>
        <v>1853</v>
      </c>
      <c r="E34" s="16">
        <f t="shared" si="1"/>
        <v>12243</v>
      </c>
      <c r="F34" s="16">
        <f t="shared" si="3"/>
        <v>2.94</v>
      </c>
      <c r="G34" s="16">
        <f t="shared" si="4"/>
        <v>1125</v>
      </c>
      <c r="H34" s="64">
        <f t="shared" si="5"/>
        <v>0.60712358337830541</v>
      </c>
      <c r="I34" s="64">
        <f t="shared" si="6"/>
        <v>0.16973568423361882</v>
      </c>
      <c r="J34" s="1"/>
      <c r="K34" s="1"/>
    </row>
    <row r="35" spans="1:11" x14ac:dyDescent="0.25">
      <c r="A35" s="16">
        <v>25</v>
      </c>
      <c r="B35" s="16">
        <f t="shared" si="0"/>
        <v>1125</v>
      </c>
      <c r="C35" s="16">
        <f t="shared" si="7"/>
        <v>77</v>
      </c>
      <c r="D35" s="16">
        <f t="shared" si="7"/>
        <v>1853</v>
      </c>
      <c r="E35" s="16">
        <f t="shared" si="1"/>
        <v>86625</v>
      </c>
      <c r="F35" s="16">
        <f t="shared" si="3"/>
        <v>2.94</v>
      </c>
      <c r="G35" s="16">
        <f t="shared" si="4"/>
        <v>1387</v>
      </c>
      <c r="H35" s="64">
        <f t="shared" si="5"/>
        <v>0.74851592012951973</v>
      </c>
      <c r="I35" s="64">
        <f t="shared" si="6"/>
        <v>9.8524763935553775E-2</v>
      </c>
      <c r="J35" s="1"/>
      <c r="K35" s="1"/>
    </row>
    <row r="36" spans="1:11" x14ac:dyDescent="0.25">
      <c r="A36" s="16">
        <v>26</v>
      </c>
      <c r="B36" s="16">
        <f t="shared" si="0"/>
        <v>1387</v>
      </c>
      <c r="C36" s="16">
        <f t="shared" si="7"/>
        <v>77</v>
      </c>
      <c r="D36" s="16">
        <f t="shared" si="7"/>
        <v>1853</v>
      </c>
      <c r="E36" s="16">
        <f t="shared" si="1"/>
        <v>106799</v>
      </c>
      <c r="F36" s="16">
        <f t="shared" si="3"/>
        <v>2.94</v>
      </c>
      <c r="G36" s="16">
        <f t="shared" si="4"/>
        <v>1178</v>
      </c>
      <c r="H36" s="64">
        <f t="shared" si="5"/>
        <v>0.63572584997301673</v>
      </c>
      <c r="I36" s="64">
        <f t="shared" si="6"/>
        <v>0.15407750410674412</v>
      </c>
      <c r="J36" s="1"/>
      <c r="K36" s="1"/>
    </row>
    <row r="37" spans="1:11" x14ac:dyDescent="0.25">
      <c r="A37" s="16">
        <v>27</v>
      </c>
      <c r="B37" s="16">
        <f t="shared" si="0"/>
        <v>1178</v>
      </c>
      <c r="C37" s="16">
        <f t="shared" si="7"/>
        <v>77</v>
      </c>
      <c r="D37" s="16">
        <f t="shared" si="7"/>
        <v>1853</v>
      </c>
      <c r="E37" s="16">
        <f t="shared" si="1"/>
        <v>90706</v>
      </c>
      <c r="F37" s="16">
        <f t="shared" si="3"/>
        <v>2.94</v>
      </c>
      <c r="G37" s="16">
        <f t="shared" si="4"/>
        <v>1762</v>
      </c>
      <c r="H37" s="64">
        <f t="shared" si="5"/>
        <v>0.95089044792228816</v>
      </c>
      <c r="I37" s="64">
        <f t="shared" si="6"/>
        <v>1.712803394191666E-2</v>
      </c>
      <c r="J37" s="1"/>
      <c r="K37" s="1"/>
    </row>
    <row r="38" spans="1:11" x14ac:dyDescent="0.25">
      <c r="A38" s="16">
        <v>28</v>
      </c>
      <c r="B38" s="16">
        <f t="shared" si="0"/>
        <v>1762</v>
      </c>
      <c r="C38" s="16">
        <f t="shared" si="7"/>
        <v>77</v>
      </c>
      <c r="D38" s="16">
        <f t="shared" si="7"/>
        <v>1853</v>
      </c>
      <c r="E38" s="16">
        <f t="shared" si="1"/>
        <v>135674</v>
      </c>
      <c r="F38" s="16">
        <f t="shared" si="3"/>
        <v>2.94</v>
      </c>
      <c r="G38" s="16">
        <f t="shared" si="4"/>
        <v>405</v>
      </c>
      <c r="H38" s="64">
        <f t="shared" si="5"/>
        <v>0.21856449001618997</v>
      </c>
      <c r="I38" s="64">
        <f t="shared" si="6"/>
        <v>0.51723610856422464</v>
      </c>
      <c r="J38" s="1"/>
      <c r="K38" s="1"/>
    </row>
    <row r="39" spans="1:11" x14ac:dyDescent="0.25">
      <c r="A39" s="16">
        <v>29</v>
      </c>
      <c r="B39" s="16">
        <f t="shared" si="0"/>
        <v>405</v>
      </c>
      <c r="C39" s="16">
        <f t="shared" si="7"/>
        <v>77</v>
      </c>
      <c r="D39" s="16">
        <f t="shared" si="7"/>
        <v>1853</v>
      </c>
      <c r="E39" s="16">
        <f t="shared" si="1"/>
        <v>31185</v>
      </c>
      <c r="F39" s="16">
        <f t="shared" si="3"/>
        <v>2.94</v>
      </c>
      <c r="G39" s="16">
        <f t="shared" si="4"/>
        <v>1537</v>
      </c>
      <c r="H39" s="64">
        <f t="shared" si="5"/>
        <v>0.82946573124662704</v>
      </c>
      <c r="I39" s="64">
        <f t="shared" si="6"/>
        <v>6.3596422702980937E-2</v>
      </c>
      <c r="J39" s="1"/>
      <c r="K39" s="1"/>
    </row>
    <row r="40" spans="1:11" x14ac:dyDescent="0.25">
      <c r="A40" s="16">
        <v>30</v>
      </c>
      <c r="B40" s="16">
        <f t="shared" si="0"/>
        <v>1537</v>
      </c>
      <c r="C40" s="16">
        <f t="shared" si="7"/>
        <v>77</v>
      </c>
      <c r="D40" s="16">
        <f t="shared" si="7"/>
        <v>1853</v>
      </c>
      <c r="E40" s="16">
        <f t="shared" si="1"/>
        <v>118349</v>
      </c>
      <c r="F40" s="16">
        <f t="shared" si="3"/>
        <v>2.94</v>
      </c>
      <c r="G40" s="16">
        <f t="shared" si="4"/>
        <v>1610</v>
      </c>
      <c r="H40" s="64">
        <f t="shared" si="5"/>
        <v>0.86886130599028599</v>
      </c>
      <c r="I40" s="64">
        <f t="shared" si="6"/>
        <v>4.781352663498338E-2</v>
      </c>
      <c r="J40" s="1"/>
      <c r="K40" s="1"/>
    </row>
    <row r="41" spans="1:11" x14ac:dyDescent="0.25">
      <c r="A41" s="16">
        <v>31</v>
      </c>
      <c r="B41" s="16">
        <f t="shared" si="0"/>
        <v>1610</v>
      </c>
      <c r="C41" s="16">
        <f t="shared" si="7"/>
        <v>77</v>
      </c>
      <c r="D41" s="16">
        <f t="shared" si="7"/>
        <v>1853</v>
      </c>
      <c r="E41" s="16">
        <f t="shared" si="1"/>
        <v>123970</v>
      </c>
      <c r="F41" s="16">
        <f t="shared" si="3"/>
        <v>2.94</v>
      </c>
      <c r="G41" s="16">
        <f t="shared" si="4"/>
        <v>1672</v>
      </c>
      <c r="H41" s="64">
        <f t="shared" si="5"/>
        <v>0.90232056125202376</v>
      </c>
      <c r="I41" s="64">
        <f t="shared" si="6"/>
        <v>3.4961031510446543E-2</v>
      </c>
      <c r="J41" s="1"/>
      <c r="K41" s="1"/>
    </row>
    <row r="42" spans="1:11" x14ac:dyDescent="0.25">
      <c r="A42" s="16">
        <v>32</v>
      </c>
      <c r="B42" s="16">
        <f t="shared" si="0"/>
        <v>1672</v>
      </c>
      <c r="C42" s="16">
        <f t="shared" si="7"/>
        <v>77</v>
      </c>
      <c r="D42" s="16">
        <f t="shared" si="7"/>
        <v>1853</v>
      </c>
      <c r="E42" s="16">
        <f t="shared" si="1"/>
        <v>128744</v>
      </c>
      <c r="F42" s="16">
        <f t="shared" si="3"/>
        <v>2.94</v>
      </c>
      <c r="G42" s="16">
        <f t="shared" si="4"/>
        <v>887</v>
      </c>
      <c r="H42" s="64">
        <f t="shared" si="5"/>
        <v>0.47868321640582839</v>
      </c>
      <c r="I42" s="64">
        <f t="shared" si="6"/>
        <v>0.25058375645434705</v>
      </c>
      <c r="J42" s="1"/>
      <c r="K42" s="1"/>
    </row>
    <row r="43" spans="1:11" x14ac:dyDescent="0.25">
      <c r="A43" s="16">
        <v>33</v>
      </c>
      <c r="B43" s="16">
        <f t="shared" si="0"/>
        <v>887</v>
      </c>
      <c r="C43" s="16">
        <f t="shared" si="7"/>
        <v>77</v>
      </c>
      <c r="D43" s="16">
        <f t="shared" si="7"/>
        <v>1853</v>
      </c>
      <c r="E43" s="16">
        <f t="shared" si="1"/>
        <v>68299</v>
      </c>
      <c r="F43" s="16">
        <f t="shared" si="3"/>
        <v>2.94</v>
      </c>
      <c r="G43" s="16">
        <f t="shared" si="4"/>
        <v>1591</v>
      </c>
      <c r="H43" s="64">
        <f t="shared" si="5"/>
        <v>0.85860766324878579</v>
      </c>
      <c r="I43" s="64">
        <f t="shared" si="6"/>
        <v>5.1851427873324099E-2</v>
      </c>
      <c r="J43" s="1"/>
      <c r="K43" s="1"/>
    </row>
    <row r="44" spans="1:11" x14ac:dyDescent="0.25">
      <c r="A44" s="16">
        <v>34</v>
      </c>
      <c r="B44" s="16">
        <f t="shared" si="0"/>
        <v>1591</v>
      </c>
      <c r="C44" s="16">
        <f t="shared" si="7"/>
        <v>77</v>
      </c>
      <c r="D44" s="16">
        <f t="shared" si="7"/>
        <v>1853</v>
      </c>
      <c r="E44" s="16">
        <f t="shared" si="1"/>
        <v>122507</v>
      </c>
      <c r="F44" s="16">
        <f t="shared" si="3"/>
        <v>2.94</v>
      </c>
      <c r="G44" s="16">
        <f t="shared" si="4"/>
        <v>209</v>
      </c>
      <c r="H44" s="64">
        <f t="shared" si="5"/>
        <v>0.11279007015650297</v>
      </c>
      <c r="I44" s="64">
        <f t="shared" si="6"/>
        <v>0.74225407289814582</v>
      </c>
      <c r="J44" s="1"/>
      <c r="K44" s="1"/>
    </row>
    <row r="45" spans="1:11" x14ac:dyDescent="0.25">
      <c r="A45" s="16">
        <v>35</v>
      </c>
      <c r="B45" s="16">
        <f t="shared" si="0"/>
        <v>209</v>
      </c>
      <c r="C45" s="16">
        <f t="shared" ref="C45:D60" si="8">C44</f>
        <v>77</v>
      </c>
      <c r="D45" s="16">
        <f t="shared" si="8"/>
        <v>1853</v>
      </c>
      <c r="E45" s="16">
        <f t="shared" si="1"/>
        <v>16093</v>
      </c>
      <c r="F45" s="16">
        <f t="shared" si="3"/>
        <v>2.94</v>
      </c>
      <c r="G45" s="16">
        <f t="shared" si="4"/>
        <v>1269</v>
      </c>
      <c r="H45" s="64">
        <f t="shared" si="5"/>
        <v>0.68483540205072857</v>
      </c>
      <c r="I45" s="64">
        <f t="shared" si="6"/>
        <v>0.12876760495611295</v>
      </c>
      <c r="J45" s="1"/>
      <c r="K45" s="1"/>
    </row>
    <row r="46" spans="1:11" x14ac:dyDescent="0.25">
      <c r="A46" s="16">
        <v>36</v>
      </c>
      <c r="B46" s="16">
        <f t="shared" si="0"/>
        <v>1269</v>
      </c>
      <c r="C46" s="16">
        <f t="shared" si="8"/>
        <v>77</v>
      </c>
      <c r="D46" s="16">
        <f t="shared" si="8"/>
        <v>1853</v>
      </c>
      <c r="E46" s="16">
        <f t="shared" si="1"/>
        <v>97713</v>
      </c>
      <c r="F46" s="16">
        <f t="shared" si="3"/>
        <v>2.94</v>
      </c>
      <c r="G46" s="16">
        <f t="shared" si="4"/>
        <v>1357</v>
      </c>
      <c r="H46" s="64">
        <f t="shared" si="5"/>
        <v>0.73232595790609822</v>
      </c>
      <c r="I46" s="64">
        <f t="shared" si="6"/>
        <v>0.10596243756819408</v>
      </c>
      <c r="J46" s="1"/>
      <c r="K46" s="1"/>
    </row>
    <row r="47" spans="1:11" x14ac:dyDescent="0.25">
      <c r="A47" s="16">
        <v>37</v>
      </c>
      <c r="B47" s="16">
        <f t="shared" si="0"/>
        <v>1357</v>
      </c>
      <c r="C47" s="16">
        <f t="shared" si="8"/>
        <v>77</v>
      </c>
      <c r="D47" s="16">
        <f t="shared" si="8"/>
        <v>1853</v>
      </c>
      <c r="E47" s="16">
        <f t="shared" si="1"/>
        <v>104489</v>
      </c>
      <c r="F47" s="16">
        <f t="shared" si="3"/>
        <v>2.94</v>
      </c>
      <c r="G47" s="16">
        <f t="shared" si="4"/>
        <v>721</v>
      </c>
      <c r="H47" s="64">
        <f t="shared" si="5"/>
        <v>0.38909875876956285</v>
      </c>
      <c r="I47" s="64">
        <f t="shared" si="6"/>
        <v>0.32106193503415331</v>
      </c>
      <c r="J47" s="1"/>
      <c r="K47" s="1"/>
    </row>
    <row r="48" spans="1:11" x14ac:dyDescent="0.25">
      <c r="A48" s="16">
        <v>38</v>
      </c>
      <c r="B48" s="16">
        <f t="shared" si="0"/>
        <v>721</v>
      </c>
      <c r="C48" s="16">
        <f t="shared" si="8"/>
        <v>77</v>
      </c>
      <c r="D48" s="16">
        <f t="shared" si="8"/>
        <v>1853</v>
      </c>
      <c r="E48" s="16">
        <f t="shared" si="1"/>
        <v>55517</v>
      </c>
      <c r="F48" s="16">
        <f t="shared" si="3"/>
        <v>2.94</v>
      </c>
      <c r="G48" s="16">
        <f t="shared" si="4"/>
        <v>1780</v>
      </c>
      <c r="H48" s="64">
        <f t="shared" si="5"/>
        <v>0.96060442525634104</v>
      </c>
      <c r="I48" s="64">
        <f t="shared" si="6"/>
        <v>1.3670946598377202E-2</v>
      </c>
      <c r="J48" s="1"/>
      <c r="K48" s="1"/>
    </row>
    <row r="49" spans="1:11" x14ac:dyDescent="0.25">
      <c r="A49" s="16">
        <v>39</v>
      </c>
      <c r="B49" s="16">
        <f t="shared" si="0"/>
        <v>1780</v>
      </c>
      <c r="C49" s="16">
        <f t="shared" si="8"/>
        <v>77</v>
      </c>
      <c r="D49" s="16">
        <f t="shared" si="8"/>
        <v>1853</v>
      </c>
      <c r="E49" s="16">
        <f t="shared" si="1"/>
        <v>137060</v>
      </c>
      <c r="F49" s="16">
        <f t="shared" si="3"/>
        <v>2.94</v>
      </c>
      <c r="G49" s="16">
        <f t="shared" si="4"/>
        <v>1791</v>
      </c>
      <c r="H49" s="64">
        <f t="shared" si="5"/>
        <v>0.96654074473826224</v>
      </c>
      <c r="I49" s="64">
        <f t="shared" si="6"/>
        <v>1.1575450416546954E-2</v>
      </c>
      <c r="J49" s="1"/>
      <c r="K49" s="1"/>
    </row>
    <row r="50" spans="1:11" x14ac:dyDescent="0.25">
      <c r="A50" s="16">
        <v>40</v>
      </c>
      <c r="B50" s="16">
        <f t="shared" si="0"/>
        <v>1791</v>
      </c>
      <c r="C50" s="16">
        <f t="shared" si="8"/>
        <v>77</v>
      </c>
      <c r="D50" s="16">
        <f t="shared" si="8"/>
        <v>1853</v>
      </c>
      <c r="E50" s="16">
        <f t="shared" si="1"/>
        <v>137907</v>
      </c>
      <c r="F50" s="16">
        <f t="shared" si="3"/>
        <v>2.94</v>
      </c>
      <c r="G50" s="16">
        <f t="shared" si="4"/>
        <v>785</v>
      </c>
      <c r="H50" s="64">
        <f t="shared" si="5"/>
        <v>0.42363734484619536</v>
      </c>
      <c r="I50" s="64">
        <f t="shared" si="6"/>
        <v>0.29213520697379297</v>
      </c>
      <c r="J50" s="1"/>
      <c r="K50" s="1"/>
    </row>
    <row r="51" spans="1:11" x14ac:dyDescent="0.25">
      <c r="A51" s="16">
        <v>41</v>
      </c>
      <c r="B51" s="16">
        <f t="shared" si="0"/>
        <v>785</v>
      </c>
      <c r="C51" s="16">
        <f t="shared" si="8"/>
        <v>77</v>
      </c>
      <c r="D51" s="16">
        <f t="shared" si="8"/>
        <v>1853</v>
      </c>
      <c r="E51" s="16">
        <f t="shared" si="1"/>
        <v>60445</v>
      </c>
      <c r="F51" s="16">
        <f t="shared" si="3"/>
        <v>2.94</v>
      </c>
      <c r="G51" s="16">
        <f t="shared" si="4"/>
        <v>1149</v>
      </c>
      <c r="H51" s="64">
        <f t="shared" si="5"/>
        <v>0.62007555315704266</v>
      </c>
      <c r="I51" s="64">
        <f t="shared" si="6"/>
        <v>0.16255576477435513</v>
      </c>
      <c r="J51" s="1"/>
      <c r="K51" s="1"/>
    </row>
    <row r="52" spans="1:11" x14ac:dyDescent="0.25">
      <c r="A52" s="16">
        <v>42</v>
      </c>
      <c r="B52" s="16">
        <f t="shared" si="0"/>
        <v>1149</v>
      </c>
      <c r="C52" s="16">
        <f t="shared" si="8"/>
        <v>77</v>
      </c>
      <c r="D52" s="16">
        <f t="shared" si="8"/>
        <v>1853</v>
      </c>
      <c r="E52" s="16">
        <f t="shared" si="1"/>
        <v>88473</v>
      </c>
      <c r="F52" s="16">
        <f t="shared" si="3"/>
        <v>2.94</v>
      </c>
      <c r="G52" s="16">
        <f t="shared" si="4"/>
        <v>1382</v>
      </c>
      <c r="H52" s="64">
        <f t="shared" si="5"/>
        <v>0.74581759309228279</v>
      </c>
      <c r="I52" s="64">
        <f t="shared" si="6"/>
        <v>9.9753136720321267E-2</v>
      </c>
      <c r="J52" s="1"/>
      <c r="K52" s="1"/>
    </row>
    <row r="53" spans="1:11" x14ac:dyDescent="0.25">
      <c r="A53" s="16">
        <v>43</v>
      </c>
      <c r="B53" s="16">
        <f t="shared" si="0"/>
        <v>1382</v>
      </c>
      <c r="C53" s="16">
        <f t="shared" si="8"/>
        <v>77</v>
      </c>
      <c r="D53" s="16">
        <f t="shared" si="8"/>
        <v>1853</v>
      </c>
      <c r="E53" s="16">
        <f t="shared" si="1"/>
        <v>106414</v>
      </c>
      <c r="F53" s="16">
        <f t="shared" si="3"/>
        <v>2.94</v>
      </c>
      <c r="G53" s="16">
        <f t="shared" si="4"/>
        <v>793</v>
      </c>
      <c r="H53" s="64">
        <f t="shared" si="5"/>
        <v>0.42795466810577443</v>
      </c>
      <c r="I53" s="64">
        <f t="shared" si="6"/>
        <v>0.28868639613962982</v>
      </c>
      <c r="J53" s="1"/>
      <c r="K53" s="1"/>
    </row>
    <row r="54" spans="1:11" x14ac:dyDescent="0.25">
      <c r="A54" s="16">
        <v>44</v>
      </c>
      <c r="B54" s="16">
        <f t="shared" si="0"/>
        <v>793</v>
      </c>
      <c r="C54" s="16">
        <f t="shared" si="8"/>
        <v>77</v>
      </c>
      <c r="D54" s="16">
        <f t="shared" si="8"/>
        <v>1853</v>
      </c>
      <c r="E54" s="16">
        <f t="shared" si="1"/>
        <v>61061</v>
      </c>
      <c r="F54" s="16">
        <f t="shared" si="3"/>
        <v>2.94</v>
      </c>
      <c r="G54" s="16">
        <f t="shared" si="4"/>
        <v>1765</v>
      </c>
      <c r="H54" s="64">
        <f t="shared" si="5"/>
        <v>0.95250944414463035</v>
      </c>
      <c r="I54" s="64">
        <f t="shared" si="6"/>
        <v>1.6549407114953271E-2</v>
      </c>
      <c r="J54" s="1"/>
      <c r="K54" s="1"/>
    </row>
    <row r="55" spans="1:11" x14ac:dyDescent="0.25">
      <c r="A55" s="16">
        <v>45</v>
      </c>
      <c r="B55" s="16">
        <f t="shared" si="0"/>
        <v>1765</v>
      </c>
      <c r="C55" s="16">
        <f t="shared" si="8"/>
        <v>77</v>
      </c>
      <c r="D55" s="16">
        <f t="shared" si="8"/>
        <v>1853</v>
      </c>
      <c r="E55" s="16">
        <f t="shared" si="1"/>
        <v>135905</v>
      </c>
      <c r="F55" s="16">
        <f t="shared" si="3"/>
        <v>2.94</v>
      </c>
      <c r="G55" s="16">
        <f t="shared" si="4"/>
        <v>636</v>
      </c>
      <c r="H55" s="64">
        <f t="shared" si="5"/>
        <v>0.34322719913653532</v>
      </c>
      <c r="I55" s="64">
        <f t="shared" si="6"/>
        <v>0.36372879692014887</v>
      </c>
      <c r="J55" s="1"/>
      <c r="K55" s="1"/>
    </row>
    <row r="56" spans="1:11" x14ac:dyDescent="0.25">
      <c r="A56" s="16">
        <v>46</v>
      </c>
      <c r="B56" s="16">
        <f t="shared" si="0"/>
        <v>636</v>
      </c>
      <c r="C56" s="16">
        <f t="shared" si="8"/>
        <v>77</v>
      </c>
      <c r="D56" s="16">
        <f t="shared" si="8"/>
        <v>1853</v>
      </c>
      <c r="E56" s="16">
        <f t="shared" si="1"/>
        <v>48972</v>
      </c>
      <c r="F56" s="16">
        <f t="shared" si="3"/>
        <v>2.94</v>
      </c>
      <c r="G56" s="16">
        <f t="shared" si="4"/>
        <v>794</v>
      </c>
      <c r="H56" s="64">
        <f t="shared" si="5"/>
        <v>0.4284943335132218</v>
      </c>
      <c r="I56" s="64">
        <f t="shared" si="6"/>
        <v>0.28825774321028025</v>
      </c>
      <c r="J56" s="1"/>
      <c r="K56" s="1"/>
    </row>
    <row r="57" spans="1:11" x14ac:dyDescent="0.25">
      <c r="A57" s="16">
        <v>47</v>
      </c>
      <c r="B57" s="16">
        <f t="shared" si="0"/>
        <v>794</v>
      </c>
      <c r="C57" s="16">
        <f t="shared" si="8"/>
        <v>77</v>
      </c>
      <c r="D57" s="16">
        <f t="shared" si="8"/>
        <v>1853</v>
      </c>
      <c r="E57" s="16">
        <f t="shared" si="1"/>
        <v>61138</v>
      </c>
      <c r="F57" s="16">
        <f t="shared" si="3"/>
        <v>2.94</v>
      </c>
      <c r="G57" s="16">
        <f t="shared" si="4"/>
        <v>1842</v>
      </c>
      <c r="H57" s="64">
        <f t="shared" si="5"/>
        <v>0.99406368051807881</v>
      </c>
      <c r="I57" s="64">
        <f t="shared" si="6"/>
        <v>2.0251732891522485E-3</v>
      </c>
      <c r="J57" s="1"/>
      <c r="K57" s="1"/>
    </row>
    <row r="58" spans="1:11" x14ac:dyDescent="0.25">
      <c r="A58" s="16">
        <v>48</v>
      </c>
      <c r="B58" s="16">
        <f t="shared" si="0"/>
        <v>1842</v>
      </c>
      <c r="C58" s="16">
        <f t="shared" si="8"/>
        <v>77</v>
      </c>
      <c r="D58" s="16">
        <f t="shared" si="8"/>
        <v>1853</v>
      </c>
      <c r="E58" s="16">
        <f t="shared" si="1"/>
        <v>141834</v>
      </c>
      <c r="F58" s="16">
        <f t="shared" si="3"/>
        <v>2.94</v>
      </c>
      <c r="G58" s="16">
        <f t="shared" si="4"/>
        <v>1006</v>
      </c>
      <c r="H58" s="64">
        <f t="shared" si="5"/>
        <v>0.54290339989206693</v>
      </c>
      <c r="I58" s="64">
        <f t="shared" si="6"/>
        <v>0.20776322300193034</v>
      </c>
      <c r="J58" s="1"/>
      <c r="K58" s="1"/>
    </row>
    <row r="59" spans="1:11" x14ac:dyDescent="0.25">
      <c r="A59" s="16">
        <v>49</v>
      </c>
      <c r="B59" s="16">
        <f t="shared" si="0"/>
        <v>1006</v>
      </c>
      <c r="C59" s="16">
        <f t="shared" si="8"/>
        <v>77</v>
      </c>
      <c r="D59" s="16">
        <f t="shared" si="8"/>
        <v>1853</v>
      </c>
      <c r="E59" s="16">
        <f t="shared" si="1"/>
        <v>77462</v>
      </c>
      <c r="F59" s="16">
        <f t="shared" si="3"/>
        <v>2.94</v>
      </c>
      <c r="G59" s="16">
        <f t="shared" si="4"/>
        <v>1489</v>
      </c>
      <c r="H59" s="64">
        <f t="shared" si="5"/>
        <v>0.80356179168915276</v>
      </c>
      <c r="I59" s="64">
        <f t="shared" si="6"/>
        <v>7.4388161088894816E-2</v>
      </c>
      <c r="J59" s="1"/>
      <c r="K59" s="1"/>
    </row>
    <row r="60" spans="1:11" x14ac:dyDescent="0.25">
      <c r="A60" s="16">
        <v>50</v>
      </c>
      <c r="B60" s="16">
        <f t="shared" si="0"/>
        <v>1489</v>
      </c>
      <c r="C60" s="16">
        <f t="shared" si="8"/>
        <v>77</v>
      </c>
      <c r="D60" s="16">
        <f t="shared" si="8"/>
        <v>1853</v>
      </c>
      <c r="E60" s="16">
        <f t="shared" si="1"/>
        <v>114653</v>
      </c>
      <c r="F60" s="16">
        <f t="shared" si="3"/>
        <v>2.94</v>
      </c>
      <c r="G60" s="16">
        <f t="shared" si="4"/>
        <v>1620</v>
      </c>
      <c r="H60" s="64">
        <f t="shared" si="5"/>
        <v>0.87425796006475986</v>
      </c>
      <c r="I60" s="64">
        <f t="shared" si="6"/>
        <v>4.5707414305758497E-2</v>
      </c>
      <c r="J60" s="1"/>
      <c r="K60" s="1"/>
    </row>
    <row r="61" spans="1:11" x14ac:dyDescent="0.25">
      <c r="A61" s="16">
        <v>51</v>
      </c>
      <c r="B61" s="16">
        <f t="shared" si="0"/>
        <v>1620</v>
      </c>
      <c r="C61" s="16">
        <f t="shared" ref="C61:D76" si="9">C60</f>
        <v>77</v>
      </c>
      <c r="D61" s="16">
        <f t="shared" si="9"/>
        <v>1853</v>
      </c>
      <c r="E61" s="16">
        <f t="shared" si="1"/>
        <v>124740</v>
      </c>
      <c r="F61" s="16">
        <f t="shared" si="3"/>
        <v>2.94</v>
      </c>
      <c r="G61" s="16">
        <f t="shared" si="4"/>
        <v>589</v>
      </c>
      <c r="H61" s="64">
        <f t="shared" si="5"/>
        <v>0.31786292498650837</v>
      </c>
      <c r="I61" s="64">
        <f t="shared" si="6"/>
        <v>0.3898418512359772</v>
      </c>
      <c r="J61" s="1"/>
      <c r="K61" s="1"/>
    </row>
    <row r="62" spans="1:11" x14ac:dyDescent="0.25">
      <c r="A62" s="16">
        <v>52</v>
      </c>
      <c r="B62" s="16">
        <f t="shared" si="0"/>
        <v>589</v>
      </c>
      <c r="C62" s="16">
        <f t="shared" si="9"/>
        <v>77</v>
      </c>
      <c r="D62" s="16">
        <f t="shared" si="9"/>
        <v>1853</v>
      </c>
      <c r="E62" s="16">
        <f t="shared" si="1"/>
        <v>45353</v>
      </c>
      <c r="F62" s="16">
        <f t="shared" si="3"/>
        <v>2.94</v>
      </c>
      <c r="G62" s="16">
        <f t="shared" si="4"/>
        <v>881</v>
      </c>
      <c r="H62" s="64">
        <f t="shared" si="5"/>
        <v>0.47544522396114408</v>
      </c>
      <c r="I62" s="64">
        <f t="shared" si="6"/>
        <v>0.25289238107114975</v>
      </c>
      <c r="J62" s="1"/>
      <c r="K62" s="1"/>
    </row>
    <row r="63" spans="1:11" x14ac:dyDescent="0.25">
      <c r="A63" s="16">
        <v>53</v>
      </c>
      <c r="B63" s="16">
        <f t="shared" si="0"/>
        <v>881</v>
      </c>
      <c r="C63" s="16">
        <f t="shared" si="9"/>
        <v>77</v>
      </c>
      <c r="D63" s="16">
        <f t="shared" si="9"/>
        <v>1853</v>
      </c>
      <c r="E63" s="16">
        <f t="shared" si="1"/>
        <v>67837</v>
      </c>
      <c r="F63" s="16">
        <f t="shared" si="3"/>
        <v>2.94</v>
      </c>
      <c r="G63" s="16">
        <f t="shared" si="4"/>
        <v>1129</v>
      </c>
      <c r="H63" s="64">
        <f t="shared" si="5"/>
        <v>0.60928224500809502</v>
      </c>
      <c r="I63" s="64">
        <f t="shared" si="6"/>
        <v>0.16852845650874071</v>
      </c>
      <c r="J63" s="1"/>
      <c r="K63" s="1"/>
    </row>
    <row r="64" spans="1:11" x14ac:dyDescent="0.25">
      <c r="A64" s="16">
        <v>54</v>
      </c>
      <c r="B64" s="16">
        <f t="shared" si="0"/>
        <v>1129</v>
      </c>
      <c r="C64" s="16">
        <f t="shared" si="9"/>
        <v>77</v>
      </c>
      <c r="D64" s="16">
        <f t="shared" si="9"/>
        <v>1853</v>
      </c>
      <c r="E64" s="16">
        <f t="shared" si="1"/>
        <v>86933</v>
      </c>
      <c r="F64" s="16">
        <f t="shared" si="3"/>
        <v>2.94</v>
      </c>
      <c r="G64" s="16">
        <f t="shared" si="4"/>
        <v>1695</v>
      </c>
      <c r="H64" s="64">
        <f t="shared" si="5"/>
        <v>0.91473286562331357</v>
      </c>
      <c r="I64" s="64">
        <f t="shared" si="6"/>
        <v>3.0314015806397657E-2</v>
      </c>
      <c r="J64" s="1"/>
      <c r="K64" s="1"/>
    </row>
    <row r="65" spans="1:11" x14ac:dyDescent="0.25">
      <c r="A65" s="16">
        <v>55</v>
      </c>
      <c r="B65" s="16">
        <f t="shared" si="0"/>
        <v>1695</v>
      </c>
      <c r="C65" s="16">
        <f t="shared" si="9"/>
        <v>77</v>
      </c>
      <c r="D65" s="16">
        <f t="shared" si="9"/>
        <v>1853</v>
      </c>
      <c r="E65" s="16">
        <f t="shared" si="1"/>
        <v>130515</v>
      </c>
      <c r="F65" s="16">
        <f t="shared" si="3"/>
        <v>2.94</v>
      </c>
      <c r="G65" s="16">
        <f t="shared" si="4"/>
        <v>805</v>
      </c>
      <c r="H65" s="64">
        <f t="shared" si="5"/>
        <v>0.434430652995143</v>
      </c>
      <c r="I65" s="64">
        <f t="shared" si="6"/>
        <v>0.28357787376421645</v>
      </c>
      <c r="J65" s="1"/>
      <c r="K65" s="1"/>
    </row>
    <row r="66" spans="1:11" x14ac:dyDescent="0.25">
      <c r="A66" s="16">
        <v>56</v>
      </c>
      <c r="B66" s="16">
        <f t="shared" si="0"/>
        <v>805</v>
      </c>
      <c r="C66" s="16">
        <f t="shared" si="9"/>
        <v>77</v>
      </c>
      <c r="D66" s="16">
        <f t="shared" si="9"/>
        <v>1853</v>
      </c>
      <c r="E66" s="16">
        <f t="shared" si="1"/>
        <v>61985</v>
      </c>
      <c r="F66" s="16">
        <f t="shared" si="3"/>
        <v>2.94</v>
      </c>
      <c r="G66" s="16">
        <f t="shared" si="4"/>
        <v>836</v>
      </c>
      <c r="H66" s="64">
        <f t="shared" si="5"/>
        <v>0.45116028062601188</v>
      </c>
      <c r="I66" s="64">
        <f t="shared" si="6"/>
        <v>0.2707253786396796</v>
      </c>
      <c r="J66" s="1"/>
      <c r="K66" s="1"/>
    </row>
    <row r="67" spans="1:11" x14ac:dyDescent="0.25">
      <c r="A67" s="16">
        <v>57</v>
      </c>
      <c r="B67" s="16">
        <f t="shared" si="0"/>
        <v>836</v>
      </c>
      <c r="C67" s="16">
        <f t="shared" si="9"/>
        <v>77</v>
      </c>
      <c r="D67" s="16">
        <f t="shared" si="9"/>
        <v>1853</v>
      </c>
      <c r="E67" s="16">
        <f t="shared" si="1"/>
        <v>64372</v>
      </c>
      <c r="F67" s="16">
        <f t="shared" si="3"/>
        <v>2.94</v>
      </c>
      <c r="G67" s="16">
        <f t="shared" si="4"/>
        <v>1370</v>
      </c>
      <c r="H67" s="64">
        <f t="shared" si="5"/>
        <v>0.73934160820291417</v>
      </c>
      <c r="I67" s="64">
        <f t="shared" si="6"/>
        <v>0.10271945832081265</v>
      </c>
      <c r="J67" s="1"/>
      <c r="K67" s="1"/>
    </row>
    <row r="68" spans="1:11" x14ac:dyDescent="0.25">
      <c r="A68" s="16">
        <v>58</v>
      </c>
      <c r="B68" s="16">
        <f t="shared" si="0"/>
        <v>1370</v>
      </c>
      <c r="C68" s="16">
        <f t="shared" si="9"/>
        <v>77</v>
      </c>
      <c r="D68" s="16">
        <f t="shared" si="9"/>
        <v>1853</v>
      </c>
      <c r="E68" s="16">
        <f t="shared" si="1"/>
        <v>105490</v>
      </c>
      <c r="F68" s="16">
        <f t="shared" si="3"/>
        <v>2.94</v>
      </c>
      <c r="G68" s="16">
        <f t="shared" si="4"/>
        <v>1722</v>
      </c>
      <c r="H68" s="64">
        <f t="shared" si="5"/>
        <v>0.9293038316243929</v>
      </c>
      <c r="I68" s="64">
        <f t="shared" si="6"/>
        <v>2.4938619489008041E-2</v>
      </c>
      <c r="J68" s="1"/>
      <c r="K68" s="1"/>
    </row>
    <row r="69" spans="1:11" x14ac:dyDescent="0.25">
      <c r="A69" s="16">
        <v>59</v>
      </c>
      <c r="B69" s="16">
        <f t="shared" si="0"/>
        <v>1722</v>
      </c>
      <c r="C69" s="16">
        <f t="shared" si="9"/>
        <v>77</v>
      </c>
      <c r="D69" s="16">
        <f t="shared" si="9"/>
        <v>1853</v>
      </c>
      <c r="E69" s="16">
        <f t="shared" si="1"/>
        <v>132594</v>
      </c>
      <c r="F69" s="16">
        <f t="shared" si="3"/>
        <v>2.94</v>
      </c>
      <c r="G69" s="16">
        <f t="shared" si="4"/>
        <v>1031</v>
      </c>
      <c r="H69" s="64">
        <f t="shared" si="5"/>
        <v>0.5563950350782515</v>
      </c>
      <c r="I69" s="64">
        <f t="shared" si="6"/>
        <v>0.19941385791442173</v>
      </c>
      <c r="J69" s="1"/>
      <c r="K69" s="1"/>
    </row>
    <row r="70" spans="1:11" x14ac:dyDescent="0.25">
      <c r="A70" s="16">
        <v>60</v>
      </c>
      <c r="B70" s="16">
        <f t="shared" si="0"/>
        <v>1031</v>
      </c>
      <c r="C70" s="16">
        <f t="shared" si="9"/>
        <v>77</v>
      </c>
      <c r="D70" s="16">
        <f t="shared" si="9"/>
        <v>1853</v>
      </c>
      <c r="E70" s="16">
        <f t="shared" si="1"/>
        <v>79387</v>
      </c>
      <c r="F70" s="16">
        <f t="shared" si="3"/>
        <v>2.94</v>
      </c>
      <c r="G70" s="16">
        <f t="shared" si="4"/>
        <v>1561</v>
      </c>
      <c r="H70" s="64">
        <f t="shared" si="5"/>
        <v>0.84241770102536428</v>
      </c>
      <c r="I70" s="64">
        <f t="shared" si="6"/>
        <v>5.8326294479567241E-2</v>
      </c>
      <c r="J70" s="1"/>
      <c r="K70" s="1"/>
    </row>
    <row r="71" spans="1:11" x14ac:dyDescent="0.25">
      <c r="A71" s="16">
        <v>61</v>
      </c>
      <c r="B71" s="16">
        <f t="shared" si="0"/>
        <v>1561</v>
      </c>
      <c r="C71" s="16">
        <f t="shared" si="9"/>
        <v>77</v>
      </c>
      <c r="D71" s="16">
        <f t="shared" si="9"/>
        <v>1853</v>
      </c>
      <c r="E71" s="16">
        <f t="shared" si="1"/>
        <v>120197</v>
      </c>
      <c r="F71" s="16">
        <f t="shared" si="3"/>
        <v>2.94</v>
      </c>
      <c r="G71" s="16">
        <f t="shared" si="4"/>
        <v>1605</v>
      </c>
      <c r="H71" s="64">
        <f t="shared" si="5"/>
        <v>0.86616297895304906</v>
      </c>
      <c r="I71" s="64">
        <f t="shared" si="6"/>
        <v>4.8871493442599868E-2</v>
      </c>
      <c r="J71" s="1"/>
      <c r="K71" s="1"/>
    </row>
    <row r="72" spans="1:11" x14ac:dyDescent="0.25">
      <c r="A72" s="16">
        <v>62</v>
      </c>
      <c r="B72" s="16">
        <f t="shared" si="0"/>
        <v>1605</v>
      </c>
      <c r="C72" s="16">
        <f t="shared" si="9"/>
        <v>77</v>
      </c>
      <c r="D72" s="16">
        <f t="shared" si="9"/>
        <v>1853</v>
      </c>
      <c r="E72" s="16">
        <f t="shared" si="1"/>
        <v>123585</v>
      </c>
      <c r="F72" s="16">
        <f t="shared" si="3"/>
        <v>2.94</v>
      </c>
      <c r="G72" s="16">
        <f t="shared" si="4"/>
        <v>1287</v>
      </c>
      <c r="H72" s="64">
        <f t="shared" si="5"/>
        <v>0.69454937938478145</v>
      </c>
      <c r="I72" s="64">
        <f t="shared" si="6"/>
        <v>0.12397687710518132</v>
      </c>
      <c r="J72" s="1"/>
      <c r="K72" s="1"/>
    </row>
    <row r="73" spans="1:11" x14ac:dyDescent="0.25">
      <c r="A73" s="16">
        <v>63</v>
      </c>
      <c r="B73" s="16">
        <f t="shared" si="0"/>
        <v>1287</v>
      </c>
      <c r="C73" s="16">
        <f t="shared" si="9"/>
        <v>77</v>
      </c>
      <c r="D73" s="16">
        <f t="shared" si="9"/>
        <v>1853</v>
      </c>
      <c r="E73" s="16">
        <f t="shared" si="1"/>
        <v>99099</v>
      </c>
      <c r="F73" s="16">
        <f t="shared" si="3"/>
        <v>2.94</v>
      </c>
      <c r="G73" s="16">
        <f t="shared" si="4"/>
        <v>890</v>
      </c>
      <c r="H73" s="64">
        <f t="shared" si="5"/>
        <v>0.48030221262817052</v>
      </c>
      <c r="I73" s="64">
        <f t="shared" si="6"/>
        <v>0.24943529372761031</v>
      </c>
      <c r="J73" s="1"/>
      <c r="K73" s="1"/>
    </row>
    <row r="74" spans="1:11" x14ac:dyDescent="0.25">
      <c r="A74" s="16">
        <v>64</v>
      </c>
      <c r="B74" s="16">
        <f t="shared" si="0"/>
        <v>890</v>
      </c>
      <c r="C74" s="16">
        <f t="shared" si="9"/>
        <v>77</v>
      </c>
      <c r="D74" s="16">
        <f t="shared" si="9"/>
        <v>1853</v>
      </c>
      <c r="E74" s="16">
        <f t="shared" si="1"/>
        <v>68530</v>
      </c>
      <c r="F74" s="16">
        <f t="shared" si="3"/>
        <v>2.94</v>
      </c>
      <c r="G74" s="16">
        <f t="shared" si="4"/>
        <v>1822</v>
      </c>
      <c r="H74" s="64">
        <f t="shared" si="5"/>
        <v>0.98327037236913117</v>
      </c>
      <c r="I74" s="64">
        <f t="shared" si="6"/>
        <v>5.7384858726041198E-3</v>
      </c>
      <c r="J74" s="1"/>
      <c r="K74" s="1"/>
    </row>
    <row r="75" spans="1:11" x14ac:dyDescent="0.25">
      <c r="A75" s="16">
        <v>65</v>
      </c>
      <c r="B75" s="16">
        <f t="shared" si="0"/>
        <v>1822</v>
      </c>
      <c r="C75" s="16">
        <f t="shared" si="9"/>
        <v>77</v>
      </c>
      <c r="D75" s="16">
        <f t="shared" si="9"/>
        <v>1853</v>
      </c>
      <c r="E75" s="16">
        <f t="shared" si="1"/>
        <v>140294</v>
      </c>
      <c r="F75" s="16">
        <f t="shared" si="3"/>
        <v>2.94</v>
      </c>
      <c r="G75" s="16">
        <f t="shared" si="4"/>
        <v>1319</v>
      </c>
      <c r="H75" s="64">
        <f t="shared" si="5"/>
        <v>0.71181867242309771</v>
      </c>
      <c r="I75" s="64">
        <f t="shared" si="6"/>
        <v>0.11562315427484529</v>
      </c>
      <c r="J75" s="1"/>
      <c r="K75" s="1"/>
    </row>
    <row r="76" spans="1:11" x14ac:dyDescent="0.25">
      <c r="A76" s="16">
        <v>66</v>
      </c>
      <c r="B76" s="16">
        <f t="shared" ref="B76:B110" si="10">G75</f>
        <v>1319</v>
      </c>
      <c r="C76" s="16">
        <f t="shared" si="9"/>
        <v>77</v>
      </c>
      <c r="D76" s="16">
        <f t="shared" si="9"/>
        <v>1853</v>
      </c>
      <c r="E76" s="16">
        <f t="shared" ref="E76:E110" si="11">C76*B76</f>
        <v>101563</v>
      </c>
      <c r="F76" s="16">
        <f t="shared" si="3"/>
        <v>2.94</v>
      </c>
      <c r="G76" s="16">
        <f t="shared" si="4"/>
        <v>1501</v>
      </c>
      <c r="H76" s="64">
        <f t="shared" si="5"/>
        <v>0.81003777657852127</v>
      </c>
      <c r="I76" s="64">
        <f t="shared" si="6"/>
        <v>7.1657957364591116E-2</v>
      </c>
      <c r="J76" s="1"/>
      <c r="K76" s="1"/>
    </row>
    <row r="77" spans="1:11" x14ac:dyDescent="0.25">
      <c r="A77" s="16">
        <v>67</v>
      </c>
      <c r="B77" s="16">
        <f t="shared" si="10"/>
        <v>1501</v>
      </c>
      <c r="C77" s="16">
        <f t="shared" ref="C77:D92" si="12">C76</f>
        <v>77</v>
      </c>
      <c r="D77" s="16">
        <f t="shared" si="12"/>
        <v>1853</v>
      </c>
      <c r="E77" s="16">
        <f t="shared" si="11"/>
        <v>115577</v>
      </c>
      <c r="F77" s="16">
        <f t="shared" ref="F77:F110" si="13">F76</f>
        <v>2.94</v>
      </c>
      <c r="G77" s="16">
        <f t="shared" ref="G77:G110" si="14">MOD(E77,D77)</f>
        <v>691</v>
      </c>
      <c r="H77" s="64">
        <f t="shared" ref="H77:H110" si="15">G77/D77</f>
        <v>0.3729087965461414</v>
      </c>
      <c r="I77" s="64">
        <f t="shared" ref="I77:I110" si="16">(-1/F77)*LN(H77)</f>
        <v>0.33551748384955438</v>
      </c>
      <c r="J77" s="1"/>
      <c r="K77" s="1"/>
    </row>
    <row r="78" spans="1:11" x14ac:dyDescent="0.25">
      <c r="A78" s="16">
        <v>68</v>
      </c>
      <c r="B78" s="16">
        <f t="shared" si="10"/>
        <v>691</v>
      </c>
      <c r="C78" s="16">
        <f t="shared" si="12"/>
        <v>77</v>
      </c>
      <c r="D78" s="16">
        <f t="shared" si="12"/>
        <v>1853</v>
      </c>
      <c r="E78" s="16">
        <f t="shared" si="11"/>
        <v>53207</v>
      </c>
      <c r="F78" s="16">
        <f t="shared" si="13"/>
        <v>2.94</v>
      </c>
      <c r="G78" s="16">
        <f t="shared" si="14"/>
        <v>1323</v>
      </c>
      <c r="H78" s="64">
        <f t="shared" si="15"/>
        <v>0.71397733405288721</v>
      </c>
      <c r="I78" s="64">
        <f t="shared" si="16"/>
        <v>0.11459321842530751</v>
      </c>
      <c r="J78" s="1"/>
      <c r="K78" s="1"/>
    </row>
    <row r="79" spans="1:11" x14ac:dyDescent="0.25">
      <c r="A79" s="16">
        <v>69</v>
      </c>
      <c r="B79" s="16">
        <f t="shared" si="10"/>
        <v>1323</v>
      </c>
      <c r="C79" s="16">
        <f t="shared" si="12"/>
        <v>77</v>
      </c>
      <c r="D79" s="16">
        <f t="shared" si="12"/>
        <v>1853</v>
      </c>
      <c r="E79" s="16">
        <f t="shared" si="11"/>
        <v>101871</v>
      </c>
      <c r="F79" s="16">
        <f t="shared" si="13"/>
        <v>2.94</v>
      </c>
      <c r="G79" s="16">
        <f t="shared" si="14"/>
        <v>1809</v>
      </c>
      <c r="H79" s="64">
        <f t="shared" si="15"/>
        <v>0.97625472207231512</v>
      </c>
      <c r="I79" s="64">
        <f t="shared" si="16"/>
        <v>8.1740615272328891E-3</v>
      </c>
      <c r="J79" s="1"/>
      <c r="K79" s="1"/>
    </row>
    <row r="80" spans="1:11" x14ac:dyDescent="0.25">
      <c r="A80" s="16">
        <v>70</v>
      </c>
      <c r="B80" s="16">
        <f t="shared" si="10"/>
        <v>1809</v>
      </c>
      <c r="C80" s="16">
        <f t="shared" si="12"/>
        <v>77</v>
      </c>
      <c r="D80" s="16">
        <f t="shared" si="12"/>
        <v>1853</v>
      </c>
      <c r="E80" s="16">
        <f t="shared" si="11"/>
        <v>139293</v>
      </c>
      <c r="F80" s="16">
        <f t="shared" si="13"/>
        <v>2.94</v>
      </c>
      <c r="G80" s="16">
        <f t="shared" si="14"/>
        <v>318</v>
      </c>
      <c r="H80" s="64">
        <f t="shared" si="15"/>
        <v>0.17161359956826766</v>
      </c>
      <c r="I80" s="64">
        <f t="shared" si="16"/>
        <v>0.59949314404938192</v>
      </c>
      <c r="J80" s="1"/>
      <c r="K80" s="1"/>
    </row>
    <row r="81" spans="1:11" x14ac:dyDescent="0.25">
      <c r="A81" s="16">
        <v>71</v>
      </c>
      <c r="B81" s="16">
        <f t="shared" si="10"/>
        <v>318</v>
      </c>
      <c r="C81" s="16">
        <f t="shared" si="12"/>
        <v>77</v>
      </c>
      <c r="D81" s="16">
        <f t="shared" si="12"/>
        <v>1853</v>
      </c>
      <c r="E81" s="16">
        <f t="shared" si="11"/>
        <v>24486</v>
      </c>
      <c r="F81" s="16">
        <f t="shared" si="13"/>
        <v>2.94</v>
      </c>
      <c r="G81" s="16">
        <f t="shared" si="14"/>
        <v>397</v>
      </c>
      <c r="H81" s="64">
        <f t="shared" si="15"/>
        <v>0.2142471667566109</v>
      </c>
      <c r="I81" s="64">
        <f t="shared" si="16"/>
        <v>0.5240220903395133</v>
      </c>
      <c r="J81" s="1"/>
      <c r="K81" s="1"/>
    </row>
    <row r="82" spans="1:11" x14ac:dyDescent="0.25">
      <c r="A82" s="16">
        <v>72</v>
      </c>
      <c r="B82" s="16">
        <f t="shared" si="10"/>
        <v>397</v>
      </c>
      <c r="C82" s="16">
        <f t="shared" si="12"/>
        <v>77</v>
      </c>
      <c r="D82" s="16">
        <f t="shared" si="12"/>
        <v>1853</v>
      </c>
      <c r="E82" s="16">
        <f t="shared" si="11"/>
        <v>30569</v>
      </c>
      <c r="F82" s="16">
        <f t="shared" si="13"/>
        <v>2.94</v>
      </c>
      <c r="G82" s="16">
        <f t="shared" si="14"/>
        <v>921</v>
      </c>
      <c r="H82" s="64">
        <f t="shared" si="15"/>
        <v>0.4970318402590394</v>
      </c>
      <c r="I82" s="64">
        <f t="shared" si="16"/>
        <v>0.23778952041838533</v>
      </c>
      <c r="J82" s="1"/>
      <c r="K82" s="1"/>
    </row>
    <row r="83" spans="1:11" x14ac:dyDescent="0.25">
      <c r="A83" s="16">
        <v>73</v>
      </c>
      <c r="B83" s="16">
        <f t="shared" si="10"/>
        <v>921</v>
      </c>
      <c r="C83" s="16">
        <f t="shared" si="12"/>
        <v>77</v>
      </c>
      <c r="D83" s="16">
        <f t="shared" si="12"/>
        <v>1853</v>
      </c>
      <c r="E83" s="16">
        <f t="shared" si="11"/>
        <v>70917</v>
      </c>
      <c r="F83" s="16">
        <f t="shared" si="13"/>
        <v>2.94</v>
      </c>
      <c r="G83" s="16">
        <f t="shared" si="14"/>
        <v>503</v>
      </c>
      <c r="H83" s="64">
        <f t="shared" si="15"/>
        <v>0.27145169994603346</v>
      </c>
      <c r="I83" s="64">
        <f t="shared" si="16"/>
        <v>0.44352757013116345</v>
      </c>
      <c r="J83" s="1"/>
      <c r="K83" s="1"/>
    </row>
    <row r="84" spans="1:11" x14ac:dyDescent="0.25">
      <c r="A84" s="16">
        <v>74</v>
      </c>
      <c r="B84" s="16">
        <f t="shared" si="10"/>
        <v>503</v>
      </c>
      <c r="C84" s="16">
        <f t="shared" si="12"/>
        <v>77</v>
      </c>
      <c r="D84" s="16">
        <f t="shared" si="12"/>
        <v>1853</v>
      </c>
      <c r="E84" s="16">
        <f t="shared" si="11"/>
        <v>38731</v>
      </c>
      <c r="F84" s="16">
        <f t="shared" si="13"/>
        <v>2.94</v>
      </c>
      <c r="G84" s="16">
        <f t="shared" si="14"/>
        <v>1671</v>
      </c>
      <c r="H84" s="64">
        <f t="shared" si="15"/>
        <v>0.90178089584457632</v>
      </c>
      <c r="I84" s="64">
        <f t="shared" si="16"/>
        <v>3.5164523023797994E-2</v>
      </c>
      <c r="J84" s="1"/>
      <c r="K84" s="1"/>
    </row>
    <row r="85" spans="1:11" x14ac:dyDescent="0.25">
      <c r="A85" s="16">
        <v>75</v>
      </c>
      <c r="B85" s="16">
        <f t="shared" si="10"/>
        <v>1671</v>
      </c>
      <c r="C85" s="16">
        <f t="shared" si="12"/>
        <v>77</v>
      </c>
      <c r="D85" s="16">
        <f t="shared" si="12"/>
        <v>1853</v>
      </c>
      <c r="E85" s="16">
        <f t="shared" si="11"/>
        <v>128667</v>
      </c>
      <c r="F85" s="16">
        <f t="shared" si="13"/>
        <v>2.94</v>
      </c>
      <c r="G85" s="16">
        <f t="shared" si="14"/>
        <v>810</v>
      </c>
      <c r="H85" s="64">
        <f t="shared" si="15"/>
        <v>0.43712898003237993</v>
      </c>
      <c r="I85" s="64">
        <f t="shared" si="16"/>
        <v>0.28147176143499159</v>
      </c>
      <c r="J85" s="1"/>
      <c r="K85" s="1"/>
    </row>
    <row r="86" spans="1:11" x14ac:dyDescent="0.25">
      <c r="A86" s="16">
        <v>76</v>
      </c>
      <c r="B86" s="16">
        <f t="shared" si="10"/>
        <v>810</v>
      </c>
      <c r="C86" s="16">
        <f t="shared" si="12"/>
        <v>77</v>
      </c>
      <c r="D86" s="16">
        <f t="shared" si="12"/>
        <v>1853</v>
      </c>
      <c r="E86" s="16">
        <f t="shared" si="11"/>
        <v>62370</v>
      </c>
      <c r="F86" s="16">
        <f t="shared" si="13"/>
        <v>2.94</v>
      </c>
      <c r="G86" s="16">
        <f t="shared" si="14"/>
        <v>1221</v>
      </c>
      <c r="H86" s="64">
        <f t="shared" si="15"/>
        <v>0.65893146249325418</v>
      </c>
      <c r="I86" s="64">
        <f t="shared" si="16"/>
        <v>0.14188290890294392</v>
      </c>
      <c r="J86" s="1"/>
      <c r="K86" s="1"/>
    </row>
    <row r="87" spans="1:11" x14ac:dyDescent="0.25">
      <c r="A87" s="16">
        <v>77</v>
      </c>
      <c r="B87" s="16">
        <f t="shared" si="10"/>
        <v>1221</v>
      </c>
      <c r="C87" s="16">
        <f t="shared" si="12"/>
        <v>77</v>
      </c>
      <c r="D87" s="16">
        <f t="shared" si="12"/>
        <v>1853</v>
      </c>
      <c r="E87" s="16">
        <f t="shared" si="11"/>
        <v>94017</v>
      </c>
      <c r="F87" s="16">
        <f t="shared" si="13"/>
        <v>2.94</v>
      </c>
      <c r="G87" s="16">
        <f t="shared" si="14"/>
        <v>1367</v>
      </c>
      <c r="H87" s="64">
        <f t="shared" si="15"/>
        <v>0.7377226119805721</v>
      </c>
      <c r="I87" s="64">
        <f t="shared" si="16"/>
        <v>0.10346509849027556</v>
      </c>
      <c r="J87" s="1"/>
      <c r="K87" s="1"/>
    </row>
    <row r="88" spans="1:11" x14ac:dyDescent="0.25">
      <c r="A88" s="16">
        <v>78</v>
      </c>
      <c r="B88" s="16">
        <f t="shared" si="10"/>
        <v>1367</v>
      </c>
      <c r="C88" s="16">
        <f t="shared" si="12"/>
        <v>77</v>
      </c>
      <c r="D88" s="16">
        <f t="shared" si="12"/>
        <v>1853</v>
      </c>
      <c r="E88" s="16">
        <f t="shared" si="11"/>
        <v>105259</v>
      </c>
      <c r="F88" s="16">
        <f t="shared" si="13"/>
        <v>2.94</v>
      </c>
      <c r="G88" s="16">
        <f t="shared" si="14"/>
        <v>1491</v>
      </c>
      <c r="H88" s="64">
        <f t="shared" si="15"/>
        <v>0.80464112250404751</v>
      </c>
      <c r="I88" s="64">
        <f t="shared" si="16"/>
        <v>7.3931602558034465E-2</v>
      </c>
      <c r="J88" s="1"/>
      <c r="K88" s="1"/>
    </row>
    <row r="89" spans="1:11" x14ac:dyDescent="0.25">
      <c r="A89" s="16">
        <v>79</v>
      </c>
      <c r="B89" s="16">
        <f t="shared" si="10"/>
        <v>1491</v>
      </c>
      <c r="C89" s="16">
        <f t="shared" si="12"/>
        <v>77</v>
      </c>
      <c r="D89" s="16">
        <f t="shared" si="12"/>
        <v>1853</v>
      </c>
      <c r="E89" s="16">
        <f t="shared" si="11"/>
        <v>114807</v>
      </c>
      <c r="F89" s="16">
        <f t="shared" si="13"/>
        <v>2.94</v>
      </c>
      <c r="G89" s="16">
        <f t="shared" si="14"/>
        <v>1774</v>
      </c>
      <c r="H89" s="64">
        <f t="shared" si="15"/>
        <v>0.95736643281165679</v>
      </c>
      <c r="I89" s="64">
        <f t="shared" si="16"/>
        <v>1.4819409325113934E-2</v>
      </c>
      <c r="J89" s="1"/>
      <c r="K89" s="1"/>
    </row>
    <row r="90" spans="1:11" x14ac:dyDescent="0.25">
      <c r="A90" s="16">
        <v>80</v>
      </c>
      <c r="B90" s="16">
        <f t="shared" si="10"/>
        <v>1774</v>
      </c>
      <c r="C90" s="16">
        <f t="shared" si="12"/>
        <v>77</v>
      </c>
      <c r="D90" s="16">
        <f t="shared" si="12"/>
        <v>1853</v>
      </c>
      <c r="E90" s="16">
        <f t="shared" si="11"/>
        <v>136598</v>
      </c>
      <c r="F90" s="16">
        <f t="shared" si="13"/>
        <v>2.94</v>
      </c>
      <c r="G90" s="16">
        <f t="shared" si="14"/>
        <v>1329</v>
      </c>
      <c r="H90" s="64">
        <f t="shared" si="15"/>
        <v>0.71721532649757147</v>
      </c>
      <c r="I90" s="64">
        <f t="shared" si="16"/>
        <v>0.11305413862997091</v>
      </c>
      <c r="J90" s="1"/>
      <c r="K90" s="1"/>
    </row>
    <row r="91" spans="1:11" x14ac:dyDescent="0.25">
      <c r="A91" s="16">
        <v>81</v>
      </c>
      <c r="B91" s="16">
        <f t="shared" si="10"/>
        <v>1329</v>
      </c>
      <c r="C91" s="16">
        <f t="shared" si="12"/>
        <v>77</v>
      </c>
      <c r="D91" s="16">
        <f t="shared" si="12"/>
        <v>1853</v>
      </c>
      <c r="E91" s="16">
        <f t="shared" si="11"/>
        <v>102333</v>
      </c>
      <c r="F91" s="16">
        <f t="shared" si="13"/>
        <v>2.94</v>
      </c>
      <c r="G91" s="16">
        <f t="shared" si="14"/>
        <v>418</v>
      </c>
      <c r="H91" s="64">
        <f t="shared" si="15"/>
        <v>0.22558014031300594</v>
      </c>
      <c r="I91" s="64">
        <f t="shared" si="16"/>
        <v>0.50648972576891271</v>
      </c>
      <c r="J91" s="1"/>
      <c r="K91" s="1"/>
    </row>
    <row r="92" spans="1:11" x14ac:dyDescent="0.25">
      <c r="A92" s="16">
        <v>82</v>
      </c>
      <c r="B92" s="16">
        <f t="shared" si="10"/>
        <v>418</v>
      </c>
      <c r="C92" s="16">
        <f t="shared" si="12"/>
        <v>77</v>
      </c>
      <c r="D92" s="16">
        <f t="shared" si="12"/>
        <v>1853</v>
      </c>
      <c r="E92" s="16">
        <f t="shared" si="11"/>
        <v>32186</v>
      </c>
      <c r="F92" s="16">
        <f t="shared" si="13"/>
        <v>2.94</v>
      </c>
      <c r="G92" s="16">
        <f t="shared" si="14"/>
        <v>685</v>
      </c>
      <c r="H92" s="64">
        <f t="shared" si="15"/>
        <v>0.36967080410145708</v>
      </c>
      <c r="I92" s="64">
        <f t="shared" si="16"/>
        <v>0.33848380545004575</v>
      </c>
      <c r="J92" s="1"/>
      <c r="K92" s="1"/>
    </row>
    <row r="93" spans="1:11" x14ac:dyDescent="0.25">
      <c r="A93" s="16">
        <v>83</v>
      </c>
      <c r="B93" s="16">
        <f t="shared" si="10"/>
        <v>685</v>
      </c>
      <c r="C93" s="16">
        <f t="shared" ref="C93:D108" si="17">C92</f>
        <v>77</v>
      </c>
      <c r="D93" s="16">
        <f t="shared" si="17"/>
        <v>1853</v>
      </c>
      <c r="E93" s="16">
        <f t="shared" si="11"/>
        <v>52745</v>
      </c>
      <c r="F93" s="16">
        <f t="shared" si="13"/>
        <v>2.94</v>
      </c>
      <c r="G93" s="16">
        <f t="shared" si="14"/>
        <v>861</v>
      </c>
      <c r="H93" s="64">
        <f t="shared" si="15"/>
        <v>0.46465191581219645</v>
      </c>
      <c r="I93" s="64">
        <f t="shared" si="16"/>
        <v>0.26070296661824116</v>
      </c>
      <c r="J93" s="1"/>
      <c r="K93" s="1"/>
    </row>
    <row r="94" spans="1:11" x14ac:dyDescent="0.25">
      <c r="A94" s="16">
        <v>84</v>
      </c>
      <c r="B94" s="16">
        <f t="shared" si="10"/>
        <v>861</v>
      </c>
      <c r="C94" s="16">
        <f t="shared" si="17"/>
        <v>77</v>
      </c>
      <c r="D94" s="16">
        <f t="shared" si="17"/>
        <v>1853</v>
      </c>
      <c r="E94" s="16">
        <f t="shared" si="11"/>
        <v>66297</v>
      </c>
      <c r="F94" s="16">
        <f t="shared" si="13"/>
        <v>2.94</v>
      </c>
      <c r="G94" s="16">
        <f t="shared" si="14"/>
        <v>1442</v>
      </c>
      <c r="H94" s="64">
        <f t="shared" si="15"/>
        <v>0.77819751753912569</v>
      </c>
      <c r="I94" s="64">
        <f t="shared" si="16"/>
        <v>8.5297587904920216E-2</v>
      </c>
      <c r="J94" s="1"/>
      <c r="K94" s="1"/>
    </row>
    <row r="95" spans="1:11" x14ac:dyDescent="0.25">
      <c r="A95" s="16">
        <v>85</v>
      </c>
      <c r="B95" s="16">
        <f t="shared" si="10"/>
        <v>1442</v>
      </c>
      <c r="C95" s="16">
        <f t="shared" si="17"/>
        <v>77</v>
      </c>
      <c r="D95" s="16">
        <f t="shared" si="17"/>
        <v>1853</v>
      </c>
      <c r="E95" s="16">
        <f t="shared" si="11"/>
        <v>111034</v>
      </c>
      <c r="F95" s="16">
        <f t="shared" si="13"/>
        <v>2.94</v>
      </c>
      <c r="G95" s="16">
        <f t="shared" si="14"/>
        <v>1707</v>
      </c>
      <c r="H95" s="64">
        <f t="shared" si="15"/>
        <v>0.92120885051268209</v>
      </c>
      <c r="I95" s="64">
        <f t="shared" si="16"/>
        <v>2.7914456969700414E-2</v>
      </c>
      <c r="J95" s="1"/>
      <c r="K95" s="1"/>
    </row>
    <row r="96" spans="1:11" x14ac:dyDescent="0.25">
      <c r="A96" s="16">
        <v>86</v>
      </c>
      <c r="B96" s="16">
        <f t="shared" si="10"/>
        <v>1707</v>
      </c>
      <c r="C96" s="16">
        <f t="shared" si="17"/>
        <v>77</v>
      </c>
      <c r="D96" s="16">
        <f t="shared" si="17"/>
        <v>1853</v>
      </c>
      <c r="E96" s="16">
        <f t="shared" si="11"/>
        <v>131439</v>
      </c>
      <c r="F96" s="16">
        <f t="shared" si="13"/>
        <v>2.94</v>
      </c>
      <c r="G96" s="16">
        <f t="shared" si="14"/>
        <v>1729</v>
      </c>
      <c r="H96" s="64">
        <f t="shared" si="15"/>
        <v>0.93308148947652458</v>
      </c>
      <c r="I96" s="64">
        <f t="shared" si="16"/>
        <v>2.3558755306826273E-2</v>
      </c>
      <c r="J96" s="1"/>
      <c r="K96" s="1"/>
    </row>
    <row r="97" spans="1:11" x14ac:dyDescent="0.25">
      <c r="A97" s="16">
        <v>87</v>
      </c>
      <c r="B97" s="16">
        <f t="shared" si="10"/>
        <v>1729</v>
      </c>
      <c r="C97" s="16">
        <f t="shared" si="17"/>
        <v>77</v>
      </c>
      <c r="D97" s="16">
        <f t="shared" si="17"/>
        <v>1853</v>
      </c>
      <c r="E97" s="16">
        <f t="shared" si="11"/>
        <v>133133</v>
      </c>
      <c r="F97" s="16">
        <f t="shared" si="13"/>
        <v>2.94</v>
      </c>
      <c r="G97" s="16">
        <f t="shared" si="14"/>
        <v>1570</v>
      </c>
      <c r="H97" s="64">
        <f t="shared" si="15"/>
        <v>0.84727468969239073</v>
      </c>
      <c r="I97" s="64">
        <f t="shared" si="16"/>
        <v>5.6370859844559869E-2</v>
      </c>
      <c r="J97" s="1"/>
      <c r="K97" s="1"/>
    </row>
    <row r="98" spans="1:11" x14ac:dyDescent="0.25">
      <c r="A98" s="16">
        <v>88</v>
      </c>
      <c r="B98" s="16">
        <f t="shared" si="10"/>
        <v>1570</v>
      </c>
      <c r="C98" s="16">
        <f t="shared" si="17"/>
        <v>77</v>
      </c>
      <c r="D98" s="16">
        <f t="shared" si="17"/>
        <v>1853</v>
      </c>
      <c r="E98" s="16">
        <f t="shared" si="11"/>
        <v>120890</v>
      </c>
      <c r="F98" s="16">
        <f t="shared" si="13"/>
        <v>2.94</v>
      </c>
      <c r="G98" s="16">
        <f t="shared" si="14"/>
        <v>445</v>
      </c>
      <c r="H98" s="64">
        <f t="shared" si="15"/>
        <v>0.24015110631408526</v>
      </c>
      <c r="I98" s="64">
        <f t="shared" si="16"/>
        <v>0.48519964085684342</v>
      </c>
      <c r="J98" s="1"/>
      <c r="K98" s="1"/>
    </row>
    <row r="99" spans="1:11" x14ac:dyDescent="0.25">
      <c r="A99" s="16">
        <v>89</v>
      </c>
      <c r="B99" s="16">
        <f t="shared" si="10"/>
        <v>445</v>
      </c>
      <c r="C99" s="16">
        <f t="shared" si="17"/>
        <v>77</v>
      </c>
      <c r="D99" s="16">
        <f t="shared" si="17"/>
        <v>1853</v>
      </c>
      <c r="E99" s="16">
        <f t="shared" si="11"/>
        <v>34265</v>
      </c>
      <c r="F99" s="16">
        <f t="shared" si="13"/>
        <v>2.94</v>
      </c>
      <c r="G99" s="16">
        <f t="shared" si="14"/>
        <v>911</v>
      </c>
      <c r="H99" s="64">
        <f t="shared" si="15"/>
        <v>0.49163518618456559</v>
      </c>
      <c r="I99" s="64">
        <f t="shared" si="16"/>
        <v>0.2415028330018372</v>
      </c>
      <c r="J99" s="1"/>
      <c r="K99" s="1"/>
    </row>
    <row r="100" spans="1:11" x14ac:dyDescent="0.25">
      <c r="A100" s="16">
        <v>90</v>
      </c>
      <c r="B100" s="16">
        <f t="shared" si="10"/>
        <v>911</v>
      </c>
      <c r="C100" s="16">
        <f t="shared" si="17"/>
        <v>77</v>
      </c>
      <c r="D100" s="16">
        <f t="shared" si="17"/>
        <v>1853</v>
      </c>
      <c r="E100" s="16">
        <f t="shared" si="11"/>
        <v>70147</v>
      </c>
      <c r="F100" s="16">
        <f t="shared" si="13"/>
        <v>2.94</v>
      </c>
      <c r="G100" s="16">
        <f t="shared" si="14"/>
        <v>1586</v>
      </c>
      <c r="H100" s="64">
        <f t="shared" si="15"/>
        <v>0.85590933621154885</v>
      </c>
      <c r="I100" s="64">
        <f t="shared" si="16"/>
        <v>5.2922049010396752E-2</v>
      </c>
      <c r="J100" s="1"/>
      <c r="K100" s="1"/>
    </row>
    <row r="101" spans="1:11" x14ac:dyDescent="0.25">
      <c r="A101" s="16">
        <v>91</v>
      </c>
      <c r="B101" s="16">
        <f t="shared" si="10"/>
        <v>1586</v>
      </c>
      <c r="C101" s="16">
        <f t="shared" si="17"/>
        <v>77</v>
      </c>
      <c r="D101" s="16">
        <f t="shared" si="17"/>
        <v>1853</v>
      </c>
      <c r="E101" s="16">
        <f t="shared" si="11"/>
        <v>122122</v>
      </c>
      <c r="F101" s="16">
        <f t="shared" si="13"/>
        <v>2.94</v>
      </c>
      <c r="G101" s="16">
        <f t="shared" si="14"/>
        <v>1677</v>
      </c>
      <c r="H101" s="64">
        <f t="shared" si="15"/>
        <v>0.90501888828926069</v>
      </c>
      <c r="I101" s="64">
        <f t="shared" si="16"/>
        <v>3.3945396075561525E-2</v>
      </c>
      <c r="J101" s="1"/>
      <c r="K101" s="1"/>
    </row>
    <row r="102" spans="1:11" x14ac:dyDescent="0.25">
      <c r="A102" s="16">
        <v>92</v>
      </c>
      <c r="B102" s="16">
        <f t="shared" si="10"/>
        <v>1677</v>
      </c>
      <c r="C102" s="16">
        <f t="shared" si="17"/>
        <v>77</v>
      </c>
      <c r="D102" s="16">
        <f t="shared" si="17"/>
        <v>1853</v>
      </c>
      <c r="E102" s="16">
        <f t="shared" si="11"/>
        <v>129129</v>
      </c>
      <c r="F102" s="16">
        <f t="shared" si="13"/>
        <v>2.94</v>
      </c>
      <c r="G102" s="16">
        <f t="shared" si="14"/>
        <v>1272</v>
      </c>
      <c r="H102" s="64">
        <f t="shared" si="15"/>
        <v>0.68645439827307064</v>
      </c>
      <c r="I102" s="64">
        <f t="shared" si="16"/>
        <v>0.12796444979091579</v>
      </c>
      <c r="J102" s="1"/>
      <c r="K102" s="1"/>
    </row>
    <row r="103" spans="1:11" x14ac:dyDescent="0.25">
      <c r="A103" s="16">
        <v>93</v>
      </c>
      <c r="B103" s="16">
        <f t="shared" si="10"/>
        <v>1272</v>
      </c>
      <c r="C103" s="16">
        <f t="shared" si="17"/>
        <v>77</v>
      </c>
      <c r="D103" s="16">
        <f t="shared" si="17"/>
        <v>1853</v>
      </c>
      <c r="E103" s="16">
        <f t="shared" si="11"/>
        <v>97944</v>
      </c>
      <c r="F103" s="16">
        <f t="shared" si="13"/>
        <v>2.94</v>
      </c>
      <c r="G103" s="16">
        <f t="shared" si="14"/>
        <v>1588</v>
      </c>
      <c r="H103" s="64">
        <f t="shared" si="15"/>
        <v>0.85698866702644361</v>
      </c>
      <c r="I103" s="64">
        <f t="shared" si="16"/>
        <v>5.2493396081047188E-2</v>
      </c>
      <c r="J103" s="1"/>
      <c r="K103" s="1"/>
    </row>
    <row r="104" spans="1:11" x14ac:dyDescent="0.25">
      <c r="A104" s="16">
        <v>94</v>
      </c>
      <c r="B104" s="16">
        <f t="shared" si="10"/>
        <v>1588</v>
      </c>
      <c r="C104" s="16">
        <f t="shared" si="17"/>
        <v>77</v>
      </c>
      <c r="D104" s="16">
        <f t="shared" si="17"/>
        <v>1853</v>
      </c>
      <c r="E104" s="16">
        <f t="shared" si="11"/>
        <v>122276</v>
      </c>
      <c r="F104" s="16">
        <f t="shared" si="13"/>
        <v>2.94</v>
      </c>
      <c r="G104" s="16">
        <f t="shared" si="14"/>
        <v>1831</v>
      </c>
      <c r="H104" s="64">
        <f t="shared" si="15"/>
        <v>0.98812736103615761</v>
      </c>
      <c r="I104" s="64">
        <f t="shared" si="16"/>
        <v>4.0624767383840264E-3</v>
      </c>
      <c r="J104" s="1"/>
      <c r="K104" s="1"/>
    </row>
    <row r="105" spans="1:11" x14ac:dyDescent="0.25">
      <c r="A105" s="16">
        <v>95</v>
      </c>
      <c r="B105" s="16">
        <f t="shared" si="10"/>
        <v>1831</v>
      </c>
      <c r="C105" s="16">
        <f t="shared" si="17"/>
        <v>77</v>
      </c>
      <c r="D105" s="16">
        <f t="shared" si="17"/>
        <v>1853</v>
      </c>
      <c r="E105" s="16">
        <f t="shared" si="11"/>
        <v>140987</v>
      </c>
      <c r="F105" s="16">
        <f t="shared" si="13"/>
        <v>2.94</v>
      </c>
      <c r="G105" s="16">
        <f t="shared" si="14"/>
        <v>159</v>
      </c>
      <c r="H105" s="64">
        <f t="shared" si="15"/>
        <v>8.580679978413383E-2</v>
      </c>
      <c r="I105" s="64">
        <f t="shared" si="16"/>
        <v>0.83525749117861514</v>
      </c>
      <c r="J105" s="1"/>
      <c r="K105" s="1"/>
    </row>
    <row r="106" spans="1:11" x14ac:dyDescent="0.25">
      <c r="A106" s="16">
        <v>96</v>
      </c>
      <c r="B106" s="16">
        <f t="shared" si="10"/>
        <v>159</v>
      </c>
      <c r="C106" s="16">
        <f t="shared" si="17"/>
        <v>77</v>
      </c>
      <c r="D106" s="16">
        <f t="shared" si="17"/>
        <v>1853</v>
      </c>
      <c r="E106" s="16">
        <f t="shared" si="11"/>
        <v>12243</v>
      </c>
      <c r="F106" s="16">
        <f t="shared" si="13"/>
        <v>2.94</v>
      </c>
      <c r="G106" s="16">
        <f t="shared" si="14"/>
        <v>1125</v>
      </c>
      <c r="H106" s="64">
        <f t="shared" si="15"/>
        <v>0.60712358337830541</v>
      </c>
      <c r="I106" s="64">
        <f t="shared" si="16"/>
        <v>0.16973568423361882</v>
      </c>
      <c r="J106" s="1"/>
      <c r="K106" s="1"/>
    </row>
    <row r="107" spans="1:11" x14ac:dyDescent="0.25">
      <c r="A107" s="16">
        <v>97</v>
      </c>
      <c r="B107" s="16">
        <f t="shared" si="10"/>
        <v>1125</v>
      </c>
      <c r="C107" s="16">
        <f t="shared" si="17"/>
        <v>77</v>
      </c>
      <c r="D107" s="16">
        <f t="shared" si="17"/>
        <v>1853</v>
      </c>
      <c r="E107" s="16">
        <f t="shared" si="11"/>
        <v>86625</v>
      </c>
      <c r="F107" s="16">
        <f t="shared" si="13"/>
        <v>2.94</v>
      </c>
      <c r="G107" s="16">
        <f t="shared" si="14"/>
        <v>1387</v>
      </c>
      <c r="H107" s="64">
        <f t="shared" si="15"/>
        <v>0.74851592012951973</v>
      </c>
      <c r="I107" s="64">
        <f t="shared" si="16"/>
        <v>9.8524763935553775E-2</v>
      </c>
      <c r="J107" s="1"/>
      <c r="K107" s="1"/>
    </row>
    <row r="108" spans="1:11" x14ac:dyDescent="0.25">
      <c r="A108" s="16">
        <v>98</v>
      </c>
      <c r="B108" s="16">
        <f t="shared" si="10"/>
        <v>1387</v>
      </c>
      <c r="C108" s="16">
        <f t="shared" si="17"/>
        <v>77</v>
      </c>
      <c r="D108" s="16">
        <f t="shared" si="17"/>
        <v>1853</v>
      </c>
      <c r="E108" s="16">
        <f t="shared" si="11"/>
        <v>106799</v>
      </c>
      <c r="F108" s="16">
        <f t="shared" si="13"/>
        <v>2.94</v>
      </c>
      <c r="G108" s="16">
        <f t="shared" si="14"/>
        <v>1178</v>
      </c>
      <c r="H108" s="64">
        <f t="shared" si="15"/>
        <v>0.63572584997301673</v>
      </c>
      <c r="I108" s="64">
        <f t="shared" si="16"/>
        <v>0.15407750410674412</v>
      </c>
      <c r="J108" s="1"/>
      <c r="K108" s="1"/>
    </row>
    <row r="109" spans="1:11" x14ac:dyDescent="0.25">
      <c r="A109" s="16">
        <v>99</v>
      </c>
      <c r="B109" s="16">
        <f t="shared" si="10"/>
        <v>1178</v>
      </c>
      <c r="C109" s="16">
        <f t="shared" ref="C109:D110" si="18">C108</f>
        <v>77</v>
      </c>
      <c r="D109" s="16">
        <f t="shared" si="18"/>
        <v>1853</v>
      </c>
      <c r="E109" s="16">
        <f t="shared" si="11"/>
        <v>90706</v>
      </c>
      <c r="F109" s="16">
        <f t="shared" si="13"/>
        <v>2.94</v>
      </c>
      <c r="G109" s="16">
        <f t="shared" si="14"/>
        <v>1762</v>
      </c>
      <c r="H109" s="64">
        <f t="shared" si="15"/>
        <v>0.95089044792228816</v>
      </c>
      <c r="I109" s="64">
        <f t="shared" si="16"/>
        <v>1.712803394191666E-2</v>
      </c>
      <c r="J109" s="1"/>
      <c r="K109" s="1"/>
    </row>
    <row r="110" spans="1:11" x14ac:dyDescent="0.25">
      <c r="A110" s="16">
        <v>100</v>
      </c>
      <c r="B110" s="16">
        <f t="shared" si="10"/>
        <v>1762</v>
      </c>
      <c r="C110" s="16">
        <f t="shared" si="18"/>
        <v>77</v>
      </c>
      <c r="D110" s="16">
        <f t="shared" si="18"/>
        <v>1853</v>
      </c>
      <c r="E110" s="16">
        <f t="shared" si="11"/>
        <v>135674</v>
      </c>
      <c r="F110" s="16">
        <f t="shared" si="13"/>
        <v>2.94</v>
      </c>
      <c r="G110" s="16">
        <f t="shared" si="14"/>
        <v>405</v>
      </c>
      <c r="H110" s="64">
        <f t="shared" si="15"/>
        <v>0.21856449001618997</v>
      </c>
      <c r="I110" s="64">
        <f t="shared" si="16"/>
        <v>0.51723610856422464</v>
      </c>
      <c r="J110" s="1"/>
      <c r="K110" s="1"/>
    </row>
  </sheetData>
  <mergeCells count="2">
    <mergeCell ref="A8:C8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AF16-49A4-44F9-A66E-56F7BF28F55C}">
  <dimension ref="A1:J103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9.140625" style="1"/>
    <col min="2" max="2" width="29" style="15" customWidth="1"/>
    <col min="3" max="3" width="18.5703125" style="15" customWidth="1"/>
    <col min="4" max="4" width="22" style="9" customWidth="1"/>
    <col min="5" max="5" width="23.85546875" style="9" customWidth="1"/>
    <col min="6" max="6" width="21" style="7" customWidth="1"/>
    <col min="7" max="7" width="19.85546875" style="9" customWidth="1"/>
    <col min="8" max="8" width="20.5703125" style="9" customWidth="1"/>
    <col min="9" max="9" width="20.7109375" style="9" customWidth="1"/>
    <col min="10" max="10" width="18" style="9" customWidth="1"/>
  </cols>
  <sheetData>
    <row r="1" spans="1:10" ht="30.75" customHeight="1" x14ac:dyDescent="0.25">
      <c r="A1" s="73" t="s">
        <v>2</v>
      </c>
      <c r="B1" s="68" t="s">
        <v>3</v>
      </c>
      <c r="C1" s="69"/>
      <c r="D1" s="70" t="s">
        <v>4</v>
      </c>
      <c r="E1" s="71"/>
      <c r="F1" s="71"/>
      <c r="G1" s="71"/>
      <c r="H1" s="71"/>
      <c r="I1" s="71"/>
      <c r="J1" s="72"/>
    </row>
    <row r="2" spans="1:10" ht="52.5" customHeight="1" x14ac:dyDescent="0.25">
      <c r="A2" s="73"/>
      <c r="B2" s="35" t="s">
        <v>6</v>
      </c>
      <c r="C2" s="35" t="s">
        <v>5</v>
      </c>
      <c r="D2" s="36" t="s">
        <v>40</v>
      </c>
      <c r="E2" s="36" t="s">
        <v>41</v>
      </c>
      <c r="F2" s="37" t="s">
        <v>42</v>
      </c>
      <c r="G2" s="36" t="s">
        <v>43</v>
      </c>
      <c r="H2" s="36" t="s">
        <v>44</v>
      </c>
      <c r="I2" s="36" t="s">
        <v>45</v>
      </c>
      <c r="J2" s="36" t="s">
        <v>46</v>
      </c>
    </row>
    <row r="3" spans="1:10" ht="48.75" customHeight="1" x14ac:dyDescent="0.25">
      <c r="A3" s="73"/>
      <c r="B3" s="38" t="s">
        <v>61</v>
      </c>
      <c r="C3" s="35" t="s">
        <v>60</v>
      </c>
      <c r="D3" s="36" t="s">
        <v>47</v>
      </c>
      <c r="E3" s="36" t="s">
        <v>48</v>
      </c>
      <c r="F3" s="37" t="s">
        <v>63</v>
      </c>
      <c r="G3" s="39" t="s">
        <v>62</v>
      </c>
      <c r="H3" s="40" t="s">
        <v>7</v>
      </c>
      <c r="I3" s="40" t="s">
        <v>8</v>
      </c>
      <c r="J3" s="41" t="s">
        <v>9</v>
      </c>
    </row>
    <row r="4" spans="1:10" x14ac:dyDescent="0.25">
      <c r="A4" s="14">
        <v>1</v>
      </c>
      <c r="B4" s="20">
        <v>0.96466431095406358</v>
      </c>
      <c r="C4" s="20">
        <v>0.27145169994603346</v>
      </c>
      <c r="D4" s="21">
        <f>(-1/0.94)*LN(B4)</f>
        <v>3.8271385593912688E-2</v>
      </c>
      <c r="E4" s="21">
        <f>D4</f>
        <v>3.8271385593912688E-2</v>
      </c>
      <c r="F4" s="22">
        <v>7</v>
      </c>
      <c r="G4" s="23">
        <f>(-1/2.94)*LN(C4)</f>
        <v>0.44352757013116345</v>
      </c>
      <c r="H4" s="21">
        <f>SUM(E4:G4)</f>
        <v>7.4817989557250755</v>
      </c>
      <c r="I4" s="21">
        <v>0</v>
      </c>
      <c r="J4" s="24">
        <v>0.04</v>
      </c>
    </row>
    <row r="5" spans="1:10" x14ac:dyDescent="0.25">
      <c r="A5" s="14">
        <v>2</v>
      </c>
      <c r="B5" s="20">
        <v>0.607773851590106</v>
      </c>
      <c r="C5" s="20">
        <v>0.90178089584457632</v>
      </c>
      <c r="D5" s="21">
        <f t="shared" ref="D5:D68" si="0">(-1/0.94)*LN(B5)</f>
        <v>0.52973661790402615</v>
      </c>
      <c r="E5" s="21">
        <f>E4+D5</f>
        <v>0.5680080034979389</v>
      </c>
      <c r="F5" s="22">
        <v>7</v>
      </c>
      <c r="G5" s="23">
        <f t="shared" ref="G5:G68" si="1">(-1/2.94)*LN(C5)</f>
        <v>3.5164523023797994E-2</v>
      </c>
      <c r="H5" s="21">
        <f>SUM(E5:G5)</f>
        <v>7.6031725265217363</v>
      </c>
      <c r="I5" s="21">
        <f>IF((H4-E5)&lt;=0,0,(H4-E5))</f>
        <v>6.9137909522271368</v>
      </c>
      <c r="J5" s="24">
        <f>IF((E5-H4)&lt;=0,0,(E5-H4))</f>
        <v>0</v>
      </c>
    </row>
    <row r="6" spans="1:10" x14ac:dyDescent="0.25">
      <c r="A6" s="14">
        <v>3</v>
      </c>
      <c r="B6" s="20">
        <v>0.54063604240282681</v>
      </c>
      <c r="C6" s="20">
        <v>0.43712898003237993</v>
      </c>
      <c r="D6" s="21">
        <f t="shared" si="0"/>
        <v>0.65426486835191722</v>
      </c>
      <c r="E6" s="21">
        <f t="shared" ref="E6:E69" si="2">E5+D6</f>
        <v>1.2222728718498561</v>
      </c>
      <c r="F6" s="22">
        <v>7</v>
      </c>
      <c r="G6" s="23">
        <f t="shared" si="1"/>
        <v>0.28147176143499159</v>
      </c>
      <c r="H6" s="21">
        <f t="shared" ref="H4:H35" si="3">SUM(E6:G6)</f>
        <v>8.5037446332848479</v>
      </c>
      <c r="I6" s="21">
        <f>IF((H5-E6)&lt;=0,0,(H5-E6))</f>
        <v>6.3808996546718806</v>
      </c>
      <c r="J6" s="24">
        <f t="shared" ref="J6:J36" si="4">IF((E6-H5)&lt;=0,0,(E6-H5))</f>
        <v>0</v>
      </c>
    </row>
    <row r="7" spans="1:10" x14ac:dyDescent="0.25">
      <c r="A7" s="14">
        <v>4</v>
      </c>
      <c r="B7" s="20">
        <v>0.39929328621908128</v>
      </c>
      <c r="C7" s="20">
        <v>0.65893146249325418</v>
      </c>
      <c r="D7" s="21">
        <f t="shared" si="0"/>
        <v>0.97665859460733717</v>
      </c>
      <c r="E7" s="21">
        <f t="shared" si="2"/>
        <v>2.1989314664571933</v>
      </c>
      <c r="F7" s="22">
        <v>7</v>
      </c>
      <c r="G7" s="23">
        <f t="shared" si="1"/>
        <v>0.14188290890294392</v>
      </c>
      <c r="H7" s="21">
        <f t="shared" si="3"/>
        <v>9.3408143753601376</v>
      </c>
      <c r="I7" s="21">
        <f t="shared" ref="I7:I36" si="5">IF((H6-E7)&lt;=0,0,(H6-E7))</f>
        <v>6.304813166827655</v>
      </c>
      <c r="J7" s="24">
        <f t="shared" si="4"/>
        <v>0</v>
      </c>
    </row>
    <row r="8" spans="1:10" x14ac:dyDescent="0.25">
      <c r="A8" s="14">
        <v>5</v>
      </c>
      <c r="B8" s="20">
        <v>0.99646643109540634</v>
      </c>
      <c r="C8" s="20">
        <v>0.7377226119805721</v>
      </c>
      <c r="D8" s="21">
        <f t="shared" si="0"/>
        <v>3.7657730905575129E-3</v>
      </c>
      <c r="E8" s="21">
        <f t="shared" si="2"/>
        <v>2.2026972395477507</v>
      </c>
      <c r="F8" s="22">
        <v>7</v>
      </c>
      <c r="G8" s="23">
        <f t="shared" si="1"/>
        <v>0.10346509849027556</v>
      </c>
      <c r="H8" s="21">
        <f t="shared" si="3"/>
        <v>9.3061623380380265</v>
      </c>
      <c r="I8" s="21">
        <f>IF((H7-E8)&lt;=0,0,(H7-E8))</f>
        <v>7.1381171358123865</v>
      </c>
      <c r="J8" s="24">
        <f t="shared" si="4"/>
        <v>0</v>
      </c>
    </row>
    <row r="9" spans="1:10" x14ac:dyDescent="0.25">
      <c r="A9" s="14">
        <v>6</v>
      </c>
      <c r="B9" s="20">
        <v>0.14840989399293286</v>
      </c>
      <c r="C9" s="20">
        <v>0.80464112250404751</v>
      </c>
      <c r="D9" s="21">
        <f t="shared" si="0"/>
        <v>2.0295502971913502</v>
      </c>
      <c r="E9" s="21">
        <f t="shared" si="2"/>
        <v>4.2322475367391004</v>
      </c>
      <c r="F9" s="22">
        <v>7</v>
      </c>
      <c r="G9" s="23">
        <f t="shared" si="1"/>
        <v>7.3931602558034465E-2</v>
      </c>
      <c r="H9" s="21">
        <f t="shared" si="3"/>
        <v>11.306179139297134</v>
      </c>
      <c r="I9" s="21">
        <f t="shared" si="5"/>
        <v>5.0739148012989261</v>
      </c>
      <c r="J9" s="24">
        <f t="shared" si="4"/>
        <v>0</v>
      </c>
    </row>
    <row r="10" spans="1:10" x14ac:dyDescent="0.25">
      <c r="A10" s="14">
        <v>7</v>
      </c>
      <c r="B10" s="20">
        <v>0.73144876325088337</v>
      </c>
      <c r="C10" s="20">
        <v>0.95736643281165679</v>
      </c>
      <c r="D10" s="21">
        <f t="shared" si="0"/>
        <v>0.33268947274241339</v>
      </c>
      <c r="E10" s="21">
        <f t="shared" si="2"/>
        <v>4.5649370094815138</v>
      </c>
      <c r="F10" s="22">
        <v>7</v>
      </c>
      <c r="G10" s="23">
        <f t="shared" si="1"/>
        <v>1.4819409325113934E-2</v>
      </c>
      <c r="H10" s="21">
        <f t="shared" si="3"/>
        <v>11.579756418806628</v>
      </c>
      <c r="I10" s="21">
        <f t="shared" si="5"/>
        <v>6.7412421298156202</v>
      </c>
      <c r="J10" s="24">
        <f t="shared" si="4"/>
        <v>0</v>
      </c>
    </row>
    <row r="11" spans="1:10" x14ac:dyDescent="0.25">
      <c r="A11" s="14">
        <v>8</v>
      </c>
      <c r="B11" s="20">
        <v>0.64310954063604242</v>
      </c>
      <c r="C11" s="20">
        <v>0.71721532649757147</v>
      </c>
      <c r="D11" s="21">
        <f t="shared" si="0"/>
        <v>0.46961724528344917</v>
      </c>
      <c r="E11" s="21">
        <f t="shared" si="2"/>
        <v>5.0345542547649629</v>
      </c>
      <c r="F11" s="22">
        <v>7</v>
      </c>
      <c r="G11" s="23">
        <f t="shared" si="1"/>
        <v>0.11305413862997091</v>
      </c>
      <c r="H11" s="21">
        <f t="shared" si="3"/>
        <v>12.147608393394934</v>
      </c>
      <c r="I11" s="21">
        <f t="shared" si="5"/>
        <v>6.5452021640416653</v>
      </c>
      <c r="J11" s="24">
        <f t="shared" si="4"/>
        <v>0</v>
      </c>
    </row>
    <row r="12" spans="1:10" x14ac:dyDescent="0.25">
      <c r="A12" s="14">
        <v>9</v>
      </c>
      <c r="B12" s="20">
        <v>0.14134275618374559</v>
      </c>
      <c r="C12" s="20">
        <v>0.22558014031300594</v>
      </c>
      <c r="D12" s="21">
        <f t="shared" si="0"/>
        <v>2.0814547271588308</v>
      </c>
      <c r="E12" s="21">
        <f t="shared" si="2"/>
        <v>7.1160089819237937</v>
      </c>
      <c r="F12" s="22">
        <v>7</v>
      </c>
      <c r="G12" s="23">
        <f t="shared" si="1"/>
        <v>0.50648972576891271</v>
      </c>
      <c r="H12" s="21">
        <f t="shared" si="3"/>
        <v>14.622498707692706</v>
      </c>
      <c r="I12" s="21">
        <f t="shared" si="5"/>
        <v>5.0315994114711406</v>
      </c>
      <c r="J12" s="24">
        <f t="shared" si="4"/>
        <v>0</v>
      </c>
    </row>
    <row r="13" spans="1:10" x14ac:dyDescent="0.25">
      <c r="A13" s="14">
        <v>10</v>
      </c>
      <c r="B13" s="20">
        <v>0.61130742049469966</v>
      </c>
      <c r="C13" s="20">
        <v>0.36967080410145708</v>
      </c>
      <c r="D13" s="21">
        <f t="shared" si="0"/>
        <v>0.52356947143133892</v>
      </c>
      <c r="E13" s="21">
        <f t="shared" si="2"/>
        <v>7.6395784533551323</v>
      </c>
      <c r="F13" s="22">
        <v>7</v>
      </c>
      <c r="G13" s="23">
        <f t="shared" si="1"/>
        <v>0.33848380545004575</v>
      </c>
      <c r="H13" s="21">
        <f t="shared" si="3"/>
        <v>14.978062258805178</v>
      </c>
      <c r="I13" s="21">
        <f t="shared" si="5"/>
        <v>6.9829202543375741</v>
      </c>
      <c r="J13" s="24">
        <f t="shared" si="4"/>
        <v>0</v>
      </c>
    </row>
    <row r="14" spans="1:10" x14ac:dyDescent="0.25">
      <c r="A14" s="14">
        <v>11</v>
      </c>
      <c r="B14" s="20">
        <v>0.60070671378091878</v>
      </c>
      <c r="C14" s="20">
        <v>0.46465191581219645</v>
      </c>
      <c r="D14" s="21">
        <f t="shared" si="0"/>
        <v>0.54217921339678266</v>
      </c>
      <c r="E14" s="21">
        <f>E13+D14</f>
        <v>8.1817576667519152</v>
      </c>
      <c r="F14" s="22">
        <v>7</v>
      </c>
      <c r="G14" s="23">
        <f t="shared" si="1"/>
        <v>0.26070296661824116</v>
      </c>
      <c r="H14" s="21">
        <f t="shared" si="3"/>
        <v>15.442460633370157</v>
      </c>
      <c r="I14" s="21">
        <f t="shared" si="5"/>
        <v>6.7963045920532625</v>
      </c>
      <c r="J14" s="24">
        <f t="shared" si="4"/>
        <v>0</v>
      </c>
    </row>
    <row r="15" spans="1:10" x14ac:dyDescent="0.25">
      <c r="A15" s="14">
        <v>12</v>
      </c>
      <c r="B15" s="20">
        <v>0.4204946996466431</v>
      </c>
      <c r="C15" s="20">
        <v>0.77819751753912569</v>
      </c>
      <c r="D15" s="21">
        <f t="shared" si="0"/>
        <v>0.92162064311883862</v>
      </c>
      <c r="E15" s="21">
        <f t="shared" si="2"/>
        <v>9.1033783098707541</v>
      </c>
      <c r="F15" s="22">
        <v>7</v>
      </c>
      <c r="G15" s="23">
        <f t="shared" si="1"/>
        <v>8.5297587904920216E-2</v>
      </c>
      <c r="H15" s="21">
        <f t="shared" si="3"/>
        <v>16.188675897775678</v>
      </c>
      <c r="I15" s="21">
        <f t="shared" si="5"/>
        <v>6.3390823234994027</v>
      </c>
      <c r="J15" s="24">
        <f t="shared" si="4"/>
        <v>0</v>
      </c>
    </row>
    <row r="16" spans="1:10" x14ac:dyDescent="0.25">
      <c r="A16" s="14">
        <v>13</v>
      </c>
      <c r="B16" s="20">
        <v>0.35689045936395758</v>
      </c>
      <c r="C16" s="20">
        <v>0.92120885051268209</v>
      </c>
      <c r="D16" s="21">
        <f t="shared" si="0"/>
        <v>1.0960918944701896</v>
      </c>
      <c r="E16" s="21">
        <f t="shared" si="2"/>
        <v>10.199470204340944</v>
      </c>
      <c r="F16" s="22">
        <v>7</v>
      </c>
      <c r="G16" s="23">
        <f t="shared" si="1"/>
        <v>2.7914456969700414E-2</v>
      </c>
      <c r="H16" s="21">
        <f t="shared" si="3"/>
        <v>17.227384661310644</v>
      </c>
      <c r="I16" s="21">
        <f t="shared" si="5"/>
        <v>5.9892056934347337</v>
      </c>
      <c r="J16" s="24">
        <f t="shared" si="4"/>
        <v>0</v>
      </c>
    </row>
    <row r="17" spans="1:10" x14ac:dyDescent="0.25">
      <c r="A17" s="14">
        <v>14</v>
      </c>
      <c r="B17" s="20">
        <v>0.2756183745583039</v>
      </c>
      <c r="C17" s="20">
        <v>0.93308148947652458</v>
      </c>
      <c r="D17" s="21">
        <f t="shared" si="0"/>
        <v>1.3709979478230274</v>
      </c>
      <c r="E17" s="21">
        <f t="shared" si="2"/>
        <v>11.570468152163972</v>
      </c>
      <c r="F17" s="22">
        <v>7</v>
      </c>
      <c r="G17" s="23">
        <f t="shared" si="1"/>
        <v>2.3558755306826273E-2</v>
      </c>
      <c r="H17" s="21">
        <f t="shared" si="3"/>
        <v>18.594026907470798</v>
      </c>
      <c r="I17" s="21">
        <f t="shared" si="5"/>
        <v>5.6569165091466722</v>
      </c>
      <c r="J17" s="24">
        <f t="shared" si="4"/>
        <v>0</v>
      </c>
    </row>
    <row r="18" spans="1:10" x14ac:dyDescent="0.25">
      <c r="A18" s="14">
        <v>15</v>
      </c>
      <c r="B18" s="20">
        <v>0.89399293286219084</v>
      </c>
      <c r="C18" s="20">
        <v>0.84727468969239073</v>
      </c>
      <c r="D18" s="21">
        <f t="shared" si="0"/>
        <v>0.1192100094848057</v>
      </c>
      <c r="E18" s="21">
        <f t="shared" si="2"/>
        <v>11.689678161648779</v>
      </c>
      <c r="F18" s="22">
        <v>7</v>
      </c>
      <c r="G18" s="23">
        <f t="shared" si="1"/>
        <v>5.6370859844559869E-2</v>
      </c>
      <c r="H18" s="21">
        <f t="shared" si="3"/>
        <v>18.746049021493338</v>
      </c>
      <c r="I18" s="21">
        <f t="shared" si="5"/>
        <v>6.9043487458220199</v>
      </c>
      <c r="J18" s="24">
        <f t="shared" si="4"/>
        <v>0</v>
      </c>
    </row>
    <row r="19" spans="1:10" x14ac:dyDescent="0.25">
      <c r="A19" s="14">
        <v>16</v>
      </c>
      <c r="B19" s="20">
        <v>0.40636042402826855</v>
      </c>
      <c r="C19" s="20">
        <v>0.24015110631408526</v>
      </c>
      <c r="D19" s="21">
        <f t="shared" si="0"/>
        <v>0.95799443540424201</v>
      </c>
      <c r="E19" s="21">
        <f t="shared" si="2"/>
        <v>12.64767259705302</v>
      </c>
      <c r="F19" s="22">
        <v>7</v>
      </c>
      <c r="G19" s="23">
        <f t="shared" si="1"/>
        <v>0.48519964085684342</v>
      </c>
      <c r="H19" s="21">
        <f t="shared" si="3"/>
        <v>20.132872237909865</v>
      </c>
      <c r="I19" s="21">
        <f t="shared" si="5"/>
        <v>6.0983764244403176</v>
      </c>
      <c r="J19" s="24">
        <f t="shared" si="4"/>
        <v>0</v>
      </c>
    </row>
    <row r="20" spans="1:10" x14ac:dyDescent="0.25">
      <c r="A20" s="14">
        <v>17</v>
      </c>
      <c r="B20" s="20">
        <v>0.1166077738515901</v>
      </c>
      <c r="C20" s="20">
        <v>0.49163518618456559</v>
      </c>
      <c r="D20" s="21">
        <f t="shared" si="0"/>
        <v>2.2861056767837846</v>
      </c>
      <c r="E20" s="21">
        <f t="shared" si="2"/>
        <v>14.933778273836804</v>
      </c>
      <c r="F20" s="22">
        <v>7</v>
      </c>
      <c r="G20" s="23">
        <f t="shared" si="1"/>
        <v>0.2415028330018372</v>
      </c>
      <c r="H20" s="21">
        <f t="shared" si="3"/>
        <v>22.175281106838643</v>
      </c>
      <c r="I20" s="21">
        <f t="shared" si="5"/>
        <v>5.1990939640730609</v>
      </c>
      <c r="J20" s="24">
        <f t="shared" si="4"/>
        <v>0</v>
      </c>
    </row>
    <row r="21" spans="1:10" x14ac:dyDescent="0.25">
      <c r="A21" s="14">
        <v>18</v>
      </c>
      <c r="B21" s="20">
        <v>0.19081272084805653</v>
      </c>
      <c r="C21" s="20">
        <v>0.85590933621154885</v>
      </c>
      <c r="D21" s="21">
        <f t="shared" si="0"/>
        <v>1.7621945224244289</v>
      </c>
      <c r="E21" s="21">
        <f t="shared" si="2"/>
        <v>16.695972796261234</v>
      </c>
      <c r="F21" s="22">
        <v>7</v>
      </c>
      <c r="G21" s="23">
        <f t="shared" si="1"/>
        <v>5.2922049010396752E-2</v>
      </c>
      <c r="H21" s="21">
        <f t="shared" si="3"/>
        <v>23.748894845271632</v>
      </c>
      <c r="I21" s="21">
        <f t="shared" si="5"/>
        <v>5.4793083105774087</v>
      </c>
      <c r="J21" s="24">
        <f t="shared" si="4"/>
        <v>0</v>
      </c>
    </row>
    <row r="22" spans="1:10" x14ac:dyDescent="0.25">
      <c r="A22" s="14">
        <v>19</v>
      </c>
      <c r="B22" s="20">
        <v>0.45229681978798586</v>
      </c>
      <c r="C22" s="20">
        <v>0.90501888828926069</v>
      </c>
      <c r="D22" s="21">
        <f t="shared" si="0"/>
        <v>0.84406024864214946</v>
      </c>
      <c r="E22" s="21">
        <f t="shared" si="2"/>
        <v>17.540033044903385</v>
      </c>
      <c r="F22" s="22">
        <v>7</v>
      </c>
      <c r="G22" s="23">
        <f t="shared" si="1"/>
        <v>3.3945396075561525E-2</v>
      </c>
      <c r="H22" s="21">
        <f t="shared" si="3"/>
        <v>24.573978440978948</v>
      </c>
      <c r="I22" s="21">
        <f t="shared" si="5"/>
        <v>6.208861800368247</v>
      </c>
      <c r="J22" s="24">
        <f t="shared" si="4"/>
        <v>0</v>
      </c>
    </row>
    <row r="23" spans="1:10" x14ac:dyDescent="0.25">
      <c r="A23" s="14">
        <v>20</v>
      </c>
      <c r="B23" s="20">
        <v>0.8975265017667845</v>
      </c>
      <c r="C23" s="20">
        <v>0.68645439827307064</v>
      </c>
      <c r="D23" s="21">
        <f t="shared" si="0"/>
        <v>0.11501343683478828</v>
      </c>
      <c r="E23" s="21">
        <f t="shared" si="2"/>
        <v>17.655046481738175</v>
      </c>
      <c r="F23" s="22">
        <v>7</v>
      </c>
      <c r="G23" s="23">
        <f t="shared" si="1"/>
        <v>0.12796444979091579</v>
      </c>
      <c r="H23" s="21">
        <f t="shared" si="3"/>
        <v>24.783010931529091</v>
      </c>
      <c r="I23" s="21">
        <f t="shared" si="5"/>
        <v>6.9189319592407728</v>
      </c>
      <c r="J23" s="24">
        <f t="shared" si="4"/>
        <v>0</v>
      </c>
    </row>
    <row r="24" spans="1:10" x14ac:dyDescent="0.25">
      <c r="A24" s="14">
        <v>21</v>
      </c>
      <c r="B24" s="20">
        <v>0.46643109540636041</v>
      </c>
      <c r="C24" s="20">
        <v>0.85698866702644361</v>
      </c>
      <c r="D24" s="21">
        <f t="shared" si="0"/>
        <v>0.81132444154985828</v>
      </c>
      <c r="E24" s="21">
        <f t="shared" si="2"/>
        <v>18.466370923288032</v>
      </c>
      <c r="F24" s="22">
        <v>7</v>
      </c>
      <c r="G24" s="23">
        <f t="shared" si="1"/>
        <v>5.2493396081047188E-2</v>
      </c>
      <c r="H24" s="21">
        <f t="shared" si="3"/>
        <v>25.518864319369079</v>
      </c>
      <c r="I24" s="21">
        <f t="shared" si="5"/>
        <v>6.316640008241059</v>
      </c>
      <c r="J24" s="24">
        <f t="shared" si="4"/>
        <v>0</v>
      </c>
    </row>
    <row r="25" spans="1:10" x14ac:dyDescent="0.25">
      <c r="A25" s="14">
        <v>22</v>
      </c>
      <c r="B25" s="20">
        <v>0.13780918727915195</v>
      </c>
      <c r="C25" s="20">
        <v>0.98812736103615761</v>
      </c>
      <c r="D25" s="21">
        <f t="shared" si="0"/>
        <v>2.1083885654399905</v>
      </c>
      <c r="E25" s="21">
        <f t="shared" si="2"/>
        <v>20.574759488728024</v>
      </c>
      <c r="F25" s="22">
        <v>7</v>
      </c>
      <c r="G25" s="23">
        <f t="shared" si="1"/>
        <v>4.0624767383840264E-3</v>
      </c>
      <c r="H25" s="21">
        <f t="shared" si="3"/>
        <v>27.578821965466407</v>
      </c>
      <c r="I25" s="21">
        <f t="shared" si="5"/>
        <v>4.9441048306410558</v>
      </c>
      <c r="J25" s="24">
        <f t="shared" si="4"/>
        <v>0</v>
      </c>
    </row>
    <row r="26" spans="1:10" x14ac:dyDescent="0.25">
      <c r="A26" s="14">
        <v>23</v>
      </c>
      <c r="B26" s="20">
        <v>0.5512367491166078</v>
      </c>
      <c r="C26" s="20">
        <v>8.580679978413383E-2</v>
      </c>
      <c r="D26" s="21">
        <f t="shared" si="0"/>
        <v>0.6336073302060643</v>
      </c>
      <c r="E26" s="21">
        <f t="shared" si="2"/>
        <v>21.208366818934088</v>
      </c>
      <c r="F26" s="22">
        <v>7</v>
      </c>
      <c r="G26" s="23">
        <f t="shared" si="1"/>
        <v>0.83525749117861514</v>
      </c>
      <c r="H26" s="21">
        <f t="shared" si="3"/>
        <v>29.043624310112705</v>
      </c>
      <c r="I26" s="21">
        <f t="shared" si="5"/>
        <v>6.3704551465323185</v>
      </c>
      <c r="J26" s="24">
        <f t="shared" si="4"/>
        <v>0</v>
      </c>
    </row>
    <row r="27" spans="1:10" x14ac:dyDescent="0.25">
      <c r="A27" s="14">
        <v>24</v>
      </c>
      <c r="B27" s="20">
        <v>0.5795053003533569</v>
      </c>
      <c r="C27" s="20">
        <v>0.60712358337830541</v>
      </c>
      <c r="D27" s="21">
        <f t="shared" si="0"/>
        <v>0.58040475512663747</v>
      </c>
      <c r="E27" s="21">
        <f t="shared" si="2"/>
        <v>21.788771574060725</v>
      </c>
      <c r="F27" s="22">
        <v>7</v>
      </c>
      <c r="G27" s="23">
        <f t="shared" si="1"/>
        <v>0.16973568423361882</v>
      </c>
      <c r="H27" s="21">
        <f t="shared" si="3"/>
        <v>28.958507258294343</v>
      </c>
      <c r="I27" s="21">
        <f t="shared" si="5"/>
        <v>7.2548527360519799</v>
      </c>
      <c r="J27" s="24">
        <f t="shared" si="4"/>
        <v>0</v>
      </c>
    </row>
    <row r="28" spans="1:10" x14ac:dyDescent="0.25">
      <c r="A28" s="14">
        <v>25</v>
      </c>
      <c r="B28" s="20">
        <v>6.0070671378091869E-2</v>
      </c>
      <c r="C28" s="20">
        <v>0.74851592012951973</v>
      </c>
      <c r="D28" s="21">
        <f t="shared" si="0"/>
        <v>2.9917378229649163</v>
      </c>
      <c r="E28" s="21">
        <f t="shared" si="2"/>
        <v>24.780509397025639</v>
      </c>
      <c r="F28" s="22">
        <v>7</v>
      </c>
      <c r="G28" s="23">
        <f t="shared" si="1"/>
        <v>9.8524763935553775E-2</v>
      </c>
      <c r="H28" s="21">
        <f t="shared" si="3"/>
        <v>31.879034160961194</v>
      </c>
      <c r="I28" s="21">
        <f t="shared" si="5"/>
        <v>4.1779978612687039</v>
      </c>
      <c r="J28" s="24">
        <f t="shared" si="4"/>
        <v>0</v>
      </c>
    </row>
    <row r="29" spans="1:10" x14ac:dyDescent="0.25">
      <c r="A29" s="14">
        <v>26</v>
      </c>
      <c r="B29" s="20">
        <v>0.22968197879858657</v>
      </c>
      <c r="C29" s="20">
        <v>0.63572584997301673</v>
      </c>
      <c r="D29" s="21">
        <f t="shared" si="0"/>
        <v>1.5649570507953197</v>
      </c>
      <c r="E29" s="21">
        <f t="shared" si="2"/>
        <v>26.345466447820961</v>
      </c>
      <c r="F29" s="22">
        <v>7</v>
      </c>
      <c r="G29" s="23">
        <f t="shared" si="1"/>
        <v>0.15407750410674412</v>
      </c>
      <c r="H29" s="21">
        <f t="shared" si="3"/>
        <v>33.499543951927706</v>
      </c>
      <c r="I29" s="21">
        <f t="shared" si="5"/>
        <v>5.5335677131402328</v>
      </c>
      <c r="J29" s="24">
        <f t="shared" si="4"/>
        <v>0</v>
      </c>
    </row>
    <row r="30" spans="1:10" x14ac:dyDescent="0.25">
      <c r="A30" s="14">
        <v>27</v>
      </c>
      <c r="B30" s="20">
        <v>0.11307420494699646</v>
      </c>
      <c r="C30" s="20">
        <v>0.95089044792228816</v>
      </c>
      <c r="D30" s="21">
        <f t="shared" si="0"/>
        <v>2.3188414838760756</v>
      </c>
      <c r="E30" s="21">
        <f t="shared" si="2"/>
        <v>28.664307931697035</v>
      </c>
      <c r="F30" s="22">
        <v>7</v>
      </c>
      <c r="G30" s="23">
        <f t="shared" si="1"/>
        <v>1.712803394191666E-2</v>
      </c>
      <c r="H30" s="21">
        <f t="shared" si="3"/>
        <v>35.681435965638954</v>
      </c>
      <c r="I30" s="21">
        <f t="shared" si="5"/>
        <v>4.8352360202306706</v>
      </c>
      <c r="J30" s="24">
        <f t="shared" si="4"/>
        <v>0</v>
      </c>
    </row>
    <row r="31" spans="1:10" x14ac:dyDescent="0.25">
      <c r="A31" s="14">
        <v>28</v>
      </c>
      <c r="B31" s="20">
        <v>0.13074204946996468</v>
      </c>
      <c r="C31" s="20">
        <v>0.21856449001618997</v>
      </c>
      <c r="D31" s="21">
        <f t="shared" si="0"/>
        <v>2.1643925372329926</v>
      </c>
      <c r="E31" s="21">
        <f t="shared" si="2"/>
        <v>30.828700468930027</v>
      </c>
      <c r="F31" s="22">
        <v>7</v>
      </c>
      <c r="G31" s="23">
        <f t="shared" si="1"/>
        <v>0.51723610856422464</v>
      </c>
      <c r="H31" s="21">
        <f t="shared" si="3"/>
        <v>38.34593657749425</v>
      </c>
      <c r="I31" s="21">
        <f t="shared" si="5"/>
        <v>4.8527354967089273</v>
      </c>
      <c r="J31" s="24">
        <f t="shared" si="4"/>
        <v>0</v>
      </c>
    </row>
    <row r="32" spans="1:10" x14ac:dyDescent="0.25">
      <c r="A32" s="14">
        <v>29</v>
      </c>
      <c r="B32" s="20">
        <v>0.43109540636042404</v>
      </c>
      <c r="C32" s="20">
        <v>0.82946573124662704</v>
      </c>
      <c r="D32" s="21">
        <f t="shared" si="0"/>
        <v>0.89513388607444788</v>
      </c>
      <c r="E32" s="21">
        <f t="shared" si="2"/>
        <v>31.723834355004474</v>
      </c>
      <c r="F32" s="22">
        <v>7</v>
      </c>
      <c r="G32" s="23">
        <f t="shared" si="1"/>
        <v>6.3596422702980937E-2</v>
      </c>
      <c r="H32" s="21">
        <f t="shared" si="3"/>
        <v>38.787430777707449</v>
      </c>
      <c r="I32" s="21">
        <f t="shared" si="5"/>
        <v>6.6221022224897759</v>
      </c>
      <c r="J32" s="24">
        <f t="shared" si="4"/>
        <v>0</v>
      </c>
    </row>
    <row r="33" spans="1:10" x14ac:dyDescent="0.25">
      <c r="A33" s="14">
        <v>30</v>
      </c>
      <c r="B33" s="20">
        <v>0.53710247349823326</v>
      </c>
      <c r="C33" s="20">
        <v>0.86886130599028599</v>
      </c>
      <c r="D33" s="21">
        <f t="shared" si="0"/>
        <v>0.66124082637974591</v>
      </c>
      <c r="E33" s="21">
        <f t="shared" si="2"/>
        <v>32.385075181384217</v>
      </c>
      <c r="F33" s="22">
        <v>7</v>
      </c>
      <c r="G33" s="23">
        <f t="shared" si="1"/>
        <v>4.781352663498338E-2</v>
      </c>
      <c r="H33" s="21">
        <f t="shared" si="3"/>
        <v>39.432888708019199</v>
      </c>
      <c r="I33" s="21">
        <f t="shared" si="5"/>
        <v>6.4023555963232326</v>
      </c>
      <c r="J33" s="24">
        <f t="shared" si="4"/>
        <v>0</v>
      </c>
    </row>
    <row r="34" spans="1:10" x14ac:dyDescent="0.25">
      <c r="A34" s="14">
        <v>31</v>
      </c>
      <c r="B34" s="20">
        <v>0.33922261484098942</v>
      </c>
      <c r="C34" s="20">
        <v>0.90232056125202376</v>
      </c>
      <c r="D34" s="21">
        <f t="shared" si="0"/>
        <v>1.1501050065695759</v>
      </c>
      <c r="E34" s="21">
        <f t="shared" si="2"/>
        <v>33.535180187953792</v>
      </c>
      <c r="F34" s="22">
        <v>7</v>
      </c>
      <c r="G34" s="23">
        <f t="shared" si="1"/>
        <v>3.4961031510446543E-2</v>
      </c>
      <c r="H34" s="21">
        <f t="shared" si="3"/>
        <v>40.57014121946424</v>
      </c>
      <c r="I34" s="21">
        <f t="shared" si="5"/>
        <v>5.8977085200654074</v>
      </c>
      <c r="J34" s="24">
        <f t="shared" si="4"/>
        <v>0</v>
      </c>
    </row>
    <row r="35" spans="1:10" x14ac:dyDescent="0.25">
      <c r="A35" s="14">
        <v>32</v>
      </c>
      <c r="B35" s="20">
        <v>0.97526501766784457</v>
      </c>
      <c r="C35" s="20">
        <v>0.47868321640582839</v>
      </c>
      <c r="D35" s="21">
        <f t="shared" si="0"/>
        <v>2.6644714814986779E-2</v>
      </c>
      <c r="E35" s="21">
        <f t="shared" si="2"/>
        <v>33.561824902768777</v>
      </c>
      <c r="F35" s="22">
        <v>7</v>
      </c>
      <c r="G35" s="23">
        <f t="shared" si="1"/>
        <v>0.25058375645434705</v>
      </c>
      <c r="H35" s="21">
        <f t="shared" si="3"/>
        <v>40.812408659223124</v>
      </c>
      <c r="I35" s="21">
        <f t="shared" si="5"/>
        <v>7.0083163166954634</v>
      </c>
      <c r="J35" s="24">
        <f t="shared" si="4"/>
        <v>0</v>
      </c>
    </row>
    <row r="36" spans="1:10" x14ac:dyDescent="0.25">
      <c r="A36" s="14">
        <v>33</v>
      </c>
      <c r="B36" s="20">
        <v>0.78798586572438167</v>
      </c>
      <c r="C36" s="20">
        <v>0.85860766324878579</v>
      </c>
      <c r="D36" s="21">
        <f t="shared" si="0"/>
        <v>0.25348417679055191</v>
      </c>
      <c r="E36" s="21">
        <f t="shared" si="2"/>
        <v>33.815309079559327</v>
      </c>
      <c r="F36" s="22">
        <v>7</v>
      </c>
      <c r="G36" s="23">
        <f t="shared" si="1"/>
        <v>5.1851427873324099E-2</v>
      </c>
      <c r="H36" s="21">
        <f t="shared" ref="H36:H67" si="6">SUM(E36:G36)</f>
        <v>40.867160507432651</v>
      </c>
      <c r="I36" s="21">
        <f t="shared" si="5"/>
        <v>6.9970995796637965</v>
      </c>
      <c r="J36" s="24">
        <f t="shared" si="4"/>
        <v>0</v>
      </c>
    </row>
    <row r="37" spans="1:10" x14ac:dyDescent="0.25">
      <c r="A37" s="14">
        <v>34</v>
      </c>
      <c r="B37" s="20">
        <v>0.60424028268551233</v>
      </c>
      <c r="C37" s="20">
        <v>0.11279007015650297</v>
      </c>
      <c r="D37" s="21">
        <f t="shared" si="0"/>
        <v>0.53593972461763606</v>
      </c>
      <c r="E37" s="21">
        <f t="shared" si="2"/>
        <v>34.351248804176961</v>
      </c>
      <c r="F37" s="22">
        <v>7</v>
      </c>
      <c r="G37" s="23">
        <f t="shared" si="1"/>
        <v>0.74225407289814582</v>
      </c>
      <c r="H37" s="21">
        <f t="shared" si="6"/>
        <v>42.09350287707511</v>
      </c>
      <c r="I37" s="21">
        <f t="shared" ref="I37:I69" si="7">IF((H36-E37)&lt;=0,0,(H36-E37))</f>
        <v>6.5159117032556892</v>
      </c>
      <c r="J37" s="24">
        <f t="shared" ref="J37:J69" si="8">IF((E37-H36)&lt;=0,0,(E37-H36))</f>
        <v>0</v>
      </c>
    </row>
    <row r="38" spans="1:10" x14ac:dyDescent="0.25">
      <c r="A38" s="14">
        <v>35</v>
      </c>
      <c r="B38" s="20">
        <v>0.48056537102473496</v>
      </c>
      <c r="C38" s="20">
        <v>0.68483540205072857</v>
      </c>
      <c r="D38" s="21">
        <f t="shared" si="0"/>
        <v>0.77956597011402728</v>
      </c>
      <c r="E38" s="21">
        <f t="shared" si="2"/>
        <v>35.13081477429099</v>
      </c>
      <c r="F38" s="22">
        <v>7</v>
      </c>
      <c r="G38" s="23">
        <f t="shared" si="1"/>
        <v>0.12876760495611295</v>
      </c>
      <c r="H38" s="21">
        <f t="shared" si="6"/>
        <v>42.259582379247099</v>
      </c>
      <c r="I38" s="21">
        <f t="shared" si="7"/>
        <v>6.9626881027841208</v>
      </c>
      <c r="J38" s="24">
        <f t="shared" si="8"/>
        <v>0</v>
      </c>
    </row>
    <row r="39" spans="1:10" x14ac:dyDescent="0.25">
      <c r="A39" s="14">
        <v>36</v>
      </c>
      <c r="B39" s="20">
        <v>0.37809187279151946</v>
      </c>
      <c r="C39" s="20">
        <v>0.73232595790609822</v>
      </c>
      <c r="D39" s="21">
        <f t="shared" si="0"/>
        <v>1.0347000672141824</v>
      </c>
      <c r="E39" s="21">
        <f t="shared" si="2"/>
        <v>36.165514841505171</v>
      </c>
      <c r="F39" s="22">
        <v>7</v>
      </c>
      <c r="G39" s="23">
        <f t="shared" si="1"/>
        <v>0.10596243756819408</v>
      </c>
      <c r="H39" s="21">
        <f t="shared" si="6"/>
        <v>43.271477279073366</v>
      </c>
      <c r="I39" s="21">
        <f t="shared" si="7"/>
        <v>6.0940675377419282</v>
      </c>
      <c r="J39" s="24">
        <f t="shared" si="8"/>
        <v>0</v>
      </c>
    </row>
    <row r="40" spans="1:10" x14ac:dyDescent="0.25">
      <c r="A40" s="14">
        <v>37</v>
      </c>
      <c r="B40" s="20">
        <v>0.63604240282685509</v>
      </c>
      <c r="C40" s="20">
        <v>0.38909875876956285</v>
      </c>
      <c r="D40" s="21">
        <f t="shared" si="0"/>
        <v>0.48137239016279498</v>
      </c>
      <c r="E40" s="21">
        <f t="shared" si="2"/>
        <v>36.646887231667968</v>
      </c>
      <c r="F40" s="22">
        <v>7</v>
      </c>
      <c r="G40" s="23">
        <f t="shared" si="1"/>
        <v>0.32106193503415331</v>
      </c>
      <c r="H40" s="21">
        <f t="shared" si="6"/>
        <v>43.96794916670212</v>
      </c>
      <c r="I40" s="21">
        <f t="shared" si="7"/>
        <v>6.6245900474053983</v>
      </c>
      <c r="J40" s="24">
        <f t="shared" si="8"/>
        <v>0</v>
      </c>
    </row>
    <row r="41" spans="1:10" x14ac:dyDescent="0.25">
      <c r="A41" s="14">
        <v>38</v>
      </c>
      <c r="B41" s="20">
        <v>2.1201413427561839E-2</v>
      </c>
      <c r="C41" s="20">
        <v>0.96060442525634104</v>
      </c>
      <c r="D41" s="21">
        <f t="shared" si="0"/>
        <v>4.0996674770374284</v>
      </c>
      <c r="E41" s="21">
        <f t="shared" si="2"/>
        <v>40.746554708705396</v>
      </c>
      <c r="F41" s="22">
        <v>7</v>
      </c>
      <c r="G41" s="23">
        <f t="shared" si="1"/>
        <v>1.3670946598377202E-2</v>
      </c>
      <c r="H41" s="21">
        <f t="shared" si="6"/>
        <v>47.760225655303771</v>
      </c>
      <c r="I41" s="21">
        <f t="shared" si="7"/>
        <v>3.2213944579967233</v>
      </c>
      <c r="J41" s="24">
        <f t="shared" si="8"/>
        <v>0</v>
      </c>
    </row>
    <row r="42" spans="1:10" x14ac:dyDescent="0.25">
      <c r="A42" s="14">
        <v>39</v>
      </c>
      <c r="B42" s="20">
        <v>0.56890459363957602</v>
      </c>
      <c r="C42" s="20">
        <v>0.96654074473826224</v>
      </c>
      <c r="D42" s="21">
        <f t="shared" si="0"/>
        <v>0.60004524750933463</v>
      </c>
      <c r="E42" s="21">
        <f t="shared" si="2"/>
        <v>41.346599956214732</v>
      </c>
      <c r="F42" s="22">
        <v>7</v>
      </c>
      <c r="G42" s="23">
        <f t="shared" si="1"/>
        <v>1.1575450416546954E-2</v>
      </c>
      <c r="H42" s="21">
        <f t="shared" si="6"/>
        <v>48.358175406631275</v>
      </c>
      <c r="I42" s="21">
        <f t="shared" si="7"/>
        <v>6.4136256990890388</v>
      </c>
      <c r="J42" s="24">
        <f t="shared" si="8"/>
        <v>0</v>
      </c>
    </row>
    <row r="43" spans="1:10" x14ac:dyDescent="0.25">
      <c r="A43" s="14">
        <v>40</v>
      </c>
      <c r="B43" s="20">
        <v>0.87985865724381629</v>
      </c>
      <c r="C43" s="20">
        <v>0.42363734484619536</v>
      </c>
      <c r="D43" s="21">
        <f t="shared" si="0"/>
        <v>0.13616383104098931</v>
      </c>
      <c r="E43" s="21">
        <f t="shared" si="2"/>
        <v>41.48276378725572</v>
      </c>
      <c r="F43" s="22">
        <v>7</v>
      </c>
      <c r="G43" s="23">
        <f t="shared" si="1"/>
        <v>0.29213520697379297</v>
      </c>
      <c r="H43" s="21">
        <f t="shared" si="6"/>
        <v>48.774898994229517</v>
      </c>
      <c r="I43" s="21">
        <f t="shared" si="7"/>
        <v>6.875411619375555</v>
      </c>
      <c r="J43" s="24">
        <f t="shared" si="8"/>
        <v>0</v>
      </c>
    </row>
    <row r="44" spans="1:10" x14ac:dyDescent="0.25">
      <c r="A44" s="14">
        <v>41</v>
      </c>
      <c r="B44" s="20">
        <v>0.16607773851590105</v>
      </c>
      <c r="C44" s="20">
        <v>0.62007555315704266</v>
      </c>
      <c r="D44" s="21">
        <f t="shared" si="0"/>
        <v>1.9098928680140201</v>
      </c>
      <c r="E44" s="21">
        <f t="shared" si="2"/>
        <v>43.392656655269739</v>
      </c>
      <c r="F44" s="22">
        <v>7</v>
      </c>
      <c r="G44" s="23">
        <f t="shared" si="1"/>
        <v>0.16255576477435513</v>
      </c>
      <c r="H44" s="21">
        <f t="shared" si="6"/>
        <v>50.555212420044093</v>
      </c>
      <c r="I44" s="21">
        <f t="shared" si="7"/>
        <v>5.3822423389597773</v>
      </c>
      <c r="J44" s="24">
        <f t="shared" si="8"/>
        <v>0</v>
      </c>
    </row>
    <row r="45" spans="1:10" x14ac:dyDescent="0.25">
      <c r="A45" s="14">
        <v>42</v>
      </c>
      <c r="B45" s="20">
        <v>3.1802120141342753E-2</v>
      </c>
      <c r="C45" s="20">
        <v>0.74581759309228279</v>
      </c>
      <c r="D45" s="21">
        <f t="shared" si="0"/>
        <v>3.6683216173478916</v>
      </c>
      <c r="E45" s="21">
        <f t="shared" si="2"/>
        <v>47.060978272617632</v>
      </c>
      <c r="F45" s="22">
        <v>7</v>
      </c>
      <c r="G45" s="23">
        <f t="shared" si="1"/>
        <v>9.9753136720321267E-2</v>
      </c>
      <c r="H45" s="21">
        <f t="shared" si="6"/>
        <v>54.160731409337956</v>
      </c>
      <c r="I45" s="21">
        <f t="shared" si="7"/>
        <v>3.4942341474264609</v>
      </c>
      <c r="J45" s="24">
        <f t="shared" si="8"/>
        <v>0</v>
      </c>
    </row>
    <row r="46" spans="1:10" x14ac:dyDescent="0.25">
      <c r="A46" s="14">
        <v>43</v>
      </c>
      <c r="B46" s="20">
        <v>0.74911660777385158</v>
      </c>
      <c r="C46" s="20">
        <v>0.42795466810577443</v>
      </c>
      <c r="D46" s="21">
        <f t="shared" si="0"/>
        <v>0.30729853507577143</v>
      </c>
      <c r="E46" s="21">
        <f t="shared" si="2"/>
        <v>47.368276807693405</v>
      </c>
      <c r="F46" s="22">
        <v>7</v>
      </c>
      <c r="G46" s="23">
        <f t="shared" si="1"/>
        <v>0.28868639613962982</v>
      </c>
      <c r="H46" s="21">
        <f t="shared" si="6"/>
        <v>54.656963203833037</v>
      </c>
      <c r="I46" s="21">
        <f t="shared" si="7"/>
        <v>6.7924546016445504</v>
      </c>
      <c r="J46" s="24">
        <f t="shared" si="8"/>
        <v>0</v>
      </c>
    </row>
    <row r="47" spans="1:10" x14ac:dyDescent="0.25">
      <c r="A47" s="14">
        <v>44</v>
      </c>
      <c r="B47" s="20">
        <v>0.94346289752650181</v>
      </c>
      <c r="C47" s="20">
        <v>0.95250944414463035</v>
      </c>
      <c r="D47" s="21">
        <f t="shared" si="0"/>
        <v>6.1913020471263881E-2</v>
      </c>
      <c r="E47" s="21">
        <f t="shared" si="2"/>
        <v>47.430189828164671</v>
      </c>
      <c r="F47" s="22">
        <v>7</v>
      </c>
      <c r="G47" s="23">
        <f t="shared" si="1"/>
        <v>1.6549407114953271E-2</v>
      </c>
      <c r="H47" s="21">
        <f t="shared" si="6"/>
        <v>54.446739235279622</v>
      </c>
      <c r="I47" s="21">
        <f t="shared" si="7"/>
        <v>7.2267733756683654</v>
      </c>
      <c r="J47" s="24">
        <f t="shared" si="8"/>
        <v>0</v>
      </c>
    </row>
    <row r="48" spans="1:10" x14ac:dyDescent="0.25">
      <c r="A48" s="14">
        <v>45</v>
      </c>
      <c r="B48" s="20">
        <v>0.24734982332155478</v>
      </c>
      <c r="C48" s="20">
        <v>0.34322719913653532</v>
      </c>
      <c r="D48" s="21">
        <f t="shared" si="0"/>
        <v>1.4861187825466793</v>
      </c>
      <c r="E48" s="21">
        <f t="shared" si="2"/>
        <v>48.916308610711354</v>
      </c>
      <c r="F48" s="22">
        <v>7</v>
      </c>
      <c r="G48" s="23">
        <f t="shared" si="1"/>
        <v>0.36372879692014887</v>
      </c>
      <c r="H48" s="21">
        <f t="shared" si="6"/>
        <v>56.280037407631504</v>
      </c>
      <c r="I48" s="21">
        <f t="shared" si="7"/>
        <v>5.5304306245682682</v>
      </c>
      <c r="J48" s="24">
        <f t="shared" si="8"/>
        <v>0</v>
      </c>
    </row>
    <row r="49" spans="1:10" x14ac:dyDescent="0.25">
      <c r="A49" s="14">
        <v>46</v>
      </c>
      <c r="B49" s="20">
        <v>0.41342756183745583</v>
      </c>
      <c r="C49" s="20">
        <v>0.4284943335132218</v>
      </c>
      <c r="D49" s="21">
        <f t="shared" si="0"/>
        <v>0.93965208813349099</v>
      </c>
      <c r="E49" s="21">
        <f t="shared" si="2"/>
        <v>49.855960698844846</v>
      </c>
      <c r="F49" s="22">
        <v>7</v>
      </c>
      <c r="G49" s="23">
        <f t="shared" si="1"/>
        <v>0.28825774321028025</v>
      </c>
      <c r="H49" s="21">
        <f t="shared" si="6"/>
        <v>57.144218442055127</v>
      </c>
      <c r="I49" s="21">
        <f t="shared" si="7"/>
        <v>6.4240767087866573</v>
      </c>
      <c r="J49" s="24">
        <f t="shared" si="8"/>
        <v>0</v>
      </c>
    </row>
    <row r="50" spans="1:10" x14ac:dyDescent="0.25">
      <c r="A50" s="14">
        <v>47</v>
      </c>
      <c r="B50" s="20">
        <v>0.23674911660777384</v>
      </c>
      <c r="C50" s="20">
        <v>0.99406368051807881</v>
      </c>
      <c r="D50" s="21">
        <f t="shared" si="0"/>
        <v>1.5327173172896504</v>
      </c>
      <c r="E50" s="21">
        <f t="shared" si="2"/>
        <v>51.388678016134499</v>
      </c>
      <c r="F50" s="22">
        <v>7</v>
      </c>
      <c r="G50" s="23">
        <f t="shared" si="1"/>
        <v>2.0251732891522485E-3</v>
      </c>
      <c r="H50" s="21">
        <f t="shared" si="6"/>
        <v>58.390703189423654</v>
      </c>
      <c r="I50" s="21">
        <f t="shared" si="7"/>
        <v>5.7555404259206284</v>
      </c>
      <c r="J50" s="24">
        <f t="shared" si="8"/>
        <v>0</v>
      </c>
    </row>
    <row r="51" spans="1:10" x14ac:dyDescent="0.25">
      <c r="A51" s="14">
        <v>48</v>
      </c>
      <c r="B51" s="20">
        <v>0.2332155477031802</v>
      </c>
      <c r="C51" s="20">
        <v>0.54290339989206693</v>
      </c>
      <c r="D51" s="21">
        <f t="shared" si="0"/>
        <v>1.5487150591668213</v>
      </c>
      <c r="E51" s="21">
        <f t="shared" si="2"/>
        <v>52.937393075301323</v>
      </c>
      <c r="F51" s="22">
        <v>7</v>
      </c>
      <c r="G51" s="23">
        <f t="shared" si="1"/>
        <v>0.20776322300193034</v>
      </c>
      <c r="H51" s="21">
        <f t="shared" si="6"/>
        <v>60.145156298303256</v>
      </c>
      <c r="I51" s="21">
        <f t="shared" si="7"/>
        <v>5.4533101141223312</v>
      </c>
      <c r="J51" s="24">
        <f t="shared" si="8"/>
        <v>0</v>
      </c>
    </row>
    <row r="52" spans="1:10" x14ac:dyDescent="0.25">
      <c r="A52" s="14">
        <v>49</v>
      </c>
      <c r="B52" s="20">
        <v>0.17314487632508835</v>
      </c>
      <c r="C52" s="20">
        <v>0.80356179168915276</v>
      </c>
      <c r="D52" s="21">
        <f t="shared" si="0"/>
        <v>1.8655602122687351</v>
      </c>
      <c r="E52" s="21">
        <f t="shared" si="2"/>
        <v>54.802953287570055</v>
      </c>
      <c r="F52" s="22">
        <v>7</v>
      </c>
      <c r="G52" s="23">
        <f t="shared" si="1"/>
        <v>7.4388161088894816E-2</v>
      </c>
      <c r="H52" s="21">
        <f t="shared" si="6"/>
        <v>61.877341448658953</v>
      </c>
      <c r="I52" s="21">
        <f t="shared" si="7"/>
        <v>5.3422030107332006</v>
      </c>
      <c r="J52" s="24">
        <f t="shared" si="8"/>
        <v>0</v>
      </c>
    </row>
    <row r="53" spans="1:10" x14ac:dyDescent="0.25">
      <c r="A53" s="14">
        <v>50</v>
      </c>
      <c r="B53" s="20">
        <v>0.1519434628975265</v>
      </c>
      <c r="C53" s="20">
        <v>0.87425796006475986</v>
      </c>
      <c r="D53" s="21">
        <f t="shared" si="0"/>
        <v>2.0045178531379526</v>
      </c>
      <c r="E53" s="21">
        <f t="shared" si="2"/>
        <v>56.80747114070801</v>
      </c>
      <c r="F53" s="22">
        <v>7</v>
      </c>
      <c r="G53" s="23">
        <f t="shared" si="1"/>
        <v>4.5707414305758497E-2</v>
      </c>
      <c r="H53" s="21">
        <f t="shared" si="6"/>
        <v>63.85317855501377</v>
      </c>
      <c r="I53" s="21">
        <f t="shared" si="7"/>
        <v>5.0698703079509428</v>
      </c>
      <c r="J53" s="24">
        <f t="shared" si="8"/>
        <v>0</v>
      </c>
    </row>
    <row r="54" spans="1:10" x14ac:dyDescent="0.25">
      <c r="A54" s="14">
        <v>51</v>
      </c>
      <c r="B54" s="20">
        <v>0.79151943462897523</v>
      </c>
      <c r="C54" s="20">
        <v>0.31786292498650837</v>
      </c>
      <c r="D54" s="21">
        <f t="shared" si="0"/>
        <v>0.24872430402999768</v>
      </c>
      <c r="E54" s="21">
        <f t="shared" si="2"/>
        <v>57.056195444738009</v>
      </c>
      <c r="F54" s="22">
        <v>7</v>
      </c>
      <c r="G54" s="23">
        <f t="shared" si="1"/>
        <v>0.3898418512359772</v>
      </c>
      <c r="H54" s="21">
        <f t="shared" si="6"/>
        <v>64.44603729597398</v>
      </c>
      <c r="I54" s="21">
        <f t="shared" si="7"/>
        <v>6.796983110275761</v>
      </c>
      <c r="J54" s="24">
        <f t="shared" si="8"/>
        <v>0</v>
      </c>
    </row>
    <row r="55" spans="1:10" x14ac:dyDescent="0.25">
      <c r="A55" s="14">
        <v>52</v>
      </c>
      <c r="B55" s="20">
        <v>0.66431095406360419</v>
      </c>
      <c r="C55" s="20">
        <v>0.47544522396114408</v>
      </c>
      <c r="D55" s="21">
        <f t="shared" si="0"/>
        <v>0.43511163278009413</v>
      </c>
      <c r="E55" s="21">
        <f t="shared" si="2"/>
        <v>57.491307077518101</v>
      </c>
      <c r="F55" s="22">
        <v>7</v>
      </c>
      <c r="G55" s="23">
        <f t="shared" si="1"/>
        <v>0.25289238107114975</v>
      </c>
      <c r="H55" s="21">
        <f t="shared" si="6"/>
        <v>64.74419945858925</v>
      </c>
      <c r="I55" s="21">
        <f t="shared" si="7"/>
        <v>6.9547302184558788</v>
      </c>
      <c r="J55" s="24">
        <f t="shared" si="8"/>
        <v>0</v>
      </c>
    </row>
    <row r="56" spans="1:10" x14ac:dyDescent="0.25">
      <c r="A56" s="14">
        <v>53</v>
      </c>
      <c r="B56" s="20">
        <v>0.50176678445229683</v>
      </c>
      <c r="C56" s="20">
        <v>0.60928224500809502</v>
      </c>
      <c r="D56" s="21">
        <f t="shared" si="0"/>
        <v>0.73363812770423065</v>
      </c>
      <c r="E56" s="21">
        <f t="shared" si="2"/>
        <v>58.224945205222333</v>
      </c>
      <c r="F56" s="22">
        <v>7</v>
      </c>
      <c r="G56" s="23">
        <f t="shared" si="1"/>
        <v>0.16852845650874071</v>
      </c>
      <c r="H56" s="21">
        <f t="shared" si="6"/>
        <v>65.393473661731065</v>
      </c>
      <c r="I56" s="21">
        <f t="shared" si="7"/>
        <v>6.5192542533669169</v>
      </c>
      <c r="J56" s="24">
        <f t="shared" si="8"/>
        <v>0</v>
      </c>
    </row>
    <row r="57" spans="1:10" x14ac:dyDescent="0.25">
      <c r="A57" s="14">
        <v>54</v>
      </c>
      <c r="B57" s="20">
        <v>0.7385159010600707</v>
      </c>
      <c r="C57" s="20">
        <v>0.91473286562331357</v>
      </c>
      <c r="D57" s="21">
        <f t="shared" si="0"/>
        <v>0.32246026136002831</v>
      </c>
      <c r="E57" s="21">
        <f t="shared" si="2"/>
        <v>58.547405466582362</v>
      </c>
      <c r="F57" s="22">
        <v>7</v>
      </c>
      <c r="G57" s="23">
        <f t="shared" si="1"/>
        <v>3.0314015806397657E-2</v>
      </c>
      <c r="H57" s="21">
        <f t="shared" si="6"/>
        <v>65.577719482388758</v>
      </c>
      <c r="I57" s="21">
        <f t="shared" si="7"/>
        <v>6.8460681951487032</v>
      </c>
      <c r="J57" s="24">
        <f t="shared" si="8"/>
        <v>0</v>
      </c>
    </row>
    <row r="58" spans="1:10" x14ac:dyDescent="0.25">
      <c r="A58" s="14">
        <v>55</v>
      </c>
      <c r="B58" s="20">
        <v>0.76325088339222613</v>
      </c>
      <c r="C58" s="20">
        <v>0.434430652995143</v>
      </c>
      <c r="D58" s="21">
        <f t="shared" si="0"/>
        <v>0.28741328719050285</v>
      </c>
      <c r="E58" s="21">
        <f t="shared" si="2"/>
        <v>58.834818753772865</v>
      </c>
      <c r="F58" s="22">
        <v>7</v>
      </c>
      <c r="G58" s="23">
        <f t="shared" si="1"/>
        <v>0.28357787376421645</v>
      </c>
      <c r="H58" s="21">
        <f t="shared" si="6"/>
        <v>66.118396627537081</v>
      </c>
      <c r="I58" s="21">
        <f t="shared" si="7"/>
        <v>6.7429007286158935</v>
      </c>
      <c r="J58" s="24">
        <f t="shared" si="8"/>
        <v>0</v>
      </c>
    </row>
    <row r="59" spans="1:10" x14ac:dyDescent="0.25">
      <c r="A59" s="14">
        <v>56</v>
      </c>
      <c r="B59" s="20">
        <v>0.18374558303886926</v>
      </c>
      <c r="C59" s="20">
        <v>0.45116028062601188</v>
      </c>
      <c r="D59" s="21">
        <f t="shared" si="0"/>
        <v>1.802343807512564</v>
      </c>
      <c r="E59" s="21">
        <f t="shared" si="2"/>
        <v>60.637162561285429</v>
      </c>
      <c r="F59" s="22">
        <v>7</v>
      </c>
      <c r="G59" s="23">
        <f t="shared" si="1"/>
        <v>0.2707253786396796</v>
      </c>
      <c r="H59" s="21">
        <f t="shared" si="6"/>
        <v>67.907887939925118</v>
      </c>
      <c r="I59" s="21">
        <f t="shared" si="7"/>
        <v>5.4812340662516519</v>
      </c>
      <c r="J59" s="24">
        <f t="shared" si="8"/>
        <v>0</v>
      </c>
    </row>
    <row r="60" spans="1:10" x14ac:dyDescent="0.25">
      <c r="A60" s="14">
        <v>57</v>
      </c>
      <c r="B60" s="20">
        <v>0.33215547703180209</v>
      </c>
      <c r="C60" s="20">
        <v>0.73934160820291417</v>
      </c>
      <c r="D60" s="21">
        <f t="shared" si="0"/>
        <v>1.1725022503970572</v>
      </c>
      <c r="E60" s="21">
        <f t="shared" si="2"/>
        <v>61.809664811682488</v>
      </c>
      <c r="F60" s="22">
        <v>7</v>
      </c>
      <c r="G60" s="23">
        <f t="shared" si="1"/>
        <v>0.10271945832081265</v>
      </c>
      <c r="H60" s="21">
        <f t="shared" si="6"/>
        <v>68.912384270003301</v>
      </c>
      <c r="I60" s="21">
        <f t="shared" si="7"/>
        <v>6.0982231282426298</v>
      </c>
      <c r="J60" s="24">
        <f t="shared" si="8"/>
        <v>0</v>
      </c>
    </row>
    <row r="61" spans="1:10" x14ac:dyDescent="0.25">
      <c r="A61" s="14">
        <v>58</v>
      </c>
      <c r="B61" s="20">
        <v>0.85512367491166075</v>
      </c>
      <c r="C61" s="20">
        <v>0.9293038316243929</v>
      </c>
      <c r="D61" s="21">
        <f t="shared" si="0"/>
        <v>0.16649911860271413</v>
      </c>
      <c r="E61" s="21">
        <f t="shared" si="2"/>
        <v>61.976163930285203</v>
      </c>
      <c r="F61" s="22">
        <v>7</v>
      </c>
      <c r="G61" s="23">
        <f t="shared" si="1"/>
        <v>2.4938619489008041E-2</v>
      </c>
      <c r="H61" s="21">
        <f t="shared" si="6"/>
        <v>69.001102549774203</v>
      </c>
      <c r="I61" s="21">
        <f t="shared" si="7"/>
        <v>6.9362203397180977</v>
      </c>
      <c r="J61" s="24">
        <f t="shared" si="8"/>
        <v>0</v>
      </c>
    </row>
    <row r="62" spans="1:10" x14ac:dyDescent="0.25">
      <c r="A62" s="14">
        <v>59</v>
      </c>
      <c r="B62" s="20">
        <v>0.74558303886925792</v>
      </c>
      <c r="C62" s="20">
        <v>0.5563950350782515</v>
      </c>
      <c r="D62" s="21">
        <f t="shared" si="0"/>
        <v>0.31232847251826718</v>
      </c>
      <c r="E62" s="21">
        <f t="shared" si="2"/>
        <v>62.28849240280347</v>
      </c>
      <c r="F62" s="22">
        <v>7</v>
      </c>
      <c r="G62" s="23">
        <f t="shared" si="1"/>
        <v>0.19941385791442173</v>
      </c>
      <c r="H62" s="21">
        <f t="shared" si="6"/>
        <v>69.487906260717892</v>
      </c>
      <c r="I62" s="21">
        <f t="shared" si="7"/>
        <v>6.7126101469707322</v>
      </c>
      <c r="J62" s="24">
        <f t="shared" si="8"/>
        <v>0</v>
      </c>
    </row>
    <row r="63" spans="1:10" x14ac:dyDescent="0.25">
      <c r="A63" s="14">
        <v>60</v>
      </c>
      <c r="B63" s="20">
        <v>0.88339222614840984</v>
      </c>
      <c r="C63" s="20">
        <v>0.84241770102536428</v>
      </c>
      <c r="D63" s="21">
        <f t="shared" si="0"/>
        <v>0.13189997849041624</v>
      </c>
      <c r="E63" s="21">
        <f t="shared" si="2"/>
        <v>62.420392381293887</v>
      </c>
      <c r="F63" s="22">
        <v>7</v>
      </c>
      <c r="G63" s="23">
        <f t="shared" si="1"/>
        <v>5.8326294479567241E-2</v>
      </c>
      <c r="H63" s="21">
        <f t="shared" si="6"/>
        <v>69.47871867577345</v>
      </c>
      <c r="I63" s="21">
        <f t="shared" si="7"/>
        <v>7.0675138794240056</v>
      </c>
      <c r="J63" s="24">
        <f t="shared" si="8"/>
        <v>0</v>
      </c>
    </row>
    <row r="64" spans="1:10" x14ac:dyDescent="0.25">
      <c r="A64" s="14">
        <v>61</v>
      </c>
      <c r="B64" s="20">
        <v>0.22614840989399293</v>
      </c>
      <c r="C64" s="20">
        <v>0.86616297895304906</v>
      </c>
      <c r="D64" s="21">
        <f t="shared" si="0"/>
        <v>1.5814508662591125</v>
      </c>
      <c r="E64" s="21">
        <f t="shared" si="2"/>
        <v>64.001843247552998</v>
      </c>
      <c r="F64" s="22">
        <v>7</v>
      </c>
      <c r="G64" s="23">
        <f t="shared" si="1"/>
        <v>4.8871493442599868E-2</v>
      </c>
      <c r="H64" s="21">
        <f t="shared" si="6"/>
        <v>71.050714740995602</v>
      </c>
      <c r="I64" s="21">
        <f t="shared" si="7"/>
        <v>5.4768754282204526</v>
      </c>
      <c r="J64" s="24">
        <f t="shared" si="8"/>
        <v>0</v>
      </c>
    </row>
    <row r="65" spans="1:10" x14ac:dyDescent="0.25">
      <c r="A65" s="14">
        <v>62</v>
      </c>
      <c r="B65" s="20">
        <v>5.3003533568904596E-2</v>
      </c>
      <c r="C65" s="20">
        <v>0.69454937938478145</v>
      </c>
      <c r="D65" s="21">
        <f t="shared" si="0"/>
        <v>3.1248901027032208</v>
      </c>
      <c r="E65" s="21">
        <f t="shared" si="2"/>
        <v>67.126733350256217</v>
      </c>
      <c r="F65" s="22">
        <v>7</v>
      </c>
      <c r="G65" s="23">
        <f t="shared" si="1"/>
        <v>0.12397687710518132</v>
      </c>
      <c r="H65" s="21">
        <f t="shared" si="6"/>
        <v>74.250710227361395</v>
      </c>
      <c r="I65" s="21">
        <f t="shared" si="7"/>
        <v>3.9239813907393852</v>
      </c>
      <c r="J65" s="24">
        <f t="shared" si="8"/>
        <v>0</v>
      </c>
    </row>
    <row r="66" spans="1:10" x14ac:dyDescent="0.25">
      <c r="A66" s="14">
        <v>63</v>
      </c>
      <c r="B66" s="20">
        <v>0.10954063604240283</v>
      </c>
      <c r="C66" s="20">
        <v>0.48030221262817052</v>
      </c>
      <c r="D66" s="21">
        <f t="shared" si="0"/>
        <v>2.3526166948490332</v>
      </c>
      <c r="E66" s="21">
        <f t="shared" si="2"/>
        <v>69.479350045105249</v>
      </c>
      <c r="F66" s="22">
        <v>7</v>
      </c>
      <c r="G66" s="23">
        <f t="shared" si="1"/>
        <v>0.24943529372761031</v>
      </c>
      <c r="H66" s="21">
        <f t="shared" si="6"/>
        <v>76.728785338832864</v>
      </c>
      <c r="I66" s="21">
        <f t="shared" si="7"/>
        <v>4.7713601822561458</v>
      </c>
      <c r="J66" s="24">
        <f t="shared" si="8"/>
        <v>0</v>
      </c>
    </row>
    <row r="67" spans="1:10" x14ac:dyDescent="0.25">
      <c r="A67" s="14">
        <v>64</v>
      </c>
      <c r="B67" s="20">
        <v>7.0671378091872794E-2</v>
      </c>
      <c r="C67" s="20">
        <v>0.98327037236913117</v>
      </c>
      <c r="D67" s="21">
        <f t="shared" si="0"/>
        <v>2.8188453447757942</v>
      </c>
      <c r="E67" s="21">
        <f t="shared" si="2"/>
        <v>72.298195389881045</v>
      </c>
      <c r="F67" s="22">
        <v>7</v>
      </c>
      <c r="G67" s="23">
        <f t="shared" si="1"/>
        <v>5.7384858726041198E-3</v>
      </c>
      <c r="H67" s="21">
        <f t="shared" si="6"/>
        <v>79.303933875753643</v>
      </c>
      <c r="I67" s="21">
        <f t="shared" si="7"/>
        <v>4.4305899489518197</v>
      </c>
      <c r="J67" s="24">
        <f t="shared" si="8"/>
        <v>0</v>
      </c>
    </row>
    <row r="68" spans="1:10" x14ac:dyDescent="0.25">
      <c r="A68" s="14">
        <v>65</v>
      </c>
      <c r="B68" s="20">
        <v>0.40989399293286222</v>
      </c>
      <c r="C68" s="20">
        <v>0.71181867242309771</v>
      </c>
      <c r="D68" s="21">
        <f t="shared" si="0"/>
        <v>0.94878373035837538</v>
      </c>
      <c r="E68" s="21">
        <f t="shared" si="2"/>
        <v>73.246979120239416</v>
      </c>
      <c r="F68" s="22">
        <v>7</v>
      </c>
      <c r="G68" s="23">
        <f t="shared" si="1"/>
        <v>0.11562315427484529</v>
      </c>
      <c r="H68" s="21">
        <f t="shared" ref="H68:H99" si="9">SUM(E68:G68)</f>
        <v>80.362602274514259</v>
      </c>
      <c r="I68" s="21">
        <f t="shared" si="7"/>
        <v>6.0569547555142265</v>
      </c>
      <c r="J68" s="24">
        <f t="shared" si="8"/>
        <v>0</v>
      </c>
    </row>
    <row r="69" spans="1:10" x14ac:dyDescent="0.25">
      <c r="A69" s="14">
        <v>66</v>
      </c>
      <c r="B69" s="20">
        <v>0.17667844522968199</v>
      </c>
      <c r="C69" s="20">
        <v>0.81003777657852127</v>
      </c>
      <c r="D69" s="21">
        <f t="shared" ref="D69:D103" si="10">(-1/0.94)*LN(B69)</f>
        <v>1.8440679704415868</v>
      </c>
      <c r="E69" s="21">
        <f t="shared" si="2"/>
        <v>75.091047090681002</v>
      </c>
      <c r="F69" s="22">
        <v>7</v>
      </c>
      <c r="G69" s="23">
        <f t="shared" ref="G69:G103" si="11">(-1/2.94)*LN(C69)</f>
        <v>7.1657957364591116E-2</v>
      </c>
      <c r="H69" s="21">
        <f t="shared" si="9"/>
        <v>82.162705048045595</v>
      </c>
      <c r="I69" s="21">
        <f t="shared" si="7"/>
        <v>5.2715551838332573</v>
      </c>
      <c r="J69" s="24">
        <f t="shared" si="8"/>
        <v>0</v>
      </c>
    </row>
    <row r="70" spans="1:10" x14ac:dyDescent="0.25">
      <c r="A70" s="14">
        <v>67</v>
      </c>
      <c r="B70" s="20">
        <v>0.21201413427561838</v>
      </c>
      <c r="C70" s="20">
        <v>0.3729087965461414</v>
      </c>
      <c r="D70" s="21">
        <f t="shared" si="10"/>
        <v>1.6501088674692945</v>
      </c>
      <c r="E70" s="21">
        <f t="shared" ref="E70:E103" si="12">E69+D70</f>
        <v>76.741155958150301</v>
      </c>
      <c r="F70" s="22">
        <v>7</v>
      </c>
      <c r="G70" s="23">
        <f t="shared" si="11"/>
        <v>0.33551748384955438</v>
      </c>
      <c r="H70" s="21">
        <f>SUM(E70:G70)</f>
        <v>84.076673441999858</v>
      </c>
      <c r="I70" s="21">
        <f t="shared" ref="I70:I103" si="13">IF((H69-E70)&lt;=0,0,(H69-E70))</f>
        <v>5.4215490898952936</v>
      </c>
      <c r="J70" s="24">
        <f t="shared" ref="J70:J103" si="14">IF((E70-H69)&lt;=0,0,(E70-H69))</f>
        <v>0</v>
      </c>
    </row>
    <row r="71" spans="1:10" x14ac:dyDescent="0.25">
      <c r="A71" s="14">
        <v>68</v>
      </c>
      <c r="B71" s="20">
        <v>0.8127208480565371</v>
      </c>
      <c r="C71" s="20">
        <v>0.71397733405288721</v>
      </c>
      <c r="D71" s="21">
        <f t="shared" si="10"/>
        <v>0.22060381778727897</v>
      </c>
      <c r="E71" s="21">
        <f t="shared" si="12"/>
        <v>76.96175977593758</v>
      </c>
      <c r="F71" s="22">
        <v>7</v>
      </c>
      <c r="G71" s="23">
        <f t="shared" si="11"/>
        <v>0.11459321842530751</v>
      </c>
      <c r="H71" s="21">
        <f t="shared" si="9"/>
        <v>84.076352994362892</v>
      </c>
      <c r="I71" s="21">
        <f t="shared" si="13"/>
        <v>7.1149136660622787</v>
      </c>
      <c r="J71" s="24">
        <f t="shared" si="14"/>
        <v>0</v>
      </c>
    </row>
    <row r="72" spans="1:10" x14ac:dyDescent="0.25">
      <c r="A72" s="14">
        <v>69</v>
      </c>
      <c r="B72" s="20">
        <v>2.4734982332155476E-2</v>
      </c>
      <c r="C72" s="20">
        <v>0.97625472207231512</v>
      </c>
      <c r="D72" s="21">
        <f t="shared" si="10"/>
        <v>3.9356773921148132</v>
      </c>
      <c r="E72" s="21">
        <f t="shared" si="12"/>
        <v>80.897437168052392</v>
      </c>
      <c r="F72" s="22">
        <v>7</v>
      </c>
      <c r="G72" s="23">
        <f t="shared" si="11"/>
        <v>8.1740615272328891E-3</v>
      </c>
      <c r="H72" s="21">
        <f t="shared" si="9"/>
        <v>87.90561122957962</v>
      </c>
      <c r="I72" s="21">
        <f t="shared" si="13"/>
        <v>3.1789158263105008</v>
      </c>
      <c r="J72" s="24">
        <f t="shared" si="14"/>
        <v>0</v>
      </c>
    </row>
    <row r="73" spans="1:10" x14ac:dyDescent="0.25">
      <c r="A73" s="14">
        <v>70</v>
      </c>
      <c r="B73" s="20">
        <v>0.62897526501766787</v>
      </c>
      <c r="C73" s="20">
        <v>0.17161359956826766</v>
      </c>
      <c r="D73" s="21">
        <f t="shared" si="10"/>
        <v>0.49325888016080044</v>
      </c>
      <c r="E73" s="21">
        <f t="shared" si="12"/>
        <v>81.390696048213186</v>
      </c>
      <c r="F73" s="22">
        <v>7</v>
      </c>
      <c r="G73" s="23">
        <f t="shared" si="11"/>
        <v>0.59949314404938192</v>
      </c>
      <c r="H73" s="21">
        <f t="shared" si="9"/>
        <v>88.990189192262562</v>
      </c>
      <c r="I73" s="21">
        <f t="shared" si="13"/>
        <v>6.5149151813664332</v>
      </c>
      <c r="J73" s="24">
        <f t="shared" si="14"/>
        <v>0</v>
      </c>
    </row>
    <row r="74" spans="1:10" x14ac:dyDescent="0.25">
      <c r="A74" s="14">
        <v>71</v>
      </c>
      <c r="B74" s="20">
        <v>0.90106007067137805</v>
      </c>
      <c r="C74" s="20">
        <v>0.2142471667566109</v>
      </c>
      <c r="D74" s="21">
        <f t="shared" si="10"/>
        <v>0.1108333537072463</v>
      </c>
      <c r="E74" s="21">
        <f t="shared" si="12"/>
        <v>81.501529401920436</v>
      </c>
      <c r="F74" s="22">
        <v>7</v>
      </c>
      <c r="G74" s="23">
        <f t="shared" si="11"/>
        <v>0.5240220903395133</v>
      </c>
      <c r="H74" s="21">
        <f t="shared" si="9"/>
        <v>89.02555149225995</v>
      </c>
      <c r="I74" s="21">
        <f t="shared" si="13"/>
        <v>7.4886597903421261</v>
      </c>
      <c r="J74" s="24">
        <f t="shared" si="14"/>
        <v>0</v>
      </c>
    </row>
    <row r="75" spans="1:10" x14ac:dyDescent="0.25">
      <c r="A75" s="14">
        <v>72</v>
      </c>
      <c r="B75" s="20">
        <v>0.52650176678445226</v>
      </c>
      <c r="C75" s="20">
        <v>0.4970318402590394</v>
      </c>
      <c r="D75" s="21">
        <f t="shared" si="10"/>
        <v>0.68244743797636009</v>
      </c>
      <c r="E75" s="21">
        <f t="shared" si="12"/>
        <v>82.1839768398968</v>
      </c>
      <c r="F75" s="22">
        <v>7</v>
      </c>
      <c r="G75" s="23">
        <f t="shared" si="11"/>
        <v>0.23778952041838533</v>
      </c>
      <c r="H75" s="21">
        <f t="shared" si="9"/>
        <v>89.421766360315189</v>
      </c>
      <c r="I75" s="21">
        <f t="shared" si="13"/>
        <v>6.8415746523631498</v>
      </c>
      <c r="J75" s="24">
        <f t="shared" si="14"/>
        <v>0</v>
      </c>
    </row>
    <row r="76" spans="1:10" x14ac:dyDescent="0.25">
      <c r="A76" s="14">
        <v>73</v>
      </c>
      <c r="B76" s="20">
        <v>0.15901060070671377</v>
      </c>
      <c r="C76" s="20">
        <v>0.27145169994603346</v>
      </c>
      <c r="D76" s="21">
        <f t="shared" si="10"/>
        <v>1.9561536253967211</v>
      </c>
      <c r="E76" s="21">
        <f t="shared" si="12"/>
        <v>84.140130465293524</v>
      </c>
      <c r="F76" s="22">
        <v>7</v>
      </c>
      <c r="G76" s="23">
        <f t="shared" si="11"/>
        <v>0.44352757013116345</v>
      </c>
      <c r="H76" s="21">
        <f t="shared" si="9"/>
        <v>91.583658035424691</v>
      </c>
      <c r="I76" s="21">
        <f t="shared" si="13"/>
        <v>5.2816358950216653</v>
      </c>
      <c r="J76" s="24">
        <f t="shared" si="14"/>
        <v>0</v>
      </c>
    </row>
    <row r="77" spans="1:10" x14ac:dyDescent="0.25">
      <c r="A77" s="14">
        <v>74</v>
      </c>
      <c r="B77" s="20">
        <v>0.91166077738515905</v>
      </c>
      <c r="C77" s="20">
        <v>0.90178089584457632</v>
      </c>
      <c r="D77" s="21">
        <f t="shared" si="10"/>
        <v>9.8390758214489518E-2</v>
      </c>
      <c r="E77" s="21">
        <f t="shared" si="12"/>
        <v>84.238521223508016</v>
      </c>
      <c r="F77" s="22">
        <v>7</v>
      </c>
      <c r="G77" s="23">
        <f t="shared" si="11"/>
        <v>3.5164523023797994E-2</v>
      </c>
      <c r="H77" s="21">
        <f t="shared" si="9"/>
        <v>91.273685746531811</v>
      </c>
      <c r="I77" s="21">
        <f t="shared" si="13"/>
        <v>7.3451368119166744</v>
      </c>
      <c r="J77" s="24">
        <f t="shared" si="14"/>
        <v>0</v>
      </c>
    </row>
    <row r="78" spans="1:10" x14ac:dyDescent="0.25">
      <c r="A78" s="14">
        <v>75</v>
      </c>
      <c r="B78" s="20">
        <v>0.70671378091872794</v>
      </c>
      <c r="C78" s="20">
        <v>0.43712898003237993</v>
      </c>
      <c r="D78" s="21">
        <f t="shared" si="10"/>
        <v>0.36928673520766053</v>
      </c>
      <c r="E78" s="21">
        <f t="shared" si="12"/>
        <v>84.607807958715682</v>
      </c>
      <c r="F78" s="22">
        <v>7</v>
      </c>
      <c r="G78" s="23">
        <f t="shared" si="11"/>
        <v>0.28147176143499159</v>
      </c>
      <c r="H78" s="21">
        <f t="shared" si="9"/>
        <v>91.889279720150668</v>
      </c>
      <c r="I78" s="21">
        <f t="shared" si="13"/>
        <v>6.6658777878161288</v>
      </c>
      <c r="J78" s="24">
        <f t="shared" si="14"/>
        <v>0</v>
      </c>
    </row>
    <row r="79" spans="1:10" x14ac:dyDescent="0.25">
      <c r="A79" s="14">
        <v>76</v>
      </c>
      <c r="B79" s="20">
        <v>0.22261484098939929</v>
      </c>
      <c r="C79" s="20">
        <v>0.65893146249325418</v>
      </c>
      <c r="D79" s="21">
        <f t="shared" si="10"/>
        <v>1.5982044375018136</v>
      </c>
      <c r="E79" s="21">
        <f t="shared" si="12"/>
        <v>86.206012396217503</v>
      </c>
      <c r="F79" s="22">
        <v>7</v>
      </c>
      <c r="G79" s="23">
        <f t="shared" si="11"/>
        <v>0.14188290890294392</v>
      </c>
      <c r="H79" s="21">
        <f t="shared" si="9"/>
        <v>93.347895305120446</v>
      </c>
      <c r="I79" s="21">
        <f t="shared" si="13"/>
        <v>5.6832673239331655</v>
      </c>
      <c r="J79" s="24">
        <f t="shared" si="14"/>
        <v>0</v>
      </c>
    </row>
    <row r="80" spans="1:10" x14ac:dyDescent="0.25">
      <c r="A80" s="14">
        <v>77</v>
      </c>
      <c r="B80" s="20">
        <v>0.99293286219081267</v>
      </c>
      <c r="C80" s="20">
        <v>0.7377226119805721</v>
      </c>
      <c r="D80" s="21">
        <f t="shared" si="10"/>
        <v>7.5449237335020319E-3</v>
      </c>
      <c r="E80" s="21">
        <f t="shared" si="12"/>
        <v>86.213557319951008</v>
      </c>
      <c r="F80" s="22">
        <v>7</v>
      </c>
      <c r="G80" s="23">
        <f t="shared" si="11"/>
        <v>0.10346509849027556</v>
      </c>
      <c r="H80" s="21">
        <f t="shared" si="9"/>
        <v>93.317022418441283</v>
      </c>
      <c r="I80" s="21">
        <f t="shared" si="13"/>
        <v>7.134337985169438</v>
      </c>
      <c r="J80" s="24">
        <f t="shared" si="14"/>
        <v>0</v>
      </c>
    </row>
    <row r="81" spans="1:10" x14ac:dyDescent="0.25">
      <c r="A81" s="14">
        <v>78</v>
      </c>
      <c r="B81" s="20">
        <v>8.8339222614840993E-2</v>
      </c>
      <c r="C81" s="20">
        <v>0.80464112250404751</v>
      </c>
      <c r="D81" s="21">
        <f t="shared" si="10"/>
        <v>2.5814585880585494</v>
      </c>
      <c r="E81" s="21">
        <f t="shared" si="12"/>
        <v>88.79501590800956</v>
      </c>
      <c r="F81" s="22">
        <v>7</v>
      </c>
      <c r="G81" s="23">
        <f t="shared" si="11"/>
        <v>7.3931602558034465E-2</v>
      </c>
      <c r="H81" s="21">
        <f t="shared" si="9"/>
        <v>95.868947510567594</v>
      </c>
      <c r="I81" s="21">
        <f t="shared" si="13"/>
        <v>4.5220065104317229</v>
      </c>
      <c r="J81" s="24">
        <f t="shared" si="14"/>
        <v>0</v>
      </c>
    </row>
    <row r="82" spans="1:10" x14ac:dyDescent="0.25">
      <c r="A82" s="14">
        <v>79</v>
      </c>
      <c r="B82" s="20">
        <v>0.71024734982332161</v>
      </c>
      <c r="C82" s="20">
        <v>0.95736643281165679</v>
      </c>
      <c r="D82" s="21">
        <f t="shared" si="10"/>
        <v>0.36398083998315084</v>
      </c>
      <c r="E82" s="21">
        <f t="shared" si="12"/>
        <v>89.158996747992717</v>
      </c>
      <c r="F82" s="22">
        <v>7</v>
      </c>
      <c r="G82" s="23">
        <f t="shared" si="11"/>
        <v>1.4819409325113934E-2</v>
      </c>
      <c r="H82" s="21">
        <f t="shared" si="9"/>
        <v>96.17381615731783</v>
      </c>
      <c r="I82" s="21">
        <f t="shared" si="13"/>
        <v>6.7099507625748771</v>
      </c>
      <c r="J82" s="24">
        <f t="shared" si="14"/>
        <v>0</v>
      </c>
    </row>
    <row r="83" spans="1:10" x14ac:dyDescent="0.25">
      <c r="A83" s="14">
        <v>80</v>
      </c>
      <c r="B83" s="20">
        <v>0.28268551236749118</v>
      </c>
      <c r="C83" s="20">
        <v>0.71721532649757147</v>
      </c>
      <c r="D83" s="21">
        <f t="shared" si="10"/>
        <v>1.3440641095418682</v>
      </c>
      <c r="E83" s="21">
        <f t="shared" si="12"/>
        <v>90.503060857534578</v>
      </c>
      <c r="F83" s="22">
        <v>7</v>
      </c>
      <c r="G83" s="23">
        <f t="shared" si="11"/>
        <v>0.11305413862997091</v>
      </c>
      <c r="H83" s="21">
        <f t="shared" si="9"/>
        <v>97.616114996164555</v>
      </c>
      <c r="I83" s="21">
        <f t="shared" si="13"/>
        <v>5.6707552997832522</v>
      </c>
      <c r="J83" s="24">
        <f t="shared" si="14"/>
        <v>0</v>
      </c>
    </row>
    <row r="84" spans="1:10" x14ac:dyDescent="0.25">
      <c r="A84" s="14">
        <v>81</v>
      </c>
      <c r="B84" s="20">
        <v>1.4134275618374558E-2</v>
      </c>
      <c r="C84" s="20">
        <v>0.22558014031300594</v>
      </c>
      <c r="D84" s="21">
        <f t="shared" si="10"/>
        <v>4.5310133367269652</v>
      </c>
      <c r="E84" s="21">
        <f t="shared" si="12"/>
        <v>95.034074194261549</v>
      </c>
      <c r="F84" s="22">
        <v>7</v>
      </c>
      <c r="G84" s="23">
        <f t="shared" si="11"/>
        <v>0.50648972576891271</v>
      </c>
      <c r="H84" s="21">
        <f t="shared" si="9"/>
        <v>102.54056392003046</v>
      </c>
      <c r="I84" s="21">
        <f t="shared" si="13"/>
        <v>2.5820408019030054</v>
      </c>
      <c r="J84" s="24">
        <f t="shared" si="14"/>
        <v>0</v>
      </c>
    </row>
    <row r="85" spans="1:10" x14ac:dyDescent="0.25">
      <c r="A85" s="14">
        <v>82</v>
      </c>
      <c r="B85" s="20">
        <v>0.44876325088339225</v>
      </c>
      <c r="C85" s="20">
        <v>0.36967080410145708</v>
      </c>
      <c r="D85" s="21">
        <f t="shared" si="10"/>
        <v>0.85240405445175138</v>
      </c>
      <c r="E85" s="21">
        <f t="shared" si="12"/>
        <v>95.886478248713303</v>
      </c>
      <c r="F85" s="22">
        <v>7</v>
      </c>
      <c r="G85" s="23">
        <f t="shared" si="11"/>
        <v>0.33848380545004575</v>
      </c>
      <c r="H85" s="21">
        <f t="shared" si="9"/>
        <v>103.22496205416334</v>
      </c>
      <c r="I85" s="21">
        <f t="shared" si="13"/>
        <v>6.6540856713171621</v>
      </c>
      <c r="J85" s="24">
        <f t="shared" si="14"/>
        <v>0</v>
      </c>
    </row>
    <row r="86" spans="1:10" x14ac:dyDescent="0.25">
      <c r="A86" s="14">
        <v>83</v>
      </c>
      <c r="B86" s="20">
        <v>0.83745583038869253</v>
      </c>
      <c r="C86" s="20">
        <v>0.46465191581219645</v>
      </c>
      <c r="D86" s="21">
        <f t="shared" si="10"/>
        <v>0.18870931543415584</v>
      </c>
      <c r="E86" s="21">
        <f t="shared" si="12"/>
        <v>96.075187564147456</v>
      </c>
      <c r="F86" s="22">
        <v>7</v>
      </c>
      <c r="G86" s="23">
        <f t="shared" si="11"/>
        <v>0.26070296661824116</v>
      </c>
      <c r="H86" s="21">
        <f t="shared" si="9"/>
        <v>103.3358905307657</v>
      </c>
      <c r="I86" s="21">
        <f t="shared" si="13"/>
        <v>7.1497744900158864</v>
      </c>
      <c r="J86" s="24">
        <f t="shared" si="14"/>
        <v>0</v>
      </c>
    </row>
    <row r="87" spans="1:10" x14ac:dyDescent="0.25">
      <c r="A87" s="14">
        <v>84</v>
      </c>
      <c r="B87" s="20">
        <v>0.44522968197879859</v>
      </c>
      <c r="C87" s="20">
        <v>0.77819751753912569</v>
      </c>
      <c r="D87" s="21">
        <f t="shared" si="10"/>
        <v>0.86081381988485062</v>
      </c>
      <c r="E87" s="21">
        <f t="shared" si="12"/>
        <v>96.936001384032309</v>
      </c>
      <c r="F87" s="22">
        <v>7</v>
      </c>
      <c r="G87" s="23">
        <f t="shared" si="11"/>
        <v>8.5297587904920216E-2</v>
      </c>
      <c r="H87" s="21">
        <f t="shared" si="9"/>
        <v>104.02129897193723</v>
      </c>
      <c r="I87" s="21">
        <f t="shared" si="13"/>
        <v>6.3998891467333863</v>
      </c>
      <c r="J87" s="24">
        <f t="shared" si="14"/>
        <v>0</v>
      </c>
    </row>
    <row r="88" spans="1:10" x14ac:dyDescent="0.25">
      <c r="A88" s="14">
        <v>85</v>
      </c>
      <c r="B88" s="20">
        <v>0.77738515901060068</v>
      </c>
      <c r="C88" s="20">
        <v>0.92120885051268209</v>
      </c>
      <c r="D88" s="21">
        <f t="shared" si="10"/>
        <v>0.26789292690518735</v>
      </c>
      <c r="E88" s="21">
        <f t="shared" si="12"/>
        <v>97.2038943109375</v>
      </c>
      <c r="F88" s="22">
        <v>7</v>
      </c>
      <c r="G88" s="23">
        <f t="shared" si="11"/>
        <v>2.7914456969700414E-2</v>
      </c>
      <c r="H88" s="21">
        <f t="shared" si="9"/>
        <v>104.2318087679072</v>
      </c>
      <c r="I88" s="21">
        <f t="shared" si="13"/>
        <v>6.8174046609997276</v>
      </c>
      <c r="J88" s="24">
        <f t="shared" si="14"/>
        <v>0</v>
      </c>
    </row>
    <row r="89" spans="1:10" x14ac:dyDescent="0.25">
      <c r="A89" s="14">
        <v>86</v>
      </c>
      <c r="B89" s="20">
        <v>0.42402826855123676</v>
      </c>
      <c r="C89" s="20">
        <v>0.93308148947652458</v>
      </c>
      <c r="D89" s="21">
        <f t="shared" si="10"/>
        <v>0.91271824985233141</v>
      </c>
      <c r="E89" s="21">
        <f t="shared" si="12"/>
        <v>98.116612560789832</v>
      </c>
      <c r="F89" s="22">
        <v>7</v>
      </c>
      <c r="G89" s="23">
        <f t="shared" si="11"/>
        <v>2.3558755306826273E-2</v>
      </c>
      <c r="H89" s="21">
        <f t="shared" si="9"/>
        <v>105.14017131609666</v>
      </c>
      <c r="I89" s="21">
        <f t="shared" si="13"/>
        <v>6.1151962071173642</v>
      </c>
      <c r="J89" s="24">
        <f t="shared" si="14"/>
        <v>0</v>
      </c>
    </row>
    <row r="90" spans="1:10" x14ac:dyDescent="0.25">
      <c r="A90" s="14">
        <v>87</v>
      </c>
      <c r="B90" s="20">
        <v>0.41696113074204949</v>
      </c>
      <c r="C90" s="20">
        <v>0.84727468969239073</v>
      </c>
      <c r="D90" s="21">
        <f t="shared" si="10"/>
        <v>0.93059816295486464</v>
      </c>
      <c r="E90" s="21">
        <f t="shared" si="12"/>
        <v>99.047210723744698</v>
      </c>
      <c r="F90" s="22">
        <v>7</v>
      </c>
      <c r="G90" s="23">
        <f t="shared" si="11"/>
        <v>5.6370859844559869E-2</v>
      </c>
      <c r="H90" s="21">
        <f t="shared" si="9"/>
        <v>106.10358158358926</v>
      </c>
      <c r="I90" s="21">
        <f t="shared" si="13"/>
        <v>6.0929605923519574</v>
      </c>
      <c r="J90" s="24">
        <f t="shared" si="14"/>
        <v>0</v>
      </c>
    </row>
    <row r="91" spans="1:10" x14ac:dyDescent="0.25">
      <c r="A91" s="14">
        <v>88</v>
      </c>
      <c r="B91" s="20">
        <v>0.29681978798586572</v>
      </c>
      <c r="C91" s="20">
        <v>0.24015110631408526</v>
      </c>
      <c r="D91" s="21">
        <f t="shared" si="10"/>
        <v>1.2921596795743873</v>
      </c>
      <c r="E91" s="21">
        <f t="shared" si="12"/>
        <v>100.33937040331908</v>
      </c>
      <c r="F91" s="22">
        <v>7</v>
      </c>
      <c r="G91" s="23">
        <f t="shared" si="11"/>
        <v>0.48519964085684342</v>
      </c>
      <c r="H91" s="21">
        <f t="shared" si="9"/>
        <v>107.82457004417593</v>
      </c>
      <c r="I91" s="21">
        <f t="shared" si="13"/>
        <v>5.7642111802701805</v>
      </c>
      <c r="J91" s="24">
        <f t="shared" si="14"/>
        <v>0</v>
      </c>
    </row>
    <row r="92" spans="1:10" x14ac:dyDescent="0.25">
      <c r="A92" s="14">
        <v>89</v>
      </c>
      <c r="B92" s="20">
        <v>0.25441696113074203</v>
      </c>
      <c r="C92" s="20">
        <v>0.49163518618456559</v>
      </c>
      <c r="D92" s="21">
        <f t="shared" si="10"/>
        <v>1.4561497644970025</v>
      </c>
      <c r="E92" s="21">
        <f t="shared" si="12"/>
        <v>101.79552016781608</v>
      </c>
      <c r="F92" s="22">
        <v>7</v>
      </c>
      <c r="G92" s="23">
        <f t="shared" si="11"/>
        <v>0.2415028330018372</v>
      </c>
      <c r="H92" s="21">
        <f t="shared" si="9"/>
        <v>109.03702300081791</v>
      </c>
      <c r="I92" s="21">
        <f t="shared" si="13"/>
        <v>6.0290498763598492</v>
      </c>
      <c r="J92" s="24">
        <f t="shared" si="14"/>
        <v>0</v>
      </c>
    </row>
    <row r="93" spans="1:10" x14ac:dyDescent="0.25">
      <c r="A93" s="14">
        <v>90</v>
      </c>
      <c r="B93" s="20">
        <v>0.53356890459363959</v>
      </c>
      <c r="C93" s="20">
        <v>0.85590933621154885</v>
      </c>
      <c r="D93" s="21">
        <f t="shared" si="10"/>
        <v>0.66826283066841841</v>
      </c>
      <c r="E93" s="21">
        <f t="shared" si="12"/>
        <v>102.4637829984845</v>
      </c>
      <c r="F93" s="22">
        <v>7</v>
      </c>
      <c r="G93" s="23">
        <f t="shared" si="11"/>
        <v>5.2922049010396752E-2</v>
      </c>
      <c r="H93" s="21">
        <f t="shared" si="9"/>
        <v>109.5167050474949</v>
      </c>
      <c r="I93" s="21">
        <f t="shared" si="13"/>
        <v>6.5732400023334066</v>
      </c>
      <c r="J93" s="24">
        <f t="shared" si="14"/>
        <v>0</v>
      </c>
    </row>
    <row r="94" spans="1:10" x14ac:dyDescent="0.25">
      <c r="A94" s="14">
        <v>91</v>
      </c>
      <c r="B94" s="20">
        <v>0.27915194346289751</v>
      </c>
      <c r="C94" s="20">
        <v>0.90501888828926069</v>
      </c>
      <c r="D94" s="21">
        <f t="shared" si="10"/>
        <v>1.3574457927406556</v>
      </c>
      <c r="E94" s="21">
        <f t="shared" si="12"/>
        <v>103.82122879122517</v>
      </c>
      <c r="F94" s="22">
        <v>7</v>
      </c>
      <c r="G94" s="23">
        <f t="shared" si="11"/>
        <v>3.3945396075561525E-2</v>
      </c>
      <c r="H94" s="21">
        <f t="shared" si="9"/>
        <v>110.85517418730073</v>
      </c>
      <c r="I94" s="21">
        <f t="shared" si="13"/>
        <v>5.6954762562697283</v>
      </c>
      <c r="J94" s="24">
        <f t="shared" si="14"/>
        <v>0</v>
      </c>
    </row>
    <row r="95" spans="1:10" x14ac:dyDescent="0.25">
      <c r="A95" s="14">
        <v>92</v>
      </c>
      <c r="B95" s="20">
        <v>0.95406360424028269</v>
      </c>
      <c r="C95" s="20">
        <v>0.68645439827307064</v>
      </c>
      <c r="D95" s="21">
        <f t="shared" si="10"/>
        <v>5.0026530473258363E-2</v>
      </c>
      <c r="E95" s="21">
        <f t="shared" si="12"/>
        <v>103.87125532169843</v>
      </c>
      <c r="F95" s="22">
        <v>7</v>
      </c>
      <c r="G95" s="23">
        <f t="shared" si="11"/>
        <v>0.12796444979091579</v>
      </c>
      <c r="H95" s="21">
        <f t="shared" si="9"/>
        <v>110.99921977148934</v>
      </c>
      <c r="I95" s="21">
        <f t="shared" si="13"/>
        <v>6.9839188656023055</v>
      </c>
      <c r="J95" s="24">
        <f t="shared" si="14"/>
        <v>0</v>
      </c>
    </row>
    <row r="96" spans="1:10" x14ac:dyDescent="0.25">
      <c r="A96" s="14">
        <v>93</v>
      </c>
      <c r="B96" s="20">
        <v>0.42756183745583037</v>
      </c>
      <c r="C96" s="20">
        <v>0.85698866702644361</v>
      </c>
      <c r="D96" s="21">
        <f t="shared" si="10"/>
        <v>0.90388973621967716</v>
      </c>
      <c r="E96" s="21">
        <f t="shared" si="12"/>
        <v>104.77514505791811</v>
      </c>
      <c r="F96" s="22">
        <v>7</v>
      </c>
      <c r="G96" s="23">
        <f t="shared" si="11"/>
        <v>5.2493396081047188E-2</v>
      </c>
      <c r="H96" s="21">
        <f t="shared" si="9"/>
        <v>111.82763845399916</v>
      </c>
      <c r="I96" s="21">
        <f t="shared" si="13"/>
        <v>6.2240747135712269</v>
      </c>
      <c r="J96" s="24">
        <f t="shared" si="14"/>
        <v>0</v>
      </c>
    </row>
    <row r="97" spans="1:10" x14ac:dyDescent="0.25">
      <c r="A97" s="14">
        <v>94</v>
      </c>
      <c r="B97" s="20">
        <v>0.47703180212014135</v>
      </c>
      <c r="C97" s="20">
        <v>0.98812736103615761</v>
      </c>
      <c r="D97" s="21">
        <f t="shared" si="10"/>
        <v>0.78741714809022145</v>
      </c>
      <c r="E97" s="21">
        <f t="shared" si="12"/>
        <v>105.56256220600834</v>
      </c>
      <c r="F97" s="22">
        <v>7</v>
      </c>
      <c r="G97" s="23">
        <f t="shared" si="11"/>
        <v>4.0624767383840264E-3</v>
      </c>
      <c r="H97" s="21">
        <f t="shared" si="9"/>
        <v>112.56662468274672</v>
      </c>
      <c r="I97" s="21">
        <f t="shared" si="13"/>
        <v>6.2650762479908195</v>
      </c>
      <c r="J97" s="24">
        <f t="shared" si="14"/>
        <v>0</v>
      </c>
    </row>
    <row r="98" spans="1:10" x14ac:dyDescent="0.25">
      <c r="A98" s="14">
        <v>95</v>
      </c>
      <c r="B98" s="20">
        <v>0.31802120141342755</v>
      </c>
      <c r="C98" s="20">
        <v>8.580679978413383E-2</v>
      </c>
      <c r="D98" s="21">
        <f t="shared" si="10"/>
        <v>1.2187630077797582</v>
      </c>
      <c r="E98" s="21">
        <f t="shared" si="12"/>
        <v>106.78132521378809</v>
      </c>
      <c r="F98" s="22">
        <v>7</v>
      </c>
      <c r="G98" s="23">
        <f t="shared" si="11"/>
        <v>0.83525749117861514</v>
      </c>
      <c r="H98" s="21">
        <f t="shared" si="9"/>
        <v>114.6165827049667</v>
      </c>
      <c r="I98" s="21">
        <f t="shared" si="13"/>
        <v>5.7852994689586268</v>
      </c>
      <c r="J98" s="24">
        <f t="shared" si="14"/>
        <v>0</v>
      </c>
    </row>
    <row r="99" spans="1:10" x14ac:dyDescent="0.25">
      <c r="A99" s="14">
        <v>96</v>
      </c>
      <c r="B99" s="20">
        <v>0.61484098939929333</v>
      </c>
      <c r="C99" s="20">
        <v>0.60712358337830541</v>
      </c>
      <c r="D99" s="21">
        <f t="shared" si="10"/>
        <v>0.51743787066883884</v>
      </c>
      <c r="E99" s="21">
        <f t="shared" si="12"/>
        <v>107.29876308445694</v>
      </c>
      <c r="F99" s="22">
        <v>7</v>
      </c>
      <c r="G99" s="23">
        <f t="shared" si="11"/>
        <v>0.16973568423361882</v>
      </c>
      <c r="H99" s="21">
        <f t="shared" si="9"/>
        <v>114.46849876869055</v>
      </c>
      <c r="I99" s="21">
        <f t="shared" si="13"/>
        <v>7.3178196205097663</v>
      </c>
      <c r="J99" s="24">
        <f t="shared" si="14"/>
        <v>0</v>
      </c>
    </row>
    <row r="100" spans="1:10" x14ac:dyDescent="0.25">
      <c r="A100" s="14">
        <v>97</v>
      </c>
      <c r="B100" s="20">
        <v>0.66077738515901063</v>
      </c>
      <c r="C100" s="20">
        <v>0.74851592012951973</v>
      </c>
      <c r="D100" s="21">
        <f t="shared" si="10"/>
        <v>0.44078540509430947</v>
      </c>
      <c r="E100" s="21">
        <f t="shared" si="12"/>
        <v>107.73954848955124</v>
      </c>
      <c r="F100" s="22">
        <v>7</v>
      </c>
      <c r="G100" s="23">
        <f t="shared" si="11"/>
        <v>9.8524763935553775E-2</v>
      </c>
      <c r="H100" s="21">
        <f t="shared" ref="H100:H131" si="15">SUM(E100:G100)</f>
        <v>114.8380732534868</v>
      </c>
      <c r="I100" s="21">
        <f t="shared" si="13"/>
        <v>6.7289502791393119</v>
      </c>
      <c r="J100" s="24">
        <f t="shared" si="14"/>
        <v>0</v>
      </c>
    </row>
    <row r="101" spans="1:10" x14ac:dyDescent="0.25">
      <c r="A101" s="14">
        <v>98</v>
      </c>
      <c r="B101" s="20">
        <v>0.44169611307420492</v>
      </c>
      <c r="C101" s="20">
        <v>0.63572584997301673</v>
      </c>
      <c r="D101" s="21">
        <f t="shared" si="10"/>
        <v>0.86929059610737924</v>
      </c>
      <c r="E101" s="21">
        <f t="shared" si="12"/>
        <v>108.60883908565862</v>
      </c>
      <c r="F101" s="22">
        <v>7</v>
      </c>
      <c r="G101" s="23">
        <f t="shared" si="11"/>
        <v>0.15407750410674412</v>
      </c>
      <c r="H101" s="21">
        <f t="shared" si="15"/>
        <v>115.76291658976535</v>
      </c>
      <c r="I101" s="21">
        <f t="shared" si="13"/>
        <v>6.2292341678281815</v>
      </c>
      <c r="J101" s="24">
        <f t="shared" si="14"/>
        <v>0</v>
      </c>
    </row>
    <row r="102" spans="1:10" x14ac:dyDescent="0.25">
      <c r="A102" s="14">
        <v>99</v>
      </c>
      <c r="B102" s="20">
        <v>0.71731448763250882</v>
      </c>
      <c r="C102" s="20">
        <v>0.95089044792228816</v>
      </c>
      <c r="D102" s="21">
        <f t="shared" si="10"/>
        <v>0.35344778574622376</v>
      </c>
      <c r="E102" s="21">
        <f t="shared" si="12"/>
        <v>108.96228687140484</v>
      </c>
      <c r="F102" s="22">
        <v>7</v>
      </c>
      <c r="G102" s="23">
        <f t="shared" si="11"/>
        <v>1.712803394191666E-2</v>
      </c>
      <c r="H102" s="21">
        <f t="shared" si="15"/>
        <v>115.97941490534676</v>
      </c>
      <c r="I102" s="21">
        <f t="shared" si="13"/>
        <v>6.8006297183605113</v>
      </c>
      <c r="J102" s="24">
        <f t="shared" si="14"/>
        <v>0</v>
      </c>
    </row>
    <row r="103" spans="1:10" x14ac:dyDescent="0.25">
      <c r="A103" s="14">
        <v>100</v>
      </c>
      <c r="B103" s="20">
        <v>0.40282685512367489</v>
      </c>
      <c r="C103" s="20">
        <v>0.21856449001618997</v>
      </c>
      <c r="D103" s="21">
        <f t="shared" si="10"/>
        <v>0.9672855843071726</v>
      </c>
      <c r="E103" s="21">
        <f t="shared" si="12"/>
        <v>109.92957245571202</v>
      </c>
      <c r="F103" s="22">
        <v>7</v>
      </c>
      <c r="G103" s="23">
        <f t="shared" si="11"/>
        <v>0.51723610856422464</v>
      </c>
      <c r="H103" s="25">
        <f t="shared" si="15"/>
        <v>117.44680856427624</v>
      </c>
      <c r="I103" s="25">
        <f t="shared" si="13"/>
        <v>6.0498424496347383</v>
      </c>
      <c r="J103" s="26">
        <f t="shared" si="14"/>
        <v>0</v>
      </c>
    </row>
  </sheetData>
  <mergeCells count="3">
    <mergeCell ref="B1:C1"/>
    <mergeCell ref="D1:J1"/>
    <mergeCell ref="A1:A3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8E3F-1C7F-4320-8F56-433A6C480206}">
  <dimension ref="A1:Q109"/>
  <sheetViews>
    <sheetView topLeftCell="D1" zoomScaleNormal="100" workbookViewId="0">
      <selection activeCell="I16" sqref="I16"/>
    </sheetView>
  </sheetViews>
  <sheetFormatPr defaultRowHeight="15" x14ac:dyDescent="0.25"/>
  <cols>
    <col min="2" max="2" width="12.28515625" customWidth="1"/>
    <col min="5" max="5" width="15.5703125" customWidth="1"/>
    <col min="6" max="6" width="12.42578125" customWidth="1"/>
    <col min="8" max="8" width="19.5703125" style="3" customWidth="1"/>
    <col min="9" max="9" width="25.7109375" style="80" customWidth="1"/>
    <col min="10" max="10" width="37.5703125" style="9" customWidth="1"/>
    <col min="11" max="11" width="29.85546875" customWidth="1"/>
    <col min="15" max="15" width="27.7109375" customWidth="1"/>
    <col min="16" max="16" width="22" customWidth="1"/>
  </cols>
  <sheetData>
    <row r="1" spans="1:17" x14ac:dyDescent="0.25">
      <c r="D1" s="2" t="s">
        <v>10</v>
      </c>
      <c r="E1" s="2">
        <v>10122007</v>
      </c>
    </row>
    <row r="2" spans="1:17" x14ac:dyDescent="0.25">
      <c r="D2" s="2" t="s">
        <v>11</v>
      </c>
      <c r="E2" s="2">
        <v>17</v>
      </c>
    </row>
    <row r="3" spans="1:17" x14ac:dyDescent="0.25">
      <c r="D3" s="2" t="s">
        <v>12</v>
      </c>
      <c r="E3" s="2">
        <v>59</v>
      </c>
    </row>
    <row r="4" spans="1:17" x14ac:dyDescent="0.25">
      <c r="D4" s="2" t="s">
        <v>13</v>
      </c>
      <c r="E4" s="2">
        <v>283</v>
      </c>
    </row>
    <row r="5" spans="1:17" x14ac:dyDescent="0.25">
      <c r="D5" s="1" t="s">
        <v>54</v>
      </c>
      <c r="E5" s="2">
        <v>0.94</v>
      </c>
    </row>
    <row r="6" spans="1:17" ht="14.45" customHeight="1" x14ac:dyDescent="0.25">
      <c r="A6" s="17"/>
      <c r="B6" s="17"/>
      <c r="C6" s="17"/>
      <c r="D6" s="17"/>
      <c r="E6" s="17"/>
      <c r="F6" s="17"/>
      <c r="G6" s="17"/>
      <c r="H6" s="17"/>
    </row>
    <row r="7" spans="1:17" ht="14.45" customHeight="1" x14ac:dyDescent="0.25">
      <c r="A7" s="17"/>
      <c r="B7" s="17"/>
      <c r="C7" s="17"/>
      <c r="D7" s="17"/>
      <c r="E7" s="17"/>
      <c r="F7" s="17"/>
      <c r="G7" s="17"/>
      <c r="H7" s="17"/>
    </row>
    <row r="8" spans="1:17" ht="15.75" thickBot="1" x14ac:dyDescent="0.3">
      <c r="N8" s="34"/>
      <c r="O8" s="34"/>
      <c r="P8" s="34"/>
      <c r="Q8" s="34"/>
    </row>
    <row r="9" spans="1:17" ht="15.75" thickBot="1" x14ac:dyDescent="0.3">
      <c r="A9" s="4" t="s">
        <v>14</v>
      </c>
      <c r="B9" s="4" t="s">
        <v>15</v>
      </c>
      <c r="C9" s="4" t="s">
        <v>11</v>
      </c>
      <c r="D9" s="4" t="s">
        <v>12</v>
      </c>
      <c r="E9" s="4" t="s">
        <v>13</v>
      </c>
      <c r="F9" s="4" t="s">
        <v>16</v>
      </c>
      <c r="G9" s="4" t="s">
        <v>15</v>
      </c>
      <c r="H9" s="60" t="s">
        <v>17</v>
      </c>
      <c r="I9" s="81" t="s">
        <v>18</v>
      </c>
      <c r="J9" s="62" t="s">
        <v>19</v>
      </c>
    </row>
    <row r="10" spans="1:17" ht="15.75" thickBot="1" x14ac:dyDescent="0.3">
      <c r="A10" s="4">
        <v>1</v>
      </c>
      <c r="B10" s="5">
        <f>E1</f>
        <v>10122007</v>
      </c>
      <c r="C10" s="5">
        <f>E2</f>
        <v>17</v>
      </c>
      <c r="D10" s="5">
        <f>E3</f>
        <v>59</v>
      </c>
      <c r="E10" s="5">
        <f>E4</f>
        <v>283</v>
      </c>
      <c r="F10" s="5">
        <f>C10*B10+D10</f>
        <v>172074178</v>
      </c>
      <c r="G10" s="5">
        <f>MOD(F10,E10)</f>
        <v>273</v>
      </c>
      <c r="H10" s="61">
        <f>G10/E10</f>
        <v>0.96466431095406358</v>
      </c>
      <c r="I10" s="82">
        <f>(-1/0.94)*LN(H10)</f>
        <v>3.8271385593912688E-2</v>
      </c>
      <c r="J10" s="18">
        <f>I10</f>
        <v>3.8271385593912688E-2</v>
      </c>
    </row>
    <row r="11" spans="1:17" ht="15.75" thickBot="1" x14ac:dyDescent="0.3">
      <c r="A11" s="4">
        <v>2</v>
      </c>
      <c r="B11" s="5">
        <f>G10</f>
        <v>273</v>
      </c>
      <c r="C11" s="5">
        <f>C10</f>
        <v>17</v>
      </c>
      <c r="D11" s="5">
        <f>D10</f>
        <v>59</v>
      </c>
      <c r="E11" s="5">
        <f>E10</f>
        <v>283</v>
      </c>
      <c r="F11" s="5">
        <f>C11*B11+D11</f>
        <v>4700</v>
      </c>
      <c r="G11" s="5">
        <f>MOD(F11,E11)</f>
        <v>172</v>
      </c>
      <c r="H11" s="61">
        <f>G11/E11</f>
        <v>0.607773851590106</v>
      </c>
      <c r="I11" s="82">
        <f t="shared" ref="I11:I42" si="0">(-1*0.94)*LN(H11)</f>
        <v>0.46807527557999751</v>
      </c>
      <c r="J11" s="18">
        <f>J10+I11</f>
        <v>0.50634666117391025</v>
      </c>
    </row>
    <row r="12" spans="1:17" ht="15.75" thickBot="1" x14ac:dyDescent="0.3">
      <c r="A12" s="4">
        <v>3</v>
      </c>
      <c r="B12" s="5">
        <f t="shared" ref="B12:B75" si="1">G11</f>
        <v>172</v>
      </c>
      <c r="C12" s="5">
        <f t="shared" ref="C12:E27" si="2">C11</f>
        <v>17</v>
      </c>
      <c r="D12" s="5">
        <f t="shared" si="2"/>
        <v>59</v>
      </c>
      <c r="E12" s="5">
        <f t="shared" si="2"/>
        <v>283</v>
      </c>
      <c r="F12" s="5">
        <f t="shared" ref="F12:F75" si="3">C12*B12+D12</f>
        <v>2983</v>
      </c>
      <c r="G12" s="5">
        <f t="shared" ref="G12:G75" si="4">MOD(F12,E12)</f>
        <v>153</v>
      </c>
      <c r="H12" s="61">
        <f t="shared" ref="H12:H75" si="5">G12/E12</f>
        <v>0.54063604240282681</v>
      </c>
      <c r="I12" s="82">
        <f t="shared" si="0"/>
        <v>0.57810843767575404</v>
      </c>
      <c r="J12" s="18">
        <f t="shared" ref="J12:J75" si="6">J11+I12</f>
        <v>1.0844550988496642</v>
      </c>
    </row>
    <row r="13" spans="1:17" ht="15.75" thickBot="1" x14ac:dyDescent="0.3">
      <c r="A13" s="4">
        <v>4</v>
      </c>
      <c r="B13" s="5">
        <f t="shared" si="1"/>
        <v>153</v>
      </c>
      <c r="C13" s="5">
        <f t="shared" si="2"/>
        <v>17</v>
      </c>
      <c r="D13" s="5">
        <f t="shared" si="2"/>
        <v>59</v>
      </c>
      <c r="E13" s="5">
        <f t="shared" si="2"/>
        <v>283</v>
      </c>
      <c r="F13" s="5">
        <f t="shared" si="3"/>
        <v>2660</v>
      </c>
      <c r="G13" s="5">
        <f t="shared" si="4"/>
        <v>113</v>
      </c>
      <c r="H13" s="61">
        <f t="shared" si="5"/>
        <v>0.39929328621908128</v>
      </c>
      <c r="I13" s="82">
        <f t="shared" si="0"/>
        <v>0.86297553419504314</v>
      </c>
      <c r="J13" s="18">
        <f t="shared" si="6"/>
        <v>1.9474306330447073</v>
      </c>
    </row>
    <row r="14" spans="1:17" ht="15.75" thickBot="1" x14ac:dyDescent="0.3">
      <c r="A14" s="4">
        <v>5</v>
      </c>
      <c r="B14" s="5">
        <f t="shared" si="1"/>
        <v>113</v>
      </c>
      <c r="C14" s="5">
        <f t="shared" si="2"/>
        <v>17</v>
      </c>
      <c r="D14" s="5">
        <f t="shared" si="2"/>
        <v>59</v>
      </c>
      <c r="E14" s="5">
        <f t="shared" si="2"/>
        <v>283</v>
      </c>
      <c r="F14" s="5">
        <f t="shared" si="3"/>
        <v>1980</v>
      </c>
      <c r="G14" s="5">
        <f t="shared" si="4"/>
        <v>282</v>
      </c>
      <c r="H14" s="61">
        <f t="shared" si="5"/>
        <v>0.99646643109540634</v>
      </c>
      <c r="I14" s="82">
        <f t="shared" si="0"/>
        <v>3.3274371028166184E-3</v>
      </c>
      <c r="J14" s="18">
        <f t="shared" si="6"/>
        <v>1.950758070147524</v>
      </c>
      <c r="K14" t="s">
        <v>64</v>
      </c>
    </row>
    <row r="15" spans="1:17" ht="15.75" thickBot="1" x14ac:dyDescent="0.3">
      <c r="A15" s="4">
        <v>6</v>
      </c>
      <c r="B15" s="5">
        <f t="shared" si="1"/>
        <v>282</v>
      </c>
      <c r="C15" s="5">
        <f t="shared" si="2"/>
        <v>17</v>
      </c>
      <c r="D15" s="5">
        <f t="shared" si="2"/>
        <v>59</v>
      </c>
      <c r="E15" s="5">
        <f t="shared" si="2"/>
        <v>283</v>
      </c>
      <c r="F15" s="5">
        <f t="shared" si="3"/>
        <v>4853</v>
      </c>
      <c r="G15" s="5">
        <f t="shared" si="4"/>
        <v>42</v>
      </c>
      <c r="H15" s="61">
        <f t="shared" si="5"/>
        <v>0.14840989399293286</v>
      </c>
      <c r="I15" s="82">
        <f t="shared" si="0"/>
        <v>1.793310642598277</v>
      </c>
      <c r="J15" s="18">
        <f t="shared" si="6"/>
        <v>3.744068712745801</v>
      </c>
    </row>
    <row r="16" spans="1:17" ht="15.75" thickBot="1" x14ac:dyDescent="0.3">
      <c r="A16" s="4">
        <v>7</v>
      </c>
      <c r="B16" s="5">
        <f t="shared" si="1"/>
        <v>42</v>
      </c>
      <c r="C16" s="5">
        <f t="shared" si="2"/>
        <v>17</v>
      </c>
      <c r="D16" s="5">
        <f t="shared" si="2"/>
        <v>59</v>
      </c>
      <c r="E16" s="5">
        <f t="shared" si="2"/>
        <v>283</v>
      </c>
      <c r="F16" s="5">
        <f t="shared" si="3"/>
        <v>773</v>
      </c>
      <c r="G16" s="5">
        <f t="shared" si="4"/>
        <v>207</v>
      </c>
      <c r="H16" s="61">
        <f t="shared" si="5"/>
        <v>0.73144876325088337</v>
      </c>
      <c r="I16" s="82">
        <f t="shared" si="0"/>
        <v>0.29396441811519647</v>
      </c>
      <c r="J16" s="18">
        <f t="shared" si="6"/>
        <v>4.0380331308609971</v>
      </c>
    </row>
    <row r="17" spans="1:11" ht="15.75" thickBot="1" x14ac:dyDescent="0.3">
      <c r="A17" s="4">
        <v>8</v>
      </c>
      <c r="B17" s="5">
        <f t="shared" si="1"/>
        <v>207</v>
      </c>
      <c r="C17" s="5">
        <f t="shared" si="2"/>
        <v>17</v>
      </c>
      <c r="D17" s="5">
        <f t="shared" si="2"/>
        <v>59</v>
      </c>
      <c r="E17" s="5">
        <f t="shared" si="2"/>
        <v>283</v>
      </c>
      <c r="F17" s="5">
        <f t="shared" si="3"/>
        <v>3578</v>
      </c>
      <c r="G17" s="5">
        <f t="shared" si="4"/>
        <v>182</v>
      </c>
      <c r="H17" s="61">
        <f t="shared" si="5"/>
        <v>0.64310954063604242</v>
      </c>
      <c r="I17" s="82">
        <f t="shared" si="0"/>
        <v>0.41495379793245568</v>
      </c>
      <c r="J17" s="18">
        <f t="shared" si="6"/>
        <v>4.4529869287934529</v>
      </c>
      <c r="K17" t="s">
        <v>64</v>
      </c>
    </row>
    <row r="18" spans="1:11" ht="15.75" thickBot="1" x14ac:dyDescent="0.3">
      <c r="A18" s="4">
        <v>9</v>
      </c>
      <c r="B18" s="5">
        <f t="shared" si="1"/>
        <v>182</v>
      </c>
      <c r="C18" s="5">
        <f t="shared" si="2"/>
        <v>17</v>
      </c>
      <c r="D18" s="5">
        <f t="shared" si="2"/>
        <v>59</v>
      </c>
      <c r="E18" s="5">
        <f t="shared" si="2"/>
        <v>283</v>
      </c>
      <c r="F18" s="5">
        <f t="shared" si="3"/>
        <v>3153</v>
      </c>
      <c r="G18" s="5">
        <f t="shared" si="4"/>
        <v>40</v>
      </c>
      <c r="H18" s="61">
        <f t="shared" si="5"/>
        <v>0.14134275618374559</v>
      </c>
      <c r="I18" s="82">
        <f t="shared" si="0"/>
        <v>1.839173396917543</v>
      </c>
      <c r="J18" s="18">
        <f t="shared" si="6"/>
        <v>6.2921603257109959</v>
      </c>
    </row>
    <row r="19" spans="1:11" ht="15.75" thickBot="1" x14ac:dyDescent="0.3">
      <c r="A19" s="4">
        <v>10</v>
      </c>
      <c r="B19" s="5">
        <f t="shared" si="1"/>
        <v>40</v>
      </c>
      <c r="C19" s="5">
        <f t="shared" si="2"/>
        <v>17</v>
      </c>
      <c r="D19" s="5">
        <f t="shared" si="2"/>
        <v>59</v>
      </c>
      <c r="E19" s="5">
        <f t="shared" si="2"/>
        <v>283</v>
      </c>
      <c r="F19" s="5">
        <f t="shared" si="3"/>
        <v>739</v>
      </c>
      <c r="G19" s="5">
        <f t="shared" si="4"/>
        <v>173</v>
      </c>
      <c r="H19" s="61">
        <f t="shared" si="5"/>
        <v>0.61130742049469966</v>
      </c>
      <c r="I19" s="82">
        <f t="shared" si="0"/>
        <v>0.46262598495673107</v>
      </c>
      <c r="J19" s="18">
        <f t="shared" si="6"/>
        <v>6.7547863106677273</v>
      </c>
    </row>
    <row r="20" spans="1:11" ht="15.75" thickBot="1" x14ac:dyDescent="0.3">
      <c r="A20" s="4">
        <v>11</v>
      </c>
      <c r="B20" s="5">
        <f t="shared" si="1"/>
        <v>173</v>
      </c>
      <c r="C20" s="5">
        <f t="shared" si="2"/>
        <v>17</v>
      </c>
      <c r="D20" s="5">
        <f t="shared" si="2"/>
        <v>59</v>
      </c>
      <c r="E20" s="5">
        <f t="shared" si="2"/>
        <v>283</v>
      </c>
      <c r="F20" s="5">
        <f t="shared" si="3"/>
        <v>3000</v>
      </c>
      <c r="G20" s="5">
        <f t="shared" si="4"/>
        <v>170</v>
      </c>
      <c r="H20" s="61">
        <f t="shared" si="5"/>
        <v>0.60070671378091878</v>
      </c>
      <c r="I20" s="82">
        <f t="shared" si="0"/>
        <v>0.47906955295739717</v>
      </c>
      <c r="J20" s="18">
        <f t="shared" si="6"/>
        <v>7.2338558636251244</v>
      </c>
    </row>
    <row r="21" spans="1:11" ht="15.75" thickBot="1" x14ac:dyDescent="0.3">
      <c r="A21" s="4">
        <v>12</v>
      </c>
      <c r="B21" s="5">
        <f t="shared" si="1"/>
        <v>170</v>
      </c>
      <c r="C21" s="5">
        <f t="shared" si="2"/>
        <v>17</v>
      </c>
      <c r="D21" s="5">
        <f t="shared" si="2"/>
        <v>59</v>
      </c>
      <c r="E21" s="5">
        <f t="shared" si="2"/>
        <v>283</v>
      </c>
      <c r="F21" s="5">
        <f t="shared" si="3"/>
        <v>2949</v>
      </c>
      <c r="G21" s="5">
        <f t="shared" si="4"/>
        <v>119</v>
      </c>
      <c r="H21" s="61">
        <f t="shared" si="5"/>
        <v>0.4204946996466431</v>
      </c>
      <c r="I21" s="82">
        <f t="shared" si="0"/>
        <v>0.8143440002598058</v>
      </c>
      <c r="J21" s="18">
        <f t="shared" si="6"/>
        <v>8.0481998638849301</v>
      </c>
    </row>
    <row r="22" spans="1:11" ht="15.75" thickBot="1" x14ac:dyDescent="0.3">
      <c r="A22" s="4">
        <v>13</v>
      </c>
      <c r="B22" s="5">
        <f t="shared" si="1"/>
        <v>119</v>
      </c>
      <c r="C22" s="5">
        <f t="shared" si="2"/>
        <v>17</v>
      </c>
      <c r="D22" s="5">
        <f t="shared" si="2"/>
        <v>59</v>
      </c>
      <c r="E22" s="5">
        <f t="shared" si="2"/>
        <v>283</v>
      </c>
      <c r="F22" s="5">
        <f t="shared" si="3"/>
        <v>2082</v>
      </c>
      <c r="G22" s="5">
        <f t="shared" si="4"/>
        <v>101</v>
      </c>
      <c r="H22" s="61">
        <f t="shared" si="5"/>
        <v>0.35689045936395758</v>
      </c>
      <c r="I22" s="82">
        <f t="shared" si="0"/>
        <v>0.96850679795385952</v>
      </c>
      <c r="J22" s="18">
        <f t="shared" si="6"/>
        <v>9.0167066618387892</v>
      </c>
    </row>
    <row r="23" spans="1:11" ht="15.75" thickBot="1" x14ac:dyDescent="0.3">
      <c r="A23" s="4">
        <v>14</v>
      </c>
      <c r="B23" s="5">
        <f t="shared" si="1"/>
        <v>101</v>
      </c>
      <c r="C23" s="5">
        <f t="shared" si="2"/>
        <v>17</v>
      </c>
      <c r="D23" s="5">
        <f t="shared" si="2"/>
        <v>59</v>
      </c>
      <c r="E23" s="5">
        <f t="shared" si="2"/>
        <v>283</v>
      </c>
      <c r="F23" s="5">
        <f t="shared" si="3"/>
        <v>1776</v>
      </c>
      <c r="G23" s="5">
        <f t="shared" si="4"/>
        <v>78</v>
      </c>
      <c r="H23" s="61">
        <f t="shared" si="5"/>
        <v>0.2756183745583039</v>
      </c>
      <c r="I23" s="82">
        <f t="shared" si="0"/>
        <v>1.211413786696427</v>
      </c>
      <c r="J23" s="18">
        <f t="shared" si="6"/>
        <v>10.228120448535217</v>
      </c>
    </row>
    <row r="24" spans="1:11" ht="15.75" thickBot="1" x14ac:dyDescent="0.3">
      <c r="A24" s="4">
        <v>15</v>
      </c>
      <c r="B24" s="5">
        <f t="shared" si="1"/>
        <v>78</v>
      </c>
      <c r="C24" s="5">
        <f t="shared" si="2"/>
        <v>17</v>
      </c>
      <c r="D24" s="5">
        <f t="shared" si="2"/>
        <v>59</v>
      </c>
      <c r="E24" s="5">
        <f t="shared" si="2"/>
        <v>283</v>
      </c>
      <c r="F24" s="5">
        <f t="shared" si="3"/>
        <v>1385</v>
      </c>
      <c r="G24" s="5">
        <f t="shared" si="4"/>
        <v>253</v>
      </c>
      <c r="H24" s="61">
        <f t="shared" si="5"/>
        <v>0.89399293286219084</v>
      </c>
      <c r="I24" s="82">
        <f t="shared" si="0"/>
        <v>0.10533396438077432</v>
      </c>
      <c r="J24" s="18">
        <f t="shared" si="6"/>
        <v>10.333454412915991</v>
      </c>
      <c r="K24" t="s">
        <v>64</v>
      </c>
    </row>
    <row r="25" spans="1:11" ht="15.75" thickBot="1" x14ac:dyDescent="0.3">
      <c r="A25" s="4">
        <v>16</v>
      </c>
      <c r="B25" s="5">
        <f t="shared" si="1"/>
        <v>253</v>
      </c>
      <c r="C25" s="5">
        <f t="shared" si="2"/>
        <v>17</v>
      </c>
      <c r="D25" s="5">
        <f t="shared" si="2"/>
        <v>59</v>
      </c>
      <c r="E25" s="5">
        <f t="shared" si="2"/>
        <v>283</v>
      </c>
      <c r="F25" s="5">
        <f t="shared" si="3"/>
        <v>4360</v>
      </c>
      <c r="G25" s="5">
        <f t="shared" si="4"/>
        <v>115</v>
      </c>
      <c r="H25" s="61">
        <f t="shared" si="5"/>
        <v>0.40636042402826855</v>
      </c>
      <c r="I25" s="82">
        <f t="shared" si="0"/>
        <v>0.84648388312318823</v>
      </c>
      <c r="J25" s="18">
        <f t="shared" si="6"/>
        <v>11.179938296039179</v>
      </c>
    </row>
    <row r="26" spans="1:11" ht="15.75" thickBot="1" x14ac:dyDescent="0.3">
      <c r="A26" s="4">
        <v>17</v>
      </c>
      <c r="B26" s="5">
        <f t="shared" si="1"/>
        <v>115</v>
      </c>
      <c r="C26" s="5">
        <f t="shared" si="2"/>
        <v>17</v>
      </c>
      <c r="D26" s="5">
        <f t="shared" si="2"/>
        <v>59</v>
      </c>
      <c r="E26" s="5">
        <f t="shared" si="2"/>
        <v>283</v>
      </c>
      <c r="F26" s="5">
        <f t="shared" si="3"/>
        <v>2014</v>
      </c>
      <c r="G26" s="5">
        <f t="shared" si="4"/>
        <v>33</v>
      </c>
      <c r="H26" s="61">
        <f t="shared" si="5"/>
        <v>0.1166077738515901</v>
      </c>
      <c r="I26" s="82">
        <f t="shared" si="0"/>
        <v>2.0200029760061518</v>
      </c>
      <c r="J26" s="18">
        <f t="shared" si="6"/>
        <v>13.199941272045331</v>
      </c>
    </row>
    <row r="27" spans="1:11" ht="15.75" thickBot="1" x14ac:dyDescent="0.3">
      <c r="A27" s="4">
        <v>18</v>
      </c>
      <c r="B27" s="5">
        <f t="shared" si="1"/>
        <v>33</v>
      </c>
      <c r="C27" s="5">
        <f t="shared" si="2"/>
        <v>17</v>
      </c>
      <c r="D27" s="5">
        <f t="shared" si="2"/>
        <v>59</v>
      </c>
      <c r="E27" s="5">
        <f t="shared" si="2"/>
        <v>283</v>
      </c>
      <c r="F27" s="5">
        <f t="shared" si="3"/>
        <v>620</v>
      </c>
      <c r="G27" s="5">
        <f t="shared" si="4"/>
        <v>54</v>
      </c>
      <c r="H27" s="61">
        <f t="shared" si="5"/>
        <v>0.19081272084805653</v>
      </c>
      <c r="I27" s="82">
        <f t="shared" si="0"/>
        <v>1.5570750800142252</v>
      </c>
      <c r="J27" s="18">
        <f t="shared" si="6"/>
        <v>14.757016352059557</v>
      </c>
    </row>
    <row r="28" spans="1:11" ht="15.75" thickBot="1" x14ac:dyDescent="0.3">
      <c r="A28" s="4">
        <v>19</v>
      </c>
      <c r="B28" s="5">
        <f t="shared" si="1"/>
        <v>54</v>
      </c>
      <c r="C28" s="5">
        <f t="shared" ref="C28:E43" si="7">C27</f>
        <v>17</v>
      </c>
      <c r="D28" s="5">
        <f t="shared" si="7"/>
        <v>59</v>
      </c>
      <c r="E28" s="5">
        <f t="shared" si="7"/>
        <v>283</v>
      </c>
      <c r="F28" s="5">
        <f t="shared" si="3"/>
        <v>977</v>
      </c>
      <c r="G28" s="5">
        <f t="shared" si="4"/>
        <v>128</v>
      </c>
      <c r="H28" s="61">
        <f t="shared" si="5"/>
        <v>0.45229681978798586</v>
      </c>
      <c r="I28" s="82">
        <f t="shared" si="0"/>
        <v>0.74581163570020326</v>
      </c>
      <c r="J28" s="18">
        <f t="shared" si="6"/>
        <v>15.50282798775976</v>
      </c>
    </row>
    <row r="29" spans="1:11" ht="15.75" thickBot="1" x14ac:dyDescent="0.3">
      <c r="A29" s="4">
        <v>20</v>
      </c>
      <c r="B29" s="5">
        <f t="shared" si="1"/>
        <v>128</v>
      </c>
      <c r="C29" s="5">
        <f t="shared" si="7"/>
        <v>17</v>
      </c>
      <c r="D29" s="5">
        <f t="shared" si="7"/>
        <v>59</v>
      </c>
      <c r="E29" s="5">
        <f t="shared" si="7"/>
        <v>283</v>
      </c>
      <c r="F29" s="5">
        <f t="shared" si="3"/>
        <v>2235</v>
      </c>
      <c r="G29" s="5">
        <f t="shared" si="4"/>
        <v>254</v>
      </c>
      <c r="H29" s="61">
        <f t="shared" si="5"/>
        <v>0.8975265017667845</v>
      </c>
      <c r="I29" s="82">
        <f t="shared" si="0"/>
        <v>0.10162587278721892</v>
      </c>
      <c r="J29" s="18">
        <f t="shared" si="6"/>
        <v>15.604453860546979</v>
      </c>
    </row>
    <row r="30" spans="1:11" ht="15.75" thickBot="1" x14ac:dyDescent="0.3">
      <c r="A30" s="4">
        <v>21</v>
      </c>
      <c r="B30" s="5">
        <f t="shared" si="1"/>
        <v>254</v>
      </c>
      <c r="C30" s="5">
        <f t="shared" si="7"/>
        <v>17</v>
      </c>
      <c r="D30" s="5">
        <f t="shared" si="7"/>
        <v>59</v>
      </c>
      <c r="E30" s="5">
        <f t="shared" si="7"/>
        <v>283</v>
      </c>
      <c r="F30" s="5">
        <f t="shared" si="3"/>
        <v>4377</v>
      </c>
      <c r="G30" s="5">
        <f t="shared" si="4"/>
        <v>132</v>
      </c>
      <c r="H30" s="61">
        <f t="shared" si="5"/>
        <v>0.46643109540636041</v>
      </c>
      <c r="I30" s="82">
        <f t="shared" si="0"/>
        <v>0.71688627655345472</v>
      </c>
      <c r="J30" s="18">
        <f t="shared" si="6"/>
        <v>16.321340137100435</v>
      </c>
    </row>
    <row r="31" spans="1:11" ht="15.75" thickBot="1" x14ac:dyDescent="0.3">
      <c r="A31" s="4">
        <v>22</v>
      </c>
      <c r="B31" s="5">
        <f t="shared" si="1"/>
        <v>132</v>
      </c>
      <c r="C31" s="5">
        <f t="shared" si="7"/>
        <v>17</v>
      </c>
      <c r="D31" s="5">
        <f t="shared" si="7"/>
        <v>59</v>
      </c>
      <c r="E31" s="5">
        <f t="shared" si="7"/>
        <v>283</v>
      </c>
      <c r="F31" s="5">
        <f t="shared" si="3"/>
        <v>2303</v>
      </c>
      <c r="G31" s="5">
        <f t="shared" si="4"/>
        <v>39</v>
      </c>
      <c r="H31" s="61">
        <f t="shared" si="5"/>
        <v>0.13780918727915195</v>
      </c>
      <c r="I31" s="82">
        <f t="shared" si="0"/>
        <v>1.8629721364227756</v>
      </c>
      <c r="J31" s="18">
        <f t="shared" si="6"/>
        <v>18.184312273523211</v>
      </c>
    </row>
    <row r="32" spans="1:11" ht="15.75" thickBot="1" x14ac:dyDescent="0.3">
      <c r="A32" s="4">
        <v>23</v>
      </c>
      <c r="B32" s="5">
        <f t="shared" si="1"/>
        <v>39</v>
      </c>
      <c r="C32" s="5">
        <f t="shared" si="7"/>
        <v>17</v>
      </c>
      <c r="D32" s="5">
        <f t="shared" si="7"/>
        <v>59</v>
      </c>
      <c r="E32" s="5">
        <f t="shared" si="7"/>
        <v>283</v>
      </c>
      <c r="F32" s="5">
        <f t="shared" si="3"/>
        <v>722</v>
      </c>
      <c r="G32" s="5">
        <f t="shared" si="4"/>
        <v>156</v>
      </c>
      <c r="H32" s="61">
        <f t="shared" si="5"/>
        <v>0.5512367491166078</v>
      </c>
      <c r="I32" s="82">
        <f t="shared" si="0"/>
        <v>0.55985543697007845</v>
      </c>
      <c r="J32" s="18">
        <f t="shared" si="6"/>
        <v>18.74416771049329</v>
      </c>
    </row>
    <row r="33" spans="1:10" ht="15.75" thickBot="1" x14ac:dyDescent="0.3">
      <c r="A33" s="4">
        <v>24</v>
      </c>
      <c r="B33" s="5">
        <f t="shared" si="1"/>
        <v>156</v>
      </c>
      <c r="C33" s="5">
        <f t="shared" si="7"/>
        <v>17</v>
      </c>
      <c r="D33" s="5">
        <f t="shared" si="7"/>
        <v>59</v>
      </c>
      <c r="E33" s="5">
        <f t="shared" si="7"/>
        <v>283</v>
      </c>
      <c r="F33" s="5">
        <f t="shared" si="3"/>
        <v>2711</v>
      </c>
      <c r="G33" s="5">
        <f t="shared" si="4"/>
        <v>164</v>
      </c>
      <c r="H33" s="61">
        <f t="shared" si="5"/>
        <v>0.5795053003533569</v>
      </c>
      <c r="I33" s="82">
        <f t="shared" si="0"/>
        <v>0.51284564162989676</v>
      </c>
      <c r="J33" s="18">
        <f t="shared" si="6"/>
        <v>19.257013352123188</v>
      </c>
    </row>
    <row r="34" spans="1:10" ht="15.75" thickBot="1" x14ac:dyDescent="0.3">
      <c r="A34" s="4">
        <v>25</v>
      </c>
      <c r="B34" s="5">
        <f t="shared" si="1"/>
        <v>164</v>
      </c>
      <c r="C34" s="5">
        <f t="shared" si="7"/>
        <v>17</v>
      </c>
      <c r="D34" s="5">
        <f t="shared" si="7"/>
        <v>59</v>
      </c>
      <c r="E34" s="5">
        <f t="shared" si="7"/>
        <v>283</v>
      </c>
      <c r="F34" s="5">
        <f t="shared" si="3"/>
        <v>2847</v>
      </c>
      <c r="G34" s="5">
        <f t="shared" si="4"/>
        <v>17</v>
      </c>
      <c r="H34" s="61">
        <f t="shared" si="5"/>
        <v>6.0070671378091869E-2</v>
      </c>
      <c r="I34" s="82">
        <f t="shared" si="0"/>
        <v>2.6434995403718</v>
      </c>
      <c r="J34" s="18">
        <f t="shared" si="6"/>
        <v>21.900512892494987</v>
      </c>
    </row>
    <row r="35" spans="1:10" ht="15.75" thickBot="1" x14ac:dyDescent="0.3">
      <c r="A35" s="4">
        <v>26</v>
      </c>
      <c r="B35" s="5">
        <f t="shared" si="1"/>
        <v>17</v>
      </c>
      <c r="C35" s="5">
        <f t="shared" si="7"/>
        <v>17</v>
      </c>
      <c r="D35" s="5">
        <f t="shared" si="7"/>
        <v>59</v>
      </c>
      <c r="E35" s="5">
        <f t="shared" si="7"/>
        <v>283</v>
      </c>
      <c r="F35" s="5">
        <f t="shared" si="3"/>
        <v>348</v>
      </c>
      <c r="G35" s="5">
        <f t="shared" si="4"/>
        <v>65</v>
      </c>
      <c r="H35" s="61">
        <f t="shared" si="5"/>
        <v>0.22968197879858657</v>
      </c>
      <c r="I35" s="82">
        <f t="shared" si="0"/>
        <v>1.3827960500827443</v>
      </c>
      <c r="J35" s="18">
        <f t="shared" si="6"/>
        <v>23.283308942577733</v>
      </c>
    </row>
    <row r="36" spans="1:10" ht="15.75" thickBot="1" x14ac:dyDescent="0.3">
      <c r="A36" s="4">
        <v>27</v>
      </c>
      <c r="B36" s="5">
        <f t="shared" si="1"/>
        <v>65</v>
      </c>
      <c r="C36" s="5">
        <f t="shared" si="7"/>
        <v>17</v>
      </c>
      <c r="D36" s="5">
        <f t="shared" si="7"/>
        <v>59</v>
      </c>
      <c r="E36" s="5">
        <f t="shared" si="7"/>
        <v>283</v>
      </c>
      <c r="F36" s="5">
        <f t="shared" si="3"/>
        <v>1164</v>
      </c>
      <c r="G36" s="5">
        <f t="shared" si="4"/>
        <v>32</v>
      </c>
      <c r="H36" s="61">
        <f t="shared" si="5"/>
        <v>0.11307420494699646</v>
      </c>
      <c r="I36" s="82">
        <f t="shared" si="0"/>
        <v>2.0489283351529002</v>
      </c>
      <c r="J36" s="18">
        <f t="shared" si="6"/>
        <v>25.332237277730634</v>
      </c>
    </row>
    <row r="37" spans="1:10" ht="15.75" thickBot="1" x14ac:dyDescent="0.3">
      <c r="A37" s="4">
        <v>28</v>
      </c>
      <c r="B37" s="5">
        <f t="shared" si="1"/>
        <v>32</v>
      </c>
      <c r="C37" s="5">
        <f t="shared" si="7"/>
        <v>17</v>
      </c>
      <c r="D37" s="5">
        <f t="shared" si="7"/>
        <v>59</v>
      </c>
      <c r="E37" s="5">
        <f t="shared" si="7"/>
        <v>283</v>
      </c>
      <c r="F37" s="5">
        <f t="shared" si="3"/>
        <v>603</v>
      </c>
      <c r="G37" s="5">
        <f t="shared" si="4"/>
        <v>37</v>
      </c>
      <c r="H37" s="61">
        <f t="shared" si="5"/>
        <v>0.13074204946996468</v>
      </c>
      <c r="I37" s="82">
        <f t="shared" si="0"/>
        <v>1.9124572458990721</v>
      </c>
      <c r="J37" s="18">
        <f t="shared" si="6"/>
        <v>27.244694523629708</v>
      </c>
    </row>
    <row r="38" spans="1:10" ht="15.75" thickBot="1" x14ac:dyDescent="0.3">
      <c r="A38" s="4">
        <v>29</v>
      </c>
      <c r="B38" s="5">
        <f t="shared" si="1"/>
        <v>37</v>
      </c>
      <c r="C38" s="5">
        <f t="shared" si="7"/>
        <v>17</v>
      </c>
      <c r="D38" s="5">
        <f t="shared" si="7"/>
        <v>59</v>
      </c>
      <c r="E38" s="5">
        <f t="shared" si="7"/>
        <v>283</v>
      </c>
      <c r="F38" s="5">
        <f t="shared" si="3"/>
        <v>688</v>
      </c>
      <c r="G38" s="5">
        <f t="shared" si="4"/>
        <v>122</v>
      </c>
      <c r="H38" s="61">
        <f t="shared" si="5"/>
        <v>0.43109540636042404</v>
      </c>
      <c r="I38" s="82">
        <f t="shared" si="0"/>
        <v>0.7909403017353821</v>
      </c>
      <c r="J38" s="18">
        <f t="shared" si="6"/>
        <v>28.03563482536509</v>
      </c>
    </row>
    <row r="39" spans="1:10" ht="15.75" thickBot="1" x14ac:dyDescent="0.3">
      <c r="A39" s="4">
        <v>30</v>
      </c>
      <c r="B39" s="5">
        <f t="shared" si="1"/>
        <v>122</v>
      </c>
      <c r="C39" s="5">
        <f t="shared" si="7"/>
        <v>17</v>
      </c>
      <c r="D39" s="5">
        <f t="shared" si="7"/>
        <v>59</v>
      </c>
      <c r="E39" s="5">
        <f t="shared" si="7"/>
        <v>283</v>
      </c>
      <c r="F39" s="5">
        <f t="shared" si="3"/>
        <v>2133</v>
      </c>
      <c r="G39" s="5">
        <f t="shared" si="4"/>
        <v>152</v>
      </c>
      <c r="H39" s="61">
        <f t="shared" si="5"/>
        <v>0.53710247349823326</v>
      </c>
      <c r="I39" s="82">
        <f t="shared" si="0"/>
        <v>0.58427239418914345</v>
      </c>
      <c r="J39" s="18">
        <f t="shared" si="6"/>
        <v>28.619907219554232</v>
      </c>
    </row>
    <row r="40" spans="1:10" ht="15.75" thickBot="1" x14ac:dyDescent="0.3">
      <c r="A40" s="4">
        <v>31</v>
      </c>
      <c r="B40" s="5">
        <f t="shared" si="1"/>
        <v>152</v>
      </c>
      <c r="C40" s="5">
        <f t="shared" si="7"/>
        <v>17</v>
      </c>
      <c r="D40" s="5">
        <f t="shared" si="7"/>
        <v>59</v>
      </c>
      <c r="E40" s="5">
        <f t="shared" si="7"/>
        <v>283</v>
      </c>
      <c r="F40" s="5">
        <f t="shared" si="3"/>
        <v>2643</v>
      </c>
      <c r="G40" s="5">
        <f t="shared" si="4"/>
        <v>96</v>
      </c>
      <c r="H40" s="61">
        <f t="shared" si="5"/>
        <v>0.33922261484098942</v>
      </c>
      <c r="I40" s="82">
        <f t="shared" si="0"/>
        <v>1.0162327838048772</v>
      </c>
      <c r="J40" s="18">
        <f t="shared" si="6"/>
        <v>29.63614000335911</v>
      </c>
    </row>
    <row r="41" spans="1:10" ht="15.75" thickBot="1" x14ac:dyDescent="0.3">
      <c r="A41" s="4">
        <v>32</v>
      </c>
      <c r="B41" s="5">
        <f t="shared" si="1"/>
        <v>96</v>
      </c>
      <c r="C41" s="5">
        <f t="shared" si="7"/>
        <v>17</v>
      </c>
      <c r="D41" s="5">
        <f t="shared" si="7"/>
        <v>59</v>
      </c>
      <c r="E41" s="5">
        <f t="shared" si="7"/>
        <v>283</v>
      </c>
      <c r="F41" s="5">
        <f t="shared" si="3"/>
        <v>1691</v>
      </c>
      <c r="G41" s="5">
        <f t="shared" si="4"/>
        <v>276</v>
      </c>
      <c r="H41" s="61">
        <f t="shared" si="5"/>
        <v>0.97526501766784457</v>
      </c>
      <c r="I41" s="82">
        <f t="shared" si="0"/>
        <v>2.3543270010522317E-2</v>
      </c>
      <c r="J41" s="18">
        <f t="shared" si="6"/>
        <v>29.65968327336963</v>
      </c>
    </row>
    <row r="42" spans="1:10" ht="15.75" thickBot="1" x14ac:dyDescent="0.3">
      <c r="A42" s="4">
        <v>33</v>
      </c>
      <c r="B42" s="5">
        <f t="shared" si="1"/>
        <v>276</v>
      </c>
      <c r="C42" s="5">
        <f t="shared" si="7"/>
        <v>17</v>
      </c>
      <c r="D42" s="5">
        <f t="shared" si="7"/>
        <v>59</v>
      </c>
      <c r="E42" s="5">
        <f t="shared" si="7"/>
        <v>283</v>
      </c>
      <c r="F42" s="5">
        <f t="shared" si="3"/>
        <v>4751</v>
      </c>
      <c r="G42" s="5">
        <f t="shared" si="4"/>
        <v>223</v>
      </c>
      <c r="H42" s="61">
        <f t="shared" si="5"/>
        <v>0.78798586572438167</v>
      </c>
      <c r="I42" s="82">
        <f t="shared" si="0"/>
        <v>0.22397861861213167</v>
      </c>
      <c r="J42" s="18">
        <f t="shared" si="6"/>
        <v>29.883661891981763</v>
      </c>
    </row>
    <row r="43" spans="1:10" ht="15.75" thickBot="1" x14ac:dyDescent="0.3">
      <c r="A43" s="4">
        <v>34</v>
      </c>
      <c r="B43" s="5">
        <f t="shared" si="1"/>
        <v>223</v>
      </c>
      <c r="C43" s="5">
        <f t="shared" si="7"/>
        <v>17</v>
      </c>
      <c r="D43" s="5">
        <f t="shared" si="7"/>
        <v>59</v>
      </c>
      <c r="E43" s="5">
        <f t="shared" si="7"/>
        <v>283</v>
      </c>
      <c r="F43" s="5">
        <f t="shared" si="3"/>
        <v>3850</v>
      </c>
      <c r="G43" s="5">
        <f t="shared" si="4"/>
        <v>171</v>
      </c>
      <c r="H43" s="61">
        <f t="shared" si="5"/>
        <v>0.60424028268551233</v>
      </c>
      <c r="I43" s="82">
        <f t="shared" ref="I43:I74" si="8">(-1*0.94)*LN(H43)</f>
        <v>0.47355634067214319</v>
      </c>
      <c r="J43" s="18">
        <f t="shared" si="6"/>
        <v>30.357218232653906</v>
      </c>
    </row>
    <row r="44" spans="1:10" ht="15.75" thickBot="1" x14ac:dyDescent="0.3">
      <c r="A44" s="4">
        <v>35</v>
      </c>
      <c r="B44" s="5">
        <f t="shared" si="1"/>
        <v>171</v>
      </c>
      <c r="C44" s="5">
        <f t="shared" ref="C44:E59" si="9">C43</f>
        <v>17</v>
      </c>
      <c r="D44" s="5">
        <f t="shared" si="9"/>
        <v>59</v>
      </c>
      <c r="E44" s="5">
        <f t="shared" si="9"/>
        <v>283</v>
      </c>
      <c r="F44" s="5">
        <f t="shared" si="3"/>
        <v>2966</v>
      </c>
      <c r="G44" s="5">
        <f t="shared" si="4"/>
        <v>136</v>
      </c>
      <c r="H44" s="61">
        <f t="shared" si="5"/>
        <v>0.48056537102473496</v>
      </c>
      <c r="I44" s="82">
        <f t="shared" si="8"/>
        <v>0.68882449119275446</v>
      </c>
      <c r="J44" s="18">
        <f t="shared" si="6"/>
        <v>31.046042723846661</v>
      </c>
    </row>
    <row r="45" spans="1:10" ht="15.75" thickBot="1" x14ac:dyDescent="0.3">
      <c r="A45" s="4">
        <v>36</v>
      </c>
      <c r="B45" s="5">
        <f t="shared" si="1"/>
        <v>136</v>
      </c>
      <c r="C45" s="5">
        <f t="shared" si="9"/>
        <v>17</v>
      </c>
      <c r="D45" s="5">
        <f t="shared" si="9"/>
        <v>59</v>
      </c>
      <c r="E45" s="5">
        <f t="shared" si="9"/>
        <v>283</v>
      </c>
      <c r="F45" s="5">
        <f t="shared" si="3"/>
        <v>2371</v>
      </c>
      <c r="G45" s="5">
        <f t="shared" si="4"/>
        <v>107</v>
      </c>
      <c r="H45" s="61">
        <f t="shared" si="5"/>
        <v>0.37809187279151946</v>
      </c>
      <c r="I45" s="82">
        <f t="shared" si="8"/>
        <v>0.91426097939045148</v>
      </c>
      <c r="J45" s="18">
        <f t="shared" si="6"/>
        <v>31.960303703237113</v>
      </c>
    </row>
    <row r="46" spans="1:10" ht="15.75" thickBot="1" x14ac:dyDescent="0.3">
      <c r="A46" s="4">
        <v>37</v>
      </c>
      <c r="B46" s="5">
        <f t="shared" si="1"/>
        <v>107</v>
      </c>
      <c r="C46" s="5">
        <f t="shared" si="9"/>
        <v>17</v>
      </c>
      <c r="D46" s="5">
        <f t="shared" si="9"/>
        <v>59</v>
      </c>
      <c r="E46" s="5">
        <f t="shared" si="9"/>
        <v>283</v>
      </c>
      <c r="F46" s="5">
        <f t="shared" si="3"/>
        <v>1878</v>
      </c>
      <c r="G46" s="5">
        <f t="shared" si="4"/>
        <v>180</v>
      </c>
      <c r="H46" s="61">
        <f t="shared" si="5"/>
        <v>0.63604240282685509</v>
      </c>
      <c r="I46" s="82">
        <f t="shared" si="8"/>
        <v>0.4253406439478456</v>
      </c>
      <c r="J46" s="18">
        <f t="shared" si="6"/>
        <v>32.385644347184957</v>
      </c>
    </row>
    <row r="47" spans="1:10" ht="15.75" thickBot="1" x14ac:dyDescent="0.3">
      <c r="A47" s="4">
        <v>38</v>
      </c>
      <c r="B47" s="5">
        <f t="shared" si="1"/>
        <v>180</v>
      </c>
      <c r="C47" s="5">
        <f t="shared" si="9"/>
        <v>17</v>
      </c>
      <c r="D47" s="5">
        <f t="shared" si="9"/>
        <v>59</v>
      </c>
      <c r="E47" s="5">
        <f t="shared" si="9"/>
        <v>283</v>
      </c>
      <c r="F47" s="5">
        <f t="shared" si="3"/>
        <v>3119</v>
      </c>
      <c r="G47" s="5">
        <f t="shared" si="4"/>
        <v>6</v>
      </c>
      <c r="H47" s="61">
        <f t="shared" si="5"/>
        <v>2.1201413427561839E-2</v>
      </c>
      <c r="I47" s="82">
        <f t="shared" si="8"/>
        <v>3.6224661827102715</v>
      </c>
      <c r="J47" s="18">
        <f t="shared" si="6"/>
        <v>36.008110529895227</v>
      </c>
    </row>
    <row r="48" spans="1:10" ht="15.75" thickBot="1" x14ac:dyDescent="0.3">
      <c r="A48" s="4">
        <v>39</v>
      </c>
      <c r="B48" s="5">
        <f t="shared" si="1"/>
        <v>6</v>
      </c>
      <c r="C48" s="5">
        <f t="shared" si="9"/>
        <v>17</v>
      </c>
      <c r="D48" s="5">
        <f t="shared" si="9"/>
        <v>59</v>
      </c>
      <c r="E48" s="5">
        <f t="shared" si="9"/>
        <v>283</v>
      </c>
      <c r="F48" s="5">
        <f t="shared" si="3"/>
        <v>161</v>
      </c>
      <c r="G48" s="5">
        <f t="shared" si="4"/>
        <v>161</v>
      </c>
      <c r="H48" s="61">
        <f t="shared" si="5"/>
        <v>0.56890459363957602</v>
      </c>
      <c r="I48" s="82">
        <f t="shared" si="8"/>
        <v>0.53019998069924812</v>
      </c>
      <c r="J48" s="18">
        <f t="shared" si="6"/>
        <v>36.538310510594478</v>
      </c>
    </row>
    <row r="49" spans="1:10" ht="15.75" thickBot="1" x14ac:dyDescent="0.3">
      <c r="A49" s="4">
        <v>40</v>
      </c>
      <c r="B49" s="5">
        <f t="shared" si="1"/>
        <v>161</v>
      </c>
      <c r="C49" s="5">
        <f t="shared" si="9"/>
        <v>17</v>
      </c>
      <c r="D49" s="5">
        <f t="shared" si="9"/>
        <v>59</v>
      </c>
      <c r="E49" s="5">
        <f t="shared" si="9"/>
        <v>283</v>
      </c>
      <c r="F49" s="5">
        <f t="shared" si="3"/>
        <v>2796</v>
      </c>
      <c r="G49" s="5">
        <f t="shared" si="4"/>
        <v>249</v>
      </c>
      <c r="H49" s="61">
        <f t="shared" si="5"/>
        <v>0.87985865724381629</v>
      </c>
      <c r="I49" s="82">
        <f t="shared" si="8"/>
        <v>0.12031436110781817</v>
      </c>
      <c r="J49" s="18">
        <f t="shared" si="6"/>
        <v>36.658624871702294</v>
      </c>
    </row>
    <row r="50" spans="1:10" ht="15.75" thickBot="1" x14ac:dyDescent="0.3">
      <c r="A50" s="4">
        <v>41</v>
      </c>
      <c r="B50" s="5">
        <f t="shared" si="1"/>
        <v>249</v>
      </c>
      <c r="C50" s="5">
        <f t="shared" si="9"/>
        <v>17</v>
      </c>
      <c r="D50" s="5">
        <f t="shared" si="9"/>
        <v>59</v>
      </c>
      <c r="E50" s="5">
        <f t="shared" si="9"/>
        <v>283</v>
      </c>
      <c r="F50" s="5">
        <f t="shared" si="3"/>
        <v>4292</v>
      </c>
      <c r="G50" s="5">
        <f t="shared" si="4"/>
        <v>47</v>
      </c>
      <c r="H50" s="61">
        <f t="shared" si="5"/>
        <v>0.16607773851590105</v>
      </c>
      <c r="I50" s="82">
        <f t="shared" si="8"/>
        <v>1.6875813381771883</v>
      </c>
      <c r="J50" s="18">
        <f t="shared" si="6"/>
        <v>38.346206209879483</v>
      </c>
    </row>
    <row r="51" spans="1:10" ht="15.75" thickBot="1" x14ac:dyDescent="0.3">
      <c r="A51" s="4">
        <v>42</v>
      </c>
      <c r="B51" s="5">
        <f t="shared" si="1"/>
        <v>47</v>
      </c>
      <c r="C51" s="5">
        <f t="shared" si="9"/>
        <v>17</v>
      </c>
      <c r="D51" s="5">
        <f t="shared" si="9"/>
        <v>59</v>
      </c>
      <c r="E51" s="5">
        <f t="shared" si="9"/>
        <v>283</v>
      </c>
      <c r="F51" s="5">
        <f t="shared" si="3"/>
        <v>858</v>
      </c>
      <c r="G51" s="5">
        <f t="shared" si="4"/>
        <v>9</v>
      </c>
      <c r="H51" s="61">
        <f t="shared" si="5"/>
        <v>3.1802120141342753E-2</v>
      </c>
      <c r="I51" s="82">
        <f t="shared" si="8"/>
        <v>3.2413289810885968</v>
      </c>
      <c r="J51" s="18">
        <f t="shared" si="6"/>
        <v>41.587535190968083</v>
      </c>
    </row>
    <row r="52" spans="1:10" ht="15.75" thickBot="1" x14ac:dyDescent="0.3">
      <c r="A52" s="4">
        <v>43</v>
      </c>
      <c r="B52" s="5">
        <f t="shared" si="1"/>
        <v>9</v>
      </c>
      <c r="C52" s="5">
        <f t="shared" si="9"/>
        <v>17</v>
      </c>
      <c r="D52" s="5">
        <f t="shared" si="9"/>
        <v>59</v>
      </c>
      <c r="E52" s="5">
        <f t="shared" si="9"/>
        <v>283</v>
      </c>
      <c r="F52" s="5">
        <f t="shared" si="3"/>
        <v>212</v>
      </c>
      <c r="G52" s="5">
        <f t="shared" si="4"/>
        <v>212</v>
      </c>
      <c r="H52" s="61">
        <f t="shared" si="5"/>
        <v>0.74911660777385158</v>
      </c>
      <c r="I52" s="82">
        <f t="shared" si="8"/>
        <v>0.27152898559295163</v>
      </c>
      <c r="J52" s="18">
        <f t="shared" si="6"/>
        <v>41.859064176561034</v>
      </c>
    </row>
    <row r="53" spans="1:10" ht="15.75" thickBot="1" x14ac:dyDescent="0.3">
      <c r="A53" s="4">
        <v>44</v>
      </c>
      <c r="B53" s="5">
        <f t="shared" si="1"/>
        <v>212</v>
      </c>
      <c r="C53" s="5">
        <f t="shared" si="9"/>
        <v>17</v>
      </c>
      <c r="D53" s="5">
        <f t="shared" si="9"/>
        <v>59</v>
      </c>
      <c r="E53" s="5">
        <f t="shared" si="9"/>
        <v>283</v>
      </c>
      <c r="F53" s="5">
        <f t="shared" si="3"/>
        <v>3663</v>
      </c>
      <c r="G53" s="5">
        <f t="shared" si="4"/>
        <v>267</v>
      </c>
      <c r="H53" s="61">
        <f t="shared" si="5"/>
        <v>0.94346289752650181</v>
      </c>
      <c r="I53" s="82">
        <f t="shared" si="8"/>
        <v>5.4706344888408767E-2</v>
      </c>
      <c r="J53" s="18">
        <f t="shared" si="6"/>
        <v>41.913770521449443</v>
      </c>
    </row>
    <row r="54" spans="1:10" ht="15.75" thickBot="1" x14ac:dyDescent="0.3">
      <c r="A54" s="4">
        <v>45</v>
      </c>
      <c r="B54" s="5">
        <f t="shared" si="1"/>
        <v>267</v>
      </c>
      <c r="C54" s="5">
        <f t="shared" si="9"/>
        <v>17</v>
      </c>
      <c r="D54" s="5">
        <f t="shared" si="9"/>
        <v>59</v>
      </c>
      <c r="E54" s="5">
        <f t="shared" si="9"/>
        <v>283</v>
      </c>
      <c r="F54" s="5">
        <f t="shared" si="3"/>
        <v>4598</v>
      </c>
      <c r="G54" s="5">
        <f t="shared" si="4"/>
        <v>70</v>
      </c>
      <c r="H54" s="61">
        <f t="shared" si="5"/>
        <v>0.24734982332155478</v>
      </c>
      <c r="I54" s="82">
        <f t="shared" si="8"/>
        <v>1.3131345562582457</v>
      </c>
      <c r="J54" s="18">
        <f t="shared" si="6"/>
        <v>43.226905077707691</v>
      </c>
    </row>
    <row r="55" spans="1:10" ht="15.75" thickBot="1" x14ac:dyDescent="0.3">
      <c r="A55" s="4">
        <v>46</v>
      </c>
      <c r="B55" s="5">
        <f t="shared" si="1"/>
        <v>70</v>
      </c>
      <c r="C55" s="5">
        <f t="shared" si="9"/>
        <v>17</v>
      </c>
      <c r="D55" s="5">
        <f t="shared" si="9"/>
        <v>59</v>
      </c>
      <c r="E55" s="5">
        <f t="shared" si="9"/>
        <v>283</v>
      </c>
      <c r="F55" s="5">
        <f t="shared" si="3"/>
        <v>1249</v>
      </c>
      <c r="G55" s="5">
        <f t="shared" si="4"/>
        <v>117</v>
      </c>
      <c r="H55" s="61">
        <f t="shared" si="5"/>
        <v>0.41342756183745583</v>
      </c>
      <c r="I55" s="82">
        <f t="shared" si="8"/>
        <v>0.83027658507475255</v>
      </c>
      <c r="J55" s="18">
        <f t="shared" si="6"/>
        <v>44.05718166278244</v>
      </c>
    </row>
    <row r="56" spans="1:10" ht="15.75" thickBot="1" x14ac:dyDescent="0.3">
      <c r="A56" s="4">
        <v>47</v>
      </c>
      <c r="B56" s="5">
        <f t="shared" si="1"/>
        <v>117</v>
      </c>
      <c r="C56" s="5">
        <f t="shared" si="9"/>
        <v>17</v>
      </c>
      <c r="D56" s="5">
        <f t="shared" si="9"/>
        <v>59</v>
      </c>
      <c r="E56" s="5">
        <f t="shared" si="9"/>
        <v>283</v>
      </c>
      <c r="F56" s="5">
        <f t="shared" si="3"/>
        <v>2048</v>
      </c>
      <c r="G56" s="5">
        <f t="shared" si="4"/>
        <v>67</v>
      </c>
      <c r="H56" s="61">
        <f t="shared" si="5"/>
        <v>0.23674911660777384</v>
      </c>
      <c r="I56" s="82">
        <f t="shared" si="8"/>
        <v>1.3543090215571352</v>
      </c>
      <c r="J56" s="18">
        <f t="shared" si="6"/>
        <v>45.411490684339576</v>
      </c>
    </row>
    <row r="57" spans="1:10" ht="15.75" thickBot="1" x14ac:dyDescent="0.3">
      <c r="A57" s="4">
        <v>48</v>
      </c>
      <c r="B57" s="5">
        <f t="shared" si="1"/>
        <v>67</v>
      </c>
      <c r="C57" s="5">
        <f t="shared" si="9"/>
        <v>17</v>
      </c>
      <c r="D57" s="5">
        <f t="shared" si="9"/>
        <v>59</v>
      </c>
      <c r="E57" s="5">
        <f t="shared" si="9"/>
        <v>283</v>
      </c>
      <c r="F57" s="5">
        <f t="shared" si="3"/>
        <v>1198</v>
      </c>
      <c r="G57" s="5">
        <f t="shared" si="4"/>
        <v>66</v>
      </c>
      <c r="H57" s="61">
        <f t="shared" si="5"/>
        <v>0.2332155477031802</v>
      </c>
      <c r="I57" s="82">
        <f t="shared" si="8"/>
        <v>1.3684446262798033</v>
      </c>
      <c r="J57" s="18">
        <f t="shared" si="6"/>
        <v>46.779935310619379</v>
      </c>
    </row>
    <row r="58" spans="1:10" ht="15.75" thickBot="1" x14ac:dyDescent="0.3">
      <c r="A58" s="4">
        <v>49</v>
      </c>
      <c r="B58" s="5">
        <f t="shared" si="1"/>
        <v>66</v>
      </c>
      <c r="C58" s="5">
        <f t="shared" si="9"/>
        <v>17</v>
      </c>
      <c r="D58" s="5">
        <f t="shared" si="9"/>
        <v>59</v>
      </c>
      <c r="E58" s="5">
        <f t="shared" si="9"/>
        <v>283</v>
      </c>
      <c r="F58" s="5">
        <f t="shared" si="3"/>
        <v>1181</v>
      </c>
      <c r="G58" s="5">
        <f t="shared" si="4"/>
        <v>49</v>
      </c>
      <c r="H58" s="61">
        <f t="shared" si="5"/>
        <v>0.17314487632508835</v>
      </c>
      <c r="I58" s="82">
        <f t="shared" si="8"/>
        <v>1.6484090035606542</v>
      </c>
      <c r="J58" s="18">
        <f t="shared" si="6"/>
        <v>48.42834431418003</v>
      </c>
    </row>
    <row r="59" spans="1:10" ht="15.75" thickBot="1" x14ac:dyDescent="0.3">
      <c r="A59" s="4">
        <v>50</v>
      </c>
      <c r="B59" s="5">
        <f t="shared" si="1"/>
        <v>49</v>
      </c>
      <c r="C59" s="5">
        <f t="shared" si="9"/>
        <v>17</v>
      </c>
      <c r="D59" s="5">
        <f t="shared" si="9"/>
        <v>59</v>
      </c>
      <c r="E59" s="5">
        <f t="shared" si="9"/>
        <v>283</v>
      </c>
      <c r="F59" s="5">
        <f t="shared" si="3"/>
        <v>892</v>
      </c>
      <c r="G59" s="5">
        <f t="shared" si="4"/>
        <v>43</v>
      </c>
      <c r="H59" s="61">
        <f t="shared" si="5"/>
        <v>0.1519434628975265</v>
      </c>
      <c r="I59" s="82">
        <f t="shared" si="8"/>
        <v>1.7711919750326948</v>
      </c>
      <c r="J59" s="18">
        <f t="shared" si="6"/>
        <v>50.199536289212723</v>
      </c>
    </row>
    <row r="60" spans="1:10" ht="15.75" thickBot="1" x14ac:dyDescent="0.3">
      <c r="A60" s="4">
        <v>51</v>
      </c>
      <c r="B60" s="5">
        <f t="shared" si="1"/>
        <v>43</v>
      </c>
      <c r="C60" s="5">
        <f t="shared" ref="C60:E75" si="10">C59</f>
        <v>17</v>
      </c>
      <c r="D60" s="5">
        <f t="shared" si="10"/>
        <v>59</v>
      </c>
      <c r="E60" s="5">
        <f t="shared" si="10"/>
        <v>283</v>
      </c>
      <c r="F60" s="5">
        <f t="shared" si="3"/>
        <v>790</v>
      </c>
      <c r="G60" s="5">
        <f t="shared" si="4"/>
        <v>224</v>
      </c>
      <c r="H60" s="61">
        <f t="shared" si="5"/>
        <v>0.79151943462897523</v>
      </c>
      <c r="I60" s="82">
        <f t="shared" si="8"/>
        <v>0.21977279504090594</v>
      </c>
      <c r="J60" s="18">
        <f t="shared" si="6"/>
        <v>50.419309084253626</v>
      </c>
    </row>
    <row r="61" spans="1:10" ht="15.75" thickBot="1" x14ac:dyDescent="0.3">
      <c r="A61" s="4">
        <v>52</v>
      </c>
      <c r="B61" s="5">
        <f t="shared" si="1"/>
        <v>224</v>
      </c>
      <c r="C61" s="5">
        <f t="shared" si="10"/>
        <v>17</v>
      </c>
      <c r="D61" s="5">
        <f t="shared" si="10"/>
        <v>59</v>
      </c>
      <c r="E61" s="5">
        <f t="shared" si="10"/>
        <v>283</v>
      </c>
      <c r="F61" s="5">
        <f t="shared" si="3"/>
        <v>3867</v>
      </c>
      <c r="G61" s="5">
        <f t="shared" si="4"/>
        <v>188</v>
      </c>
      <c r="H61" s="61">
        <f t="shared" si="5"/>
        <v>0.66431095406360419</v>
      </c>
      <c r="I61" s="82">
        <f t="shared" si="8"/>
        <v>0.38446463872449116</v>
      </c>
      <c r="J61" s="18">
        <f t="shared" si="6"/>
        <v>50.803773722978114</v>
      </c>
    </row>
    <row r="62" spans="1:10" ht="15.75" thickBot="1" x14ac:dyDescent="0.3">
      <c r="A62" s="4">
        <v>53</v>
      </c>
      <c r="B62" s="5">
        <f t="shared" si="1"/>
        <v>188</v>
      </c>
      <c r="C62" s="5">
        <f t="shared" si="10"/>
        <v>17</v>
      </c>
      <c r="D62" s="5">
        <f t="shared" si="10"/>
        <v>59</v>
      </c>
      <c r="E62" s="5">
        <f t="shared" si="10"/>
        <v>283</v>
      </c>
      <c r="F62" s="5">
        <f t="shared" si="3"/>
        <v>3255</v>
      </c>
      <c r="G62" s="5">
        <f t="shared" si="4"/>
        <v>142</v>
      </c>
      <c r="H62" s="61">
        <f t="shared" si="5"/>
        <v>0.50176678445229683</v>
      </c>
      <c r="I62" s="82">
        <f t="shared" si="8"/>
        <v>0.64824264963945821</v>
      </c>
      <c r="J62" s="18">
        <f t="shared" si="6"/>
        <v>51.452016372617571</v>
      </c>
    </row>
    <row r="63" spans="1:10" ht="15.75" thickBot="1" x14ac:dyDescent="0.3">
      <c r="A63" s="4">
        <v>54</v>
      </c>
      <c r="B63" s="5">
        <f t="shared" si="1"/>
        <v>142</v>
      </c>
      <c r="C63" s="5">
        <f t="shared" si="10"/>
        <v>17</v>
      </c>
      <c r="D63" s="5">
        <f t="shared" si="10"/>
        <v>59</v>
      </c>
      <c r="E63" s="5">
        <f t="shared" si="10"/>
        <v>283</v>
      </c>
      <c r="F63" s="5">
        <f t="shared" si="3"/>
        <v>2473</v>
      </c>
      <c r="G63" s="5">
        <f t="shared" si="4"/>
        <v>209</v>
      </c>
      <c r="H63" s="61">
        <f t="shared" si="5"/>
        <v>0.7385159010600707</v>
      </c>
      <c r="I63" s="82">
        <f t="shared" si="8"/>
        <v>0.28492588693772097</v>
      </c>
      <c r="J63" s="18">
        <f t="shared" si="6"/>
        <v>51.736942259555292</v>
      </c>
    </row>
    <row r="64" spans="1:10" ht="15.75" thickBot="1" x14ac:dyDescent="0.3">
      <c r="A64" s="4">
        <v>55</v>
      </c>
      <c r="B64" s="5">
        <f t="shared" si="1"/>
        <v>209</v>
      </c>
      <c r="C64" s="5">
        <f t="shared" si="10"/>
        <v>17</v>
      </c>
      <c r="D64" s="5">
        <f t="shared" si="10"/>
        <v>59</v>
      </c>
      <c r="E64" s="5">
        <f t="shared" si="10"/>
        <v>283</v>
      </c>
      <c r="F64" s="5">
        <f t="shared" si="3"/>
        <v>3612</v>
      </c>
      <c r="G64" s="5">
        <f t="shared" si="4"/>
        <v>216</v>
      </c>
      <c r="H64" s="61">
        <f t="shared" si="5"/>
        <v>0.76325088339222613</v>
      </c>
      <c r="I64" s="82">
        <f t="shared" si="8"/>
        <v>0.25395838056152831</v>
      </c>
      <c r="J64" s="18">
        <f t="shared" si="6"/>
        <v>51.99090064011682</v>
      </c>
    </row>
    <row r="65" spans="1:10" ht="15.75" thickBot="1" x14ac:dyDescent="0.3">
      <c r="A65" s="4">
        <v>56</v>
      </c>
      <c r="B65" s="5">
        <f t="shared" si="1"/>
        <v>216</v>
      </c>
      <c r="C65" s="5">
        <f t="shared" si="10"/>
        <v>17</v>
      </c>
      <c r="D65" s="5">
        <f t="shared" si="10"/>
        <v>59</v>
      </c>
      <c r="E65" s="5">
        <f t="shared" si="10"/>
        <v>283</v>
      </c>
      <c r="F65" s="5">
        <f t="shared" si="3"/>
        <v>3731</v>
      </c>
      <c r="G65" s="5">
        <f t="shared" si="4"/>
        <v>52</v>
      </c>
      <c r="H65" s="61">
        <f t="shared" si="5"/>
        <v>0.18374558303886926</v>
      </c>
      <c r="I65" s="82">
        <f t="shared" si="8"/>
        <v>1.5925509883181015</v>
      </c>
      <c r="J65" s="18">
        <f t="shared" si="6"/>
        <v>53.583451628434922</v>
      </c>
    </row>
    <row r="66" spans="1:10" ht="15.75" thickBot="1" x14ac:dyDescent="0.3">
      <c r="A66" s="4">
        <v>57</v>
      </c>
      <c r="B66" s="5">
        <f t="shared" si="1"/>
        <v>52</v>
      </c>
      <c r="C66" s="5">
        <f t="shared" si="10"/>
        <v>17</v>
      </c>
      <c r="D66" s="5">
        <f t="shared" si="10"/>
        <v>59</v>
      </c>
      <c r="E66" s="5">
        <f t="shared" si="10"/>
        <v>283</v>
      </c>
      <c r="F66" s="5">
        <f t="shared" si="3"/>
        <v>943</v>
      </c>
      <c r="G66" s="5">
        <f t="shared" si="4"/>
        <v>94</v>
      </c>
      <c r="H66" s="61">
        <f t="shared" si="5"/>
        <v>0.33215547703180209</v>
      </c>
      <c r="I66" s="82">
        <f t="shared" si="8"/>
        <v>1.0360229884508398</v>
      </c>
      <c r="J66" s="18">
        <f t="shared" si="6"/>
        <v>54.619474616885761</v>
      </c>
    </row>
    <row r="67" spans="1:10" ht="15.75" thickBot="1" x14ac:dyDescent="0.3">
      <c r="A67" s="4">
        <v>58</v>
      </c>
      <c r="B67" s="5">
        <f t="shared" si="1"/>
        <v>94</v>
      </c>
      <c r="C67" s="5">
        <f t="shared" si="10"/>
        <v>17</v>
      </c>
      <c r="D67" s="5">
        <f t="shared" si="10"/>
        <v>59</v>
      </c>
      <c r="E67" s="5">
        <f t="shared" si="10"/>
        <v>283</v>
      </c>
      <c r="F67" s="5">
        <f t="shared" si="3"/>
        <v>1657</v>
      </c>
      <c r="G67" s="5">
        <f t="shared" si="4"/>
        <v>242</v>
      </c>
      <c r="H67" s="61">
        <f t="shared" si="5"/>
        <v>0.85512367491166075</v>
      </c>
      <c r="I67" s="82">
        <f t="shared" si="8"/>
        <v>0.14711862119735819</v>
      </c>
      <c r="J67" s="18">
        <f t="shared" si="6"/>
        <v>54.766593238083118</v>
      </c>
    </row>
    <row r="68" spans="1:10" ht="15.75" thickBot="1" x14ac:dyDescent="0.3">
      <c r="A68" s="4">
        <v>59</v>
      </c>
      <c r="B68" s="5">
        <f t="shared" si="1"/>
        <v>242</v>
      </c>
      <c r="C68" s="5">
        <f t="shared" si="10"/>
        <v>17</v>
      </c>
      <c r="D68" s="5">
        <f t="shared" si="10"/>
        <v>59</v>
      </c>
      <c r="E68" s="5">
        <f t="shared" si="10"/>
        <v>283</v>
      </c>
      <c r="F68" s="5">
        <f t="shared" si="3"/>
        <v>4173</v>
      </c>
      <c r="G68" s="5">
        <f t="shared" si="4"/>
        <v>211</v>
      </c>
      <c r="H68" s="61">
        <f t="shared" si="5"/>
        <v>0.74558303886925792</v>
      </c>
      <c r="I68" s="82">
        <f t="shared" si="8"/>
        <v>0.27597343831714088</v>
      </c>
      <c r="J68" s="18">
        <f t="shared" si="6"/>
        <v>55.042566676400256</v>
      </c>
    </row>
    <row r="69" spans="1:10" ht="15.75" thickBot="1" x14ac:dyDescent="0.3">
      <c r="A69" s="4">
        <v>60</v>
      </c>
      <c r="B69" s="5">
        <f t="shared" si="1"/>
        <v>211</v>
      </c>
      <c r="C69" s="5">
        <f t="shared" si="10"/>
        <v>17</v>
      </c>
      <c r="D69" s="5">
        <f t="shared" si="10"/>
        <v>59</v>
      </c>
      <c r="E69" s="5">
        <f t="shared" si="10"/>
        <v>283</v>
      </c>
      <c r="F69" s="5">
        <f t="shared" si="3"/>
        <v>3646</v>
      </c>
      <c r="G69" s="5">
        <f t="shared" si="4"/>
        <v>250</v>
      </c>
      <c r="H69" s="61">
        <f t="shared" si="5"/>
        <v>0.88339222614840984</v>
      </c>
      <c r="I69" s="82">
        <f t="shared" si="8"/>
        <v>0.11654682099413177</v>
      </c>
      <c r="J69" s="18">
        <f t="shared" si="6"/>
        <v>55.159113497394387</v>
      </c>
    </row>
    <row r="70" spans="1:10" ht="15.75" thickBot="1" x14ac:dyDescent="0.3">
      <c r="A70" s="4">
        <v>61</v>
      </c>
      <c r="B70" s="5">
        <f t="shared" si="1"/>
        <v>250</v>
      </c>
      <c r="C70" s="5">
        <f t="shared" si="10"/>
        <v>17</v>
      </c>
      <c r="D70" s="5">
        <f t="shared" si="10"/>
        <v>59</v>
      </c>
      <c r="E70" s="5">
        <f t="shared" si="10"/>
        <v>283</v>
      </c>
      <c r="F70" s="5">
        <f t="shared" si="3"/>
        <v>4309</v>
      </c>
      <c r="G70" s="5">
        <f t="shared" si="4"/>
        <v>64</v>
      </c>
      <c r="H70" s="61">
        <f t="shared" si="5"/>
        <v>0.22614840989399293</v>
      </c>
      <c r="I70" s="82">
        <f t="shared" si="8"/>
        <v>1.3973699854265518</v>
      </c>
      <c r="J70" s="18">
        <f t="shared" si="6"/>
        <v>56.556483482820937</v>
      </c>
    </row>
    <row r="71" spans="1:10" ht="15.75" thickBot="1" x14ac:dyDescent="0.3">
      <c r="A71" s="4">
        <v>62</v>
      </c>
      <c r="B71" s="5">
        <f t="shared" si="1"/>
        <v>64</v>
      </c>
      <c r="C71" s="5">
        <f t="shared" si="10"/>
        <v>17</v>
      </c>
      <c r="D71" s="5">
        <f t="shared" si="10"/>
        <v>59</v>
      </c>
      <c r="E71" s="5">
        <f t="shared" si="10"/>
        <v>283</v>
      </c>
      <c r="F71" s="5">
        <f t="shared" si="3"/>
        <v>1147</v>
      </c>
      <c r="G71" s="5">
        <f t="shared" si="4"/>
        <v>15</v>
      </c>
      <c r="H71" s="61">
        <f t="shared" si="5"/>
        <v>5.3003533568904596E-2</v>
      </c>
      <c r="I71" s="82">
        <f t="shared" si="8"/>
        <v>2.761152894748566</v>
      </c>
      <c r="J71" s="18">
        <f t="shared" si="6"/>
        <v>59.317636377569499</v>
      </c>
    </row>
    <row r="72" spans="1:10" ht="15.75" thickBot="1" x14ac:dyDescent="0.3">
      <c r="A72" s="4">
        <v>63</v>
      </c>
      <c r="B72" s="5">
        <f t="shared" si="1"/>
        <v>15</v>
      </c>
      <c r="C72" s="5">
        <f t="shared" si="10"/>
        <v>17</v>
      </c>
      <c r="D72" s="5">
        <f t="shared" si="10"/>
        <v>59</v>
      </c>
      <c r="E72" s="5">
        <f t="shared" si="10"/>
        <v>283</v>
      </c>
      <c r="F72" s="5">
        <f t="shared" si="3"/>
        <v>314</v>
      </c>
      <c r="G72" s="5">
        <f t="shared" si="4"/>
        <v>31</v>
      </c>
      <c r="H72" s="61">
        <f t="shared" si="5"/>
        <v>0.10954063604240283</v>
      </c>
      <c r="I72" s="82">
        <f t="shared" si="8"/>
        <v>2.0787721115686058</v>
      </c>
      <c r="J72" s="18">
        <f t="shared" si="6"/>
        <v>61.396408489138103</v>
      </c>
    </row>
    <row r="73" spans="1:10" ht="15.75" thickBot="1" x14ac:dyDescent="0.3">
      <c r="A73" s="4">
        <v>64</v>
      </c>
      <c r="B73" s="5">
        <f t="shared" si="1"/>
        <v>31</v>
      </c>
      <c r="C73" s="5">
        <f t="shared" si="10"/>
        <v>17</v>
      </c>
      <c r="D73" s="5">
        <f t="shared" si="10"/>
        <v>59</v>
      </c>
      <c r="E73" s="5">
        <f t="shared" si="10"/>
        <v>283</v>
      </c>
      <c r="F73" s="5">
        <f t="shared" si="3"/>
        <v>586</v>
      </c>
      <c r="G73" s="5">
        <f t="shared" si="4"/>
        <v>20</v>
      </c>
      <c r="H73" s="61">
        <f t="shared" si="5"/>
        <v>7.0671378091872794E-2</v>
      </c>
      <c r="I73" s="82">
        <f t="shared" si="8"/>
        <v>2.4907317466438914</v>
      </c>
      <c r="J73" s="18">
        <f t="shared" si="6"/>
        <v>63.887140235781992</v>
      </c>
    </row>
    <row r="74" spans="1:10" ht="15.75" thickBot="1" x14ac:dyDescent="0.3">
      <c r="A74" s="4">
        <v>65</v>
      </c>
      <c r="B74" s="5">
        <f t="shared" si="1"/>
        <v>20</v>
      </c>
      <c r="C74" s="5">
        <f t="shared" si="10"/>
        <v>17</v>
      </c>
      <c r="D74" s="5">
        <f t="shared" si="10"/>
        <v>59</v>
      </c>
      <c r="E74" s="5">
        <f t="shared" si="10"/>
        <v>283</v>
      </c>
      <c r="F74" s="5">
        <f t="shared" si="3"/>
        <v>399</v>
      </c>
      <c r="G74" s="5">
        <f t="shared" si="4"/>
        <v>116</v>
      </c>
      <c r="H74" s="61">
        <f t="shared" si="5"/>
        <v>0.40989399293286222</v>
      </c>
      <c r="I74" s="82">
        <f t="shared" si="8"/>
        <v>0.83834530414466046</v>
      </c>
      <c r="J74" s="18">
        <f t="shared" si="6"/>
        <v>64.725485539926652</v>
      </c>
    </row>
    <row r="75" spans="1:10" ht="15.75" thickBot="1" x14ac:dyDescent="0.3">
      <c r="A75" s="4">
        <v>66</v>
      </c>
      <c r="B75" s="5">
        <f t="shared" si="1"/>
        <v>116</v>
      </c>
      <c r="C75" s="5">
        <f t="shared" si="10"/>
        <v>17</v>
      </c>
      <c r="D75" s="5">
        <f t="shared" si="10"/>
        <v>59</v>
      </c>
      <c r="E75" s="5">
        <f t="shared" si="10"/>
        <v>283</v>
      </c>
      <c r="F75" s="5">
        <f t="shared" si="3"/>
        <v>2031</v>
      </c>
      <c r="G75" s="5">
        <f t="shared" si="4"/>
        <v>50</v>
      </c>
      <c r="H75" s="61">
        <f t="shared" si="5"/>
        <v>0.17667844522968199</v>
      </c>
      <c r="I75" s="82">
        <f t="shared" ref="I75:I106" si="11">(-1*0.94)*LN(H75)</f>
        <v>1.629418458682186</v>
      </c>
      <c r="J75" s="18">
        <f t="shared" si="6"/>
        <v>66.354903998608833</v>
      </c>
    </row>
    <row r="76" spans="1:10" ht="15.75" thickBot="1" x14ac:dyDescent="0.3">
      <c r="A76" s="4">
        <v>67</v>
      </c>
      <c r="B76" s="5">
        <f t="shared" ref="B76:B109" si="12">G75</f>
        <v>50</v>
      </c>
      <c r="C76" s="5">
        <f t="shared" ref="C76:E91" si="13">C75</f>
        <v>17</v>
      </c>
      <c r="D76" s="5">
        <f t="shared" si="13"/>
        <v>59</v>
      </c>
      <c r="E76" s="5">
        <f t="shared" si="13"/>
        <v>283</v>
      </c>
      <c r="F76" s="5">
        <f t="shared" ref="F76:F109" si="14">C76*B76+D76</f>
        <v>909</v>
      </c>
      <c r="G76" s="5">
        <f t="shared" ref="G76:G109" si="15">MOD(F76,E76)</f>
        <v>60</v>
      </c>
      <c r="H76" s="61">
        <f t="shared" ref="H76:H109" si="16">G76/E76</f>
        <v>0.21201413427561838</v>
      </c>
      <c r="I76" s="82">
        <f t="shared" si="11"/>
        <v>1.4580361952958685</v>
      </c>
      <c r="J76" s="18">
        <f t="shared" ref="J76:J109" si="17">J75+I76</f>
        <v>67.812940193904709</v>
      </c>
    </row>
    <row r="77" spans="1:10" ht="15.75" thickBot="1" x14ac:dyDescent="0.3">
      <c r="A77" s="4">
        <v>68</v>
      </c>
      <c r="B77" s="5">
        <f t="shared" si="12"/>
        <v>60</v>
      </c>
      <c r="C77" s="5">
        <f t="shared" si="13"/>
        <v>17</v>
      </c>
      <c r="D77" s="5">
        <f t="shared" si="13"/>
        <v>59</v>
      </c>
      <c r="E77" s="5">
        <f t="shared" si="13"/>
        <v>283</v>
      </c>
      <c r="F77" s="5">
        <f t="shared" si="14"/>
        <v>1079</v>
      </c>
      <c r="G77" s="5">
        <f t="shared" si="15"/>
        <v>230</v>
      </c>
      <c r="H77" s="61">
        <f t="shared" si="16"/>
        <v>0.8127208480565371</v>
      </c>
      <c r="I77" s="82">
        <f t="shared" si="11"/>
        <v>0.19492553339683968</v>
      </c>
      <c r="J77" s="18">
        <f t="shared" si="17"/>
        <v>68.007865727301549</v>
      </c>
    </row>
    <row r="78" spans="1:10" ht="15.75" thickBot="1" x14ac:dyDescent="0.3">
      <c r="A78" s="4">
        <v>69</v>
      </c>
      <c r="B78" s="5">
        <f t="shared" si="12"/>
        <v>230</v>
      </c>
      <c r="C78" s="5">
        <f t="shared" si="13"/>
        <v>17</v>
      </c>
      <c r="D78" s="5">
        <f t="shared" si="13"/>
        <v>59</v>
      </c>
      <c r="E78" s="5">
        <f t="shared" si="13"/>
        <v>283</v>
      </c>
      <c r="F78" s="5">
        <f t="shared" si="14"/>
        <v>3969</v>
      </c>
      <c r="G78" s="5">
        <f t="shared" si="15"/>
        <v>7</v>
      </c>
      <c r="H78" s="61">
        <f t="shared" si="16"/>
        <v>2.4734982332155476E-2</v>
      </c>
      <c r="I78" s="82">
        <f t="shared" si="11"/>
        <v>3.4775645436726488</v>
      </c>
      <c r="J78" s="18">
        <f t="shared" si="17"/>
        <v>71.485430270974192</v>
      </c>
    </row>
    <row r="79" spans="1:10" ht="15.75" thickBot="1" x14ac:dyDescent="0.3">
      <c r="A79" s="4">
        <v>70</v>
      </c>
      <c r="B79" s="5">
        <f t="shared" si="12"/>
        <v>7</v>
      </c>
      <c r="C79" s="5">
        <f t="shared" si="13"/>
        <v>17</v>
      </c>
      <c r="D79" s="5">
        <f t="shared" si="13"/>
        <v>59</v>
      </c>
      <c r="E79" s="5">
        <f t="shared" si="13"/>
        <v>283</v>
      </c>
      <c r="F79" s="5">
        <f t="shared" si="14"/>
        <v>178</v>
      </c>
      <c r="G79" s="5">
        <f t="shared" si="15"/>
        <v>178</v>
      </c>
      <c r="H79" s="61">
        <f t="shared" si="16"/>
        <v>0.62897526501766787</v>
      </c>
      <c r="I79" s="82">
        <f t="shared" si="11"/>
        <v>0.43584354651008328</v>
      </c>
      <c r="J79" s="18">
        <f t="shared" si="17"/>
        <v>71.921273817484277</v>
      </c>
    </row>
    <row r="80" spans="1:10" ht="15.75" thickBot="1" x14ac:dyDescent="0.3">
      <c r="A80" s="4">
        <v>71</v>
      </c>
      <c r="B80" s="5">
        <f t="shared" si="12"/>
        <v>178</v>
      </c>
      <c r="C80" s="5">
        <f t="shared" si="13"/>
        <v>17</v>
      </c>
      <c r="D80" s="5">
        <f t="shared" si="13"/>
        <v>59</v>
      </c>
      <c r="E80" s="5">
        <f t="shared" si="13"/>
        <v>283</v>
      </c>
      <c r="F80" s="5">
        <f t="shared" si="14"/>
        <v>3085</v>
      </c>
      <c r="G80" s="5">
        <f t="shared" si="15"/>
        <v>255</v>
      </c>
      <c r="H80" s="61">
        <f t="shared" si="16"/>
        <v>0.90106007067137805</v>
      </c>
      <c r="I80" s="82">
        <f t="shared" si="11"/>
        <v>9.7932351335722825E-2</v>
      </c>
      <c r="J80" s="18">
        <f t="shared" si="17"/>
        <v>72.019206168820006</v>
      </c>
    </row>
    <row r="81" spans="1:10" ht="15.75" thickBot="1" x14ac:dyDescent="0.3">
      <c r="A81" s="4">
        <v>72</v>
      </c>
      <c r="B81" s="5">
        <f t="shared" si="12"/>
        <v>255</v>
      </c>
      <c r="C81" s="5">
        <f t="shared" si="13"/>
        <v>17</v>
      </c>
      <c r="D81" s="5">
        <f t="shared" si="13"/>
        <v>59</v>
      </c>
      <c r="E81" s="5">
        <f t="shared" si="13"/>
        <v>283</v>
      </c>
      <c r="F81" s="5">
        <f t="shared" si="14"/>
        <v>4394</v>
      </c>
      <c r="G81" s="5">
        <f t="shared" si="15"/>
        <v>149</v>
      </c>
      <c r="H81" s="61">
        <f t="shared" si="16"/>
        <v>0.52650176678445226</v>
      </c>
      <c r="I81" s="82">
        <f t="shared" si="11"/>
        <v>0.60301055619591182</v>
      </c>
      <c r="J81" s="18">
        <f t="shared" si="17"/>
        <v>72.622216725015917</v>
      </c>
    </row>
    <row r="82" spans="1:10" ht="15.75" thickBot="1" x14ac:dyDescent="0.3">
      <c r="A82" s="4">
        <v>73</v>
      </c>
      <c r="B82" s="5">
        <f t="shared" si="12"/>
        <v>149</v>
      </c>
      <c r="C82" s="5">
        <f t="shared" si="13"/>
        <v>17</v>
      </c>
      <c r="D82" s="5">
        <f t="shared" si="13"/>
        <v>59</v>
      </c>
      <c r="E82" s="5">
        <f t="shared" si="13"/>
        <v>283</v>
      </c>
      <c r="F82" s="5">
        <f t="shared" si="14"/>
        <v>2592</v>
      </c>
      <c r="G82" s="5">
        <f t="shared" si="15"/>
        <v>45</v>
      </c>
      <c r="H82" s="61">
        <f t="shared" si="16"/>
        <v>0.15901060070671377</v>
      </c>
      <c r="I82" s="82">
        <f t="shared" si="11"/>
        <v>1.7284573434005426</v>
      </c>
      <c r="J82" s="18">
        <f t="shared" si="17"/>
        <v>74.350674068416467</v>
      </c>
    </row>
    <row r="83" spans="1:10" ht="15.75" thickBot="1" x14ac:dyDescent="0.3">
      <c r="A83" s="4">
        <v>74</v>
      </c>
      <c r="B83" s="5">
        <f t="shared" si="12"/>
        <v>45</v>
      </c>
      <c r="C83" s="5">
        <f t="shared" si="13"/>
        <v>17</v>
      </c>
      <c r="D83" s="5">
        <f t="shared" si="13"/>
        <v>59</v>
      </c>
      <c r="E83" s="5">
        <f t="shared" si="13"/>
        <v>283</v>
      </c>
      <c r="F83" s="5">
        <f t="shared" si="14"/>
        <v>824</v>
      </c>
      <c r="G83" s="5">
        <f t="shared" si="15"/>
        <v>258</v>
      </c>
      <c r="H83" s="61">
        <f t="shared" si="16"/>
        <v>0.91166077738515905</v>
      </c>
      <c r="I83" s="82">
        <f t="shared" si="11"/>
        <v>8.6938073958322939E-2</v>
      </c>
      <c r="J83" s="18">
        <f t="shared" si="17"/>
        <v>74.437612142374789</v>
      </c>
    </row>
    <row r="84" spans="1:10" ht="15.75" thickBot="1" x14ac:dyDescent="0.3">
      <c r="A84" s="4">
        <v>75</v>
      </c>
      <c r="B84" s="5">
        <f t="shared" si="12"/>
        <v>258</v>
      </c>
      <c r="C84" s="5">
        <f t="shared" si="13"/>
        <v>17</v>
      </c>
      <c r="D84" s="5">
        <f t="shared" si="13"/>
        <v>59</v>
      </c>
      <c r="E84" s="5">
        <f t="shared" si="13"/>
        <v>283</v>
      </c>
      <c r="F84" s="5">
        <f t="shared" si="14"/>
        <v>4445</v>
      </c>
      <c r="G84" s="5">
        <f t="shared" si="15"/>
        <v>200</v>
      </c>
      <c r="H84" s="61">
        <f t="shared" si="16"/>
        <v>0.70671378091872794</v>
      </c>
      <c r="I84" s="82">
        <f t="shared" si="11"/>
        <v>0.32630175922948884</v>
      </c>
      <c r="J84" s="18">
        <f t="shared" si="17"/>
        <v>74.763913901604283</v>
      </c>
    </row>
    <row r="85" spans="1:10" ht="15.75" thickBot="1" x14ac:dyDescent="0.3">
      <c r="A85" s="4">
        <v>76</v>
      </c>
      <c r="B85" s="5">
        <f t="shared" si="12"/>
        <v>200</v>
      </c>
      <c r="C85" s="5">
        <f t="shared" si="13"/>
        <v>17</v>
      </c>
      <c r="D85" s="5">
        <f t="shared" si="13"/>
        <v>59</v>
      </c>
      <c r="E85" s="5">
        <f t="shared" si="13"/>
        <v>283</v>
      </c>
      <c r="F85" s="5">
        <f t="shared" si="14"/>
        <v>3459</v>
      </c>
      <c r="G85" s="5">
        <f t="shared" si="15"/>
        <v>63</v>
      </c>
      <c r="H85" s="61">
        <f t="shared" si="16"/>
        <v>0.22261484098939929</v>
      </c>
      <c r="I85" s="82">
        <f t="shared" si="11"/>
        <v>1.4121734409766025</v>
      </c>
      <c r="J85" s="18">
        <f t="shared" si="17"/>
        <v>76.176087342580885</v>
      </c>
    </row>
    <row r="86" spans="1:10" ht="15.75" thickBot="1" x14ac:dyDescent="0.3">
      <c r="A86" s="4">
        <v>77</v>
      </c>
      <c r="B86" s="5">
        <f t="shared" si="12"/>
        <v>63</v>
      </c>
      <c r="C86" s="5">
        <f t="shared" si="13"/>
        <v>17</v>
      </c>
      <c r="D86" s="5">
        <f t="shared" si="13"/>
        <v>59</v>
      </c>
      <c r="E86" s="5">
        <f t="shared" si="13"/>
        <v>283</v>
      </c>
      <c r="F86" s="5">
        <f t="shared" si="14"/>
        <v>1130</v>
      </c>
      <c r="G86" s="5">
        <f t="shared" si="15"/>
        <v>281</v>
      </c>
      <c r="H86" s="61">
        <f t="shared" si="16"/>
        <v>0.99293286219081267</v>
      </c>
      <c r="I86" s="82">
        <f t="shared" si="11"/>
        <v>6.6666946109223951E-3</v>
      </c>
      <c r="J86" s="18">
        <f t="shared" si="17"/>
        <v>76.182754037191813</v>
      </c>
    </row>
    <row r="87" spans="1:10" ht="15.75" thickBot="1" x14ac:dyDescent="0.3">
      <c r="A87" s="4">
        <v>78</v>
      </c>
      <c r="B87" s="5">
        <f t="shared" si="12"/>
        <v>281</v>
      </c>
      <c r="C87" s="5">
        <f t="shared" si="13"/>
        <v>17</v>
      </c>
      <c r="D87" s="5">
        <f t="shared" si="13"/>
        <v>59</v>
      </c>
      <c r="E87" s="5">
        <f t="shared" si="13"/>
        <v>283</v>
      </c>
      <c r="F87" s="5">
        <f t="shared" si="14"/>
        <v>4836</v>
      </c>
      <c r="G87" s="5">
        <f t="shared" si="15"/>
        <v>25</v>
      </c>
      <c r="H87" s="61">
        <f t="shared" si="16"/>
        <v>8.8339222614840993E-2</v>
      </c>
      <c r="I87" s="82">
        <f t="shared" si="11"/>
        <v>2.2809768084085342</v>
      </c>
      <c r="J87" s="18">
        <f t="shared" si="17"/>
        <v>78.463730845600352</v>
      </c>
    </row>
    <row r="88" spans="1:10" ht="15.75" thickBot="1" x14ac:dyDescent="0.3">
      <c r="A88" s="4">
        <v>79</v>
      </c>
      <c r="B88" s="5">
        <f t="shared" si="12"/>
        <v>25</v>
      </c>
      <c r="C88" s="5">
        <f t="shared" si="13"/>
        <v>17</v>
      </c>
      <c r="D88" s="5">
        <f t="shared" si="13"/>
        <v>59</v>
      </c>
      <c r="E88" s="5">
        <f t="shared" si="13"/>
        <v>283</v>
      </c>
      <c r="F88" s="5">
        <f t="shared" si="14"/>
        <v>484</v>
      </c>
      <c r="G88" s="5">
        <f t="shared" si="15"/>
        <v>201</v>
      </c>
      <c r="H88" s="61">
        <f t="shared" si="16"/>
        <v>0.71024734982332161</v>
      </c>
      <c r="I88" s="82">
        <f t="shared" si="11"/>
        <v>0.32161347020911207</v>
      </c>
      <c r="J88" s="18">
        <f t="shared" si="17"/>
        <v>78.785344315809468</v>
      </c>
    </row>
    <row r="89" spans="1:10" ht="15.75" thickBot="1" x14ac:dyDescent="0.3">
      <c r="A89" s="4">
        <v>80</v>
      </c>
      <c r="B89" s="5">
        <f t="shared" si="12"/>
        <v>201</v>
      </c>
      <c r="C89" s="5">
        <f t="shared" si="13"/>
        <v>17</v>
      </c>
      <c r="D89" s="5">
        <f t="shared" si="13"/>
        <v>59</v>
      </c>
      <c r="E89" s="5">
        <f t="shared" si="13"/>
        <v>283</v>
      </c>
      <c r="F89" s="5">
        <f t="shared" si="14"/>
        <v>3476</v>
      </c>
      <c r="G89" s="5">
        <f t="shared" si="15"/>
        <v>80</v>
      </c>
      <c r="H89" s="61">
        <f t="shared" si="16"/>
        <v>0.28268551236749118</v>
      </c>
      <c r="I89" s="82">
        <f t="shared" si="11"/>
        <v>1.1876150471911946</v>
      </c>
      <c r="J89" s="18">
        <f t="shared" si="17"/>
        <v>79.972959363000669</v>
      </c>
    </row>
    <row r="90" spans="1:10" ht="15.75" thickBot="1" x14ac:dyDescent="0.3">
      <c r="A90" s="4">
        <v>81</v>
      </c>
      <c r="B90" s="5">
        <f t="shared" si="12"/>
        <v>80</v>
      </c>
      <c r="C90" s="5">
        <f t="shared" si="13"/>
        <v>17</v>
      </c>
      <c r="D90" s="5">
        <f t="shared" si="13"/>
        <v>59</v>
      </c>
      <c r="E90" s="5">
        <f t="shared" si="13"/>
        <v>283</v>
      </c>
      <c r="F90" s="5">
        <f t="shared" si="14"/>
        <v>1419</v>
      </c>
      <c r="G90" s="5">
        <f t="shared" si="15"/>
        <v>4</v>
      </c>
      <c r="H90" s="61">
        <f t="shared" si="16"/>
        <v>1.4134275618374558E-2</v>
      </c>
      <c r="I90" s="82">
        <f t="shared" si="11"/>
        <v>4.0036033843319458</v>
      </c>
      <c r="J90" s="18">
        <f t="shared" si="17"/>
        <v>83.976562747332622</v>
      </c>
    </row>
    <row r="91" spans="1:10" ht="15.75" thickBot="1" x14ac:dyDescent="0.3">
      <c r="A91" s="4">
        <v>82</v>
      </c>
      <c r="B91" s="5">
        <f t="shared" si="12"/>
        <v>4</v>
      </c>
      <c r="C91" s="5">
        <f t="shared" si="13"/>
        <v>17</v>
      </c>
      <c r="D91" s="5">
        <f t="shared" si="13"/>
        <v>59</v>
      </c>
      <c r="E91" s="5">
        <f t="shared" si="13"/>
        <v>283</v>
      </c>
      <c r="F91" s="5">
        <f t="shared" si="14"/>
        <v>127</v>
      </c>
      <c r="G91" s="5">
        <f t="shared" si="15"/>
        <v>127</v>
      </c>
      <c r="H91" s="61">
        <f t="shared" si="16"/>
        <v>0.44876325088339225</v>
      </c>
      <c r="I91" s="82">
        <f t="shared" si="11"/>
        <v>0.75318422251356743</v>
      </c>
      <c r="J91" s="18">
        <f t="shared" si="17"/>
        <v>84.72974696984619</v>
      </c>
    </row>
    <row r="92" spans="1:10" ht="15.75" thickBot="1" x14ac:dyDescent="0.3">
      <c r="A92" s="4">
        <v>83</v>
      </c>
      <c r="B92" s="5">
        <f t="shared" si="12"/>
        <v>127</v>
      </c>
      <c r="C92" s="5">
        <f t="shared" ref="C92:E107" si="18">C91</f>
        <v>17</v>
      </c>
      <c r="D92" s="5">
        <f t="shared" si="18"/>
        <v>59</v>
      </c>
      <c r="E92" s="5">
        <f t="shared" si="18"/>
        <v>283</v>
      </c>
      <c r="F92" s="5">
        <f t="shared" si="14"/>
        <v>2218</v>
      </c>
      <c r="G92" s="5">
        <f t="shared" si="15"/>
        <v>237</v>
      </c>
      <c r="H92" s="61">
        <f t="shared" si="16"/>
        <v>0.83745583038869253</v>
      </c>
      <c r="I92" s="82">
        <f t="shared" si="11"/>
        <v>0.16674355111762007</v>
      </c>
      <c r="J92" s="18">
        <f t="shared" si="17"/>
        <v>84.896490520963809</v>
      </c>
    </row>
    <row r="93" spans="1:10" ht="15.75" thickBot="1" x14ac:dyDescent="0.3">
      <c r="A93" s="4">
        <v>84</v>
      </c>
      <c r="B93" s="5">
        <f t="shared" si="12"/>
        <v>237</v>
      </c>
      <c r="C93" s="5">
        <f t="shared" si="18"/>
        <v>17</v>
      </c>
      <c r="D93" s="5">
        <f t="shared" si="18"/>
        <v>59</v>
      </c>
      <c r="E93" s="5">
        <f t="shared" si="18"/>
        <v>283</v>
      </c>
      <c r="F93" s="5">
        <f t="shared" si="14"/>
        <v>4088</v>
      </c>
      <c r="G93" s="5">
        <f t="shared" si="15"/>
        <v>126</v>
      </c>
      <c r="H93" s="61">
        <f t="shared" si="16"/>
        <v>0.44522968197879859</v>
      </c>
      <c r="I93" s="82">
        <f t="shared" si="11"/>
        <v>0.76061509125025395</v>
      </c>
      <c r="J93" s="18">
        <f t="shared" si="17"/>
        <v>85.657105612214067</v>
      </c>
    </row>
    <row r="94" spans="1:10" ht="15.75" thickBot="1" x14ac:dyDescent="0.3">
      <c r="A94" s="4">
        <v>85</v>
      </c>
      <c r="B94" s="5">
        <f t="shared" si="12"/>
        <v>126</v>
      </c>
      <c r="C94" s="5">
        <f t="shared" si="18"/>
        <v>17</v>
      </c>
      <c r="D94" s="5">
        <f t="shared" si="18"/>
        <v>59</v>
      </c>
      <c r="E94" s="5">
        <f t="shared" si="18"/>
        <v>283</v>
      </c>
      <c r="F94" s="5">
        <f t="shared" si="14"/>
        <v>2201</v>
      </c>
      <c r="G94" s="5">
        <f t="shared" si="15"/>
        <v>220</v>
      </c>
      <c r="H94" s="61">
        <f t="shared" si="16"/>
        <v>0.77738515901060068</v>
      </c>
      <c r="I94" s="82">
        <f t="shared" si="11"/>
        <v>0.23671019021342354</v>
      </c>
      <c r="J94" s="18">
        <f t="shared" si="17"/>
        <v>85.893815802427497</v>
      </c>
    </row>
    <row r="95" spans="1:10" ht="15.75" thickBot="1" x14ac:dyDescent="0.3">
      <c r="A95" s="4">
        <v>86</v>
      </c>
      <c r="B95" s="5">
        <f t="shared" si="12"/>
        <v>220</v>
      </c>
      <c r="C95" s="5">
        <f t="shared" si="18"/>
        <v>17</v>
      </c>
      <c r="D95" s="5">
        <f t="shared" si="18"/>
        <v>59</v>
      </c>
      <c r="E95" s="5">
        <f t="shared" si="18"/>
        <v>283</v>
      </c>
      <c r="F95" s="5">
        <f t="shared" si="14"/>
        <v>3799</v>
      </c>
      <c r="G95" s="5">
        <f t="shared" si="15"/>
        <v>120</v>
      </c>
      <c r="H95" s="61">
        <f t="shared" si="16"/>
        <v>0.42402826855123676</v>
      </c>
      <c r="I95" s="82">
        <f t="shared" si="11"/>
        <v>0.80647784556952007</v>
      </c>
      <c r="J95" s="18">
        <f t="shared" si="17"/>
        <v>86.700293647997015</v>
      </c>
    </row>
    <row r="96" spans="1:10" ht="15.75" thickBot="1" x14ac:dyDescent="0.3">
      <c r="A96" s="4">
        <v>87</v>
      </c>
      <c r="B96" s="5">
        <f t="shared" si="12"/>
        <v>120</v>
      </c>
      <c r="C96" s="5">
        <f t="shared" si="18"/>
        <v>17</v>
      </c>
      <c r="D96" s="5">
        <f t="shared" si="18"/>
        <v>59</v>
      </c>
      <c r="E96" s="5">
        <f t="shared" si="18"/>
        <v>283</v>
      </c>
      <c r="F96" s="5">
        <f t="shared" si="14"/>
        <v>2099</v>
      </c>
      <c r="G96" s="5">
        <f t="shared" si="15"/>
        <v>118</v>
      </c>
      <c r="H96" s="61">
        <f t="shared" si="16"/>
        <v>0.41696113074204949</v>
      </c>
      <c r="I96" s="82">
        <f t="shared" si="11"/>
        <v>0.82227653678691837</v>
      </c>
      <c r="J96" s="18">
        <f t="shared" si="17"/>
        <v>87.52257018478393</v>
      </c>
    </row>
    <row r="97" spans="1:10" ht="15.75" thickBot="1" x14ac:dyDescent="0.3">
      <c r="A97" s="4">
        <v>88</v>
      </c>
      <c r="B97" s="5">
        <f t="shared" si="12"/>
        <v>118</v>
      </c>
      <c r="C97" s="5">
        <f t="shared" si="18"/>
        <v>17</v>
      </c>
      <c r="D97" s="5">
        <f t="shared" si="18"/>
        <v>59</v>
      </c>
      <c r="E97" s="5">
        <f t="shared" si="18"/>
        <v>283</v>
      </c>
      <c r="F97" s="5">
        <f t="shared" si="14"/>
        <v>2065</v>
      </c>
      <c r="G97" s="5">
        <f t="shared" si="15"/>
        <v>84</v>
      </c>
      <c r="H97" s="61">
        <f t="shared" si="16"/>
        <v>0.29681978798586572</v>
      </c>
      <c r="I97" s="82">
        <f t="shared" si="11"/>
        <v>1.1417522928719286</v>
      </c>
      <c r="J97" s="18">
        <f t="shared" si="17"/>
        <v>88.664322477655858</v>
      </c>
    </row>
    <row r="98" spans="1:10" ht="15.75" thickBot="1" x14ac:dyDescent="0.3">
      <c r="A98" s="4">
        <v>89</v>
      </c>
      <c r="B98" s="5">
        <f t="shared" si="12"/>
        <v>84</v>
      </c>
      <c r="C98" s="5">
        <f t="shared" si="18"/>
        <v>17</v>
      </c>
      <c r="D98" s="5">
        <f t="shared" si="18"/>
        <v>59</v>
      </c>
      <c r="E98" s="5">
        <f t="shared" si="18"/>
        <v>283</v>
      </c>
      <c r="F98" s="5">
        <f t="shared" si="14"/>
        <v>1487</v>
      </c>
      <c r="G98" s="5">
        <f t="shared" si="15"/>
        <v>72</v>
      </c>
      <c r="H98" s="61">
        <f t="shared" si="16"/>
        <v>0.25441696113074203</v>
      </c>
      <c r="I98" s="82">
        <f t="shared" si="11"/>
        <v>1.2866539319095514</v>
      </c>
      <c r="J98" s="18">
        <f t="shared" si="17"/>
        <v>89.950976409565413</v>
      </c>
    </row>
    <row r="99" spans="1:10" ht="15.75" thickBot="1" x14ac:dyDescent="0.3">
      <c r="A99" s="4">
        <v>90</v>
      </c>
      <c r="B99" s="5">
        <f t="shared" si="12"/>
        <v>72</v>
      </c>
      <c r="C99" s="5">
        <f t="shared" si="18"/>
        <v>17</v>
      </c>
      <c r="D99" s="5">
        <f t="shared" si="18"/>
        <v>59</v>
      </c>
      <c r="E99" s="5">
        <f t="shared" si="18"/>
        <v>283</v>
      </c>
      <c r="F99" s="5">
        <f t="shared" si="14"/>
        <v>1283</v>
      </c>
      <c r="G99" s="5">
        <f t="shared" si="15"/>
        <v>151</v>
      </c>
      <c r="H99" s="61">
        <f t="shared" si="16"/>
        <v>0.53356890459363959</v>
      </c>
      <c r="I99" s="82">
        <f t="shared" si="11"/>
        <v>0.59047703717861444</v>
      </c>
      <c r="J99" s="18">
        <f t="shared" si="17"/>
        <v>90.541453446744029</v>
      </c>
    </row>
    <row r="100" spans="1:10" ht="15.75" thickBot="1" x14ac:dyDescent="0.3">
      <c r="A100" s="4">
        <v>91</v>
      </c>
      <c r="B100" s="5">
        <f t="shared" si="12"/>
        <v>151</v>
      </c>
      <c r="C100" s="5">
        <f t="shared" si="18"/>
        <v>17</v>
      </c>
      <c r="D100" s="5">
        <f t="shared" si="18"/>
        <v>59</v>
      </c>
      <c r="E100" s="5">
        <f t="shared" si="18"/>
        <v>283</v>
      </c>
      <c r="F100" s="5">
        <f t="shared" si="14"/>
        <v>2626</v>
      </c>
      <c r="G100" s="5">
        <f t="shared" si="15"/>
        <v>79</v>
      </c>
      <c r="H100" s="61">
        <f t="shared" si="16"/>
        <v>0.27915194346289751</v>
      </c>
      <c r="I100" s="82">
        <f t="shared" si="11"/>
        <v>1.1994391024656432</v>
      </c>
      <c r="J100" s="18">
        <f t="shared" si="17"/>
        <v>91.740892549209676</v>
      </c>
    </row>
    <row r="101" spans="1:10" ht="15.75" thickBot="1" x14ac:dyDescent="0.3">
      <c r="A101" s="4">
        <v>92</v>
      </c>
      <c r="B101" s="5">
        <f t="shared" si="12"/>
        <v>79</v>
      </c>
      <c r="C101" s="5">
        <f t="shared" si="18"/>
        <v>17</v>
      </c>
      <c r="D101" s="5">
        <f t="shared" si="18"/>
        <v>59</v>
      </c>
      <c r="E101" s="5">
        <f t="shared" si="18"/>
        <v>283</v>
      </c>
      <c r="F101" s="5">
        <f t="shared" si="14"/>
        <v>1402</v>
      </c>
      <c r="G101" s="5">
        <f t="shared" si="15"/>
        <v>270</v>
      </c>
      <c r="H101" s="61">
        <f t="shared" si="16"/>
        <v>0.95406360424028269</v>
      </c>
      <c r="I101" s="82">
        <f t="shared" si="11"/>
        <v>4.4203442326171086E-2</v>
      </c>
      <c r="J101" s="18">
        <f t="shared" si="17"/>
        <v>91.78509599153584</v>
      </c>
    </row>
    <row r="102" spans="1:10" ht="15.75" thickBot="1" x14ac:dyDescent="0.3">
      <c r="A102" s="4">
        <v>93</v>
      </c>
      <c r="B102" s="5">
        <f t="shared" si="12"/>
        <v>270</v>
      </c>
      <c r="C102" s="5">
        <f t="shared" si="18"/>
        <v>17</v>
      </c>
      <c r="D102" s="5">
        <f t="shared" si="18"/>
        <v>59</v>
      </c>
      <c r="E102" s="5">
        <f t="shared" si="18"/>
        <v>283</v>
      </c>
      <c r="F102" s="5">
        <f t="shared" si="14"/>
        <v>4649</v>
      </c>
      <c r="G102" s="5">
        <f t="shared" si="15"/>
        <v>121</v>
      </c>
      <c r="H102" s="61">
        <f t="shared" si="16"/>
        <v>0.42756183745583037</v>
      </c>
      <c r="I102" s="82">
        <f t="shared" si="11"/>
        <v>0.79867697092370671</v>
      </c>
      <c r="J102" s="18">
        <f t="shared" si="17"/>
        <v>92.583772962459548</v>
      </c>
    </row>
    <row r="103" spans="1:10" ht="15.75" thickBot="1" x14ac:dyDescent="0.3">
      <c r="A103" s="4">
        <v>94</v>
      </c>
      <c r="B103" s="5">
        <f t="shared" si="12"/>
        <v>121</v>
      </c>
      <c r="C103" s="5">
        <f t="shared" si="18"/>
        <v>17</v>
      </c>
      <c r="D103" s="5">
        <f t="shared" si="18"/>
        <v>59</v>
      </c>
      <c r="E103" s="5">
        <f t="shared" si="18"/>
        <v>283</v>
      </c>
      <c r="F103" s="5">
        <f t="shared" si="14"/>
        <v>2116</v>
      </c>
      <c r="G103" s="5">
        <f t="shared" si="15"/>
        <v>135</v>
      </c>
      <c r="H103" s="61">
        <f t="shared" si="16"/>
        <v>0.47703180212014135</v>
      </c>
      <c r="I103" s="82">
        <f t="shared" si="11"/>
        <v>0.69576179205251965</v>
      </c>
      <c r="J103" s="18">
        <f t="shared" si="17"/>
        <v>93.279534754512071</v>
      </c>
    </row>
    <row r="104" spans="1:10" ht="15.75" thickBot="1" x14ac:dyDescent="0.3">
      <c r="A104" s="4">
        <v>95</v>
      </c>
      <c r="B104" s="5">
        <f t="shared" si="12"/>
        <v>135</v>
      </c>
      <c r="C104" s="5">
        <f t="shared" si="18"/>
        <v>17</v>
      </c>
      <c r="D104" s="5">
        <f t="shared" si="18"/>
        <v>59</v>
      </c>
      <c r="E104" s="5">
        <f t="shared" si="18"/>
        <v>283</v>
      </c>
      <c r="F104" s="5">
        <f t="shared" si="14"/>
        <v>2354</v>
      </c>
      <c r="G104" s="5">
        <f t="shared" si="15"/>
        <v>90</v>
      </c>
      <c r="H104" s="61">
        <f t="shared" si="16"/>
        <v>0.31802120141342755</v>
      </c>
      <c r="I104" s="82">
        <f t="shared" si="11"/>
        <v>1.0768989936741942</v>
      </c>
      <c r="J104" s="18">
        <f t="shared" si="17"/>
        <v>94.356433748186262</v>
      </c>
    </row>
    <row r="105" spans="1:10" ht="15.75" thickBot="1" x14ac:dyDescent="0.3">
      <c r="A105" s="4">
        <v>96</v>
      </c>
      <c r="B105" s="5">
        <f t="shared" si="12"/>
        <v>90</v>
      </c>
      <c r="C105" s="5">
        <f t="shared" si="18"/>
        <v>17</v>
      </c>
      <c r="D105" s="5">
        <f t="shared" si="18"/>
        <v>59</v>
      </c>
      <c r="E105" s="5">
        <f t="shared" si="18"/>
        <v>283</v>
      </c>
      <c r="F105" s="5">
        <f t="shared" si="14"/>
        <v>1589</v>
      </c>
      <c r="G105" s="5">
        <f t="shared" si="15"/>
        <v>174</v>
      </c>
      <c r="H105" s="61">
        <f t="shared" si="16"/>
        <v>0.61484098939929333</v>
      </c>
      <c r="I105" s="82">
        <f t="shared" si="11"/>
        <v>0.45720810252298599</v>
      </c>
      <c r="J105" s="18">
        <f t="shared" si="17"/>
        <v>94.813641850709246</v>
      </c>
    </row>
    <row r="106" spans="1:10" ht="15.75" thickBot="1" x14ac:dyDescent="0.3">
      <c r="A106" s="4">
        <v>97</v>
      </c>
      <c r="B106" s="5">
        <f t="shared" si="12"/>
        <v>174</v>
      </c>
      <c r="C106" s="5">
        <f t="shared" si="18"/>
        <v>17</v>
      </c>
      <c r="D106" s="5">
        <f t="shared" si="18"/>
        <v>59</v>
      </c>
      <c r="E106" s="5">
        <f t="shared" si="18"/>
        <v>283</v>
      </c>
      <c r="F106" s="5">
        <f t="shared" si="14"/>
        <v>3017</v>
      </c>
      <c r="G106" s="5">
        <f t="shared" si="15"/>
        <v>187</v>
      </c>
      <c r="H106" s="61">
        <f t="shared" si="16"/>
        <v>0.66077738515901063</v>
      </c>
      <c r="I106" s="82">
        <f t="shared" si="11"/>
        <v>0.38947798394133187</v>
      </c>
      <c r="J106" s="18">
        <f t="shared" si="17"/>
        <v>95.203119834650579</v>
      </c>
    </row>
    <row r="107" spans="1:10" ht="15.75" thickBot="1" x14ac:dyDescent="0.3">
      <c r="A107" s="4">
        <v>98</v>
      </c>
      <c r="B107" s="5">
        <f t="shared" si="12"/>
        <v>187</v>
      </c>
      <c r="C107" s="5">
        <f t="shared" si="18"/>
        <v>17</v>
      </c>
      <c r="D107" s="5">
        <f t="shared" si="18"/>
        <v>59</v>
      </c>
      <c r="E107" s="5">
        <f t="shared" si="18"/>
        <v>283</v>
      </c>
      <c r="F107" s="5">
        <f t="shared" si="14"/>
        <v>3238</v>
      </c>
      <c r="G107" s="5">
        <f t="shared" si="15"/>
        <v>125</v>
      </c>
      <c r="H107" s="61">
        <f t="shared" si="16"/>
        <v>0.44169611307420492</v>
      </c>
      <c r="I107" s="82">
        <f t="shared" ref="I107:I109" si="19">(-1*0.94)*LN(H107)</f>
        <v>0.76810517072048035</v>
      </c>
      <c r="J107" s="18">
        <f t="shared" si="17"/>
        <v>95.971225005371053</v>
      </c>
    </row>
    <row r="108" spans="1:10" ht="15.75" thickBot="1" x14ac:dyDescent="0.3">
      <c r="A108" s="4">
        <v>99</v>
      </c>
      <c r="B108" s="5">
        <f t="shared" si="12"/>
        <v>125</v>
      </c>
      <c r="C108" s="5">
        <f t="shared" ref="C108:E109" si="20">C107</f>
        <v>17</v>
      </c>
      <c r="D108" s="5">
        <f t="shared" si="20"/>
        <v>59</v>
      </c>
      <c r="E108" s="5">
        <f t="shared" si="20"/>
        <v>283</v>
      </c>
      <c r="F108" s="5">
        <f t="shared" si="14"/>
        <v>2184</v>
      </c>
      <c r="G108" s="5">
        <f t="shared" si="15"/>
        <v>203</v>
      </c>
      <c r="H108" s="61">
        <f t="shared" si="16"/>
        <v>0.71731448763250882</v>
      </c>
      <c r="I108" s="82">
        <f t="shared" si="19"/>
        <v>0.31230646348536328</v>
      </c>
      <c r="J108" s="18">
        <f t="shared" si="17"/>
        <v>96.28353146885641</v>
      </c>
    </row>
    <row r="109" spans="1:10" ht="15.75" thickBot="1" x14ac:dyDescent="0.3">
      <c r="A109" s="4">
        <v>100</v>
      </c>
      <c r="B109" s="5">
        <f t="shared" si="12"/>
        <v>203</v>
      </c>
      <c r="C109" s="5">
        <f t="shared" si="20"/>
        <v>17</v>
      </c>
      <c r="D109" s="5">
        <f t="shared" si="20"/>
        <v>59</v>
      </c>
      <c r="E109" s="5">
        <f t="shared" si="20"/>
        <v>283</v>
      </c>
      <c r="F109" s="5">
        <f t="shared" si="14"/>
        <v>3510</v>
      </c>
      <c r="G109" s="5">
        <f t="shared" si="15"/>
        <v>114</v>
      </c>
      <c r="H109" s="61">
        <f t="shared" si="16"/>
        <v>0.40282685512367489</v>
      </c>
      <c r="I109" s="82">
        <f t="shared" si="19"/>
        <v>0.85469354229381767</v>
      </c>
      <c r="J109" s="18">
        <f t="shared" si="17"/>
        <v>97.138225011150226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8864-0D98-41B8-A7FB-F0754496153D}">
  <dimension ref="A1:AI111"/>
  <sheetViews>
    <sheetView topLeftCell="F4" zoomScale="85" zoomScaleNormal="85" workbookViewId="0">
      <selection activeCell="P12" sqref="P12"/>
    </sheetView>
  </sheetViews>
  <sheetFormatPr defaultRowHeight="15" x14ac:dyDescent="0.25"/>
  <cols>
    <col min="1" max="1" width="10.7109375" customWidth="1"/>
    <col min="2" max="2" width="13" customWidth="1"/>
    <col min="3" max="5" width="11.140625" customWidth="1"/>
    <col min="6" max="6" width="11.140625" style="8" customWidth="1"/>
    <col min="7" max="7" width="13.28515625" customWidth="1"/>
    <col min="8" max="8" width="15.85546875" customWidth="1"/>
    <col min="9" max="9" width="16.85546875" customWidth="1"/>
    <col min="10" max="10" width="15.5703125" style="3" customWidth="1"/>
    <col min="11" max="11" width="15.5703125" style="8" customWidth="1"/>
    <col min="12" max="12" width="13.85546875" style="8" customWidth="1"/>
    <col min="13" max="13" width="18" style="8" customWidth="1"/>
    <col min="14" max="14" width="15.5703125" style="8" customWidth="1"/>
    <col min="15" max="15" width="51" style="8" customWidth="1"/>
    <col min="16" max="16" width="50.28515625" style="8" customWidth="1"/>
    <col min="17" max="17" width="44" style="9" customWidth="1"/>
    <col min="18" max="18" width="41.85546875" style="8" customWidth="1"/>
    <col min="19" max="19" width="75.85546875" style="8" hidden="1" customWidth="1"/>
    <col min="20" max="20" width="76.5703125" style="8" customWidth="1"/>
    <col min="21" max="21" width="59.28515625" style="8" customWidth="1"/>
    <col min="27" max="27" width="9.140625" style="1"/>
    <col min="28" max="28" width="24.85546875" style="1" customWidth="1"/>
    <col min="29" max="29" width="24.7109375" style="1" customWidth="1"/>
    <col min="30" max="31" width="9.140625" style="1"/>
    <col min="32" max="32" width="20.5703125" style="9" customWidth="1"/>
    <col min="33" max="33" width="18.28515625" style="9" customWidth="1"/>
    <col min="34" max="34" width="9.140625" style="1"/>
  </cols>
  <sheetData>
    <row r="1" spans="1:35" ht="15.75" thickBot="1" x14ac:dyDescent="0.3"/>
    <row r="2" spans="1:35" ht="15.75" thickBot="1" x14ac:dyDescent="0.3">
      <c r="A2" s="75" t="s">
        <v>20</v>
      </c>
      <c r="B2" s="75"/>
      <c r="C2" s="2"/>
    </row>
    <row r="3" spans="1:35" ht="15.75" thickBot="1" x14ac:dyDescent="0.3">
      <c r="A3" s="75"/>
      <c r="B3" s="75"/>
    </row>
    <row r="4" spans="1:35" ht="15.75" thickBot="1" x14ac:dyDescent="0.3">
      <c r="A4" s="10" t="s">
        <v>10</v>
      </c>
      <c r="B4" s="10">
        <v>10122007</v>
      </c>
      <c r="D4" s="76"/>
      <c r="E4" s="76"/>
      <c r="F4" s="76"/>
    </row>
    <row r="5" spans="1:35" ht="15.75" thickBot="1" x14ac:dyDescent="0.3">
      <c r="A5" s="10" t="s">
        <v>11</v>
      </c>
      <c r="B5" s="10">
        <v>77</v>
      </c>
      <c r="D5" s="76"/>
      <c r="E5" s="76"/>
      <c r="F5" s="76"/>
    </row>
    <row r="6" spans="1:35" ht="16.5" thickBot="1" x14ac:dyDescent="0.3">
      <c r="A6" s="10" t="s">
        <v>13</v>
      </c>
      <c r="B6" s="10">
        <v>1853</v>
      </c>
      <c r="D6" s="76"/>
      <c r="E6" s="76"/>
      <c r="F6" s="76"/>
      <c r="K6" s="77"/>
      <c r="L6" s="77"/>
      <c r="M6" s="77"/>
      <c r="N6" s="77"/>
      <c r="O6" s="77"/>
      <c r="P6" s="77"/>
      <c r="Q6" s="27"/>
      <c r="R6" s="27"/>
      <c r="S6" s="27"/>
      <c r="T6" s="27"/>
      <c r="U6" s="27"/>
    </row>
    <row r="7" spans="1:35" ht="14.45" customHeight="1" thickBot="1" x14ac:dyDescent="0.3">
      <c r="A7" s="10" t="s">
        <v>21</v>
      </c>
      <c r="B7" s="10">
        <v>2.94</v>
      </c>
      <c r="K7" s="77"/>
      <c r="L7" s="77"/>
      <c r="M7" s="77"/>
      <c r="N7" s="77"/>
      <c r="O7" s="77"/>
      <c r="P7" s="77"/>
      <c r="Q7" s="27"/>
      <c r="R7" s="27"/>
      <c r="S7" s="27"/>
      <c r="T7" s="27"/>
      <c r="U7" s="27"/>
    </row>
    <row r="8" spans="1:35" ht="14.45" customHeight="1" thickBot="1" x14ac:dyDescent="0.3">
      <c r="A8" s="10" t="s">
        <v>22</v>
      </c>
      <c r="B8" s="11">
        <v>0.36</v>
      </c>
    </row>
    <row r="9" spans="1:35" ht="1.9" customHeight="1" x14ac:dyDescent="0.25">
      <c r="A9" s="78" t="s">
        <v>23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28"/>
      <c r="R9" s="28"/>
      <c r="S9" s="28"/>
      <c r="T9" s="28"/>
      <c r="U9" s="28"/>
    </row>
    <row r="10" spans="1:35" ht="27" customHeight="1" x14ac:dyDescent="0.25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28"/>
      <c r="R10" s="28"/>
      <c r="S10" s="28"/>
      <c r="T10" s="28"/>
      <c r="U10" s="28"/>
      <c r="AI10" s="8"/>
    </row>
    <row r="11" spans="1:35" ht="27" customHeight="1" thickBot="1" x14ac:dyDescent="0.3">
      <c r="A11" s="43" t="s">
        <v>14</v>
      </c>
      <c r="B11" s="44" t="s">
        <v>10</v>
      </c>
      <c r="C11" s="44" t="s">
        <v>11</v>
      </c>
      <c r="D11" s="44" t="s">
        <v>13</v>
      </c>
      <c r="E11" s="44" t="s">
        <v>21</v>
      </c>
      <c r="F11" s="45" t="s">
        <v>22</v>
      </c>
      <c r="G11" s="44" t="s">
        <v>24</v>
      </c>
      <c r="H11" s="46" t="s">
        <v>15</v>
      </c>
      <c r="I11" s="46" t="s">
        <v>25</v>
      </c>
      <c r="J11" s="47" t="s">
        <v>26</v>
      </c>
      <c r="K11" s="48" t="s">
        <v>27</v>
      </c>
      <c r="L11" s="49" t="s">
        <v>28</v>
      </c>
      <c r="M11" s="49" t="s">
        <v>29</v>
      </c>
      <c r="N11" s="48" t="s">
        <v>30</v>
      </c>
      <c r="O11" s="48" t="s">
        <v>19</v>
      </c>
      <c r="P11" s="50" t="s">
        <v>31</v>
      </c>
      <c r="Q11" s="29" t="s">
        <v>32</v>
      </c>
      <c r="R11" s="30" t="s">
        <v>33</v>
      </c>
      <c r="S11" s="30" t="s">
        <v>34</v>
      </c>
      <c r="T11" s="51" t="s">
        <v>35</v>
      </c>
      <c r="U11" s="52" t="s">
        <v>36</v>
      </c>
    </row>
    <row r="12" spans="1:35" ht="15.75" thickBot="1" x14ac:dyDescent="0.3">
      <c r="A12" s="12">
        <v>1</v>
      </c>
      <c r="B12" s="5">
        <f>B4</f>
        <v>10122007</v>
      </c>
      <c r="C12" s="5">
        <f>B5</f>
        <v>77</v>
      </c>
      <c r="D12" s="5">
        <f>B6</f>
        <v>1853</v>
      </c>
      <c r="E12" s="5">
        <f>B7</f>
        <v>2.94</v>
      </c>
      <c r="F12" s="13">
        <f>B8</f>
        <v>0.36</v>
      </c>
      <c r="G12" s="5">
        <f>C12*B12</f>
        <v>779394539</v>
      </c>
      <c r="H12" s="5">
        <f>MOD(G12,D12)</f>
        <v>503</v>
      </c>
      <c r="I12" s="5">
        <f>MOD((C12*G12),D12)</f>
        <v>1671</v>
      </c>
      <c r="J12" s="6">
        <f>H12/D12</f>
        <v>0.27145169994603346</v>
      </c>
      <c r="K12" s="13">
        <f>I12/D12</f>
        <v>0.90178089584457632</v>
      </c>
      <c r="L12" s="13">
        <f>(-2*LN(J12))^(1/2)</f>
        <v>1.6149124163158945</v>
      </c>
      <c r="M12" s="13">
        <f>COS((2*(22/7))*K12)</f>
        <v>0.81686099234488263</v>
      </c>
      <c r="N12" s="13">
        <f>M12*L12</f>
        <v>1.319158958941874</v>
      </c>
      <c r="O12" s="31">
        <v>2.1056835420096301E-2</v>
      </c>
      <c r="P12" s="31">
        <f>E12+(F12*N12)</f>
        <v>3.4148972252190744</v>
      </c>
      <c r="Q12" s="32">
        <v>7</v>
      </c>
      <c r="R12" s="32">
        <f>SUM(Table1[[#This Row],[Kumulatif Kedatangan Pelanggan(D)]:[Lama Penyiapan Pesanan (F)]])</f>
        <v>10.435954060639171</v>
      </c>
      <c r="S12" s="17">
        <v>0</v>
      </c>
      <c r="T12" s="42">
        <v>0</v>
      </c>
      <c r="U12" s="53">
        <v>0.02</v>
      </c>
      <c r="AA12" s="74"/>
      <c r="AB12" s="74"/>
    </row>
    <row r="13" spans="1:35" ht="15.75" thickBot="1" x14ac:dyDescent="0.3">
      <c r="A13" s="12">
        <v>2</v>
      </c>
      <c r="B13" s="5">
        <f>H12</f>
        <v>503</v>
      </c>
      <c r="C13" s="5">
        <f t="shared" ref="C13:F28" si="0">C12</f>
        <v>77</v>
      </c>
      <c r="D13" s="5">
        <f t="shared" si="0"/>
        <v>1853</v>
      </c>
      <c r="E13" s="5">
        <f t="shared" si="0"/>
        <v>2.94</v>
      </c>
      <c r="F13" s="13">
        <f t="shared" si="0"/>
        <v>0.36</v>
      </c>
      <c r="G13" s="5">
        <f>C13*B13</f>
        <v>38731</v>
      </c>
      <c r="H13" s="5">
        <f>MOD(G13,D13)</f>
        <v>1671</v>
      </c>
      <c r="I13" s="5">
        <f>MOD((C13*G13),D13)</f>
        <v>810</v>
      </c>
      <c r="J13" s="6">
        <f>H13/D13</f>
        <v>0.90178089584457632</v>
      </c>
      <c r="K13" s="13">
        <f>I13/D13</f>
        <v>0.43712898003237993</v>
      </c>
      <c r="L13" s="13">
        <f>(-2*LN(J13))^(1/2)</f>
        <v>0.45471682988419532</v>
      </c>
      <c r="M13" s="13">
        <f>COS((2*(22/7))*K13)</f>
        <v>-0.92340978455217615</v>
      </c>
      <c r="N13" s="13">
        <f>M13*L13</f>
        <v>-0.41988996991561334</v>
      </c>
      <c r="O13" s="31">
        <v>6.363481343968666E-2</v>
      </c>
      <c r="P13" s="31">
        <f>E13+(F13*N13)</f>
        <v>2.788839610830379</v>
      </c>
      <c r="Q13" s="32">
        <v>7</v>
      </c>
      <c r="R13" s="13">
        <f>SUM(Table1[[#This Row],[Kumulatif Kedatangan Pelanggan(D)]:[Lama Penyiapan Pesanan (F)]])</f>
        <v>9.8524744242700653</v>
      </c>
      <c r="S13" s="17">
        <f>R12-Table1[[#This Row],[Kumulatif Kedatangan Pelanggan(D)]]</f>
        <v>10.372319247199485</v>
      </c>
      <c r="T13" s="42">
        <f>IF((R12-Table1[[#This Row],[Kumulatif Kedatangan Pelanggan(D)]])&lt;=0,0,(R12-Table1[[#This Row],[Kumulatif Kedatangan Pelanggan(D)]]))</f>
        <v>10.372319247199485</v>
      </c>
      <c r="U13" s="53">
        <f>IF((Table1[[#This Row],[Kumulatif Kedatangan Pelanggan(D)]]-R12)&lt;=0,0,(Table1[[#This Row],[Kumulatif Kedatangan Pelanggan(D)]]-R12))</f>
        <v>0</v>
      </c>
    </row>
    <row r="14" spans="1:35" ht="15.75" thickBot="1" x14ac:dyDescent="0.3">
      <c r="A14" s="12">
        <v>3</v>
      </c>
      <c r="B14" s="5">
        <f>H13</f>
        <v>1671</v>
      </c>
      <c r="C14" s="5">
        <f t="shared" si="0"/>
        <v>77</v>
      </c>
      <c r="D14" s="5">
        <f t="shared" si="0"/>
        <v>1853</v>
      </c>
      <c r="E14" s="5">
        <f t="shared" si="0"/>
        <v>2.94</v>
      </c>
      <c r="F14" s="13">
        <f t="shared" si="0"/>
        <v>0.36</v>
      </c>
      <c r="G14" s="5">
        <f>C14*B14</f>
        <v>128667</v>
      </c>
      <c r="H14" s="5">
        <f>MOD(G14,D14)</f>
        <v>810</v>
      </c>
      <c r="I14" s="5">
        <f>MOD((C14*G14),D14)</f>
        <v>1221</v>
      </c>
      <c r="J14" s="6">
        <f>H14/D14</f>
        <v>0.43712898003237993</v>
      </c>
      <c r="K14" s="13">
        <f>I14/D14</f>
        <v>0.65893146249325418</v>
      </c>
      <c r="L14" s="13">
        <f>(-2*LN(J14))^(1/2)</f>
        <v>1.2864890039319228</v>
      </c>
      <c r="M14" s="13">
        <f>COS((2*(22/7))*K14)</f>
        <v>-0.54008160857062393</v>
      </c>
      <c r="N14" s="13">
        <f>M14*L14</f>
        <v>-0.69480905065197263</v>
      </c>
      <c r="O14" s="31">
        <v>0.15079215184337241</v>
      </c>
      <c r="P14" s="31">
        <f t="shared" ref="P14:P31" si="1">E14+(F14*N14)</f>
        <v>2.6898687417652898</v>
      </c>
      <c r="Q14" s="32">
        <v>7</v>
      </c>
      <c r="R14" s="13">
        <f>SUM(Table1[[#This Row],[Kumulatif Kedatangan Pelanggan(D)]:[Lama Penyiapan Pesanan (F)]])</f>
        <v>9.8406608936086624</v>
      </c>
      <c r="S14" s="17">
        <f>R13-Table1[[#This Row],[Kumulatif Kedatangan Pelanggan(D)]]</f>
        <v>9.7016822724266927</v>
      </c>
      <c r="T14" s="42">
        <f>IF((R13-Table1[[#This Row],[Kumulatif Kedatangan Pelanggan(D)]])&lt;=0,0,(R13-Table1[[#This Row],[Kumulatif Kedatangan Pelanggan(D)]]))</f>
        <v>9.7016822724266927</v>
      </c>
      <c r="U14" s="53">
        <f>IF((Table1[[#This Row],[Kumulatif Kedatangan Pelanggan(D)]]-R13)&lt;=0,0,(Table1[[#This Row],[Kumulatif Kedatangan Pelanggan(D)]]-R13))</f>
        <v>0</v>
      </c>
    </row>
    <row r="15" spans="1:35" ht="15.75" thickBot="1" x14ac:dyDescent="0.3">
      <c r="A15" s="12">
        <v>4</v>
      </c>
      <c r="B15" s="5">
        <f t="shared" ref="B15:B31" si="2">H14</f>
        <v>810</v>
      </c>
      <c r="C15" s="5">
        <f t="shared" si="0"/>
        <v>77</v>
      </c>
      <c r="D15" s="5">
        <f t="shared" si="0"/>
        <v>1853</v>
      </c>
      <c r="E15" s="5">
        <f t="shared" si="0"/>
        <v>2.94</v>
      </c>
      <c r="F15" s="13">
        <f t="shared" si="0"/>
        <v>0.36</v>
      </c>
      <c r="G15" s="5">
        <f t="shared" ref="G15:G31" si="3">C15*B15</f>
        <v>62370</v>
      </c>
      <c r="H15" s="5">
        <f t="shared" ref="H15:H31" si="4">MOD(G15,D15)</f>
        <v>1221</v>
      </c>
      <c r="I15" s="5">
        <f t="shared" ref="I15:I31" si="5">MOD((C15*G15),D15)</f>
        <v>1367</v>
      </c>
      <c r="J15" s="6">
        <f t="shared" ref="J15:J31" si="6">H15/D15</f>
        <v>0.65893146249325418</v>
      </c>
      <c r="K15" s="13">
        <f t="shared" ref="K15:K31" si="7">I15/D15</f>
        <v>0.7377226119805721</v>
      </c>
      <c r="L15" s="13">
        <f t="shared" ref="L15:L31" si="8">(-2*LN(J15))^(1/2)</f>
        <v>0.91338464205903425</v>
      </c>
      <c r="M15" s="13">
        <f t="shared" ref="M15:M31" si="9">COS((2*(22/7))*K15)</f>
        <v>-7.5204349537366502E-2</v>
      </c>
      <c r="N15" s="13">
        <f t="shared" ref="N15:N31" si="10">M15*L15</f>
        <v>-6.8690497883469995E-2</v>
      </c>
      <c r="O15" s="31">
        <v>0.33400058583703884</v>
      </c>
      <c r="P15" s="31">
        <f t="shared" si="1"/>
        <v>2.9152714207619508</v>
      </c>
      <c r="Q15" s="32">
        <v>7</v>
      </c>
      <c r="R15" s="13">
        <f>SUM(Table1[[#This Row],[Kumulatif Kedatangan Pelanggan(D)]:[Lama Penyiapan Pesanan (F)]])</f>
        <v>10.249272006598989</v>
      </c>
      <c r="S15" s="17">
        <f>R14-Table1[[#This Row],[Kumulatif Kedatangan Pelanggan(D)]]</f>
        <v>9.5066603077716234</v>
      </c>
      <c r="T15" s="42">
        <f>IF((R14-Table1[[#This Row],[Kumulatif Kedatangan Pelanggan(D)]])&lt;=0,0,(R14-Table1[[#This Row],[Kumulatif Kedatangan Pelanggan(D)]]))</f>
        <v>9.5066603077716234</v>
      </c>
      <c r="U15" s="53">
        <f>IF((Table1[[#This Row],[Kumulatif Kedatangan Pelanggan(D)]]-R14)&lt;=0,0,(Table1[[#This Row],[Kumulatif Kedatangan Pelanggan(D)]]-R14))</f>
        <v>0</v>
      </c>
    </row>
    <row r="16" spans="1:35" ht="15.75" thickBot="1" x14ac:dyDescent="0.3">
      <c r="A16" s="12">
        <v>5</v>
      </c>
      <c r="B16" s="5">
        <f t="shared" si="2"/>
        <v>1221</v>
      </c>
      <c r="C16" s="5">
        <f t="shared" si="0"/>
        <v>77</v>
      </c>
      <c r="D16" s="5">
        <f t="shared" si="0"/>
        <v>1853</v>
      </c>
      <c r="E16" s="5">
        <f t="shared" si="0"/>
        <v>2.94</v>
      </c>
      <c r="F16" s="13">
        <f t="shared" si="0"/>
        <v>0.36</v>
      </c>
      <c r="G16" s="5">
        <f t="shared" si="3"/>
        <v>94017</v>
      </c>
      <c r="H16" s="5">
        <f t="shared" si="4"/>
        <v>1367</v>
      </c>
      <c r="I16" s="5">
        <f t="shared" si="5"/>
        <v>1491</v>
      </c>
      <c r="J16" s="6">
        <f t="shared" si="6"/>
        <v>0.7377226119805721</v>
      </c>
      <c r="K16" s="13">
        <f t="shared" si="7"/>
        <v>0.80464112250404751</v>
      </c>
      <c r="L16" s="13">
        <f t="shared" si="8"/>
        <v>0.77998383260348436</v>
      </c>
      <c r="M16" s="13">
        <f t="shared" si="9"/>
        <v>0.33853094304373832</v>
      </c>
      <c r="N16" s="13">
        <f t="shared" si="10"/>
        <v>0.26404866241012687</v>
      </c>
      <c r="O16" s="31">
        <v>0.74496000139771512</v>
      </c>
      <c r="P16" s="31">
        <f t="shared" si="1"/>
        <v>3.0350575184676458</v>
      </c>
      <c r="Q16" s="32">
        <v>7</v>
      </c>
      <c r="R16" s="13">
        <f>SUM(Table1[[#This Row],[Kumulatif Kedatangan Pelanggan(D)]:[Lama Penyiapan Pesanan (F)]])</f>
        <v>10.78001751986536</v>
      </c>
      <c r="S16" s="17">
        <f>R15-Table1[[#This Row],[Kumulatif Kedatangan Pelanggan(D)]]</f>
        <v>9.5043120052012746</v>
      </c>
      <c r="T16" s="42">
        <f>IF((R15-Table1[[#This Row],[Kumulatif Kedatangan Pelanggan(D)]])&lt;=0,0,(R15-Table1[[#This Row],[Kumulatif Kedatangan Pelanggan(D)]]))</f>
        <v>9.5043120052012746</v>
      </c>
      <c r="U16" s="53">
        <f>IF((Table1[[#This Row],[Kumulatif Kedatangan Pelanggan(D)]]-R15)&lt;=0,0,(Table1[[#This Row],[Kumulatif Kedatangan Pelanggan(D)]]-R15))</f>
        <v>0</v>
      </c>
    </row>
    <row r="17" spans="1:21" ht="15.75" thickBot="1" x14ac:dyDescent="0.3">
      <c r="A17" s="12">
        <v>6</v>
      </c>
      <c r="B17" s="5">
        <f t="shared" si="2"/>
        <v>1367</v>
      </c>
      <c r="C17" s="5">
        <f t="shared" si="0"/>
        <v>77</v>
      </c>
      <c r="D17" s="5">
        <f t="shared" si="0"/>
        <v>1853</v>
      </c>
      <c r="E17" s="5">
        <f t="shared" si="0"/>
        <v>2.94</v>
      </c>
      <c r="F17" s="13">
        <f t="shared" si="0"/>
        <v>0.36</v>
      </c>
      <c r="G17" s="5">
        <f t="shared" si="3"/>
        <v>105259</v>
      </c>
      <c r="H17" s="5">
        <f t="shared" si="4"/>
        <v>1491</v>
      </c>
      <c r="I17" s="5">
        <f t="shared" si="5"/>
        <v>1774</v>
      </c>
      <c r="J17" s="6">
        <f t="shared" si="6"/>
        <v>0.80464112250404751</v>
      </c>
      <c r="K17" s="13">
        <f t="shared" si="7"/>
        <v>0.95736643281165679</v>
      </c>
      <c r="L17" s="13">
        <f t="shared" si="8"/>
        <v>0.6593313454108205</v>
      </c>
      <c r="M17" s="13">
        <f t="shared" si="9"/>
        <v>0.96497364053673562</v>
      </c>
      <c r="N17" s="13">
        <f t="shared" si="10"/>
        <v>0.6362373687010634</v>
      </c>
      <c r="O17" s="31">
        <v>1.9030199000162678</v>
      </c>
      <c r="P17" s="31">
        <f t="shared" si="1"/>
        <v>3.1690454527323828</v>
      </c>
      <c r="Q17" s="32">
        <v>7</v>
      </c>
      <c r="R17" s="13">
        <f>SUM(Table1[[#This Row],[Kumulatif Kedatangan Pelanggan(D)]:[Lama Penyiapan Pesanan (F)]])</f>
        <v>12.07206535274865</v>
      </c>
      <c r="S17" s="17">
        <f>R16-Table1[[#This Row],[Kumulatif Kedatangan Pelanggan(D)]]</f>
        <v>8.8769976198490923</v>
      </c>
      <c r="T17" s="42">
        <f>IF((R16-Table1[[#This Row],[Kumulatif Kedatangan Pelanggan(D)]])&lt;=0,0,(R16-Table1[[#This Row],[Kumulatif Kedatangan Pelanggan(D)]]))</f>
        <v>8.8769976198490923</v>
      </c>
      <c r="U17" s="53">
        <f>IF((Table1[[#This Row],[Kumulatif Kedatangan Pelanggan(D)]]-R16)&lt;=0,0,(Table1[[#This Row],[Kumulatif Kedatangan Pelanggan(D)]]-R16))</f>
        <v>0</v>
      </c>
    </row>
    <row r="18" spans="1:21" ht="15.75" thickBot="1" x14ac:dyDescent="0.3">
      <c r="A18" s="12">
        <v>7</v>
      </c>
      <c r="B18" s="5">
        <f t="shared" si="2"/>
        <v>1491</v>
      </c>
      <c r="C18" s="5">
        <f t="shared" si="0"/>
        <v>77</v>
      </c>
      <c r="D18" s="5">
        <f t="shared" si="0"/>
        <v>1853</v>
      </c>
      <c r="E18" s="5">
        <f t="shared" si="0"/>
        <v>2.94</v>
      </c>
      <c r="F18" s="13">
        <f t="shared" si="0"/>
        <v>0.36</v>
      </c>
      <c r="G18" s="5">
        <f t="shared" si="3"/>
        <v>114807</v>
      </c>
      <c r="H18" s="5">
        <f t="shared" si="4"/>
        <v>1774</v>
      </c>
      <c r="I18" s="5">
        <f t="shared" si="5"/>
        <v>1329</v>
      </c>
      <c r="J18" s="6">
        <f t="shared" si="6"/>
        <v>0.95736643281165679</v>
      </c>
      <c r="K18" s="13">
        <f t="shared" si="7"/>
        <v>0.71721532649757147</v>
      </c>
      <c r="L18" s="13">
        <f t="shared" si="8"/>
        <v>0.29519167812062375</v>
      </c>
      <c r="M18" s="13">
        <f t="shared" si="9"/>
        <v>-0.20276265236917754</v>
      </c>
      <c r="N18" s="13">
        <f t="shared" si="10"/>
        <v>-5.9853847613046185E-2</v>
      </c>
      <c r="O18" s="31">
        <v>2.4094916130374999</v>
      </c>
      <c r="P18" s="31">
        <f t="shared" si="1"/>
        <v>2.9184526148593033</v>
      </c>
      <c r="Q18" s="32">
        <v>7</v>
      </c>
      <c r="R18" s="13">
        <f>SUM(Table1[[#This Row],[Kumulatif Kedatangan Pelanggan(D)]:[Lama Penyiapan Pesanan (F)]])</f>
        <v>12.327944227896804</v>
      </c>
      <c r="S18" s="17">
        <f>R17-Table1[[#This Row],[Kumulatif Kedatangan Pelanggan(D)]]</f>
        <v>9.6625737397111493</v>
      </c>
      <c r="T18" s="42">
        <f>IF((R17-Table1[[#This Row],[Kumulatif Kedatangan Pelanggan(D)]])&lt;=0,0,(R17-Table1[[#This Row],[Kumulatif Kedatangan Pelanggan(D)]]))</f>
        <v>9.6625737397111493</v>
      </c>
      <c r="U18" s="53">
        <f>IF((Table1[[#This Row],[Kumulatif Kedatangan Pelanggan(D)]]-R17)&lt;=0,0,(Table1[[#This Row],[Kumulatif Kedatangan Pelanggan(D)]]-R17))</f>
        <v>0</v>
      </c>
    </row>
    <row r="19" spans="1:21" ht="15.75" thickBot="1" x14ac:dyDescent="0.3">
      <c r="A19" s="12">
        <v>8</v>
      </c>
      <c r="B19" s="5">
        <f t="shared" si="2"/>
        <v>1774</v>
      </c>
      <c r="C19" s="5">
        <f t="shared" si="0"/>
        <v>77</v>
      </c>
      <c r="D19" s="5">
        <f t="shared" si="0"/>
        <v>1853</v>
      </c>
      <c r="E19" s="5">
        <f t="shared" si="0"/>
        <v>2.94</v>
      </c>
      <c r="F19" s="13">
        <f t="shared" si="0"/>
        <v>0.36</v>
      </c>
      <c r="G19" s="5">
        <f t="shared" si="3"/>
        <v>136598</v>
      </c>
      <c r="H19" s="5">
        <f t="shared" si="4"/>
        <v>1329</v>
      </c>
      <c r="I19" s="5">
        <f t="shared" si="5"/>
        <v>418</v>
      </c>
      <c r="J19" s="6">
        <f t="shared" si="6"/>
        <v>0.71721532649757147</v>
      </c>
      <c r="K19" s="13">
        <f t="shared" si="7"/>
        <v>0.22558014031300594</v>
      </c>
      <c r="L19" s="13">
        <f t="shared" si="8"/>
        <v>0.81532713382067012</v>
      </c>
      <c r="M19" s="13">
        <f t="shared" si="9"/>
        <v>0.15226937215346828</v>
      </c>
      <c r="N19" s="13">
        <f t="shared" si="10"/>
        <v>0.12414935076656025</v>
      </c>
      <c r="O19" s="31">
        <v>4.0923469994146533</v>
      </c>
      <c r="P19" s="31">
        <f t="shared" si="1"/>
        <v>2.9846937662759618</v>
      </c>
      <c r="Q19" s="32">
        <v>7</v>
      </c>
      <c r="R19" s="13">
        <f>SUM(Table1[[#This Row],[Kumulatif Kedatangan Pelanggan(D)]:[Lama Penyiapan Pesanan (F)]])</f>
        <v>14.077040765690615</v>
      </c>
      <c r="S19" s="17">
        <f>R18-Table1[[#This Row],[Kumulatif Kedatangan Pelanggan(D)]]</f>
        <v>8.2355972284821508</v>
      </c>
      <c r="T19" s="42">
        <f>IF((R18-Table1[[#This Row],[Kumulatif Kedatangan Pelanggan(D)]])&lt;=0,0,(R18-Table1[[#This Row],[Kumulatif Kedatangan Pelanggan(D)]]))</f>
        <v>8.2355972284821508</v>
      </c>
      <c r="U19" s="53">
        <f>IF((Table1[[#This Row],[Kumulatif Kedatangan Pelanggan(D)]]-R18)&lt;=0,0,(Table1[[#This Row],[Kumulatif Kedatangan Pelanggan(D)]]-R18))</f>
        <v>0</v>
      </c>
    </row>
    <row r="20" spans="1:21" ht="15.75" thickBot="1" x14ac:dyDescent="0.3">
      <c r="A20" s="12">
        <v>9</v>
      </c>
      <c r="B20" s="5">
        <f t="shared" si="2"/>
        <v>1329</v>
      </c>
      <c r="C20" s="5">
        <f t="shared" si="0"/>
        <v>77</v>
      </c>
      <c r="D20" s="5">
        <f t="shared" si="0"/>
        <v>1853</v>
      </c>
      <c r="E20" s="5">
        <f t="shared" si="0"/>
        <v>2.94</v>
      </c>
      <c r="F20" s="13">
        <f t="shared" si="0"/>
        <v>0.36</v>
      </c>
      <c r="G20" s="5">
        <f t="shared" si="3"/>
        <v>102333</v>
      </c>
      <c r="H20" s="5">
        <f t="shared" si="4"/>
        <v>418</v>
      </c>
      <c r="I20" s="5">
        <f t="shared" si="5"/>
        <v>685</v>
      </c>
      <c r="J20" s="6">
        <f t="shared" si="6"/>
        <v>0.22558014031300594</v>
      </c>
      <c r="K20" s="13">
        <f t="shared" si="7"/>
        <v>0.36967080410145708</v>
      </c>
      <c r="L20" s="13">
        <f t="shared" si="8"/>
        <v>1.7257345066727985</v>
      </c>
      <c r="M20" s="13">
        <f t="shared" si="9"/>
        <v>-0.68372037361596183</v>
      </c>
      <c r="N20" s="13">
        <f t="shared" si="10"/>
        <v>-1.1799198416642833</v>
      </c>
      <c r="O20" s="31">
        <v>5.1235918929269832</v>
      </c>
      <c r="P20" s="31">
        <f t="shared" si="1"/>
        <v>2.5152288570008579</v>
      </c>
      <c r="Q20" s="32">
        <v>7</v>
      </c>
      <c r="R20" s="13">
        <f>SUM(Table1[[#This Row],[Kumulatif Kedatangan Pelanggan(D)]:[Lama Penyiapan Pesanan (F)]])</f>
        <v>14.638820749927842</v>
      </c>
      <c r="S20" s="17">
        <f>R19-Table1[[#This Row],[Kumulatif Kedatangan Pelanggan(D)]]</f>
        <v>8.9534488727636319</v>
      </c>
      <c r="T20" s="42">
        <f>IF((R19-Table1[[#This Row],[Kumulatif Kedatangan Pelanggan(D)]])&lt;=0,0,(R19-Table1[[#This Row],[Kumulatif Kedatangan Pelanggan(D)]]))</f>
        <v>8.9534488727636319</v>
      </c>
      <c r="U20" s="53">
        <f>IF((Table1[[#This Row],[Kumulatif Kedatangan Pelanggan(D)]]-R19)&lt;=0,0,(Table1[[#This Row],[Kumulatif Kedatangan Pelanggan(D)]]-R19))</f>
        <v>0</v>
      </c>
    </row>
    <row r="21" spans="1:21" ht="15.75" thickBot="1" x14ac:dyDescent="0.3">
      <c r="A21" s="12">
        <v>10</v>
      </c>
      <c r="B21" s="5">
        <f t="shared" si="2"/>
        <v>418</v>
      </c>
      <c r="C21" s="5">
        <f t="shared" si="0"/>
        <v>77</v>
      </c>
      <c r="D21" s="5">
        <f t="shared" si="0"/>
        <v>1853</v>
      </c>
      <c r="E21" s="5">
        <f t="shared" si="0"/>
        <v>2.94</v>
      </c>
      <c r="F21" s="13">
        <f t="shared" si="0"/>
        <v>0.36</v>
      </c>
      <c r="G21" s="5">
        <f t="shared" si="3"/>
        <v>32186</v>
      </c>
      <c r="H21" s="5">
        <f t="shared" si="4"/>
        <v>685</v>
      </c>
      <c r="I21" s="5">
        <f t="shared" si="5"/>
        <v>861</v>
      </c>
      <c r="J21" s="6">
        <f t="shared" si="6"/>
        <v>0.36967080410145708</v>
      </c>
      <c r="K21" s="13">
        <f t="shared" si="7"/>
        <v>0.46465191581219645</v>
      </c>
      <c r="L21" s="13">
        <f t="shared" si="8"/>
        <v>1.4107745305491834</v>
      </c>
      <c r="M21" s="13">
        <f t="shared" si="9"/>
        <v>-0.97569550506020131</v>
      </c>
      <c r="N21" s="13">
        <f t="shared" si="10"/>
        <v>-1.3764863681102539</v>
      </c>
      <c r="O21" s="31">
        <v>5.5032523662283568</v>
      </c>
      <c r="P21" s="31">
        <f t="shared" si="1"/>
        <v>2.4444649074803086</v>
      </c>
      <c r="Q21" s="32">
        <v>7</v>
      </c>
      <c r="R21" s="13">
        <f>SUM(Table1[[#This Row],[Kumulatif Kedatangan Pelanggan(D)]:[Lama Penyiapan Pesanan (F)]])</f>
        <v>14.947717273708665</v>
      </c>
      <c r="S21" s="17">
        <f>R20-Table1[[#This Row],[Kumulatif Kedatangan Pelanggan(D)]]</f>
        <v>9.1355683836994857</v>
      </c>
      <c r="T21" s="42">
        <f>IF((R20-Table1[[#This Row],[Kumulatif Kedatangan Pelanggan(D)]])&lt;=0,0,(R20-Table1[[#This Row],[Kumulatif Kedatangan Pelanggan(D)]]))</f>
        <v>9.1355683836994857</v>
      </c>
      <c r="U21" s="53">
        <f>IF((Table1[[#This Row],[Kumulatif Kedatangan Pelanggan(D)]]-R20)&lt;=0,0,(Table1[[#This Row],[Kumulatif Kedatangan Pelanggan(D)]]-R20))</f>
        <v>0</v>
      </c>
    </row>
    <row r="22" spans="1:21" ht="15.75" thickBot="1" x14ac:dyDescent="0.3">
      <c r="A22" s="12">
        <v>11</v>
      </c>
      <c r="B22" s="5">
        <f t="shared" si="2"/>
        <v>685</v>
      </c>
      <c r="C22" s="5">
        <f t="shared" si="0"/>
        <v>77</v>
      </c>
      <c r="D22" s="5">
        <f t="shared" si="0"/>
        <v>1853</v>
      </c>
      <c r="E22" s="5">
        <f t="shared" si="0"/>
        <v>2.94</v>
      </c>
      <c r="F22" s="13">
        <f t="shared" si="0"/>
        <v>0.36</v>
      </c>
      <c r="G22" s="5">
        <f t="shared" si="3"/>
        <v>52745</v>
      </c>
      <c r="H22" s="5">
        <f t="shared" si="4"/>
        <v>861</v>
      </c>
      <c r="I22" s="5">
        <f t="shared" si="5"/>
        <v>1442</v>
      </c>
      <c r="J22" s="6">
        <f t="shared" si="6"/>
        <v>0.46465191581219645</v>
      </c>
      <c r="K22" s="13">
        <f t="shared" si="7"/>
        <v>0.77819751753912569</v>
      </c>
      <c r="L22" s="13">
        <f t="shared" si="8"/>
        <v>1.2381168942047669</v>
      </c>
      <c r="M22" s="13">
        <f t="shared" si="9"/>
        <v>0.17818170210848971</v>
      </c>
      <c r="N22" s="13">
        <f t="shared" si="10"/>
        <v>0.22060977561868225</v>
      </c>
      <c r="O22" s="31">
        <v>6.5300029785878815</v>
      </c>
      <c r="P22" s="31">
        <f t="shared" si="1"/>
        <v>3.0194195192227253</v>
      </c>
      <c r="Q22" s="32">
        <v>7</v>
      </c>
      <c r="R22" s="13">
        <f>SUM(Table1[[#This Row],[Kumulatif Kedatangan Pelanggan(D)]:[Lama Penyiapan Pesanan (F)]])</f>
        <v>16.549422497810607</v>
      </c>
      <c r="S22" s="17">
        <f>R21-Table1[[#This Row],[Kumulatif Kedatangan Pelanggan(D)]]</f>
        <v>8.4177142951207848</v>
      </c>
      <c r="T22" s="42">
        <f>IF((R21-Table1[[#This Row],[Kumulatif Kedatangan Pelanggan(D)]])&lt;=0,0,(R21-Table1[[#This Row],[Kumulatif Kedatangan Pelanggan(D)]]))</f>
        <v>8.4177142951207848</v>
      </c>
      <c r="U22" s="53">
        <f>IF((Table1[[#This Row],[Kumulatif Kedatangan Pelanggan(D)]]-R21)&lt;=0,0,(Table1[[#This Row],[Kumulatif Kedatangan Pelanggan(D)]]-R21))</f>
        <v>0</v>
      </c>
    </row>
    <row r="23" spans="1:21" ht="15.75" thickBot="1" x14ac:dyDescent="0.3">
      <c r="A23" s="12">
        <v>12</v>
      </c>
      <c r="B23" s="5">
        <f t="shared" si="2"/>
        <v>861</v>
      </c>
      <c r="C23" s="5">
        <f t="shared" si="0"/>
        <v>77</v>
      </c>
      <c r="D23" s="5">
        <f t="shared" si="0"/>
        <v>1853</v>
      </c>
      <c r="E23" s="5">
        <f t="shared" si="0"/>
        <v>2.94</v>
      </c>
      <c r="F23" s="13">
        <f t="shared" si="0"/>
        <v>0.36</v>
      </c>
      <c r="G23" s="5">
        <f t="shared" si="3"/>
        <v>66297</v>
      </c>
      <c r="H23" s="5">
        <f t="shared" si="4"/>
        <v>1442</v>
      </c>
      <c r="I23" s="5">
        <f t="shared" si="5"/>
        <v>1707</v>
      </c>
      <c r="J23" s="6">
        <f t="shared" si="6"/>
        <v>0.77819751753912569</v>
      </c>
      <c r="K23" s="13">
        <f t="shared" si="7"/>
        <v>0.92120885051268209</v>
      </c>
      <c r="L23" s="13">
        <f t="shared" si="8"/>
        <v>0.70820181931489767</v>
      </c>
      <c r="M23" s="13">
        <f t="shared" si="9"/>
        <v>0.88104491711735167</v>
      </c>
      <c r="N23" s="13">
        <f t="shared" si="10"/>
        <v>0.62395761320065168</v>
      </c>
      <c r="O23" s="31">
        <v>6.9051692950841321</v>
      </c>
      <c r="P23" s="31">
        <f t="shared" si="1"/>
        <v>3.1646247407522345</v>
      </c>
      <c r="Q23" s="32">
        <v>7</v>
      </c>
      <c r="R23" s="13">
        <f>SUM(Table1[[#This Row],[Kumulatif Kedatangan Pelanggan(D)]:[Lama Penyiapan Pesanan (F)]])</f>
        <v>17.069794035836367</v>
      </c>
      <c r="S23" s="17">
        <f>R22-Table1[[#This Row],[Kumulatif Kedatangan Pelanggan(D)]]</f>
        <v>9.6442532027264747</v>
      </c>
      <c r="T23" s="42">
        <f>IF((R22-Table1[[#This Row],[Kumulatif Kedatangan Pelanggan(D)]])&lt;=0,0,(R22-Table1[[#This Row],[Kumulatif Kedatangan Pelanggan(D)]]))</f>
        <v>9.6442532027264747</v>
      </c>
      <c r="U23" s="53">
        <f>IF((Table1[[#This Row],[Kumulatif Kedatangan Pelanggan(D)]]-R22)&lt;=0,0,(Table1[[#This Row],[Kumulatif Kedatangan Pelanggan(D)]]-R22))</f>
        <v>0</v>
      </c>
    </row>
    <row r="24" spans="1:21" ht="15.75" thickBot="1" x14ac:dyDescent="0.3">
      <c r="A24" s="12">
        <v>13</v>
      </c>
      <c r="B24" s="5">
        <f t="shared" si="2"/>
        <v>1442</v>
      </c>
      <c r="C24" s="5">
        <f t="shared" si="0"/>
        <v>77</v>
      </c>
      <c r="D24" s="5">
        <f t="shared" si="0"/>
        <v>1853</v>
      </c>
      <c r="E24" s="5">
        <f t="shared" si="0"/>
        <v>2.94</v>
      </c>
      <c r="F24" s="13">
        <f t="shared" si="0"/>
        <v>0.36</v>
      </c>
      <c r="G24" s="5">
        <f t="shared" si="3"/>
        <v>111034</v>
      </c>
      <c r="H24" s="5">
        <f t="shared" si="4"/>
        <v>1707</v>
      </c>
      <c r="I24" s="5">
        <f t="shared" si="5"/>
        <v>1729</v>
      </c>
      <c r="J24" s="6">
        <f t="shared" si="6"/>
        <v>0.92120885051268209</v>
      </c>
      <c r="K24" s="13">
        <f t="shared" si="7"/>
        <v>0.93308148947652458</v>
      </c>
      <c r="L24" s="13">
        <f t="shared" si="8"/>
        <v>0.40513825662585662</v>
      </c>
      <c r="M24" s="13">
        <f t="shared" si="9"/>
        <v>0.91386136296863696</v>
      </c>
      <c r="N24" s="13">
        <f t="shared" si="10"/>
        <v>0.37024019939084274</v>
      </c>
      <c r="O24" s="31">
        <v>7.9141546277615111</v>
      </c>
      <c r="P24" s="31">
        <f t="shared" si="1"/>
        <v>3.0732864717807034</v>
      </c>
      <c r="Q24" s="32">
        <v>7</v>
      </c>
      <c r="R24" s="13">
        <f>SUM(Table1[[#This Row],[Kumulatif Kedatangan Pelanggan(D)]:[Lama Penyiapan Pesanan (F)]])</f>
        <v>17.987441099542217</v>
      </c>
      <c r="S24" s="17">
        <f>R23-Table1[[#This Row],[Kumulatif Kedatangan Pelanggan(D)]]</f>
        <v>9.1556394080748547</v>
      </c>
      <c r="T24" s="42">
        <f>IF((R23-Table1[[#This Row],[Kumulatif Kedatangan Pelanggan(D)]])&lt;=0,0,(R23-Table1[[#This Row],[Kumulatif Kedatangan Pelanggan(D)]]))</f>
        <v>9.1556394080748547</v>
      </c>
      <c r="U24" s="53">
        <f>IF((Table1[[#This Row],[Kumulatif Kedatangan Pelanggan(D)]]-R23)&lt;=0,0,(Table1[[#This Row],[Kumulatif Kedatangan Pelanggan(D)]]-R23))</f>
        <v>0</v>
      </c>
    </row>
    <row r="25" spans="1:21" ht="15.75" thickBot="1" x14ac:dyDescent="0.3">
      <c r="A25" s="12">
        <v>14</v>
      </c>
      <c r="B25" s="5">
        <f t="shared" si="2"/>
        <v>1707</v>
      </c>
      <c r="C25" s="5">
        <f t="shared" si="0"/>
        <v>77</v>
      </c>
      <c r="D25" s="5">
        <f t="shared" si="0"/>
        <v>1853</v>
      </c>
      <c r="E25" s="5">
        <f t="shared" si="0"/>
        <v>2.94</v>
      </c>
      <c r="F25" s="13">
        <f t="shared" si="0"/>
        <v>0.36</v>
      </c>
      <c r="G25" s="5">
        <f t="shared" si="3"/>
        <v>131439</v>
      </c>
      <c r="H25" s="5">
        <f t="shared" si="4"/>
        <v>1729</v>
      </c>
      <c r="I25" s="5">
        <f t="shared" si="5"/>
        <v>1570</v>
      </c>
      <c r="J25" s="6">
        <f t="shared" si="6"/>
        <v>0.93308148947652458</v>
      </c>
      <c r="K25" s="13">
        <f t="shared" si="7"/>
        <v>0.84727468969239073</v>
      </c>
      <c r="L25" s="13">
        <f t="shared" si="8"/>
        <v>0.37219011432887156</v>
      </c>
      <c r="M25" s="13">
        <f t="shared" si="9"/>
        <v>0.57559995464907543</v>
      </c>
      <c r="N25" s="13">
        <f t="shared" si="10"/>
        <v>0.21423261292853266</v>
      </c>
      <c r="O25" s="31">
        <v>8.2715561503264627</v>
      </c>
      <c r="P25" s="31">
        <f t="shared" si="1"/>
        <v>3.0171237406542719</v>
      </c>
      <c r="Q25" s="32">
        <v>7</v>
      </c>
      <c r="R25" s="13">
        <f>SUM(Table1[[#This Row],[Kumulatif Kedatangan Pelanggan(D)]:[Lama Penyiapan Pesanan (F)]])</f>
        <v>18.288679890980735</v>
      </c>
      <c r="S25" s="17">
        <f>R24-Table1[[#This Row],[Kumulatif Kedatangan Pelanggan(D)]]</f>
        <v>9.715884949215754</v>
      </c>
      <c r="T25" s="42">
        <f>IF((R24-Table1[[#This Row],[Kumulatif Kedatangan Pelanggan(D)]])&lt;=0,0,(R24-Table1[[#This Row],[Kumulatif Kedatangan Pelanggan(D)]]))</f>
        <v>9.715884949215754</v>
      </c>
      <c r="U25" s="53">
        <f>IF((Table1[[#This Row],[Kumulatif Kedatangan Pelanggan(D)]]-R24)&lt;=0,0,(Table1[[#This Row],[Kumulatif Kedatangan Pelanggan(D)]]-R24))</f>
        <v>0</v>
      </c>
    </row>
    <row r="26" spans="1:21" ht="15.75" thickBot="1" x14ac:dyDescent="0.3">
      <c r="A26" s="12">
        <v>15</v>
      </c>
      <c r="B26" s="5">
        <f t="shared" si="2"/>
        <v>1729</v>
      </c>
      <c r="C26" s="5">
        <f t="shared" si="0"/>
        <v>77</v>
      </c>
      <c r="D26" s="5">
        <f t="shared" si="0"/>
        <v>1853</v>
      </c>
      <c r="E26" s="5">
        <f t="shared" si="0"/>
        <v>2.94</v>
      </c>
      <c r="F26" s="13">
        <f t="shared" si="0"/>
        <v>0.36</v>
      </c>
      <c r="G26" s="5">
        <f t="shared" si="3"/>
        <v>133133</v>
      </c>
      <c r="H26" s="5">
        <f t="shared" si="4"/>
        <v>1570</v>
      </c>
      <c r="I26" s="5">
        <f t="shared" si="5"/>
        <v>445</v>
      </c>
      <c r="J26" s="6">
        <f t="shared" si="6"/>
        <v>0.84727468969239073</v>
      </c>
      <c r="K26" s="13">
        <f t="shared" si="7"/>
        <v>0.24015110631408526</v>
      </c>
      <c r="L26" s="13">
        <f t="shared" si="8"/>
        <v>0.57572619871429509</v>
      </c>
      <c r="M26" s="13">
        <f t="shared" si="9"/>
        <v>6.1236750026436762E-2</v>
      </c>
      <c r="N26" s="13">
        <f t="shared" si="10"/>
        <v>3.5255601314337949E-2</v>
      </c>
      <c r="O26" s="31">
        <v>9.212658830259258</v>
      </c>
      <c r="P26" s="31">
        <f t="shared" si="1"/>
        <v>2.9526920164731618</v>
      </c>
      <c r="Q26" s="32">
        <v>7</v>
      </c>
      <c r="R26" s="13">
        <f>SUM(Table1[[#This Row],[Kumulatif Kedatangan Pelanggan(D)]:[Lama Penyiapan Pesanan (F)]])</f>
        <v>19.165350846732419</v>
      </c>
      <c r="S26" s="17">
        <f>R25-Table1[[#This Row],[Kumulatif Kedatangan Pelanggan(D)]]</f>
        <v>9.0760210607214766</v>
      </c>
      <c r="T26" s="42">
        <f>IF((R25-Table1[[#This Row],[Kumulatif Kedatangan Pelanggan(D)]])&lt;=0,0,(R25-Table1[[#This Row],[Kumulatif Kedatangan Pelanggan(D)]]))</f>
        <v>9.0760210607214766</v>
      </c>
      <c r="U26" s="53">
        <f>IF((Table1[[#This Row],[Kumulatif Kedatangan Pelanggan(D)]]-R25)&lt;=0,0,(Table1[[#This Row],[Kumulatif Kedatangan Pelanggan(D)]]-R25))</f>
        <v>0</v>
      </c>
    </row>
    <row r="27" spans="1:21" ht="15.75" thickBot="1" x14ac:dyDescent="0.3">
      <c r="A27" s="12">
        <v>16</v>
      </c>
      <c r="B27" s="5">
        <f t="shared" si="2"/>
        <v>1570</v>
      </c>
      <c r="C27" s="5">
        <f t="shared" si="0"/>
        <v>77</v>
      </c>
      <c r="D27" s="5">
        <f t="shared" si="0"/>
        <v>1853</v>
      </c>
      <c r="E27" s="5">
        <f t="shared" si="0"/>
        <v>2.94</v>
      </c>
      <c r="F27" s="13">
        <f t="shared" si="0"/>
        <v>0.36</v>
      </c>
      <c r="G27" s="5">
        <f t="shared" si="3"/>
        <v>120890</v>
      </c>
      <c r="H27" s="5">
        <f t="shared" si="4"/>
        <v>445</v>
      </c>
      <c r="I27" s="5">
        <f t="shared" si="5"/>
        <v>911</v>
      </c>
      <c r="J27" s="6">
        <f t="shared" si="6"/>
        <v>0.24015110631408526</v>
      </c>
      <c r="K27" s="13">
        <f t="shared" si="7"/>
        <v>0.49163518618456559</v>
      </c>
      <c r="L27" s="13">
        <f t="shared" si="8"/>
        <v>1.6890748616441604</v>
      </c>
      <c r="M27" s="13">
        <f t="shared" si="9"/>
        <v>-0.99868370810526419</v>
      </c>
      <c r="N27" s="13">
        <f t="shared" si="10"/>
        <v>-1.6868515460941762</v>
      </c>
      <c r="O27" s="31">
        <v>9.5021794738745822</v>
      </c>
      <c r="P27" s="31">
        <f t="shared" si="1"/>
        <v>2.3327334434060965</v>
      </c>
      <c r="Q27" s="32">
        <v>7</v>
      </c>
      <c r="R27" s="13">
        <f>SUM(Table1[[#This Row],[Kumulatif Kedatangan Pelanggan(D)]:[Lama Penyiapan Pesanan (F)]])</f>
        <v>18.834912917280679</v>
      </c>
      <c r="S27" s="17">
        <f>R26-Table1[[#This Row],[Kumulatif Kedatangan Pelanggan(D)]]</f>
        <v>9.6631713728578372</v>
      </c>
      <c r="T27" s="42">
        <f>IF((R26-Table1[[#This Row],[Kumulatif Kedatangan Pelanggan(D)]])&lt;=0,0,(R26-Table1[[#This Row],[Kumulatif Kedatangan Pelanggan(D)]]))</f>
        <v>9.6631713728578372</v>
      </c>
      <c r="U27" s="53">
        <f>IF((Table1[[#This Row],[Kumulatif Kedatangan Pelanggan(D)]]-R26)&lt;=0,0,(Table1[[#This Row],[Kumulatif Kedatangan Pelanggan(D)]]-R26))</f>
        <v>0</v>
      </c>
    </row>
    <row r="28" spans="1:21" ht="15.75" thickBot="1" x14ac:dyDescent="0.3">
      <c r="A28" s="12">
        <v>17</v>
      </c>
      <c r="B28" s="5">
        <f t="shared" si="2"/>
        <v>445</v>
      </c>
      <c r="C28" s="5">
        <f t="shared" si="0"/>
        <v>77</v>
      </c>
      <c r="D28" s="5">
        <f t="shared" si="0"/>
        <v>1853</v>
      </c>
      <c r="E28" s="5">
        <f t="shared" si="0"/>
        <v>2.94</v>
      </c>
      <c r="F28" s="13">
        <f t="shared" si="0"/>
        <v>0.36</v>
      </c>
      <c r="G28" s="5">
        <f t="shared" si="3"/>
        <v>34265</v>
      </c>
      <c r="H28" s="5">
        <f t="shared" si="4"/>
        <v>911</v>
      </c>
      <c r="I28" s="5">
        <f t="shared" si="5"/>
        <v>1586</v>
      </c>
      <c r="J28" s="6">
        <f t="shared" si="6"/>
        <v>0.49163518618456559</v>
      </c>
      <c r="K28" s="13">
        <f t="shared" si="7"/>
        <v>0.85590933621154885</v>
      </c>
      <c r="L28" s="13">
        <f t="shared" si="8"/>
        <v>1.1916529100584627</v>
      </c>
      <c r="M28" s="13">
        <f t="shared" si="9"/>
        <v>0.61911289303839712</v>
      </c>
      <c r="N28" s="13">
        <f t="shared" si="10"/>
        <v>0.73776768064391973</v>
      </c>
      <c r="O28" s="31">
        <v>10.212204455871877</v>
      </c>
      <c r="P28" s="31">
        <f t="shared" si="1"/>
        <v>3.2055963650318109</v>
      </c>
      <c r="Q28" s="32">
        <v>7</v>
      </c>
      <c r="R28" s="13">
        <f>SUM(Table1[[#This Row],[Kumulatif Kedatangan Pelanggan(D)]:[Lama Penyiapan Pesanan (F)]])</f>
        <v>20.417800820903686</v>
      </c>
      <c r="S28" s="17">
        <f>R27-Table1[[#This Row],[Kumulatif Kedatangan Pelanggan(D)]]</f>
        <v>8.6227084614088021</v>
      </c>
      <c r="T28" s="42">
        <f>IF((R27-Table1[[#This Row],[Kumulatif Kedatangan Pelanggan(D)]])&lt;=0,0,(R27-Table1[[#This Row],[Kumulatif Kedatangan Pelanggan(D)]]))</f>
        <v>8.6227084614088021</v>
      </c>
      <c r="U28" s="53">
        <f>IF((Table1[[#This Row],[Kumulatif Kedatangan Pelanggan(D)]]-R27)&lt;=0,0,(Table1[[#This Row],[Kumulatif Kedatangan Pelanggan(D)]]-R27))</f>
        <v>0</v>
      </c>
    </row>
    <row r="29" spans="1:21" ht="15.75" thickBot="1" x14ac:dyDescent="0.3">
      <c r="A29" s="12">
        <v>18</v>
      </c>
      <c r="B29" s="5">
        <f t="shared" si="2"/>
        <v>911</v>
      </c>
      <c r="C29" s="5">
        <f t="shared" ref="C29:F31" si="11">C28</f>
        <v>77</v>
      </c>
      <c r="D29" s="5">
        <f t="shared" si="11"/>
        <v>1853</v>
      </c>
      <c r="E29" s="5">
        <f t="shared" si="11"/>
        <v>2.94</v>
      </c>
      <c r="F29" s="13">
        <f t="shared" si="11"/>
        <v>0.36</v>
      </c>
      <c r="G29" s="5">
        <f t="shared" si="3"/>
        <v>70147</v>
      </c>
      <c r="H29" s="5">
        <f t="shared" si="4"/>
        <v>1586</v>
      </c>
      <c r="I29" s="5">
        <f t="shared" si="5"/>
        <v>1677</v>
      </c>
      <c r="J29" s="6">
        <f t="shared" si="6"/>
        <v>0.85590933621154885</v>
      </c>
      <c r="K29" s="13">
        <f t="shared" si="7"/>
        <v>0.90501888828926069</v>
      </c>
      <c r="L29" s="13">
        <f t="shared" si="8"/>
        <v>0.55783657838217537</v>
      </c>
      <c r="M29" s="13">
        <f t="shared" si="9"/>
        <v>0.82843136489314639</v>
      </c>
      <c r="N29" s="13">
        <f t="shared" si="10"/>
        <v>0.46212931801646817</v>
      </c>
      <c r="O29" s="31">
        <v>10.270652563821768</v>
      </c>
      <c r="P29" s="31">
        <f t="shared" si="1"/>
        <v>3.1063665544859287</v>
      </c>
      <c r="Q29" s="32">
        <v>7</v>
      </c>
      <c r="R29" s="13">
        <f>SUM(Table1[[#This Row],[Kumulatif Kedatangan Pelanggan(D)]:[Lama Penyiapan Pesanan (F)]])</f>
        <v>20.377019118307697</v>
      </c>
      <c r="S29" s="17">
        <f>R28-Table1[[#This Row],[Kumulatif Kedatangan Pelanggan(D)]]</f>
        <v>10.147148257081918</v>
      </c>
      <c r="T29" s="42">
        <f>IF((R28-Table1[[#This Row],[Kumulatif Kedatangan Pelanggan(D)]])&lt;=0,0,(R28-Table1[[#This Row],[Kumulatif Kedatangan Pelanggan(D)]]))</f>
        <v>10.147148257081918</v>
      </c>
      <c r="U29" s="53">
        <f>IF((Table1[[#This Row],[Kumulatif Kedatangan Pelanggan(D)]]-R28)&lt;=0,0,(Table1[[#This Row],[Kumulatif Kedatangan Pelanggan(D)]]-R28))</f>
        <v>0</v>
      </c>
    </row>
    <row r="30" spans="1:21" ht="15.75" thickBot="1" x14ac:dyDescent="0.3">
      <c r="A30" s="12">
        <v>19</v>
      </c>
      <c r="B30" s="5">
        <f t="shared" si="2"/>
        <v>1586</v>
      </c>
      <c r="C30" s="5">
        <f t="shared" si="11"/>
        <v>77</v>
      </c>
      <c r="D30" s="5">
        <f t="shared" si="11"/>
        <v>1853</v>
      </c>
      <c r="E30" s="5">
        <f t="shared" si="11"/>
        <v>2.94</v>
      </c>
      <c r="F30" s="13">
        <f t="shared" si="11"/>
        <v>0.36</v>
      </c>
      <c r="G30" s="5">
        <f t="shared" si="3"/>
        <v>122122</v>
      </c>
      <c r="H30" s="5">
        <f t="shared" si="4"/>
        <v>1677</v>
      </c>
      <c r="I30" s="5">
        <f t="shared" si="5"/>
        <v>1272</v>
      </c>
      <c r="J30" s="6">
        <f t="shared" si="6"/>
        <v>0.90501888828926069</v>
      </c>
      <c r="K30" s="13">
        <f t="shared" si="7"/>
        <v>0.68645439827307064</v>
      </c>
      <c r="L30" s="13">
        <f t="shared" si="8"/>
        <v>0.44676495937383204</v>
      </c>
      <c r="M30" s="13">
        <f t="shared" si="9"/>
        <v>-0.38714468330019103</v>
      </c>
      <c r="N30" s="13">
        <f t="shared" si="10"/>
        <v>-0.17296267870640492</v>
      </c>
      <c r="O30" s="31">
        <v>10.391405596065001</v>
      </c>
      <c r="P30" s="31">
        <f t="shared" si="1"/>
        <v>2.8777334356656943</v>
      </c>
      <c r="Q30" s="32">
        <v>7</v>
      </c>
      <c r="R30" s="13">
        <f>SUM(Table1[[#This Row],[Kumulatif Kedatangan Pelanggan(D)]:[Lama Penyiapan Pesanan (F)]])</f>
        <v>20.269139031730695</v>
      </c>
      <c r="S30" s="17">
        <f>R29-Table1[[#This Row],[Kumulatif Kedatangan Pelanggan(D)]]</f>
        <v>9.985613522242696</v>
      </c>
      <c r="T30" s="42">
        <f>IF((R29-Table1[[#This Row],[Kumulatif Kedatangan Pelanggan(D)]])&lt;=0,0,(R29-Table1[[#This Row],[Kumulatif Kedatangan Pelanggan(D)]]))</f>
        <v>9.985613522242696</v>
      </c>
      <c r="U30" s="53">
        <f>IF((Table1[[#This Row],[Kumulatif Kedatangan Pelanggan(D)]]-R29)&lt;=0,0,(Table1[[#This Row],[Kumulatif Kedatangan Pelanggan(D)]]-R29))</f>
        <v>0</v>
      </c>
    </row>
    <row r="31" spans="1:21" ht="15.75" thickBot="1" x14ac:dyDescent="0.3">
      <c r="A31" s="12">
        <v>20</v>
      </c>
      <c r="B31" s="5">
        <f t="shared" si="2"/>
        <v>1677</v>
      </c>
      <c r="C31" s="5">
        <f t="shared" si="11"/>
        <v>77</v>
      </c>
      <c r="D31" s="5">
        <f t="shared" si="11"/>
        <v>1853</v>
      </c>
      <c r="E31" s="5">
        <f t="shared" si="11"/>
        <v>2.94</v>
      </c>
      <c r="F31" s="13">
        <f t="shared" si="11"/>
        <v>0.36</v>
      </c>
      <c r="G31" s="5">
        <f t="shared" si="3"/>
        <v>129129</v>
      </c>
      <c r="H31" s="5">
        <f t="shared" si="4"/>
        <v>1272</v>
      </c>
      <c r="I31" s="5">
        <f t="shared" si="5"/>
        <v>1588</v>
      </c>
      <c r="J31" s="6">
        <f t="shared" si="6"/>
        <v>0.68645439827307064</v>
      </c>
      <c r="K31" s="13">
        <f t="shared" si="7"/>
        <v>0.85698866702644361</v>
      </c>
      <c r="L31" s="13">
        <f t="shared" si="8"/>
        <v>0.86742778648748897</v>
      </c>
      <c r="M31" s="13">
        <f t="shared" si="9"/>
        <v>0.62442637955422053</v>
      </c>
      <c r="N31" s="13">
        <f t="shared" si="10"/>
        <v>0.54164479224111417</v>
      </c>
      <c r="O31" s="31">
        <v>10.650719392915876</v>
      </c>
      <c r="P31" s="31">
        <f t="shared" si="1"/>
        <v>3.1349921252068009</v>
      </c>
      <c r="Q31" s="32">
        <v>7</v>
      </c>
      <c r="R31" s="33">
        <f>SUM(Table1[[#This Row],[Kumulatif Kedatangan Pelanggan(D)]:[Lama Penyiapan Pesanan (F)]])</f>
        <v>20.785711518122678</v>
      </c>
      <c r="S31" s="17">
        <f>R30-Table1[[#This Row],[Kumulatif Kedatangan Pelanggan(D)]]</f>
        <v>9.6184196388148191</v>
      </c>
      <c r="T31" s="42">
        <f>IF((R30-Table1[[#This Row],[Kumulatif Kedatangan Pelanggan(D)]])&lt;=0,0,(R30-Table1[[#This Row],[Kumulatif Kedatangan Pelanggan(D)]]))</f>
        <v>9.6184196388148191</v>
      </c>
      <c r="U31" s="53">
        <f>IF((Table1[[#This Row],[Kumulatif Kedatangan Pelanggan(D)]]-R30)&lt;=0,0,(Table1[[#This Row],[Kumulatif Kedatangan Pelanggan(D)]]-R30))</f>
        <v>0</v>
      </c>
    </row>
    <row r="32" spans="1:21" ht="15.75" thickBot="1" x14ac:dyDescent="0.3">
      <c r="A32" s="12">
        <v>21</v>
      </c>
      <c r="B32" s="5">
        <f t="shared" ref="B32:B63" si="12">H31</f>
        <v>1272</v>
      </c>
      <c r="C32" s="5">
        <f t="shared" ref="C32:C63" si="13">C31</f>
        <v>77</v>
      </c>
      <c r="D32" s="5">
        <f t="shared" ref="D32:D63" si="14">D31</f>
        <v>1853</v>
      </c>
      <c r="E32" s="5">
        <f t="shared" ref="E32:E63" si="15">E31</f>
        <v>2.94</v>
      </c>
      <c r="F32" s="13">
        <f t="shared" ref="F32:F63" si="16">F31</f>
        <v>0.36</v>
      </c>
      <c r="G32" s="5">
        <f t="shared" ref="G32:G63" si="17">C32*B32</f>
        <v>97944</v>
      </c>
      <c r="H32" s="5">
        <f t="shared" ref="H32:H63" si="18">MOD(G32,D32)</f>
        <v>1588</v>
      </c>
      <c r="I32" s="5">
        <f t="shared" ref="I32:I63" si="19">MOD((C32*G32),D32)</f>
        <v>1831</v>
      </c>
      <c r="J32" s="6">
        <f t="shared" ref="J32:J63" si="20">H32/D32</f>
        <v>0.85698866702644361</v>
      </c>
      <c r="K32" s="13">
        <f t="shared" ref="K32:K63" si="21">I32/D32</f>
        <v>0.98812736103615761</v>
      </c>
      <c r="L32" s="13">
        <f t="shared" ref="L32:L63" si="22">(-2*LN(J32))^(1/2)</f>
        <v>0.5555728295701271</v>
      </c>
      <c r="M32" s="13">
        <f t="shared" ref="M32:M63" si="23">COS((2*(22/7))*K32)</f>
        <v>0.997401990096067</v>
      </c>
      <c r="N32" s="13">
        <f t="shared" ref="N32:N63" si="24">M32*L32</f>
        <v>0.55412944585654789</v>
      </c>
      <c r="O32" s="31">
        <v>11.269308229109061</v>
      </c>
      <c r="P32" s="31">
        <f t="shared" ref="P32:P63" si="25">E32+(F32*N32)</f>
        <v>3.139486600508357</v>
      </c>
      <c r="Q32" s="32">
        <v>7</v>
      </c>
      <c r="R32" s="13">
        <f>SUM(Table1[[#This Row],[Kumulatif Kedatangan Pelanggan(D)]:[Lama Penyiapan Pesanan (F)]])</f>
        <v>21.40879482961742</v>
      </c>
      <c r="S32" s="17"/>
      <c r="T32" s="42">
        <f>IF((R31-Table1[[#This Row],[Kumulatif Kedatangan Pelanggan(D)]])&lt;=0,0,(R31-Table1[[#This Row],[Kumulatif Kedatangan Pelanggan(D)]]))</f>
        <v>9.516403289013617</v>
      </c>
      <c r="U32" s="53">
        <f>IF((Table1[[#This Row],[Kumulatif Kedatangan Pelanggan(D)]]-R31)&lt;=0,0,(Table1[[#This Row],[Kumulatif Kedatangan Pelanggan(D)]]-R31))</f>
        <v>0</v>
      </c>
    </row>
    <row r="33" spans="1:21" ht="15.75" thickBot="1" x14ac:dyDescent="0.3">
      <c r="A33" s="12">
        <v>22</v>
      </c>
      <c r="B33" s="5">
        <f t="shared" si="12"/>
        <v>1588</v>
      </c>
      <c r="C33" s="5">
        <f t="shared" si="13"/>
        <v>77</v>
      </c>
      <c r="D33" s="5">
        <f t="shared" si="14"/>
        <v>1853</v>
      </c>
      <c r="E33" s="5">
        <f t="shared" si="15"/>
        <v>2.94</v>
      </c>
      <c r="F33" s="13">
        <f t="shared" si="16"/>
        <v>0.36</v>
      </c>
      <c r="G33" s="5">
        <f t="shared" si="17"/>
        <v>122276</v>
      </c>
      <c r="H33" s="5">
        <f t="shared" si="18"/>
        <v>1831</v>
      </c>
      <c r="I33" s="5">
        <f t="shared" si="19"/>
        <v>159</v>
      </c>
      <c r="J33" s="6">
        <f t="shared" si="20"/>
        <v>0.98812736103615761</v>
      </c>
      <c r="K33" s="13">
        <f t="shared" si="21"/>
        <v>8.580679978413383E-2</v>
      </c>
      <c r="L33" s="13">
        <f t="shared" si="22"/>
        <v>0.15455537267173236</v>
      </c>
      <c r="M33" s="13">
        <f t="shared" si="23"/>
        <v>0.85803907949731373</v>
      </c>
      <c r="N33" s="13">
        <f t="shared" si="24"/>
        <v>0.13261454969861752</v>
      </c>
      <c r="O33" s="31">
        <v>14.401566542850981</v>
      </c>
      <c r="P33" s="31">
        <f t="shared" si="25"/>
        <v>2.9877412378915023</v>
      </c>
      <c r="Q33" s="32">
        <v>7</v>
      </c>
      <c r="R33" s="13">
        <f>SUM(Table1[[#This Row],[Kumulatif Kedatangan Pelanggan(D)]:[Lama Penyiapan Pesanan (F)]])</f>
        <v>24.389307780742485</v>
      </c>
      <c r="S33" s="17"/>
      <c r="T33" s="42">
        <f>IF((R32-Table1[[#This Row],[Kumulatif Kedatangan Pelanggan(D)]])&lt;=0,0,(R32-Table1[[#This Row],[Kumulatif Kedatangan Pelanggan(D)]]))</f>
        <v>7.0072282867664395</v>
      </c>
      <c r="U33" s="53">
        <f>IF((Table1[[#This Row],[Kumulatif Kedatangan Pelanggan(D)]]-R32)&lt;=0,0,(Table1[[#This Row],[Kumulatif Kedatangan Pelanggan(D)]]-R32))</f>
        <v>0</v>
      </c>
    </row>
    <row r="34" spans="1:21" ht="15.75" thickBot="1" x14ac:dyDescent="0.3">
      <c r="A34" s="12">
        <v>23</v>
      </c>
      <c r="B34" s="5">
        <f t="shared" si="12"/>
        <v>1831</v>
      </c>
      <c r="C34" s="5">
        <f t="shared" si="13"/>
        <v>77</v>
      </c>
      <c r="D34" s="5">
        <f t="shared" si="14"/>
        <v>1853</v>
      </c>
      <c r="E34" s="5">
        <f t="shared" si="15"/>
        <v>2.94</v>
      </c>
      <c r="F34" s="13">
        <f t="shared" si="16"/>
        <v>0.36</v>
      </c>
      <c r="G34" s="5">
        <f t="shared" si="17"/>
        <v>140987</v>
      </c>
      <c r="H34" s="5">
        <f t="shared" si="18"/>
        <v>159</v>
      </c>
      <c r="I34" s="5">
        <f t="shared" si="19"/>
        <v>1125</v>
      </c>
      <c r="J34" s="6">
        <f t="shared" si="20"/>
        <v>8.580679978413383E-2</v>
      </c>
      <c r="K34" s="13">
        <f t="shared" si="21"/>
        <v>0.60712358337830541</v>
      </c>
      <c r="L34" s="13">
        <f t="shared" si="22"/>
        <v>2.2161484715899018</v>
      </c>
      <c r="M34" s="13">
        <f t="shared" si="23"/>
        <v>-0.7809488980365461</v>
      </c>
      <c r="N34" s="13">
        <f t="shared" si="24"/>
        <v>-1.7306987067735098</v>
      </c>
      <c r="O34" s="31">
        <v>16.882022838358047</v>
      </c>
      <c r="P34" s="31">
        <f t="shared" si="25"/>
        <v>2.3169484655615364</v>
      </c>
      <c r="Q34" s="32">
        <v>7</v>
      </c>
      <c r="R34" s="13">
        <f>SUM(Table1[[#This Row],[Kumulatif Kedatangan Pelanggan(D)]:[Lama Penyiapan Pesanan (F)]])</f>
        <v>26.198971303919585</v>
      </c>
      <c r="S34" s="17"/>
      <c r="T34" s="42">
        <f>IF((R33-Table1[[#This Row],[Kumulatif Kedatangan Pelanggan(D)]])&lt;=0,0,(R33-Table1[[#This Row],[Kumulatif Kedatangan Pelanggan(D)]]))</f>
        <v>7.5072849423844374</v>
      </c>
      <c r="U34" s="53">
        <f>IF((Table1[[#This Row],[Kumulatif Kedatangan Pelanggan(D)]]-R33)&lt;=0,0,(Table1[[#This Row],[Kumulatif Kedatangan Pelanggan(D)]]-R33))</f>
        <v>0</v>
      </c>
    </row>
    <row r="35" spans="1:21" ht="15.75" thickBot="1" x14ac:dyDescent="0.3">
      <c r="A35" s="12">
        <v>24</v>
      </c>
      <c r="B35" s="5">
        <f t="shared" si="12"/>
        <v>159</v>
      </c>
      <c r="C35" s="5">
        <f t="shared" si="13"/>
        <v>77</v>
      </c>
      <c r="D35" s="5">
        <f t="shared" si="14"/>
        <v>1853</v>
      </c>
      <c r="E35" s="5">
        <f t="shared" si="15"/>
        <v>2.94</v>
      </c>
      <c r="F35" s="13">
        <f t="shared" si="16"/>
        <v>0.36</v>
      </c>
      <c r="G35" s="5">
        <f t="shared" si="17"/>
        <v>12243</v>
      </c>
      <c r="H35" s="5">
        <f t="shared" si="18"/>
        <v>1125</v>
      </c>
      <c r="I35" s="5">
        <f t="shared" si="19"/>
        <v>1387</v>
      </c>
      <c r="J35" s="6">
        <f t="shared" si="20"/>
        <v>0.60712358337830541</v>
      </c>
      <c r="K35" s="13">
        <f t="shared" si="21"/>
        <v>0.74851592012951973</v>
      </c>
      <c r="L35" s="13">
        <f t="shared" si="22"/>
        <v>0.99902243382903</v>
      </c>
      <c r="M35" s="13">
        <f t="shared" si="23"/>
        <v>-7.4316997312985824E-3</v>
      </c>
      <c r="N35" s="13">
        <f t="shared" si="24"/>
        <v>-7.4244347530484584E-3</v>
      </c>
      <c r="O35" s="31">
        <v>18.710798973566991</v>
      </c>
      <c r="P35" s="31">
        <f t="shared" si="25"/>
        <v>2.9373272034889024</v>
      </c>
      <c r="Q35" s="32">
        <v>7</v>
      </c>
      <c r="R35" s="13">
        <f>SUM(Table1[[#This Row],[Kumulatif Kedatangan Pelanggan(D)]:[Lama Penyiapan Pesanan (F)]])</f>
        <v>28.648126177055893</v>
      </c>
      <c r="S35" s="17"/>
      <c r="T35" s="42">
        <f>IF((R34-Table1[[#This Row],[Kumulatif Kedatangan Pelanggan(D)]])&lt;=0,0,(R34-Table1[[#This Row],[Kumulatif Kedatangan Pelanggan(D)]]))</f>
        <v>7.4881723303525938</v>
      </c>
      <c r="U35" s="53">
        <f>IF((Table1[[#This Row],[Kumulatif Kedatangan Pelanggan(D)]]-R34)&lt;=0,0,(Table1[[#This Row],[Kumulatif Kedatangan Pelanggan(D)]]-R34))</f>
        <v>0</v>
      </c>
    </row>
    <row r="36" spans="1:21" ht="15.75" thickBot="1" x14ac:dyDescent="0.3">
      <c r="A36" s="12">
        <v>25</v>
      </c>
      <c r="B36" s="5">
        <f t="shared" si="12"/>
        <v>1125</v>
      </c>
      <c r="C36" s="5">
        <f t="shared" si="13"/>
        <v>77</v>
      </c>
      <c r="D36" s="5">
        <f t="shared" si="14"/>
        <v>1853</v>
      </c>
      <c r="E36" s="5">
        <f t="shared" si="15"/>
        <v>2.94</v>
      </c>
      <c r="F36" s="13">
        <f t="shared" si="16"/>
        <v>0.36</v>
      </c>
      <c r="G36" s="5">
        <f t="shared" si="17"/>
        <v>86625</v>
      </c>
      <c r="H36" s="5">
        <f t="shared" si="18"/>
        <v>1387</v>
      </c>
      <c r="I36" s="5">
        <f t="shared" si="19"/>
        <v>1178</v>
      </c>
      <c r="J36" s="6">
        <f t="shared" si="20"/>
        <v>0.74851592012951973</v>
      </c>
      <c r="K36" s="13">
        <f t="shared" si="21"/>
        <v>0.63572584997301673</v>
      </c>
      <c r="L36" s="13">
        <f t="shared" si="22"/>
        <v>0.76113442435686496</v>
      </c>
      <c r="M36" s="13">
        <f t="shared" si="23"/>
        <v>-0.65667233827270555</v>
      </c>
      <c r="N36" s="13">
        <f t="shared" si="24"/>
        <v>-0.49981592218227222</v>
      </c>
      <c r="O36" s="31">
        <v>19.887955859682528</v>
      </c>
      <c r="P36" s="31">
        <f t="shared" si="25"/>
        <v>2.7600662680143819</v>
      </c>
      <c r="Q36" s="32">
        <v>7</v>
      </c>
      <c r="R36" s="13">
        <f>SUM(Table1[[#This Row],[Kumulatif Kedatangan Pelanggan(D)]:[Lama Penyiapan Pesanan (F)]])</f>
        <v>29.648022127696908</v>
      </c>
      <c r="S36" s="17"/>
      <c r="T36" s="42">
        <f>IF((R35-Table1[[#This Row],[Kumulatif Kedatangan Pelanggan(D)]])&lt;=0,0,(R35-Table1[[#This Row],[Kumulatif Kedatangan Pelanggan(D)]]))</f>
        <v>8.7601703173733654</v>
      </c>
      <c r="U36" s="53">
        <f>IF((Table1[[#This Row],[Kumulatif Kedatangan Pelanggan(D)]]-R35)&lt;=0,0,(Table1[[#This Row],[Kumulatif Kedatangan Pelanggan(D)]]-R35))</f>
        <v>0</v>
      </c>
    </row>
    <row r="37" spans="1:21" ht="15.75" thickBot="1" x14ac:dyDescent="0.3">
      <c r="A37" s="12">
        <v>26</v>
      </c>
      <c r="B37" s="5">
        <f t="shared" si="12"/>
        <v>1387</v>
      </c>
      <c r="C37" s="5">
        <f t="shared" si="13"/>
        <v>77</v>
      </c>
      <c r="D37" s="5">
        <f t="shared" si="14"/>
        <v>1853</v>
      </c>
      <c r="E37" s="5">
        <f t="shared" si="15"/>
        <v>2.94</v>
      </c>
      <c r="F37" s="13">
        <f t="shared" si="16"/>
        <v>0.36</v>
      </c>
      <c r="G37" s="5">
        <f t="shared" si="17"/>
        <v>106799</v>
      </c>
      <c r="H37" s="5">
        <f t="shared" si="18"/>
        <v>1178</v>
      </c>
      <c r="I37" s="5">
        <f t="shared" si="19"/>
        <v>1762</v>
      </c>
      <c r="J37" s="6">
        <f t="shared" si="20"/>
        <v>0.63572584997301673</v>
      </c>
      <c r="K37" s="13">
        <f t="shared" si="21"/>
        <v>0.95089044792228816</v>
      </c>
      <c r="L37" s="13">
        <f t="shared" si="22"/>
        <v>0.95182757059651069</v>
      </c>
      <c r="M37" s="13">
        <f t="shared" si="23"/>
        <v>0.95349808096828104</v>
      </c>
      <c r="N37" s="13">
        <f t="shared" si="24"/>
        <v>0.90756576197647398</v>
      </c>
      <c r="O37" s="31">
        <v>20.413523947867674</v>
      </c>
      <c r="P37" s="31">
        <f t="shared" si="25"/>
        <v>3.2667236743115304</v>
      </c>
      <c r="Q37" s="32">
        <v>7</v>
      </c>
      <c r="R37" s="13">
        <f>SUM(Table1[[#This Row],[Kumulatif Kedatangan Pelanggan(D)]:[Lama Penyiapan Pesanan (F)]])</f>
        <v>30.680247622179206</v>
      </c>
      <c r="S37" s="17"/>
      <c r="T37" s="42">
        <f>IF((R36-Table1[[#This Row],[Kumulatif Kedatangan Pelanggan(D)]])&lt;=0,0,(R36-Table1[[#This Row],[Kumulatif Kedatangan Pelanggan(D)]]))</f>
        <v>9.2344981798292345</v>
      </c>
      <c r="U37" s="53">
        <f>IF((Table1[[#This Row],[Kumulatif Kedatangan Pelanggan(D)]]-R36)&lt;=0,0,(Table1[[#This Row],[Kumulatif Kedatangan Pelanggan(D)]]-R36))</f>
        <v>0</v>
      </c>
    </row>
    <row r="38" spans="1:21" ht="15.75" thickBot="1" x14ac:dyDescent="0.3">
      <c r="A38" s="12">
        <v>27</v>
      </c>
      <c r="B38" s="5">
        <f t="shared" si="12"/>
        <v>1178</v>
      </c>
      <c r="C38" s="5">
        <f t="shared" si="13"/>
        <v>77</v>
      </c>
      <c r="D38" s="5">
        <f t="shared" si="14"/>
        <v>1853</v>
      </c>
      <c r="E38" s="5">
        <f t="shared" si="15"/>
        <v>2.94</v>
      </c>
      <c r="F38" s="13">
        <f t="shared" si="16"/>
        <v>0.36</v>
      </c>
      <c r="G38" s="5">
        <f t="shared" si="17"/>
        <v>90706</v>
      </c>
      <c r="H38" s="5">
        <f t="shared" si="18"/>
        <v>1762</v>
      </c>
      <c r="I38" s="5">
        <f t="shared" si="19"/>
        <v>405</v>
      </c>
      <c r="J38" s="6">
        <f t="shared" si="20"/>
        <v>0.95089044792228816</v>
      </c>
      <c r="K38" s="13">
        <f t="shared" si="21"/>
        <v>0.21856449001618997</v>
      </c>
      <c r="L38" s="13">
        <f t="shared" si="22"/>
        <v>0.31735286288053233</v>
      </c>
      <c r="M38" s="13">
        <f t="shared" si="23"/>
        <v>0.19569135832711659</v>
      </c>
      <c r="N38" s="13">
        <f t="shared" si="24"/>
        <v>6.2103212806090553E-2</v>
      </c>
      <c r="O38" s="31">
        <v>22.238798695133138</v>
      </c>
      <c r="P38" s="31">
        <f t="shared" si="25"/>
        <v>2.9623571566101927</v>
      </c>
      <c r="Q38" s="32">
        <v>7</v>
      </c>
      <c r="R38" s="13">
        <f>SUM(Table1[[#This Row],[Kumulatif Kedatangan Pelanggan(D)]:[Lama Penyiapan Pesanan (F)]])</f>
        <v>32.20115585174333</v>
      </c>
      <c r="S38" s="17"/>
      <c r="T38" s="42">
        <f>IF((R37-Table1[[#This Row],[Kumulatif Kedatangan Pelanggan(D)]])&lt;=0,0,(R37-Table1[[#This Row],[Kumulatif Kedatangan Pelanggan(D)]]))</f>
        <v>8.4414489270460678</v>
      </c>
      <c r="U38" s="53">
        <f>IF((Table1[[#This Row],[Kumulatif Kedatangan Pelanggan(D)]]-R37)&lt;=0,0,(Table1[[#This Row],[Kumulatif Kedatangan Pelanggan(D)]]-R37))</f>
        <v>0</v>
      </c>
    </row>
    <row r="39" spans="1:21" ht="15.75" thickBot="1" x14ac:dyDescent="0.3">
      <c r="A39" s="12">
        <v>28</v>
      </c>
      <c r="B39" s="5">
        <f t="shared" si="12"/>
        <v>1762</v>
      </c>
      <c r="C39" s="5">
        <f t="shared" si="13"/>
        <v>77</v>
      </c>
      <c r="D39" s="5">
        <f t="shared" si="14"/>
        <v>1853</v>
      </c>
      <c r="E39" s="5">
        <f t="shared" si="15"/>
        <v>2.94</v>
      </c>
      <c r="F39" s="13">
        <f t="shared" si="16"/>
        <v>0.36</v>
      </c>
      <c r="G39" s="5">
        <f t="shared" si="17"/>
        <v>135674</v>
      </c>
      <c r="H39" s="5">
        <f t="shared" si="18"/>
        <v>405</v>
      </c>
      <c r="I39" s="5">
        <f t="shared" si="19"/>
        <v>1537</v>
      </c>
      <c r="J39" s="6">
        <f t="shared" si="20"/>
        <v>0.21856449001618997</v>
      </c>
      <c r="K39" s="13">
        <f t="shared" si="21"/>
        <v>0.82946573124662704</v>
      </c>
      <c r="L39" s="13">
        <f t="shared" si="22"/>
        <v>1.7439461913595962</v>
      </c>
      <c r="M39" s="13">
        <f t="shared" si="23"/>
        <v>0.48064983959216068</v>
      </c>
      <c r="N39" s="13">
        <f t="shared" si="24"/>
        <v>0.83822745713434943</v>
      </c>
      <c r="O39" s="31">
        <v>23.412454419718813</v>
      </c>
      <c r="P39" s="31">
        <f t="shared" si="25"/>
        <v>3.2417618845683656</v>
      </c>
      <c r="Q39" s="32">
        <v>7</v>
      </c>
      <c r="R39" s="13">
        <f>SUM(Table1[[#This Row],[Kumulatif Kedatangan Pelanggan(D)]:[Lama Penyiapan Pesanan (F)]])</f>
        <v>33.654216304287175</v>
      </c>
      <c r="S39" s="17"/>
      <c r="T39" s="42">
        <f>IF((R38-Table1[[#This Row],[Kumulatif Kedatangan Pelanggan(D)]])&lt;=0,0,(R38-Table1[[#This Row],[Kumulatif Kedatangan Pelanggan(D)]]))</f>
        <v>8.7887014320245171</v>
      </c>
      <c r="U39" s="53">
        <f>IF((Table1[[#This Row],[Kumulatif Kedatangan Pelanggan(D)]]-R38)&lt;=0,0,(Table1[[#This Row],[Kumulatif Kedatangan Pelanggan(D)]]-R38))</f>
        <v>0</v>
      </c>
    </row>
    <row r="40" spans="1:21" ht="15.75" thickBot="1" x14ac:dyDescent="0.3">
      <c r="A40" s="12">
        <v>29</v>
      </c>
      <c r="B40" s="5">
        <f t="shared" si="12"/>
        <v>405</v>
      </c>
      <c r="C40" s="5">
        <f t="shared" si="13"/>
        <v>77</v>
      </c>
      <c r="D40" s="5">
        <f t="shared" si="14"/>
        <v>1853</v>
      </c>
      <c r="E40" s="5">
        <f t="shared" si="15"/>
        <v>2.94</v>
      </c>
      <c r="F40" s="13">
        <f t="shared" si="16"/>
        <v>0.36</v>
      </c>
      <c r="G40" s="5">
        <f t="shared" si="17"/>
        <v>31185</v>
      </c>
      <c r="H40" s="5">
        <f t="shared" si="18"/>
        <v>1537</v>
      </c>
      <c r="I40" s="5">
        <f t="shared" si="19"/>
        <v>1610</v>
      </c>
      <c r="J40" s="6">
        <f t="shared" si="20"/>
        <v>0.82946573124662704</v>
      </c>
      <c r="K40" s="13">
        <f t="shared" si="21"/>
        <v>0.86886130599028599</v>
      </c>
      <c r="L40" s="13">
        <f t="shared" si="22"/>
        <v>0.61151203217396133</v>
      </c>
      <c r="M40" s="13">
        <f t="shared" si="23"/>
        <v>0.68092499774110415</v>
      </c>
      <c r="N40" s="13">
        <f t="shared" si="24"/>
        <v>0.41639382912671263</v>
      </c>
      <c r="O40" s="31">
        <v>23.934521459569925</v>
      </c>
      <c r="P40" s="31">
        <f t="shared" si="25"/>
        <v>3.0899017784856166</v>
      </c>
      <c r="Q40" s="32">
        <v>7</v>
      </c>
      <c r="R40" s="13">
        <f>SUM(Table1[[#This Row],[Kumulatif Kedatangan Pelanggan(D)]:[Lama Penyiapan Pesanan (F)]])</f>
        <v>34.02442323805554</v>
      </c>
      <c r="S40" s="17"/>
      <c r="T40" s="42">
        <f>IF((R39-Table1[[#This Row],[Kumulatif Kedatangan Pelanggan(D)]])&lt;=0,0,(R39-Table1[[#This Row],[Kumulatif Kedatangan Pelanggan(D)]]))</f>
        <v>9.7196948447172495</v>
      </c>
      <c r="U40" s="53">
        <f>IF((Table1[[#This Row],[Kumulatif Kedatangan Pelanggan(D)]]-R39)&lt;=0,0,(Table1[[#This Row],[Kumulatif Kedatangan Pelanggan(D)]]-R39))</f>
        <v>0</v>
      </c>
    </row>
    <row r="41" spans="1:21" ht="15.75" thickBot="1" x14ac:dyDescent="0.3">
      <c r="A41" s="12">
        <v>30</v>
      </c>
      <c r="B41" s="5">
        <f t="shared" si="12"/>
        <v>1537</v>
      </c>
      <c r="C41" s="5">
        <f t="shared" si="13"/>
        <v>77</v>
      </c>
      <c r="D41" s="5">
        <f t="shared" si="14"/>
        <v>1853</v>
      </c>
      <c r="E41" s="5">
        <f t="shared" si="15"/>
        <v>2.94</v>
      </c>
      <c r="F41" s="13">
        <f t="shared" si="16"/>
        <v>0.36</v>
      </c>
      <c r="G41" s="5">
        <f t="shared" si="17"/>
        <v>118349</v>
      </c>
      <c r="H41" s="5">
        <f t="shared" si="18"/>
        <v>1610</v>
      </c>
      <c r="I41" s="5">
        <f t="shared" si="19"/>
        <v>1672</v>
      </c>
      <c r="J41" s="6">
        <f t="shared" si="20"/>
        <v>0.86886130599028599</v>
      </c>
      <c r="K41" s="13">
        <f t="shared" si="21"/>
        <v>0.90232056125202376</v>
      </c>
      <c r="L41" s="13">
        <f t="shared" si="22"/>
        <v>0.53022970174604733</v>
      </c>
      <c r="M41" s="13">
        <f t="shared" si="23"/>
        <v>0.81881301699005993</v>
      </c>
      <c r="N41" s="13">
        <f t="shared" si="24"/>
        <v>0.43415898178442064</v>
      </c>
      <c r="O41" s="31">
        <v>25.732244943163519</v>
      </c>
      <c r="P41" s="31">
        <f t="shared" si="25"/>
        <v>3.0962972334423915</v>
      </c>
      <c r="Q41" s="32">
        <v>7</v>
      </c>
      <c r="R41" s="13">
        <f>SUM(Table1[[#This Row],[Kumulatif Kedatangan Pelanggan(D)]:[Lama Penyiapan Pesanan (F)]])</f>
        <v>35.828542176605907</v>
      </c>
      <c r="S41" s="17"/>
      <c r="T41" s="42">
        <f>IF((R40-Table1[[#This Row],[Kumulatif Kedatangan Pelanggan(D)]])&lt;=0,0,(R40-Table1[[#This Row],[Kumulatif Kedatangan Pelanggan(D)]]))</f>
        <v>8.2921782948920217</v>
      </c>
      <c r="U41" s="53">
        <f>IF((Table1[[#This Row],[Kumulatif Kedatangan Pelanggan(D)]]-R40)&lt;=0,0,(Table1[[#This Row],[Kumulatif Kedatangan Pelanggan(D)]]-R40))</f>
        <v>0</v>
      </c>
    </row>
    <row r="42" spans="1:21" ht="15.75" thickBot="1" x14ac:dyDescent="0.3">
      <c r="A42" s="12">
        <v>31</v>
      </c>
      <c r="B42" s="5">
        <f t="shared" si="12"/>
        <v>1610</v>
      </c>
      <c r="C42" s="5">
        <f t="shared" si="13"/>
        <v>77</v>
      </c>
      <c r="D42" s="5">
        <f t="shared" si="14"/>
        <v>1853</v>
      </c>
      <c r="E42" s="5">
        <f t="shared" si="15"/>
        <v>2.94</v>
      </c>
      <c r="F42" s="13">
        <f t="shared" si="16"/>
        <v>0.36</v>
      </c>
      <c r="G42" s="5">
        <f t="shared" si="17"/>
        <v>123970</v>
      </c>
      <c r="H42" s="5">
        <f t="shared" si="18"/>
        <v>1672</v>
      </c>
      <c r="I42" s="5">
        <f t="shared" si="19"/>
        <v>887</v>
      </c>
      <c r="J42" s="6">
        <f t="shared" si="20"/>
        <v>0.90232056125202376</v>
      </c>
      <c r="K42" s="13">
        <f t="shared" si="21"/>
        <v>0.47868321640582839</v>
      </c>
      <c r="L42" s="13">
        <f t="shared" si="22"/>
        <v>0.45339923387829589</v>
      </c>
      <c r="M42" s="13">
        <f t="shared" si="23"/>
        <v>-0.99120473176249912</v>
      </c>
      <c r="N42" s="13">
        <f t="shared" si="24"/>
        <v>-0.44941146599765891</v>
      </c>
      <c r="O42" s="31">
        <v>26.878351156529543</v>
      </c>
      <c r="P42" s="31">
        <f t="shared" si="25"/>
        <v>2.7782118722408429</v>
      </c>
      <c r="Q42" s="32">
        <v>7</v>
      </c>
      <c r="R42" s="13">
        <f>SUM(Table1[[#This Row],[Kumulatif Kedatangan Pelanggan(D)]:[Lama Penyiapan Pesanan (F)]])</f>
        <v>36.656563028770385</v>
      </c>
      <c r="S42" s="17"/>
      <c r="T42" s="42">
        <f>IF((R41-Table1[[#This Row],[Kumulatif Kedatangan Pelanggan(D)]])&lt;=0,0,(R41-Table1[[#This Row],[Kumulatif Kedatangan Pelanggan(D)]]))</f>
        <v>8.9501910200763639</v>
      </c>
      <c r="U42" s="53">
        <f>IF((Table1[[#This Row],[Kumulatif Kedatangan Pelanggan(D)]]-R41)&lt;=0,0,(Table1[[#This Row],[Kumulatif Kedatangan Pelanggan(D)]]-R41))</f>
        <v>0</v>
      </c>
    </row>
    <row r="43" spans="1:21" ht="15.75" thickBot="1" x14ac:dyDescent="0.3">
      <c r="A43" s="12">
        <v>32</v>
      </c>
      <c r="B43" s="5">
        <f t="shared" si="12"/>
        <v>1672</v>
      </c>
      <c r="C43" s="5">
        <f t="shared" si="13"/>
        <v>77</v>
      </c>
      <c r="D43" s="5">
        <f t="shared" si="14"/>
        <v>1853</v>
      </c>
      <c r="E43" s="5">
        <f t="shared" si="15"/>
        <v>2.94</v>
      </c>
      <c r="F43" s="13">
        <f t="shared" si="16"/>
        <v>0.36</v>
      </c>
      <c r="G43" s="5">
        <f t="shared" si="17"/>
        <v>128744</v>
      </c>
      <c r="H43" s="5">
        <f t="shared" si="18"/>
        <v>887</v>
      </c>
      <c r="I43" s="5">
        <f t="shared" si="19"/>
        <v>1591</v>
      </c>
      <c r="J43" s="6">
        <f t="shared" si="20"/>
        <v>0.47868321640582839</v>
      </c>
      <c r="K43" s="13">
        <f t="shared" si="21"/>
        <v>0.85860766324878579</v>
      </c>
      <c r="L43" s="13">
        <f t="shared" si="22"/>
        <v>1.2138502741077914</v>
      </c>
      <c r="M43" s="13">
        <f t="shared" si="23"/>
        <v>0.63234264436800569</v>
      </c>
      <c r="N43" s="13">
        <f t="shared" si="24"/>
        <v>0.76756929219614944</v>
      </c>
      <c r="O43" s="31">
        <v>27.37286956130351</v>
      </c>
      <c r="P43" s="31">
        <f t="shared" si="25"/>
        <v>3.216324945190614</v>
      </c>
      <c r="Q43" s="32">
        <v>7</v>
      </c>
      <c r="R43" s="13">
        <f>SUM(Table1[[#This Row],[Kumulatif Kedatangan Pelanggan(D)]:[Lama Penyiapan Pesanan (F)]])</f>
        <v>37.589194506494124</v>
      </c>
      <c r="S43" s="17"/>
      <c r="T43" s="42">
        <f>IF((R42-Table1[[#This Row],[Kumulatif Kedatangan Pelanggan(D)]])&lt;=0,0,(R42-Table1[[#This Row],[Kumulatif Kedatangan Pelanggan(D)]]))</f>
        <v>9.2836934674668754</v>
      </c>
      <c r="U43" s="53">
        <f>IF((Table1[[#This Row],[Kumulatif Kedatangan Pelanggan(D)]]-R42)&lt;=0,0,(Table1[[#This Row],[Kumulatif Kedatangan Pelanggan(D)]]-R42))</f>
        <v>0</v>
      </c>
    </row>
    <row r="44" spans="1:21" ht="15.75" thickBot="1" x14ac:dyDescent="0.3">
      <c r="A44" s="12">
        <v>33</v>
      </c>
      <c r="B44" s="5">
        <f t="shared" si="12"/>
        <v>887</v>
      </c>
      <c r="C44" s="5">
        <f t="shared" si="13"/>
        <v>77</v>
      </c>
      <c r="D44" s="5">
        <f t="shared" si="14"/>
        <v>1853</v>
      </c>
      <c r="E44" s="5">
        <f t="shared" si="15"/>
        <v>2.94</v>
      </c>
      <c r="F44" s="13">
        <f t="shared" si="16"/>
        <v>0.36</v>
      </c>
      <c r="G44" s="5">
        <f t="shared" si="17"/>
        <v>68299</v>
      </c>
      <c r="H44" s="5">
        <f t="shared" si="18"/>
        <v>1591</v>
      </c>
      <c r="I44" s="5">
        <f t="shared" si="19"/>
        <v>209</v>
      </c>
      <c r="J44" s="6">
        <f t="shared" si="20"/>
        <v>0.85860766324878579</v>
      </c>
      <c r="K44" s="13">
        <f t="shared" si="21"/>
        <v>0.11279007015650297</v>
      </c>
      <c r="L44" s="13">
        <f t="shared" si="22"/>
        <v>0.55216518895629929</v>
      </c>
      <c r="M44" s="13">
        <f t="shared" si="23"/>
        <v>0.75903536549803408</v>
      </c>
      <c r="N44" s="13">
        <f t="shared" si="24"/>
        <v>0.41911290601473566</v>
      </c>
      <c r="O44" s="31">
        <v>28.975177854847345</v>
      </c>
      <c r="P44" s="31">
        <f t="shared" si="25"/>
        <v>3.0908806461653047</v>
      </c>
      <c r="Q44" s="32">
        <v>7</v>
      </c>
      <c r="R44" s="13">
        <f>SUM(Table1[[#This Row],[Kumulatif Kedatangan Pelanggan(D)]:[Lama Penyiapan Pesanan (F)]])</f>
        <v>39.066058501012648</v>
      </c>
      <c r="S44" s="17"/>
      <c r="T44" s="42">
        <f>IF((R43-Table1[[#This Row],[Kumulatif Kedatangan Pelanggan(D)]])&lt;=0,0,(R43-Table1[[#This Row],[Kumulatif Kedatangan Pelanggan(D)]]))</f>
        <v>8.6140166516467787</v>
      </c>
      <c r="U44" s="53">
        <f>IF((Table1[[#This Row],[Kumulatif Kedatangan Pelanggan(D)]]-R43)&lt;=0,0,(Table1[[#This Row],[Kumulatif Kedatangan Pelanggan(D)]]-R43))</f>
        <v>0</v>
      </c>
    </row>
    <row r="45" spans="1:21" ht="15.75" thickBot="1" x14ac:dyDescent="0.3">
      <c r="A45" s="12">
        <v>34</v>
      </c>
      <c r="B45" s="5">
        <f t="shared" si="12"/>
        <v>1591</v>
      </c>
      <c r="C45" s="5">
        <f t="shared" si="13"/>
        <v>77</v>
      </c>
      <c r="D45" s="5">
        <f t="shared" si="14"/>
        <v>1853</v>
      </c>
      <c r="E45" s="5">
        <f t="shared" si="15"/>
        <v>2.94</v>
      </c>
      <c r="F45" s="13">
        <f t="shared" si="16"/>
        <v>0.36</v>
      </c>
      <c r="G45" s="5">
        <f t="shared" si="17"/>
        <v>122507</v>
      </c>
      <c r="H45" s="5">
        <f t="shared" si="18"/>
        <v>209</v>
      </c>
      <c r="I45" s="5">
        <f t="shared" si="19"/>
        <v>1269</v>
      </c>
      <c r="J45" s="6">
        <f t="shared" si="20"/>
        <v>0.11279007015650297</v>
      </c>
      <c r="K45" s="13">
        <f t="shared" si="21"/>
        <v>0.68483540205072857</v>
      </c>
      <c r="L45" s="13">
        <f t="shared" si="22"/>
        <v>2.0891275568143506</v>
      </c>
      <c r="M45" s="13">
        <f t="shared" si="23"/>
        <v>-0.39650744484373529</v>
      </c>
      <c r="N45" s="13">
        <f t="shared" si="24"/>
        <v>-0.82835462950509353</v>
      </c>
      <c r="O45" s="31">
        <v>29.925879937401387</v>
      </c>
      <c r="P45" s="31">
        <f t="shared" si="25"/>
        <v>2.6417923333781661</v>
      </c>
      <c r="Q45" s="32">
        <v>7</v>
      </c>
      <c r="R45" s="13">
        <f>SUM(Table1[[#This Row],[Kumulatif Kedatangan Pelanggan(D)]:[Lama Penyiapan Pesanan (F)]])</f>
        <v>39.567672270779553</v>
      </c>
      <c r="S45" s="17"/>
      <c r="T45" s="42">
        <f>IF((R44-Table1[[#This Row],[Kumulatif Kedatangan Pelanggan(D)]])&lt;=0,0,(R44-Table1[[#This Row],[Kumulatif Kedatangan Pelanggan(D)]]))</f>
        <v>9.1401785636112614</v>
      </c>
      <c r="U45" s="53">
        <f>IF((Table1[[#This Row],[Kumulatif Kedatangan Pelanggan(D)]]-R44)&lt;=0,0,(Table1[[#This Row],[Kumulatif Kedatangan Pelanggan(D)]]-R44))</f>
        <v>0</v>
      </c>
    </row>
    <row r="46" spans="1:21" ht="15.75" thickBot="1" x14ac:dyDescent="0.3">
      <c r="A46" s="12">
        <v>35</v>
      </c>
      <c r="B46" s="5">
        <f t="shared" si="12"/>
        <v>209</v>
      </c>
      <c r="C46" s="5">
        <f t="shared" si="13"/>
        <v>77</v>
      </c>
      <c r="D46" s="5">
        <f t="shared" si="14"/>
        <v>1853</v>
      </c>
      <c r="E46" s="5">
        <f t="shared" si="15"/>
        <v>2.94</v>
      </c>
      <c r="F46" s="13">
        <f t="shared" si="16"/>
        <v>0.36</v>
      </c>
      <c r="G46" s="5">
        <f t="shared" si="17"/>
        <v>16093</v>
      </c>
      <c r="H46" s="5">
        <f t="shared" si="18"/>
        <v>1269</v>
      </c>
      <c r="I46" s="5">
        <f t="shared" si="19"/>
        <v>1357</v>
      </c>
      <c r="J46" s="6">
        <f t="shared" si="20"/>
        <v>0.68483540205072857</v>
      </c>
      <c r="K46" s="13">
        <f t="shared" si="21"/>
        <v>0.73232595790609822</v>
      </c>
      <c r="L46" s="13">
        <f t="shared" si="22"/>
        <v>0.87014568730870812</v>
      </c>
      <c r="M46" s="13">
        <f t="shared" si="23"/>
        <v>-0.10898036229911283</v>
      </c>
      <c r="N46" s="13">
        <f t="shared" si="24"/>
        <v>-9.4828792255913549E-2</v>
      </c>
      <c r="O46" s="31">
        <v>30.224999740511169</v>
      </c>
      <c r="P46" s="31">
        <f t="shared" si="25"/>
        <v>2.905861634787871</v>
      </c>
      <c r="Q46" s="32">
        <v>7</v>
      </c>
      <c r="R46" s="13">
        <f>SUM(Table1[[#This Row],[Kumulatif Kedatangan Pelanggan(D)]:[Lama Penyiapan Pesanan (F)]])</f>
        <v>40.130861375299041</v>
      </c>
      <c r="S46" s="17"/>
      <c r="T46" s="42">
        <f>IF((R45-Table1[[#This Row],[Kumulatif Kedatangan Pelanggan(D)]])&lt;=0,0,(R45-Table1[[#This Row],[Kumulatif Kedatangan Pelanggan(D)]]))</f>
        <v>9.3426725302683842</v>
      </c>
      <c r="U46" s="53">
        <f>IF((Table1[[#This Row],[Kumulatif Kedatangan Pelanggan(D)]]-R45)&lt;=0,0,(Table1[[#This Row],[Kumulatif Kedatangan Pelanggan(D)]]-R45))</f>
        <v>0</v>
      </c>
    </row>
    <row r="47" spans="1:21" ht="15.75" thickBot="1" x14ac:dyDescent="0.3">
      <c r="A47" s="12">
        <v>36</v>
      </c>
      <c r="B47" s="5">
        <f t="shared" si="12"/>
        <v>1269</v>
      </c>
      <c r="C47" s="5">
        <f t="shared" si="13"/>
        <v>77</v>
      </c>
      <c r="D47" s="5">
        <f t="shared" si="14"/>
        <v>1853</v>
      </c>
      <c r="E47" s="5">
        <f t="shared" si="15"/>
        <v>2.94</v>
      </c>
      <c r="F47" s="13">
        <f t="shared" si="16"/>
        <v>0.36</v>
      </c>
      <c r="G47" s="5">
        <f t="shared" si="17"/>
        <v>97713</v>
      </c>
      <c r="H47" s="5">
        <f t="shared" si="18"/>
        <v>1357</v>
      </c>
      <c r="I47" s="5">
        <f t="shared" si="19"/>
        <v>721</v>
      </c>
      <c r="J47" s="6">
        <f t="shared" si="20"/>
        <v>0.73232595790609822</v>
      </c>
      <c r="K47" s="13">
        <f t="shared" si="21"/>
        <v>0.38909875876956285</v>
      </c>
      <c r="L47" s="13">
        <f t="shared" si="22"/>
        <v>0.78934094845065605</v>
      </c>
      <c r="M47" s="13">
        <f t="shared" si="23"/>
        <v>-0.76752254107240714</v>
      </c>
      <c r="N47" s="13">
        <f t="shared" si="24"/>
        <v>-0.60583697052735141</v>
      </c>
      <c r="O47" s="31">
        <v>30.965386132392684</v>
      </c>
      <c r="P47" s="31">
        <f t="shared" si="25"/>
        <v>2.7218986906101534</v>
      </c>
      <c r="Q47" s="32">
        <v>7</v>
      </c>
      <c r="R47" s="13">
        <f>SUM(Table1[[#This Row],[Kumulatif Kedatangan Pelanggan(D)]:[Lama Penyiapan Pesanan (F)]])</f>
        <v>40.687284823002841</v>
      </c>
      <c r="S47" s="17"/>
      <c r="T47" s="42">
        <f>IF((R46-Table1[[#This Row],[Kumulatif Kedatangan Pelanggan(D)]])&lt;=0,0,(R46-Table1[[#This Row],[Kumulatif Kedatangan Pelanggan(D)]]))</f>
        <v>9.1654752429063571</v>
      </c>
      <c r="U47" s="53">
        <f>IF((Table1[[#This Row],[Kumulatif Kedatangan Pelanggan(D)]]-R46)&lt;=0,0,(Table1[[#This Row],[Kumulatif Kedatangan Pelanggan(D)]]-R46))</f>
        <v>0</v>
      </c>
    </row>
    <row r="48" spans="1:21" ht="15.75" thickBot="1" x14ac:dyDescent="0.3">
      <c r="A48" s="12">
        <v>37</v>
      </c>
      <c r="B48" s="5">
        <f t="shared" si="12"/>
        <v>1357</v>
      </c>
      <c r="C48" s="5">
        <f t="shared" si="13"/>
        <v>77</v>
      </c>
      <c r="D48" s="5">
        <f t="shared" si="14"/>
        <v>1853</v>
      </c>
      <c r="E48" s="5">
        <f t="shared" si="15"/>
        <v>2.94</v>
      </c>
      <c r="F48" s="13">
        <f t="shared" si="16"/>
        <v>0.36</v>
      </c>
      <c r="G48" s="5">
        <f t="shared" si="17"/>
        <v>104489</v>
      </c>
      <c r="H48" s="5">
        <f t="shared" si="18"/>
        <v>721</v>
      </c>
      <c r="I48" s="5">
        <f t="shared" si="19"/>
        <v>1780</v>
      </c>
      <c r="J48" s="6">
        <f t="shared" si="20"/>
        <v>0.38909875876956285</v>
      </c>
      <c r="K48" s="13">
        <f t="shared" si="21"/>
        <v>0.96060442525634104</v>
      </c>
      <c r="L48" s="13">
        <f t="shared" si="22"/>
        <v>1.3739884198932761</v>
      </c>
      <c r="M48" s="13">
        <f t="shared" si="23"/>
        <v>0.97011297994285484</v>
      </c>
      <c r="N48" s="13">
        <f t="shared" si="24"/>
        <v>1.3329240004296405</v>
      </c>
      <c r="O48" s="31">
        <v>31.054195042141423</v>
      </c>
      <c r="P48" s="31">
        <f t="shared" si="25"/>
        <v>3.4198526401546703</v>
      </c>
      <c r="Q48" s="32">
        <v>7</v>
      </c>
      <c r="R48" s="13">
        <f>SUM(Table1[[#This Row],[Kumulatif Kedatangan Pelanggan(D)]:[Lama Penyiapan Pesanan (F)]])</f>
        <v>41.474047682296096</v>
      </c>
      <c r="S48" s="17"/>
      <c r="T48" s="42">
        <f>IF((R47-Table1[[#This Row],[Kumulatif Kedatangan Pelanggan(D)]])&lt;=0,0,(R47-Table1[[#This Row],[Kumulatif Kedatangan Pelanggan(D)]]))</f>
        <v>9.6330897808614182</v>
      </c>
      <c r="U48" s="53">
        <f>IF((Table1[[#This Row],[Kumulatif Kedatangan Pelanggan(D)]]-R47)&lt;=0,0,(Table1[[#This Row],[Kumulatif Kedatangan Pelanggan(D)]]-R47))</f>
        <v>0</v>
      </c>
    </row>
    <row r="49" spans="1:21" ht="15.75" thickBot="1" x14ac:dyDescent="0.3">
      <c r="A49" s="12">
        <v>38</v>
      </c>
      <c r="B49" s="5">
        <f t="shared" si="12"/>
        <v>721</v>
      </c>
      <c r="C49" s="5">
        <f t="shared" si="13"/>
        <v>77</v>
      </c>
      <c r="D49" s="5">
        <f t="shared" si="14"/>
        <v>1853</v>
      </c>
      <c r="E49" s="5">
        <f t="shared" si="15"/>
        <v>2.94</v>
      </c>
      <c r="F49" s="13">
        <f t="shared" si="16"/>
        <v>0.36</v>
      </c>
      <c r="G49" s="5">
        <f t="shared" si="17"/>
        <v>55517</v>
      </c>
      <c r="H49" s="5">
        <f t="shared" si="18"/>
        <v>1780</v>
      </c>
      <c r="I49" s="5">
        <f t="shared" si="19"/>
        <v>1791</v>
      </c>
      <c r="J49" s="6">
        <f t="shared" si="20"/>
        <v>0.96060442525634104</v>
      </c>
      <c r="K49" s="13">
        <f t="shared" si="21"/>
        <v>0.96654074473826224</v>
      </c>
      <c r="L49" s="13">
        <f t="shared" si="22"/>
        <v>0.28352277862361952</v>
      </c>
      <c r="M49" s="13">
        <f t="shared" si="23"/>
        <v>0.97848997732002452</v>
      </c>
      <c r="N49" s="13">
        <f t="shared" si="24"/>
        <v>0.27742419722513578</v>
      </c>
      <c r="O49" s="31">
        <v>31.241065901006706</v>
      </c>
      <c r="P49" s="31">
        <f t="shared" si="25"/>
        <v>3.0398727110010486</v>
      </c>
      <c r="Q49" s="32">
        <v>7</v>
      </c>
      <c r="R49" s="13">
        <f>SUM(Table1[[#This Row],[Kumulatif Kedatangan Pelanggan(D)]:[Lama Penyiapan Pesanan (F)]])</f>
        <v>41.280938612007752</v>
      </c>
      <c r="S49" s="17"/>
      <c r="T49" s="42">
        <f>IF((R48-Table1[[#This Row],[Kumulatif Kedatangan Pelanggan(D)]])&lt;=0,0,(R48-Table1[[#This Row],[Kumulatif Kedatangan Pelanggan(D)]]))</f>
        <v>10.232981781289389</v>
      </c>
      <c r="U49" s="53">
        <f>IF((Table1[[#This Row],[Kumulatif Kedatangan Pelanggan(D)]]-R48)&lt;=0,0,(Table1[[#This Row],[Kumulatif Kedatangan Pelanggan(D)]]-R48))</f>
        <v>0</v>
      </c>
    </row>
    <row r="50" spans="1:21" ht="15.75" thickBot="1" x14ac:dyDescent="0.3">
      <c r="A50" s="12">
        <v>39</v>
      </c>
      <c r="B50" s="5">
        <f t="shared" si="12"/>
        <v>1780</v>
      </c>
      <c r="C50" s="5">
        <f t="shared" si="13"/>
        <v>77</v>
      </c>
      <c r="D50" s="5">
        <f t="shared" si="14"/>
        <v>1853</v>
      </c>
      <c r="E50" s="5">
        <f t="shared" si="15"/>
        <v>2.94</v>
      </c>
      <c r="F50" s="13">
        <f t="shared" si="16"/>
        <v>0.36</v>
      </c>
      <c r="G50" s="5">
        <f t="shared" si="17"/>
        <v>137060</v>
      </c>
      <c r="H50" s="5">
        <f t="shared" si="18"/>
        <v>1791</v>
      </c>
      <c r="I50" s="5">
        <f t="shared" si="19"/>
        <v>785</v>
      </c>
      <c r="J50" s="6">
        <f t="shared" si="20"/>
        <v>0.96654074473826224</v>
      </c>
      <c r="K50" s="13">
        <f t="shared" si="21"/>
        <v>0.42363734484619536</v>
      </c>
      <c r="L50" s="13">
        <f t="shared" si="22"/>
        <v>0.2608901079943356</v>
      </c>
      <c r="M50" s="13">
        <f t="shared" si="23"/>
        <v>-0.88758096944703457</v>
      </c>
      <c r="N50" s="13">
        <f t="shared" si="24"/>
        <v>-0.23156109497275393</v>
      </c>
      <c r="O50" s="31">
        <v>31.661386659534127</v>
      </c>
      <c r="P50" s="31">
        <f t="shared" si="25"/>
        <v>2.8566380058098084</v>
      </c>
      <c r="Q50" s="32">
        <v>7</v>
      </c>
      <c r="R50" s="13">
        <f>SUM(Table1[[#This Row],[Kumulatif Kedatangan Pelanggan(D)]:[Lama Penyiapan Pesanan (F)]])</f>
        <v>41.518024665343937</v>
      </c>
      <c r="S50" s="17"/>
      <c r="T50" s="42">
        <f>IF((R49-Table1[[#This Row],[Kumulatif Kedatangan Pelanggan(D)]])&lt;=0,0,(R49-Table1[[#This Row],[Kumulatif Kedatangan Pelanggan(D)]]))</f>
        <v>9.6195519524736248</v>
      </c>
      <c r="U50" s="53">
        <f>IF((Table1[[#This Row],[Kumulatif Kedatangan Pelanggan(D)]]-R49)&lt;=0,0,(Table1[[#This Row],[Kumulatif Kedatangan Pelanggan(D)]]-R49))</f>
        <v>0</v>
      </c>
    </row>
    <row r="51" spans="1:21" ht="15.75" thickBot="1" x14ac:dyDescent="0.3">
      <c r="A51" s="12">
        <v>40</v>
      </c>
      <c r="B51" s="5">
        <f t="shared" si="12"/>
        <v>1791</v>
      </c>
      <c r="C51" s="5">
        <f t="shared" si="13"/>
        <v>77</v>
      </c>
      <c r="D51" s="5">
        <f t="shared" si="14"/>
        <v>1853</v>
      </c>
      <c r="E51" s="5">
        <f t="shared" si="15"/>
        <v>2.94</v>
      </c>
      <c r="F51" s="13">
        <f t="shared" si="16"/>
        <v>0.36</v>
      </c>
      <c r="G51" s="5">
        <f t="shared" si="17"/>
        <v>137907</v>
      </c>
      <c r="H51" s="5">
        <f t="shared" si="18"/>
        <v>785</v>
      </c>
      <c r="I51" s="5">
        <f t="shared" si="19"/>
        <v>1149</v>
      </c>
      <c r="J51" s="6">
        <f t="shared" si="20"/>
        <v>0.42363734484619536</v>
      </c>
      <c r="K51" s="13">
        <f t="shared" si="21"/>
        <v>0.62007555315704266</v>
      </c>
      <c r="L51" s="13">
        <f t="shared" si="22"/>
        <v>1.3106315336531098</v>
      </c>
      <c r="M51" s="13">
        <f t="shared" si="23"/>
        <v>-0.72756866499582917</v>
      </c>
      <c r="N51" s="13">
        <f t="shared" si="24"/>
        <v>-0.95357443524142926</v>
      </c>
      <c r="O51" s="31">
        <v>32.861624594538377</v>
      </c>
      <c r="P51" s="31">
        <f t="shared" si="25"/>
        <v>2.5967132033130853</v>
      </c>
      <c r="Q51" s="32">
        <v>7</v>
      </c>
      <c r="R51" s="13">
        <f>SUM(Table1[[#This Row],[Kumulatif Kedatangan Pelanggan(D)]:[Lama Penyiapan Pesanan (F)]])</f>
        <v>42.458337797851463</v>
      </c>
      <c r="S51" s="17"/>
      <c r="T51" s="42">
        <f>IF((R50-Table1[[#This Row],[Kumulatif Kedatangan Pelanggan(D)]])&lt;=0,0,(R50-Table1[[#This Row],[Kumulatif Kedatangan Pelanggan(D)]]))</f>
        <v>8.6564000708055602</v>
      </c>
      <c r="U51" s="53">
        <f>IF((Table1[[#This Row],[Kumulatif Kedatangan Pelanggan(D)]]-R50)&lt;=0,0,(Table1[[#This Row],[Kumulatif Kedatangan Pelanggan(D)]]-R50))</f>
        <v>0</v>
      </c>
    </row>
    <row r="52" spans="1:21" ht="15.75" thickBot="1" x14ac:dyDescent="0.3">
      <c r="A52" s="12">
        <v>41</v>
      </c>
      <c r="B52" s="5">
        <f t="shared" si="12"/>
        <v>785</v>
      </c>
      <c r="C52" s="5">
        <f t="shared" si="13"/>
        <v>77</v>
      </c>
      <c r="D52" s="5">
        <f t="shared" si="14"/>
        <v>1853</v>
      </c>
      <c r="E52" s="5">
        <f t="shared" si="15"/>
        <v>2.94</v>
      </c>
      <c r="F52" s="13">
        <f t="shared" si="16"/>
        <v>0.36</v>
      </c>
      <c r="G52" s="5">
        <f t="shared" si="17"/>
        <v>60445</v>
      </c>
      <c r="H52" s="5">
        <f t="shared" si="18"/>
        <v>1149</v>
      </c>
      <c r="I52" s="5">
        <f t="shared" si="19"/>
        <v>1382</v>
      </c>
      <c r="J52" s="6">
        <f t="shared" si="20"/>
        <v>0.62007555315704266</v>
      </c>
      <c r="K52" s="13">
        <f t="shared" si="21"/>
        <v>0.74581759309228279</v>
      </c>
      <c r="L52" s="13">
        <f t="shared" si="22"/>
        <v>0.97766451141135735</v>
      </c>
      <c r="M52" s="13">
        <f t="shared" si="23"/>
        <v>-2.4390262066862692E-2</v>
      </c>
      <c r="N52" s="13">
        <f t="shared" si="24"/>
        <v>-2.3845493646794277E-2</v>
      </c>
      <c r="O52" s="31">
        <v>33.410272974735818</v>
      </c>
      <c r="P52" s="31">
        <f t="shared" si="25"/>
        <v>2.9314156222871541</v>
      </c>
      <c r="Q52" s="32">
        <v>7</v>
      </c>
      <c r="R52" s="13">
        <f>SUM(Table1[[#This Row],[Kumulatif Kedatangan Pelanggan(D)]:[Lama Penyiapan Pesanan (F)]])</f>
        <v>43.341688597022973</v>
      </c>
      <c r="S52" s="17"/>
      <c r="T52" s="42">
        <f>IF((R51-Table1[[#This Row],[Kumulatif Kedatangan Pelanggan(D)]])&lt;=0,0,(R51-Table1[[#This Row],[Kumulatif Kedatangan Pelanggan(D)]]))</f>
        <v>9.0480648231156451</v>
      </c>
      <c r="U52" s="53">
        <f>IF((Table1[[#This Row],[Kumulatif Kedatangan Pelanggan(D)]]-R51)&lt;=0,0,(Table1[[#This Row],[Kumulatif Kedatangan Pelanggan(D)]]-R51))</f>
        <v>0</v>
      </c>
    </row>
    <row r="53" spans="1:21" ht="15.75" thickBot="1" x14ac:dyDescent="0.3">
      <c r="A53" s="12">
        <v>42</v>
      </c>
      <c r="B53" s="5">
        <f t="shared" si="12"/>
        <v>1149</v>
      </c>
      <c r="C53" s="5">
        <f t="shared" si="13"/>
        <v>77</v>
      </c>
      <c r="D53" s="5">
        <f t="shared" si="14"/>
        <v>1853</v>
      </c>
      <c r="E53" s="5">
        <f t="shared" si="15"/>
        <v>2.94</v>
      </c>
      <c r="F53" s="13">
        <f t="shared" si="16"/>
        <v>0.36</v>
      </c>
      <c r="G53" s="5">
        <f t="shared" si="17"/>
        <v>88473</v>
      </c>
      <c r="H53" s="5">
        <f t="shared" si="18"/>
        <v>1382</v>
      </c>
      <c r="I53" s="5">
        <f t="shared" si="19"/>
        <v>793</v>
      </c>
      <c r="J53" s="6">
        <f t="shared" si="20"/>
        <v>0.74581759309228279</v>
      </c>
      <c r="K53" s="13">
        <f t="shared" si="21"/>
        <v>0.42795466810577443</v>
      </c>
      <c r="L53" s="13">
        <f t="shared" si="22"/>
        <v>0.76586450754391866</v>
      </c>
      <c r="M53" s="13">
        <f t="shared" si="23"/>
        <v>-0.89975354765580029</v>
      </c>
      <c r="N53" s="13">
        <f t="shared" si="24"/>
        <v>-0.68908930768630328</v>
      </c>
      <c r="O53" s="31">
        <v>35.437501986169067</v>
      </c>
      <c r="P53" s="31">
        <f t="shared" si="25"/>
        <v>2.6919278492329308</v>
      </c>
      <c r="Q53" s="32">
        <v>7</v>
      </c>
      <c r="R53" s="13">
        <f>SUM(Table1[[#This Row],[Kumulatif Kedatangan Pelanggan(D)]:[Lama Penyiapan Pesanan (F)]])</f>
        <v>45.129429835402</v>
      </c>
      <c r="S53" s="17"/>
      <c r="T53" s="42">
        <f>IF((R52-Table1[[#This Row],[Kumulatif Kedatangan Pelanggan(D)]])&lt;=0,0,(R52-Table1[[#This Row],[Kumulatif Kedatangan Pelanggan(D)]]))</f>
        <v>7.9041866108539054</v>
      </c>
      <c r="U53" s="53">
        <f>IF((Table1[[#This Row],[Kumulatif Kedatangan Pelanggan(D)]]-R52)&lt;=0,0,(Table1[[#This Row],[Kumulatif Kedatangan Pelanggan(D)]]-R52))</f>
        <v>0</v>
      </c>
    </row>
    <row r="54" spans="1:21" ht="15.75" thickBot="1" x14ac:dyDescent="0.3">
      <c r="A54" s="12">
        <v>43</v>
      </c>
      <c r="B54" s="5">
        <f t="shared" si="12"/>
        <v>1382</v>
      </c>
      <c r="C54" s="5">
        <f t="shared" si="13"/>
        <v>77</v>
      </c>
      <c r="D54" s="5">
        <f t="shared" si="14"/>
        <v>1853</v>
      </c>
      <c r="E54" s="5">
        <f t="shared" si="15"/>
        <v>2.94</v>
      </c>
      <c r="F54" s="13">
        <f t="shared" si="16"/>
        <v>0.36</v>
      </c>
      <c r="G54" s="5">
        <f t="shared" si="17"/>
        <v>106414</v>
      </c>
      <c r="H54" s="5">
        <f t="shared" si="18"/>
        <v>793</v>
      </c>
      <c r="I54" s="5">
        <f t="shared" si="19"/>
        <v>1765</v>
      </c>
      <c r="J54" s="6">
        <f t="shared" si="20"/>
        <v>0.42795466810577443</v>
      </c>
      <c r="K54" s="13">
        <f t="shared" si="21"/>
        <v>0.95250944414463035</v>
      </c>
      <c r="L54" s="13">
        <f t="shared" si="22"/>
        <v>1.302872215261736</v>
      </c>
      <c r="M54" s="13">
        <f t="shared" si="23"/>
        <v>0.95651585749064061</v>
      </c>
      <c r="N54" s="13">
        <f t="shared" si="24"/>
        <v>1.2462179341818098</v>
      </c>
      <c r="O54" s="31">
        <v>36.813097434036578</v>
      </c>
      <c r="P54" s="31">
        <f t="shared" si="25"/>
        <v>3.3886384563054515</v>
      </c>
      <c r="Q54" s="32">
        <v>7</v>
      </c>
      <c r="R54" s="13">
        <f>SUM(Table1[[#This Row],[Kumulatif Kedatangan Pelanggan(D)]:[Lama Penyiapan Pesanan (F)]])</f>
        <v>47.201735890342029</v>
      </c>
      <c r="S54" s="17"/>
      <c r="T54" s="42">
        <f>IF((R53-Table1[[#This Row],[Kumulatif Kedatangan Pelanggan(D)]])&lt;=0,0,(R53-Table1[[#This Row],[Kumulatif Kedatangan Pelanggan(D)]]))</f>
        <v>8.3163324013654218</v>
      </c>
      <c r="U54" s="53">
        <f>IF((Table1[[#This Row],[Kumulatif Kedatangan Pelanggan(D)]]-R53)&lt;=0,0,(Table1[[#This Row],[Kumulatif Kedatangan Pelanggan(D)]]-R53))</f>
        <v>0</v>
      </c>
    </row>
    <row r="55" spans="1:21" ht="15.75" thickBot="1" x14ac:dyDescent="0.3">
      <c r="A55" s="12">
        <v>44</v>
      </c>
      <c r="B55" s="5">
        <f t="shared" si="12"/>
        <v>793</v>
      </c>
      <c r="C55" s="5">
        <f t="shared" si="13"/>
        <v>77</v>
      </c>
      <c r="D55" s="5">
        <f t="shared" si="14"/>
        <v>1853</v>
      </c>
      <c r="E55" s="5">
        <f t="shared" si="15"/>
        <v>2.94</v>
      </c>
      <c r="F55" s="13">
        <f t="shared" si="16"/>
        <v>0.36</v>
      </c>
      <c r="G55" s="5">
        <f t="shared" si="17"/>
        <v>61061</v>
      </c>
      <c r="H55" s="5">
        <f t="shared" si="18"/>
        <v>1765</v>
      </c>
      <c r="I55" s="5">
        <f t="shared" si="19"/>
        <v>636</v>
      </c>
      <c r="J55" s="6">
        <f t="shared" si="20"/>
        <v>0.95250944414463035</v>
      </c>
      <c r="K55" s="13">
        <f t="shared" si="21"/>
        <v>0.34322719913653532</v>
      </c>
      <c r="L55" s="13">
        <f t="shared" si="22"/>
        <v>0.31194633165967067</v>
      </c>
      <c r="M55" s="13">
        <f t="shared" si="23"/>
        <v>-0.55355908298022216</v>
      </c>
      <c r="N55" s="13">
        <f t="shared" si="24"/>
        <v>-0.17268072529257153</v>
      </c>
      <c r="O55" s="31">
        <v>37.53709692751476</v>
      </c>
      <c r="P55" s="31">
        <f t="shared" si="25"/>
        <v>2.877834938894674</v>
      </c>
      <c r="Q55" s="32">
        <v>7</v>
      </c>
      <c r="R55" s="13">
        <f>SUM(Table1[[#This Row],[Kumulatif Kedatangan Pelanggan(D)]:[Lama Penyiapan Pesanan (F)]])</f>
        <v>47.414931866409432</v>
      </c>
      <c r="S55" s="17"/>
      <c r="T55" s="42">
        <f>IF((R54-Table1[[#This Row],[Kumulatif Kedatangan Pelanggan(D)]])&lt;=0,0,(R54-Table1[[#This Row],[Kumulatif Kedatangan Pelanggan(D)]]))</f>
        <v>9.6646389628272686</v>
      </c>
      <c r="U55" s="53">
        <f>IF((Table1[[#This Row],[Kumulatif Kedatangan Pelanggan(D)]]-R54)&lt;=0,0,(Table1[[#This Row],[Kumulatif Kedatangan Pelanggan(D)]]-R54))</f>
        <v>0</v>
      </c>
    </row>
    <row r="56" spans="1:21" ht="15.75" thickBot="1" x14ac:dyDescent="0.3">
      <c r="A56" s="12">
        <v>45</v>
      </c>
      <c r="B56" s="5">
        <f t="shared" si="12"/>
        <v>1765</v>
      </c>
      <c r="C56" s="5">
        <f t="shared" si="13"/>
        <v>77</v>
      </c>
      <c r="D56" s="5">
        <f t="shared" si="14"/>
        <v>1853</v>
      </c>
      <c r="E56" s="5">
        <f t="shared" si="15"/>
        <v>2.94</v>
      </c>
      <c r="F56" s="13">
        <f t="shared" si="16"/>
        <v>0.36</v>
      </c>
      <c r="G56" s="5">
        <f t="shared" si="17"/>
        <v>135905</v>
      </c>
      <c r="H56" s="5">
        <f t="shared" si="18"/>
        <v>636</v>
      </c>
      <c r="I56" s="5">
        <f t="shared" si="19"/>
        <v>794</v>
      </c>
      <c r="J56" s="6">
        <f t="shared" si="20"/>
        <v>0.34322719913653532</v>
      </c>
      <c r="K56" s="13">
        <f t="shared" si="21"/>
        <v>0.4284943335132218</v>
      </c>
      <c r="L56" s="13">
        <f t="shared" si="22"/>
        <v>1.4624381442955035</v>
      </c>
      <c r="M56" s="13">
        <f t="shared" si="23"/>
        <v>-0.901228711136696</v>
      </c>
      <c r="N56" s="13">
        <f t="shared" si="24"/>
        <v>-1.3179912439005781</v>
      </c>
      <c r="O56" s="31">
        <v>37.609519269499224</v>
      </c>
      <c r="P56" s="31">
        <f t="shared" si="25"/>
        <v>2.4655231521957921</v>
      </c>
      <c r="Q56" s="32">
        <v>7</v>
      </c>
      <c r="R56" s="13">
        <f>SUM(Table1[[#This Row],[Kumulatif Kedatangan Pelanggan(D)]:[Lama Penyiapan Pesanan (F)]])</f>
        <v>47.075042421695017</v>
      </c>
      <c r="S56" s="17"/>
      <c r="T56" s="42">
        <f>IF((R55-Table1[[#This Row],[Kumulatif Kedatangan Pelanggan(D)]])&lt;=0,0,(R55-Table1[[#This Row],[Kumulatif Kedatangan Pelanggan(D)]]))</f>
        <v>9.8054125969102088</v>
      </c>
      <c r="U56" s="53">
        <f>IF((Table1[[#This Row],[Kumulatif Kedatangan Pelanggan(D)]]-R55)&lt;=0,0,(Table1[[#This Row],[Kumulatif Kedatangan Pelanggan(D)]]-R55))</f>
        <v>0</v>
      </c>
    </row>
    <row r="57" spans="1:21" ht="15.75" thickBot="1" x14ac:dyDescent="0.3">
      <c r="A57" s="12">
        <v>46</v>
      </c>
      <c r="B57" s="5">
        <f t="shared" si="12"/>
        <v>636</v>
      </c>
      <c r="C57" s="5">
        <f t="shared" si="13"/>
        <v>77</v>
      </c>
      <c r="D57" s="5">
        <f t="shared" si="14"/>
        <v>1853</v>
      </c>
      <c r="E57" s="5">
        <f t="shared" si="15"/>
        <v>2.94</v>
      </c>
      <c r="F57" s="13">
        <f t="shared" si="16"/>
        <v>0.36</v>
      </c>
      <c r="G57" s="5">
        <f t="shared" si="17"/>
        <v>48972</v>
      </c>
      <c r="H57" s="5">
        <f t="shared" si="18"/>
        <v>794</v>
      </c>
      <c r="I57" s="5">
        <f t="shared" si="19"/>
        <v>1842</v>
      </c>
      <c r="J57" s="6">
        <f t="shared" si="20"/>
        <v>0.4284943335132218</v>
      </c>
      <c r="K57" s="13">
        <f t="shared" si="21"/>
        <v>0.99406368051807881</v>
      </c>
      <c r="L57" s="13">
        <f t="shared" si="22"/>
        <v>1.3019045779458831</v>
      </c>
      <c r="M57" s="13">
        <f t="shared" si="23"/>
        <v>0.9993950618580969</v>
      </c>
      <c r="N57" s="13">
        <f t="shared" si="24"/>
        <v>1.3011170062095654</v>
      </c>
      <c r="O57" s="31">
        <v>37.76039259012564</v>
      </c>
      <c r="P57" s="31">
        <f t="shared" si="25"/>
        <v>3.4084021222354437</v>
      </c>
      <c r="Q57" s="32">
        <v>7</v>
      </c>
      <c r="R57" s="13">
        <f>SUM(Table1[[#This Row],[Kumulatif Kedatangan Pelanggan(D)]:[Lama Penyiapan Pesanan (F)]])</f>
        <v>48.168794712361084</v>
      </c>
      <c r="S57" s="17"/>
      <c r="T57" s="42">
        <f>IF((R56-Table1[[#This Row],[Kumulatif Kedatangan Pelanggan(D)]])&lt;=0,0,(R56-Table1[[#This Row],[Kumulatif Kedatangan Pelanggan(D)]]))</f>
        <v>9.3146498315693762</v>
      </c>
      <c r="U57" s="53">
        <f>IF((Table1[[#This Row],[Kumulatif Kedatangan Pelanggan(D)]]-R56)&lt;=0,0,(Table1[[#This Row],[Kumulatif Kedatangan Pelanggan(D)]]-R56))</f>
        <v>0</v>
      </c>
    </row>
    <row r="58" spans="1:21" ht="15.75" thickBot="1" x14ac:dyDescent="0.3">
      <c r="A58" s="12">
        <v>47</v>
      </c>
      <c r="B58" s="5">
        <f t="shared" si="12"/>
        <v>794</v>
      </c>
      <c r="C58" s="5">
        <f t="shared" si="13"/>
        <v>77</v>
      </c>
      <c r="D58" s="5">
        <f t="shared" si="14"/>
        <v>1853</v>
      </c>
      <c r="E58" s="5">
        <f t="shared" si="15"/>
        <v>2.94</v>
      </c>
      <c r="F58" s="13">
        <f t="shared" si="16"/>
        <v>0.36</v>
      </c>
      <c r="G58" s="5">
        <f t="shared" si="17"/>
        <v>61138</v>
      </c>
      <c r="H58" s="5">
        <f t="shared" si="18"/>
        <v>1842</v>
      </c>
      <c r="I58" s="5">
        <f t="shared" si="19"/>
        <v>1006</v>
      </c>
      <c r="J58" s="6">
        <f t="shared" si="20"/>
        <v>0.99406368051807881</v>
      </c>
      <c r="K58" s="13">
        <f t="shared" si="21"/>
        <v>0.54290339989206693</v>
      </c>
      <c r="L58" s="13">
        <f t="shared" si="22"/>
        <v>0.10912386970876363</v>
      </c>
      <c r="M58" s="13">
        <f t="shared" si="23"/>
        <v>-0.96351893937288446</v>
      </c>
      <c r="N58" s="13">
        <f t="shared" si="24"/>
        <v>-0.10514291520205277</v>
      </c>
      <c r="O58" s="31">
        <v>38.091048034174641</v>
      </c>
      <c r="P58" s="31">
        <f t="shared" si="25"/>
        <v>2.9021485505272611</v>
      </c>
      <c r="Q58" s="32">
        <v>7</v>
      </c>
      <c r="R58" s="13">
        <f>SUM(Table1[[#This Row],[Kumulatif Kedatangan Pelanggan(D)]:[Lama Penyiapan Pesanan (F)]])</f>
        <v>47.993196584701899</v>
      </c>
      <c r="S58" s="17"/>
      <c r="T58" s="42">
        <f>IF((R57-Table1[[#This Row],[Kumulatif Kedatangan Pelanggan(D)]])&lt;=0,0,(R57-Table1[[#This Row],[Kumulatif Kedatangan Pelanggan(D)]]))</f>
        <v>10.077746678186443</v>
      </c>
      <c r="U58" s="53">
        <f>IF((Table1[[#This Row],[Kumulatif Kedatangan Pelanggan(D)]]-R57)&lt;=0,0,(Table1[[#This Row],[Kumulatif Kedatangan Pelanggan(D)]]-R57))</f>
        <v>0</v>
      </c>
    </row>
    <row r="59" spans="1:21" ht="15.75" thickBot="1" x14ac:dyDescent="0.3">
      <c r="A59" s="12">
        <v>48</v>
      </c>
      <c r="B59" s="5">
        <f t="shared" si="12"/>
        <v>1842</v>
      </c>
      <c r="C59" s="5">
        <f t="shared" si="13"/>
        <v>77</v>
      </c>
      <c r="D59" s="5">
        <f t="shared" si="14"/>
        <v>1853</v>
      </c>
      <c r="E59" s="5">
        <f t="shared" si="15"/>
        <v>2.94</v>
      </c>
      <c r="F59" s="13">
        <f t="shared" si="16"/>
        <v>0.36</v>
      </c>
      <c r="G59" s="5">
        <f t="shared" si="17"/>
        <v>141834</v>
      </c>
      <c r="H59" s="5">
        <f t="shared" si="18"/>
        <v>1006</v>
      </c>
      <c r="I59" s="5">
        <f t="shared" si="19"/>
        <v>1489</v>
      </c>
      <c r="J59" s="6">
        <f t="shared" si="20"/>
        <v>0.54290339989206693</v>
      </c>
      <c r="K59" s="13">
        <f t="shared" si="21"/>
        <v>0.80356179168915276</v>
      </c>
      <c r="L59" s="13">
        <f t="shared" si="22"/>
        <v>1.1052817519760969</v>
      </c>
      <c r="M59" s="13">
        <f t="shared" si="23"/>
        <v>0.33213941711520512</v>
      </c>
      <c r="N59" s="13">
        <f t="shared" si="24"/>
        <v>0.36710763684941355</v>
      </c>
      <c r="O59" s="31">
        <v>38.936250364890519</v>
      </c>
      <c r="P59" s="31">
        <f t="shared" si="25"/>
        <v>3.0721587492657889</v>
      </c>
      <c r="Q59" s="32">
        <v>7</v>
      </c>
      <c r="R59" s="13">
        <f>SUM(Table1[[#This Row],[Kumulatif Kedatangan Pelanggan(D)]:[Lama Penyiapan Pesanan (F)]])</f>
        <v>49.008409114156308</v>
      </c>
      <c r="S59" s="17"/>
      <c r="T59" s="42">
        <f>IF((R58-Table1[[#This Row],[Kumulatif Kedatangan Pelanggan(D)]])&lt;=0,0,(R58-Table1[[#This Row],[Kumulatif Kedatangan Pelanggan(D)]]))</f>
        <v>9.0569462198113797</v>
      </c>
      <c r="U59" s="53">
        <f>IF((Table1[[#This Row],[Kumulatif Kedatangan Pelanggan(D)]]-R58)&lt;=0,0,(Table1[[#This Row],[Kumulatif Kedatangan Pelanggan(D)]]-R58))</f>
        <v>0</v>
      </c>
    </row>
    <row r="60" spans="1:21" ht="15.75" thickBot="1" x14ac:dyDescent="0.3">
      <c r="A60" s="12">
        <v>49</v>
      </c>
      <c r="B60" s="5">
        <f t="shared" si="12"/>
        <v>1006</v>
      </c>
      <c r="C60" s="5">
        <f t="shared" si="13"/>
        <v>77</v>
      </c>
      <c r="D60" s="5">
        <f t="shared" si="14"/>
        <v>1853</v>
      </c>
      <c r="E60" s="5">
        <f t="shared" si="15"/>
        <v>2.94</v>
      </c>
      <c r="F60" s="13">
        <f t="shared" si="16"/>
        <v>0.36</v>
      </c>
      <c r="G60" s="5">
        <f t="shared" si="17"/>
        <v>77462</v>
      </c>
      <c r="H60" s="5">
        <f t="shared" si="18"/>
        <v>1489</v>
      </c>
      <c r="I60" s="5">
        <f t="shared" si="19"/>
        <v>1620</v>
      </c>
      <c r="J60" s="6">
        <f t="shared" si="20"/>
        <v>0.80356179168915276</v>
      </c>
      <c r="K60" s="13">
        <f t="shared" si="21"/>
        <v>0.87425796006475986</v>
      </c>
      <c r="L60" s="13">
        <f t="shared" si="22"/>
        <v>0.66136403531088805</v>
      </c>
      <c r="M60" s="13">
        <f t="shared" si="23"/>
        <v>0.7053712604133926</v>
      </c>
      <c r="N60" s="13">
        <f t="shared" si="24"/>
        <v>0.4665071831793286</v>
      </c>
      <c r="O60" s="31">
        <v>39.129872956625185</v>
      </c>
      <c r="P60" s="31">
        <f t="shared" si="25"/>
        <v>3.1079425859445582</v>
      </c>
      <c r="Q60" s="32">
        <v>7</v>
      </c>
      <c r="R60" s="13">
        <f>SUM(Table1[[#This Row],[Kumulatif Kedatangan Pelanggan(D)]:[Lama Penyiapan Pesanan (F)]])</f>
        <v>49.237815542569741</v>
      </c>
      <c r="S60" s="17"/>
      <c r="T60" s="42">
        <f>IF((R59-Table1[[#This Row],[Kumulatif Kedatangan Pelanggan(D)]])&lt;=0,0,(R59-Table1[[#This Row],[Kumulatif Kedatangan Pelanggan(D)]]))</f>
        <v>9.8785361575311228</v>
      </c>
      <c r="U60" s="53">
        <f>IF((Table1[[#This Row],[Kumulatif Kedatangan Pelanggan(D)]]-R59)&lt;=0,0,(Table1[[#This Row],[Kumulatif Kedatangan Pelanggan(D)]]-R59))</f>
        <v>0</v>
      </c>
    </row>
    <row r="61" spans="1:21" ht="15.75" thickBot="1" x14ac:dyDescent="0.3">
      <c r="A61" s="12">
        <v>50</v>
      </c>
      <c r="B61" s="5">
        <f t="shared" si="12"/>
        <v>1489</v>
      </c>
      <c r="C61" s="5">
        <f t="shared" si="13"/>
        <v>77</v>
      </c>
      <c r="D61" s="5">
        <f t="shared" si="14"/>
        <v>1853</v>
      </c>
      <c r="E61" s="5">
        <f t="shared" si="15"/>
        <v>2.94</v>
      </c>
      <c r="F61" s="13">
        <f t="shared" si="16"/>
        <v>0.36</v>
      </c>
      <c r="G61" s="5">
        <f t="shared" si="17"/>
        <v>114653</v>
      </c>
      <c r="H61" s="5">
        <f t="shared" si="18"/>
        <v>1620</v>
      </c>
      <c r="I61" s="5">
        <f t="shared" si="19"/>
        <v>589</v>
      </c>
      <c r="J61" s="6">
        <f t="shared" si="20"/>
        <v>0.87425796006475986</v>
      </c>
      <c r="K61" s="13">
        <f t="shared" si="21"/>
        <v>0.31786292498650837</v>
      </c>
      <c r="L61" s="13">
        <f t="shared" si="22"/>
        <v>0.51842028906849313</v>
      </c>
      <c r="M61" s="13">
        <f t="shared" si="23"/>
        <v>-0.41432334095926482</v>
      </c>
      <c r="N61" s="13">
        <f t="shared" si="24"/>
        <v>-0.21479362618792591</v>
      </c>
      <c r="O61" s="31">
        <v>39.567602128886605</v>
      </c>
      <c r="P61" s="31">
        <f t="shared" si="25"/>
        <v>2.8626742945723467</v>
      </c>
      <c r="Q61" s="32">
        <v>7</v>
      </c>
      <c r="R61" s="13">
        <f>SUM(Table1[[#This Row],[Kumulatif Kedatangan Pelanggan(D)]:[Lama Penyiapan Pesanan (F)]])</f>
        <v>49.430276423458949</v>
      </c>
      <c r="S61" s="17"/>
      <c r="T61" s="42">
        <f>IF((R60-Table1[[#This Row],[Kumulatif Kedatangan Pelanggan(D)]])&lt;=0,0,(R60-Table1[[#This Row],[Kumulatif Kedatangan Pelanggan(D)]]))</f>
        <v>9.6702134136831361</v>
      </c>
      <c r="U61" s="53">
        <f>IF((Table1[[#This Row],[Kumulatif Kedatangan Pelanggan(D)]]-R60)&lt;=0,0,(Table1[[#This Row],[Kumulatif Kedatangan Pelanggan(D)]]-R60))</f>
        <v>0</v>
      </c>
    </row>
    <row r="62" spans="1:21" ht="15.75" thickBot="1" x14ac:dyDescent="0.3">
      <c r="A62" s="12">
        <v>51</v>
      </c>
      <c r="B62" s="5">
        <f t="shared" si="12"/>
        <v>1620</v>
      </c>
      <c r="C62" s="5">
        <f t="shared" si="13"/>
        <v>77</v>
      </c>
      <c r="D62" s="5">
        <f t="shared" si="14"/>
        <v>1853</v>
      </c>
      <c r="E62" s="5">
        <f t="shared" si="15"/>
        <v>2.94</v>
      </c>
      <c r="F62" s="13">
        <f t="shared" si="16"/>
        <v>0.36</v>
      </c>
      <c r="G62" s="5">
        <f t="shared" si="17"/>
        <v>124740</v>
      </c>
      <c r="H62" s="5">
        <f t="shared" si="18"/>
        <v>589</v>
      </c>
      <c r="I62" s="5">
        <f t="shared" si="19"/>
        <v>881</v>
      </c>
      <c r="J62" s="6">
        <f t="shared" si="20"/>
        <v>0.31786292498650837</v>
      </c>
      <c r="K62" s="13">
        <f t="shared" si="21"/>
        <v>0.47544522396114408</v>
      </c>
      <c r="L62" s="13">
        <f t="shared" si="22"/>
        <v>1.5140244665353153</v>
      </c>
      <c r="M62" s="13">
        <f t="shared" si="23"/>
        <v>-0.98830614714477039</v>
      </c>
      <c r="N62" s="13">
        <f t="shared" si="24"/>
        <v>-1.4963196872044338</v>
      </c>
      <c r="O62" s="31">
        <v>40.850453811533164</v>
      </c>
      <c r="P62" s="31">
        <f t="shared" si="25"/>
        <v>2.4013249126064036</v>
      </c>
      <c r="Q62" s="32">
        <v>7</v>
      </c>
      <c r="R62" s="13">
        <f>SUM(Table1[[#This Row],[Kumulatif Kedatangan Pelanggan(D)]:[Lama Penyiapan Pesanan (F)]])</f>
        <v>50.251778724139569</v>
      </c>
      <c r="S62" s="17"/>
      <c r="T62" s="42">
        <f>IF((R61-Table1[[#This Row],[Kumulatif Kedatangan Pelanggan(D)]])&lt;=0,0,(R61-Table1[[#This Row],[Kumulatif Kedatangan Pelanggan(D)]]))</f>
        <v>8.5798226119257848</v>
      </c>
      <c r="U62" s="53">
        <f>IF((Table1[[#This Row],[Kumulatif Kedatangan Pelanggan(D)]]-R61)&lt;=0,0,(Table1[[#This Row],[Kumulatif Kedatangan Pelanggan(D)]]-R61))</f>
        <v>0</v>
      </c>
    </row>
    <row r="63" spans="1:21" ht="15.75" thickBot="1" x14ac:dyDescent="0.3">
      <c r="A63" s="12">
        <v>52</v>
      </c>
      <c r="B63" s="5">
        <f t="shared" si="12"/>
        <v>589</v>
      </c>
      <c r="C63" s="5">
        <f t="shared" si="13"/>
        <v>77</v>
      </c>
      <c r="D63" s="5">
        <f t="shared" si="14"/>
        <v>1853</v>
      </c>
      <c r="E63" s="5">
        <f t="shared" si="15"/>
        <v>2.94</v>
      </c>
      <c r="F63" s="13">
        <f t="shared" si="16"/>
        <v>0.36</v>
      </c>
      <c r="G63" s="5">
        <f t="shared" si="17"/>
        <v>45353</v>
      </c>
      <c r="H63" s="5">
        <f t="shared" si="18"/>
        <v>881</v>
      </c>
      <c r="I63" s="5">
        <f t="shared" si="19"/>
        <v>1129</v>
      </c>
      <c r="J63" s="6">
        <f t="shared" si="20"/>
        <v>0.47544522396114408</v>
      </c>
      <c r="K63" s="13">
        <f t="shared" si="21"/>
        <v>0.60928224500809502</v>
      </c>
      <c r="L63" s="13">
        <f t="shared" si="22"/>
        <v>1.219429047012724</v>
      </c>
      <c r="M63" s="13">
        <f t="shared" si="23"/>
        <v>-0.77240230873801596</v>
      </c>
      <c r="N63" s="13">
        <f t="shared" si="24"/>
        <v>-0.94188981125482663</v>
      </c>
      <c r="O63" s="31">
        <v>41.48171307277962</v>
      </c>
      <c r="P63" s="31">
        <f t="shared" si="25"/>
        <v>2.6009196679482622</v>
      </c>
      <c r="Q63" s="32">
        <v>7</v>
      </c>
      <c r="R63" s="13">
        <f>SUM(Table1[[#This Row],[Kumulatif Kedatangan Pelanggan(D)]:[Lama Penyiapan Pesanan (F)]])</f>
        <v>51.082632740727881</v>
      </c>
      <c r="S63" s="17"/>
      <c r="T63" s="42">
        <f>IF((R62-Table1[[#This Row],[Kumulatif Kedatangan Pelanggan(D)]])&lt;=0,0,(R62-Table1[[#This Row],[Kumulatif Kedatangan Pelanggan(D)]]))</f>
        <v>8.7700656513599498</v>
      </c>
      <c r="U63" s="53">
        <f>IF((Table1[[#This Row],[Kumulatif Kedatangan Pelanggan(D)]]-R62)&lt;=0,0,(Table1[[#This Row],[Kumulatif Kedatangan Pelanggan(D)]]-R62))</f>
        <v>0</v>
      </c>
    </row>
    <row r="64" spans="1:21" ht="15.75" thickBot="1" x14ac:dyDescent="0.3">
      <c r="A64" s="12">
        <v>53</v>
      </c>
      <c r="B64" s="5">
        <f t="shared" ref="B64:B95" si="26">H63</f>
        <v>881</v>
      </c>
      <c r="C64" s="5">
        <f t="shared" ref="C64:C95" si="27">C63</f>
        <v>77</v>
      </c>
      <c r="D64" s="5">
        <f t="shared" ref="D64:D95" si="28">D63</f>
        <v>1853</v>
      </c>
      <c r="E64" s="5">
        <f t="shared" ref="E64:E95" si="29">E63</f>
        <v>2.94</v>
      </c>
      <c r="F64" s="13">
        <f t="shared" ref="F64:F95" si="30">F63</f>
        <v>0.36</v>
      </c>
      <c r="G64" s="5">
        <f t="shared" ref="G64:G95" si="31">C64*B64</f>
        <v>67837</v>
      </c>
      <c r="H64" s="5">
        <f t="shared" ref="H64:H95" si="32">MOD(G64,D64)</f>
        <v>1129</v>
      </c>
      <c r="I64" s="5">
        <f t="shared" ref="I64:I95" si="33">MOD((C64*G64),D64)</f>
        <v>1695</v>
      </c>
      <c r="J64" s="6">
        <f t="shared" ref="J64:J95" si="34">H64/D64</f>
        <v>0.60928224500809502</v>
      </c>
      <c r="K64" s="13">
        <f t="shared" ref="K64:K95" si="35">I64/D64</f>
        <v>0.91473286562331357</v>
      </c>
      <c r="L64" s="13">
        <f t="shared" ref="L64:L95" si="36">(-2*LN(J64))^(1/2)</f>
        <v>0.99546337163724685</v>
      </c>
      <c r="M64" s="13">
        <f t="shared" ref="M64:M95" si="37">COS((2*(22/7))*K64)</f>
        <v>0.86106503626365605</v>
      </c>
      <c r="N64" s="13">
        <f t="shared" ref="N64:N95" si="38">M64*L64</f>
        <v>0.85715870419796725</v>
      </c>
      <c r="O64" s="31">
        <v>45.075933839918406</v>
      </c>
      <c r="P64" s="31">
        <f t="shared" ref="P64:P95" si="39">E64+(F64*N64)</f>
        <v>3.2485771335112683</v>
      </c>
      <c r="Q64" s="32">
        <v>7</v>
      </c>
      <c r="R64" s="13">
        <f>SUM(Table1[[#This Row],[Kumulatif Kedatangan Pelanggan(D)]:[Lama Penyiapan Pesanan (F)]])</f>
        <v>55.324510973429675</v>
      </c>
      <c r="S64" s="17"/>
      <c r="T64" s="42">
        <f>IF((R63-Table1[[#This Row],[Kumulatif Kedatangan Pelanggan(D)]])&lt;=0,0,(R63-Table1[[#This Row],[Kumulatif Kedatangan Pelanggan(D)]]))</f>
        <v>6.0066989008094751</v>
      </c>
      <c r="U64" s="53">
        <f>IF((Table1[[#This Row],[Kumulatif Kedatangan Pelanggan(D)]]-R63)&lt;=0,0,(Table1[[#This Row],[Kumulatif Kedatangan Pelanggan(D)]]-R63))</f>
        <v>0</v>
      </c>
    </row>
    <row r="65" spans="1:21" ht="15.75" thickBot="1" x14ac:dyDescent="0.3">
      <c r="A65" s="12">
        <v>54</v>
      </c>
      <c r="B65" s="5">
        <f t="shared" si="26"/>
        <v>1129</v>
      </c>
      <c r="C65" s="5">
        <f t="shared" si="27"/>
        <v>77</v>
      </c>
      <c r="D65" s="5">
        <f t="shared" si="28"/>
        <v>1853</v>
      </c>
      <c r="E65" s="5">
        <f t="shared" si="29"/>
        <v>2.94</v>
      </c>
      <c r="F65" s="13">
        <f t="shared" si="30"/>
        <v>0.36</v>
      </c>
      <c r="G65" s="5">
        <f t="shared" si="31"/>
        <v>86933</v>
      </c>
      <c r="H65" s="5">
        <f t="shared" si="32"/>
        <v>1695</v>
      </c>
      <c r="I65" s="5">
        <f t="shared" si="33"/>
        <v>805</v>
      </c>
      <c r="J65" s="6">
        <f t="shared" si="34"/>
        <v>0.91473286562331357</v>
      </c>
      <c r="K65" s="13">
        <f t="shared" si="35"/>
        <v>0.434430652995143</v>
      </c>
      <c r="L65" s="13">
        <f t="shared" si="36"/>
        <v>0.42219238854060148</v>
      </c>
      <c r="M65" s="13">
        <f t="shared" si="37"/>
        <v>-0.91676741808953488</v>
      </c>
      <c r="N65" s="13">
        <f t="shared" si="38"/>
        <v>-0.38705222597942096</v>
      </c>
      <c r="O65" s="31">
        <v>48.018197969116763</v>
      </c>
      <c r="P65" s="31">
        <f t="shared" si="39"/>
        <v>2.8006611986474086</v>
      </c>
      <c r="Q65" s="32">
        <v>7</v>
      </c>
      <c r="R65" s="13">
        <f>SUM(Table1[[#This Row],[Kumulatif Kedatangan Pelanggan(D)]:[Lama Penyiapan Pesanan (F)]])</f>
        <v>57.818859167764174</v>
      </c>
      <c r="S65" s="17"/>
      <c r="T65" s="42">
        <f>IF((R64-Table1[[#This Row],[Kumulatif Kedatangan Pelanggan(D)]])&lt;=0,0,(R64-Table1[[#This Row],[Kumulatif Kedatangan Pelanggan(D)]]))</f>
        <v>7.3063130043129121</v>
      </c>
      <c r="U65" s="53">
        <f>IF((Table1[[#This Row],[Kumulatif Kedatangan Pelanggan(D)]]-R64)&lt;=0,0,(Table1[[#This Row],[Kumulatif Kedatangan Pelanggan(D)]]-R64))</f>
        <v>0</v>
      </c>
    </row>
    <row r="66" spans="1:21" ht="15.75" thickBot="1" x14ac:dyDescent="0.3">
      <c r="A66" s="12">
        <v>55</v>
      </c>
      <c r="B66" s="5">
        <f t="shared" si="26"/>
        <v>1695</v>
      </c>
      <c r="C66" s="5">
        <f t="shared" si="27"/>
        <v>77</v>
      </c>
      <c r="D66" s="5">
        <f t="shared" si="28"/>
        <v>1853</v>
      </c>
      <c r="E66" s="5">
        <f t="shared" si="29"/>
        <v>2.94</v>
      </c>
      <c r="F66" s="13">
        <f t="shared" si="30"/>
        <v>0.36</v>
      </c>
      <c r="G66" s="5">
        <f t="shared" si="31"/>
        <v>130515</v>
      </c>
      <c r="H66" s="5">
        <f t="shared" si="32"/>
        <v>805</v>
      </c>
      <c r="I66" s="5">
        <f t="shared" si="33"/>
        <v>836</v>
      </c>
      <c r="J66" s="6">
        <f t="shared" si="34"/>
        <v>0.434430652995143</v>
      </c>
      <c r="K66" s="13">
        <f t="shared" si="35"/>
        <v>0.45116028062601188</v>
      </c>
      <c r="L66" s="13">
        <f t="shared" si="36"/>
        <v>1.2912931106970225</v>
      </c>
      <c r="M66" s="13">
        <f t="shared" si="37"/>
        <v>-0.9536280766079771</v>
      </c>
      <c r="N66" s="13">
        <f t="shared" si="38"/>
        <v>-1.2314133654911332</v>
      </c>
      <c r="O66" s="31">
        <v>50.308704667748501</v>
      </c>
      <c r="P66" s="31">
        <f t="shared" si="39"/>
        <v>2.4966911884231919</v>
      </c>
      <c r="Q66" s="32">
        <v>7</v>
      </c>
      <c r="R66" s="13">
        <f>SUM(Table1[[#This Row],[Kumulatif Kedatangan Pelanggan(D)]:[Lama Penyiapan Pesanan (F)]])</f>
        <v>59.805395856171693</v>
      </c>
      <c r="S66" s="17"/>
      <c r="T66" s="42">
        <f>IF((R65-Table1[[#This Row],[Kumulatif Kedatangan Pelanggan(D)]])&lt;=0,0,(R65-Table1[[#This Row],[Kumulatif Kedatangan Pelanggan(D)]]))</f>
        <v>7.5101545000156733</v>
      </c>
      <c r="U66" s="53">
        <f>IF((Table1[[#This Row],[Kumulatif Kedatangan Pelanggan(D)]]-R65)&lt;=0,0,(Table1[[#This Row],[Kumulatif Kedatangan Pelanggan(D)]]-R65))</f>
        <v>0</v>
      </c>
    </row>
    <row r="67" spans="1:21" ht="15.75" thickBot="1" x14ac:dyDescent="0.3">
      <c r="A67" s="12">
        <v>56</v>
      </c>
      <c r="B67" s="5">
        <f t="shared" si="26"/>
        <v>805</v>
      </c>
      <c r="C67" s="5">
        <f t="shared" si="27"/>
        <v>77</v>
      </c>
      <c r="D67" s="5">
        <f t="shared" si="28"/>
        <v>1853</v>
      </c>
      <c r="E67" s="5">
        <f t="shared" si="29"/>
        <v>2.94</v>
      </c>
      <c r="F67" s="13">
        <f t="shared" si="30"/>
        <v>0.36</v>
      </c>
      <c r="G67" s="5">
        <f t="shared" si="31"/>
        <v>61985</v>
      </c>
      <c r="H67" s="5">
        <f t="shared" si="32"/>
        <v>836</v>
      </c>
      <c r="I67" s="5">
        <f t="shared" si="33"/>
        <v>1370</v>
      </c>
      <c r="J67" s="6">
        <f t="shared" si="34"/>
        <v>0.45116028062601188</v>
      </c>
      <c r="K67" s="13">
        <f t="shared" si="35"/>
        <v>0.73934160820291417</v>
      </c>
      <c r="L67" s="13">
        <f t="shared" si="36"/>
        <v>1.2616914148876961</v>
      </c>
      <c r="M67" s="13">
        <f t="shared" si="37"/>
        <v>-6.5052901404899249E-2</v>
      </c>
      <c r="N67" s="13">
        <f t="shared" si="38"/>
        <v>-8.2076687216097122E-2</v>
      </c>
      <c r="O67" s="31">
        <v>51.94755349204263</v>
      </c>
      <c r="P67" s="31">
        <f t="shared" si="39"/>
        <v>2.9104523926022048</v>
      </c>
      <c r="Q67" s="32">
        <v>7</v>
      </c>
      <c r="R67" s="13">
        <f>SUM(Table1[[#This Row],[Kumulatif Kedatangan Pelanggan(D)]:[Lama Penyiapan Pesanan (F)]])</f>
        <v>61.858005884644832</v>
      </c>
      <c r="S67" s="17"/>
      <c r="T67" s="42">
        <f>IF((R66-Table1[[#This Row],[Kumulatif Kedatangan Pelanggan(D)]])&lt;=0,0,(R66-Table1[[#This Row],[Kumulatif Kedatangan Pelanggan(D)]]))</f>
        <v>7.8578423641290627</v>
      </c>
      <c r="U67" s="53">
        <f>IF((Table1[[#This Row],[Kumulatif Kedatangan Pelanggan(D)]]-R66)&lt;=0,0,(Table1[[#This Row],[Kumulatif Kedatangan Pelanggan(D)]]-R66))</f>
        <v>0</v>
      </c>
    </row>
    <row r="68" spans="1:21" ht="15.75" thickBot="1" x14ac:dyDescent="0.3">
      <c r="A68" s="12">
        <v>57</v>
      </c>
      <c r="B68" s="5">
        <f t="shared" si="26"/>
        <v>836</v>
      </c>
      <c r="C68" s="5">
        <f t="shared" si="27"/>
        <v>77</v>
      </c>
      <c r="D68" s="5">
        <f t="shared" si="28"/>
        <v>1853</v>
      </c>
      <c r="E68" s="5">
        <f t="shared" si="29"/>
        <v>2.94</v>
      </c>
      <c r="F68" s="13">
        <f t="shared" si="30"/>
        <v>0.36</v>
      </c>
      <c r="G68" s="5">
        <f t="shared" si="31"/>
        <v>64372</v>
      </c>
      <c r="H68" s="5">
        <f t="shared" si="32"/>
        <v>1370</v>
      </c>
      <c r="I68" s="5">
        <f t="shared" si="33"/>
        <v>1722</v>
      </c>
      <c r="J68" s="6">
        <f t="shared" si="34"/>
        <v>0.73934160820291417</v>
      </c>
      <c r="K68" s="13">
        <f t="shared" si="35"/>
        <v>0.9293038316243929</v>
      </c>
      <c r="L68" s="13">
        <f t="shared" si="36"/>
        <v>0.77716820246737994</v>
      </c>
      <c r="M68" s="13">
        <f t="shared" si="37"/>
        <v>0.90396343718936267</v>
      </c>
      <c r="N68" s="13">
        <f t="shared" si="38"/>
        <v>0.70253163957669129</v>
      </c>
      <c r="O68" s="31">
        <v>52.934794208256022</v>
      </c>
      <c r="P68" s="31">
        <f t="shared" si="39"/>
        <v>3.1929113902476089</v>
      </c>
      <c r="Q68" s="32">
        <v>7</v>
      </c>
      <c r="R68" s="13">
        <f>SUM(Table1[[#This Row],[Kumulatif Kedatangan Pelanggan(D)]:[Lama Penyiapan Pesanan (F)]])</f>
        <v>63.127705598503631</v>
      </c>
      <c r="S68" s="17"/>
      <c r="T68" s="42">
        <f>IF((R67-Table1[[#This Row],[Kumulatif Kedatangan Pelanggan(D)]])&lt;=0,0,(R67-Table1[[#This Row],[Kumulatif Kedatangan Pelanggan(D)]]))</f>
        <v>8.9232116763888101</v>
      </c>
      <c r="U68" s="53">
        <f>IF((Table1[[#This Row],[Kumulatif Kedatangan Pelanggan(D)]]-R67)&lt;=0,0,(Table1[[#This Row],[Kumulatif Kedatangan Pelanggan(D)]]-R67))</f>
        <v>0</v>
      </c>
    </row>
    <row r="69" spans="1:21" ht="15.75" thickBot="1" x14ac:dyDescent="0.3">
      <c r="A69" s="12">
        <v>58</v>
      </c>
      <c r="B69" s="5">
        <f t="shared" si="26"/>
        <v>1370</v>
      </c>
      <c r="C69" s="5">
        <f t="shared" si="27"/>
        <v>77</v>
      </c>
      <c r="D69" s="5">
        <f t="shared" si="28"/>
        <v>1853</v>
      </c>
      <c r="E69" s="5">
        <f t="shared" si="29"/>
        <v>2.94</v>
      </c>
      <c r="F69" s="13">
        <f t="shared" si="30"/>
        <v>0.36</v>
      </c>
      <c r="G69" s="5">
        <f t="shared" si="31"/>
        <v>105490</v>
      </c>
      <c r="H69" s="5">
        <f t="shared" si="32"/>
        <v>1722</v>
      </c>
      <c r="I69" s="5">
        <f t="shared" si="33"/>
        <v>1031</v>
      </c>
      <c r="J69" s="6">
        <f t="shared" si="34"/>
        <v>0.9293038316243929</v>
      </c>
      <c r="K69" s="13">
        <f t="shared" si="35"/>
        <v>0.5563950350782515</v>
      </c>
      <c r="L69" s="13">
        <f t="shared" si="36"/>
        <v>0.38293482813054142</v>
      </c>
      <c r="M69" s="13">
        <f t="shared" si="37"/>
        <v>-0.93738637978622341</v>
      </c>
      <c r="N69" s="13">
        <f t="shared" si="38"/>
        <v>-0.35895789223534791</v>
      </c>
      <c r="O69" s="31">
        <v>53.270451696553565</v>
      </c>
      <c r="P69" s="31">
        <f t="shared" si="39"/>
        <v>2.8107751587952747</v>
      </c>
      <c r="Q69" s="32">
        <v>7</v>
      </c>
      <c r="R69" s="13">
        <f>SUM(Table1[[#This Row],[Kumulatif Kedatangan Pelanggan(D)]:[Lama Penyiapan Pesanan (F)]])</f>
        <v>63.081226855348838</v>
      </c>
      <c r="S69" s="17"/>
      <c r="T69" s="42">
        <f>IF((R68-Table1[[#This Row],[Kumulatif Kedatangan Pelanggan(D)]])&lt;=0,0,(R68-Table1[[#This Row],[Kumulatif Kedatangan Pelanggan(D)]]))</f>
        <v>9.8572539019500667</v>
      </c>
      <c r="U69" s="53">
        <f>IF((Table1[[#This Row],[Kumulatif Kedatangan Pelanggan(D)]]-R68)&lt;=0,0,(Table1[[#This Row],[Kumulatif Kedatangan Pelanggan(D)]]-R68))</f>
        <v>0</v>
      </c>
    </row>
    <row r="70" spans="1:21" ht="15.75" thickBot="1" x14ac:dyDescent="0.3">
      <c r="A70" s="12">
        <v>59</v>
      </c>
      <c r="B70" s="5">
        <f t="shared" si="26"/>
        <v>1722</v>
      </c>
      <c r="C70" s="5">
        <f t="shared" si="27"/>
        <v>77</v>
      </c>
      <c r="D70" s="5">
        <f t="shared" si="28"/>
        <v>1853</v>
      </c>
      <c r="E70" s="5">
        <f t="shared" si="29"/>
        <v>2.94</v>
      </c>
      <c r="F70" s="13">
        <f t="shared" si="30"/>
        <v>0.36</v>
      </c>
      <c r="G70" s="5">
        <f t="shared" si="31"/>
        <v>132594</v>
      </c>
      <c r="H70" s="5">
        <f t="shared" si="32"/>
        <v>1031</v>
      </c>
      <c r="I70" s="5">
        <f t="shared" si="33"/>
        <v>1561</v>
      </c>
      <c r="J70" s="6">
        <f t="shared" si="34"/>
        <v>0.5563950350782515</v>
      </c>
      <c r="K70" s="13">
        <f t="shared" si="35"/>
        <v>0.84241770102536428</v>
      </c>
      <c r="L70" s="13">
        <f t="shared" si="36"/>
        <v>1.0828450879681728</v>
      </c>
      <c r="M70" s="13">
        <f t="shared" si="37"/>
        <v>0.55037055818404523</v>
      </c>
      <c r="N70" s="13">
        <f t="shared" si="38"/>
        <v>0.59596605549189485</v>
      </c>
      <c r="O70" s="31">
        <v>54.133062731778395</v>
      </c>
      <c r="P70" s="31">
        <f t="shared" si="39"/>
        <v>3.154547779977082</v>
      </c>
      <c r="Q70" s="32">
        <v>7</v>
      </c>
      <c r="R70" s="13">
        <f>SUM(Table1[[#This Row],[Kumulatif Kedatangan Pelanggan(D)]:[Lama Penyiapan Pesanan (F)]])</f>
        <v>64.287610511755474</v>
      </c>
      <c r="S70" s="17"/>
      <c r="T70" s="42">
        <f>IF((R69-Table1[[#This Row],[Kumulatif Kedatangan Pelanggan(D)]])&lt;=0,0,(R69-Table1[[#This Row],[Kumulatif Kedatangan Pelanggan(D)]]))</f>
        <v>8.948164123570443</v>
      </c>
      <c r="U70" s="53">
        <f>IF((Table1[[#This Row],[Kumulatif Kedatangan Pelanggan(D)]]-R69)&lt;=0,0,(Table1[[#This Row],[Kumulatif Kedatangan Pelanggan(D)]]-R69))</f>
        <v>0</v>
      </c>
    </row>
    <row r="71" spans="1:21" ht="15.75" thickBot="1" x14ac:dyDescent="0.3">
      <c r="A71" s="12">
        <v>60</v>
      </c>
      <c r="B71" s="5">
        <f t="shared" si="26"/>
        <v>1031</v>
      </c>
      <c r="C71" s="5">
        <f t="shared" si="27"/>
        <v>77</v>
      </c>
      <c r="D71" s="5">
        <f t="shared" si="28"/>
        <v>1853</v>
      </c>
      <c r="E71" s="5">
        <f t="shared" si="29"/>
        <v>2.94</v>
      </c>
      <c r="F71" s="13">
        <f t="shared" si="30"/>
        <v>0.36</v>
      </c>
      <c r="G71" s="5">
        <f t="shared" si="31"/>
        <v>79387</v>
      </c>
      <c r="H71" s="5">
        <f t="shared" si="32"/>
        <v>1561</v>
      </c>
      <c r="I71" s="5">
        <f t="shared" si="33"/>
        <v>1605</v>
      </c>
      <c r="J71" s="6">
        <f t="shared" si="34"/>
        <v>0.84241770102536428</v>
      </c>
      <c r="K71" s="13">
        <f t="shared" si="35"/>
        <v>0.86616297895304906</v>
      </c>
      <c r="L71" s="13">
        <f t="shared" si="36"/>
        <v>0.5856266827423896</v>
      </c>
      <c r="M71" s="13">
        <f t="shared" si="37"/>
        <v>0.66840627586006796</v>
      </c>
      <c r="N71" s="13">
        <f t="shared" si="38"/>
        <v>0.39143655005612615</v>
      </c>
      <c r="O71" s="31">
        <v>54.34409362820896</v>
      </c>
      <c r="P71" s="31">
        <f t="shared" si="39"/>
        <v>3.0809171580202053</v>
      </c>
      <c r="Q71" s="32">
        <v>7</v>
      </c>
      <c r="R71" s="13">
        <f>SUM(Table1[[#This Row],[Kumulatif Kedatangan Pelanggan(D)]:[Lama Penyiapan Pesanan (F)]])</f>
        <v>64.425010786229166</v>
      </c>
      <c r="S71" s="17"/>
      <c r="T71" s="42">
        <f>IF((R70-Table1[[#This Row],[Kumulatif Kedatangan Pelanggan(D)]])&lt;=0,0,(R70-Table1[[#This Row],[Kumulatif Kedatangan Pelanggan(D)]]))</f>
        <v>9.9435168835465149</v>
      </c>
      <c r="U71" s="53">
        <f>IF((Table1[[#This Row],[Kumulatif Kedatangan Pelanggan(D)]]-R70)&lt;=0,0,(Table1[[#This Row],[Kumulatif Kedatangan Pelanggan(D)]]-R70))</f>
        <v>0</v>
      </c>
    </row>
    <row r="72" spans="1:21" ht="15.75" thickBot="1" x14ac:dyDescent="0.3">
      <c r="A72" s="12">
        <v>61</v>
      </c>
      <c r="B72" s="5">
        <f t="shared" si="26"/>
        <v>1561</v>
      </c>
      <c r="C72" s="5">
        <f t="shared" si="27"/>
        <v>77</v>
      </c>
      <c r="D72" s="5">
        <f t="shared" si="28"/>
        <v>1853</v>
      </c>
      <c r="E72" s="5">
        <f t="shared" si="29"/>
        <v>2.94</v>
      </c>
      <c r="F72" s="13">
        <f t="shared" si="30"/>
        <v>0.36</v>
      </c>
      <c r="G72" s="5">
        <f t="shared" si="31"/>
        <v>120197</v>
      </c>
      <c r="H72" s="5">
        <f t="shared" si="32"/>
        <v>1605</v>
      </c>
      <c r="I72" s="5">
        <f t="shared" si="33"/>
        <v>1287</v>
      </c>
      <c r="J72" s="6">
        <f t="shared" si="34"/>
        <v>0.86616297895304906</v>
      </c>
      <c r="K72" s="13">
        <f t="shared" si="35"/>
        <v>0.69454937938478145</v>
      </c>
      <c r="L72" s="13">
        <f t="shared" si="36"/>
        <v>0.53606378486378581</v>
      </c>
      <c r="M72" s="13">
        <f t="shared" si="37"/>
        <v>-0.33974901347908693</v>
      </c>
      <c r="N72" s="13">
        <f t="shared" si="38"/>
        <v>-0.18212714206933672</v>
      </c>
      <c r="O72" s="31">
        <v>54.827647008941071</v>
      </c>
      <c r="P72" s="31">
        <f t="shared" si="39"/>
        <v>2.8744342288550389</v>
      </c>
      <c r="Q72" s="32">
        <v>7</v>
      </c>
      <c r="R72" s="13">
        <f>SUM(Table1[[#This Row],[Kumulatif Kedatangan Pelanggan(D)]:[Lama Penyiapan Pesanan (F)]])</f>
        <v>64.702081237796108</v>
      </c>
      <c r="S72" s="17"/>
      <c r="T72" s="42">
        <f>IF((R71-Table1[[#This Row],[Kumulatif Kedatangan Pelanggan(D)]])&lt;=0,0,(R71-Table1[[#This Row],[Kumulatif Kedatangan Pelanggan(D)]]))</f>
        <v>9.5973637772880949</v>
      </c>
      <c r="U72" s="53">
        <f>IF((Table1[[#This Row],[Kumulatif Kedatangan Pelanggan(D)]]-R71)&lt;=0,0,(Table1[[#This Row],[Kumulatif Kedatangan Pelanggan(D)]]-R71))</f>
        <v>0</v>
      </c>
    </row>
    <row r="73" spans="1:21" ht="15.75" thickBot="1" x14ac:dyDescent="0.3">
      <c r="A73" s="12">
        <v>62</v>
      </c>
      <c r="B73" s="5">
        <f t="shared" si="26"/>
        <v>1605</v>
      </c>
      <c r="C73" s="5">
        <f t="shared" si="27"/>
        <v>77</v>
      </c>
      <c r="D73" s="5">
        <f t="shared" si="28"/>
        <v>1853</v>
      </c>
      <c r="E73" s="5">
        <f t="shared" si="29"/>
        <v>2.94</v>
      </c>
      <c r="F73" s="13">
        <f t="shared" si="30"/>
        <v>0.36</v>
      </c>
      <c r="G73" s="5">
        <f t="shared" si="31"/>
        <v>123585</v>
      </c>
      <c r="H73" s="5">
        <f t="shared" si="32"/>
        <v>1287</v>
      </c>
      <c r="I73" s="5">
        <f t="shared" si="33"/>
        <v>890</v>
      </c>
      <c r="J73" s="6">
        <f t="shared" si="34"/>
        <v>0.69454937938478145</v>
      </c>
      <c r="K73" s="13">
        <f t="shared" si="35"/>
        <v>0.48030221262817052</v>
      </c>
      <c r="L73" s="13">
        <f t="shared" si="36"/>
        <v>0.8538056203717953</v>
      </c>
      <c r="M73" s="13">
        <f t="shared" si="37"/>
        <v>-0.99250012089239936</v>
      </c>
      <c r="N73" s="13">
        <f t="shared" si="38"/>
        <v>-0.84740218143761692</v>
      </c>
      <c r="O73" s="31">
        <v>56.360877912379507</v>
      </c>
      <c r="P73" s="31">
        <f t="shared" si="39"/>
        <v>2.6349352146824581</v>
      </c>
      <c r="Q73" s="32">
        <v>7</v>
      </c>
      <c r="R73" s="13">
        <f>SUM(Table1[[#This Row],[Kumulatif Kedatangan Pelanggan(D)]:[Lama Penyiapan Pesanan (F)]])</f>
        <v>65.995813127061965</v>
      </c>
      <c r="S73" s="17"/>
      <c r="T73" s="42">
        <f>IF((R72-Table1[[#This Row],[Kumulatif Kedatangan Pelanggan(D)]])&lt;=0,0,(R72-Table1[[#This Row],[Kumulatif Kedatangan Pelanggan(D)]]))</f>
        <v>8.3412033254166005</v>
      </c>
      <c r="U73" s="53">
        <f>IF((Table1[[#This Row],[Kumulatif Kedatangan Pelanggan(D)]]-R72)&lt;=0,0,(Table1[[#This Row],[Kumulatif Kedatangan Pelanggan(D)]]-R72))</f>
        <v>0</v>
      </c>
    </row>
    <row r="74" spans="1:21" ht="15.75" thickBot="1" x14ac:dyDescent="0.3">
      <c r="A74" s="12">
        <v>63</v>
      </c>
      <c r="B74" s="5">
        <f t="shared" si="26"/>
        <v>1287</v>
      </c>
      <c r="C74" s="5">
        <f t="shared" si="27"/>
        <v>77</v>
      </c>
      <c r="D74" s="5">
        <f t="shared" si="28"/>
        <v>1853</v>
      </c>
      <c r="E74" s="5">
        <f t="shared" si="29"/>
        <v>2.94</v>
      </c>
      <c r="F74" s="13">
        <f t="shared" si="30"/>
        <v>0.36</v>
      </c>
      <c r="G74" s="5">
        <f t="shared" si="31"/>
        <v>99099</v>
      </c>
      <c r="H74" s="5">
        <f t="shared" si="32"/>
        <v>890</v>
      </c>
      <c r="I74" s="5">
        <f t="shared" si="33"/>
        <v>1822</v>
      </c>
      <c r="J74" s="6">
        <f t="shared" si="34"/>
        <v>0.48030221262817052</v>
      </c>
      <c r="K74" s="13">
        <f t="shared" si="35"/>
        <v>0.98327037236913117</v>
      </c>
      <c r="L74" s="13">
        <f t="shared" si="36"/>
        <v>1.2110654512115968</v>
      </c>
      <c r="M74" s="13">
        <f t="shared" si="37"/>
        <v>0.99473829766976085</v>
      </c>
      <c r="N74" s="13">
        <f t="shared" si="38"/>
        <v>1.2046931853048846</v>
      </c>
      <c r="O74" s="31">
        <v>57.242505995784981</v>
      </c>
      <c r="P74" s="31">
        <f t="shared" si="39"/>
        <v>3.3736895467097585</v>
      </c>
      <c r="Q74" s="32">
        <v>7</v>
      </c>
      <c r="R74" s="13">
        <f>SUM(Table1[[#This Row],[Kumulatif Kedatangan Pelanggan(D)]:[Lama Penyiapan Pesanan (F)]])</f>
        <v>67.616195542494737</v>
      </c>
      <c r="S74" s="17"/>
      <c r="T74" s="42">
        <f>IF((R73-Table1[[#This Row],[Kumulatif Kedatangan Pelanggan(D)]])&lt;=0,0,(R73-Table1[[#This Row],[Kumulatif Kedatangan Pelanggan(D)]]))</f>
        <v>8.7533071312769835</v>
      </c>
      <c r="U74" s="53">
        <f>IF((Table1[[#This Row],[Kumulatif Kedatangan Pelanggan(D)]]-R73)&lt;=0,0,(Table1[[#This Row],[Kumulatif Kedatangan Pelanggan(D)]]-R73))</f>
        <v>0</v>
      </c>
    </row>
    <row r="75" spans="1:21" ht="15.75" thickBot="1" x14ac:dyDescent="0.3">
      <c r="A75" s="12">
        <v>64</v>
      </c>
      <c r="B75" s="5">
        <f t="shared" si="26"/>
        <v>890</v>
      </c>
      <c r="C75" s="5">
        <f t="shared" si="27"/>
        <v>77</v>
      </c>
      <c r="D75" s="5">
        <f t="shared" si="28"/>
        <v>1853</v>
      </c>
      <c r="E75" s="5">
        <f t="shared" si="29"/>
        <v>2.94</v>
      </c>
      <c r="F75" s="13">
        <f t="shared" si="30"/>
        <v>0.36</v>
      </c>
      <c r="G75" s="5">
        <f t="shared" si="31"/>
        <v>68530</v>
      </c>
      <c r="H75" s="5">
        <f t="shared" si="32"/>
        <v>1822</v>
      </c>
      <c r="I75" s="5">
        <f t="shared" si="33"/>
        <v>1319</v>
      </c>
      <c r="J75" s="6">
        <f t="shared" si="34"/>
        <v>0.98327037236913117</v>
      </c>
      <c r="K75" s="13">
        <f t="shared" si="35"/>
        <v>0.71181867242309771</v>
      </c>
      <c r="L75" s="13">
        <f t="shared" si="36"/>
        <v>0.18369076441376203</v>
      </c>
      <c r="M75" s="13">
        <f t="shared" si="37"/>
        <v>-0.23585683348586947</v>
      </c>
      <c r="N75" s="13">
        <f t="shared" si="38"/>
        <v>-4.3324722035228747E-2</v>
      </c>
      <c r="O75" s="31">
        <v>57.47255349509971</v>
      </c>
      <c r="P75" s="31">
        <f t="shared" si="39"/>
        <v>2.9244031000673174</v>
      </c>
      <c r="Q75" s="32">
        <v>7</v>
      </c>
      <c r="R75" s="13">
        <f>SUM(Table1[[#This Row],[Kumulatif Kedatangan Pelanggan(D)]:[Lama Penyiapan Pesanan (F)]])</f>
        <v>67.396956595167026</v>
      </c>
      <c r="S75" s="17"/>
      <c r="T75" s="42">
        <f>IF((R74-Table1[[#This Row],[Kumulatif Kedatangan Pelanggan(D)]])&lt;=0,0,(R74-Table1[[#This Row],[Kumulatif Kedatangan Pelanggan(D)]]))</f>
        <v>10.143642047395026</v>
      </c>
      <c r="U75" s="53">
        <f>IF((Table1[[#This Row],[Kumulatif Kedatangan Pelanggan(D)]]-R74)&lt;=0,0,(Table1[[#This Row],[Kumulatif Kedatangan Pelanggan(D)]]-R74))</f>
        <v>0</v>
      </c>
    </row>
    <row r="76" spans="1:21" ht="15.75" thickBot="1" x14ac:dyDescent="0.3">
      <c r="A76" s="12">
        <v>65</v>
      </c>
      <c r="B76" s="5">
        <f t="shared" si="26"/>
        <v>1822</v>
      </c>
      <c r="C76" s="5">
        <f t="shared" si="27"/>
        <v>77</v>
      </c>
      <c r="D76" s="5">
        <f t="shared" si="28"/>
        <v>1853</v>
      </c>
      <c r="E76" s="5">
        <f t="shared" si="29"/>
        <v>2.94</v>
      </c>
      <c r="F76" s="13">
        <f t="shared" si="30"/>
        <v>0.36</v>
      </c>
      <c r="G76" s="5">
        <f t="shared" si="31"/>
        <v>140294</v>
      </c>
      <c r="H76" s="5">
        <f t="shared" si="32"/>
        <v>1319</v>
      </c>
      <c r="I76" s="5">
        <f t="shared" si="33"/>
        <v>1501</v>
      </c>
      <c r="J76" s="6">
        <f t="shared" si="34"/>
        <v>0.71181867242309771</v>
      </c>
      <c r="K76" s="13">
        <f t="shared" si="35"/>
        <v>0.81003777657852127</v>
      </c>
      <c r="L76" s="13">
        <f t="shared" si="36"/>
        <v>0.82453874811077876</v>
      </c>
      <c r="M76" s="13">
        <f t="shared" si="37"/>
        <v>0.37024898870327622</v>
      </c>
      <c r="N76" s="13">
        <f t="shared" si="38"/>
        <v>0.30528463763468122</v>
      </c>
      <c r="O76" s="31">
        <v>58.007817249789674</v>
      </c>
      <c r="P76" s="31">
        <f t="shared" si="39"/>
        <v>3.0499024695484853</v>
      </c>
      <c r="Q76" s="32">
        <v>7</v>
      </c>
      <c r="R76" s="13">
        <f>SUM(Table1[[#This Row],[Kumulatif Kedatangan Pelanggan(D)]:[Lama Penyiapan Pesanan (F)]])</f>
        <v>68.057719719338166</v>
      </c>
      <c r="S76" s="17"/>
      <c r="T76" s="42">
        <f>IF((R75-Table1[[#This Row],[Kumulatif Kedatangan Pelanggan(D)]])&lt;=0,0,(R75-Table1[[#This Row],[Kumulatif Kedatangan Pelanggan(D)]]))</f>
        <v>9.3891393453773517</v>
      </c>
      <c r="U76" s="53">
        <f>IF((Table1[[#This Row],[Kumulatif Kedatangan Pelanggan(D)]]-R75)&lt;=0,0,(Table1[[#This Row],[Kumulatif Kedatangan Pelanggan(D)]]-R75))</f>
        <v>0</v>
      </c>
    </row>
    <row r="77" spans="1:21" ht="15.75" thickBot="1" x14ac:dyDescent="0.3">
      <c r="A77" s="12">
        <v>66</v>
      </c>
      <c r="B77" s="5">
        <f t="shared" si="26"/>
        <v>1319</v>
      </c>
      <c r="C77" s="5">
        <f t="shared" si="27"/>
        <v>77</v>
      </c>
      <c r="D77" s="5">
        <f t="shared" si="28"/>
        <v>1853</v>
      </c>
      <c r="E77" s="5">
        <f t="shared" si="29"/>
        <v>2.94</v>
      </c>
      <c r="F77" s="13">
        <f t="shared" si="30"/>
        <v>0.36</v>
      </c>
      <c r="G77" s="5">
        <f t="shared" si="31"/>
        <v>101563</v>
      </c>
      <c r="H77" s="5">
        <f t="shared" si="32"/>
        <v>1501</v>
      </c>
      <c r="I77" s="5">
        <f t="shared" si="33"/>
        <v>691</v>
      </c>
      <c r="J77" s="6">
        <f t="shared" si="34"/>
        <v>0.81003777657852127</v>
      </c>
      <c r="K77" s="13">
        <f t="shared" si="35"/>
        <v>0.3729087965461414</v>
      </c>
      <c r="L77" s="13">
        <f t="shared" si="36"/>
        <v>0.64911384926205029</v>
      </c>
      <c r="M77" s="13">
        <f t="shared" si="37"/>
        <v>-0.69843028926770401</v>
      </c>
      <c r="N77" s="13">
        <f t="shared" si="38"/>
        <v>-0.4533607735077666</v>
      </c>
      <c r="O77" s="31">
        <v>59.913306465998978</v>
      </c>
      <c r="P77" s="31">
        <f t="shared" si="39"/>
        <v>2.7767901215372039</v>
      </c>
      <c r="Q77" s="32">
        <v>7</v>
      </c>
      <c r="R77" s="13">
        <f>SUM(Table1[[#This Row],[Kumulatif Kedatangan Pelanggan(D)]:[Lama Penyiapan Pesanan (F)]])</f>
        <v>69.690096587536175</v>
      </c>
      <c r="S77" s="17"/>
      <c r="T77" s="42">
        <f>IF((R76-Table1[[#This Row],[Kumulatif Kedatangan Pelanggan(D)]])&lt;=0,0,(R76-Table1[[#This Row],[Kumulatif Kedatangan Pelanggan(D)]]))</f>
        <v>8.144413253339188</v>
      </c>
      <c r="U77" s="53">
        <f>IF((Table1[[#This Row],[Kumulatif Kedatangan Pelanggan(D)]]-R76)&lt;=0,0,(Table1[[#This Row],[Kumulatif Kedatangan Pelanggan(D)]]-R76))</f>
        <v>0</v>
      </c>
    </row>
    <row r="78" spans="1:21" ht="15.75" thickBot="1" x14ac:dyDescent="0.3">
      <c r="A78" s="12">
        <v>67</v>
      </c>
      <c r="B78" s="5">
        <f t="shared" si="26"/>
        <v>1501</v>
      </c>
      <c r="C78" s="5">
        <f t="shared" si="27"/>
        <v>77</v>
      </c>
      <c r="D78" s="5">
        <f t="shared" si="28"/>
        <v>1853</v>
      </c>
      <c r="E78" s="5">
        <f t="shared" si="29"/>
        <v>2.94</v>
      </c>
      <c r="F78" s="13">
        <f t="shared" si="30"/>
        <v>0.36</v>
      </c>
      <c r="G78" s="5">
        <f t="shared" si="31"/>
        <v>115577</v>
      </c>
      <c r="H78" s="5">
        <f t="shared" si="32"/>
        <v>691</v>
      </c>
      <c r="I78" s="5">
        <f t="shared" si="33"/>
        <v>1323</v>
      </c>
      <c r="J78" s="6">
        <f t="shared" si="34"/>
        <v>0.3729087965461414</v>
      </c>
      <c r="K78" s="13">
        <f t="shared" si="35"/>
        <v>0.71397733405288721</v>
      </c>
      <c r="L78" s="13">
        <f t="shared" si="36"/>
        <v>1.4045792270411019</v>
      </c>
      <c r="M78" s="13">
        <f t="shared" si="37"/>
        <v>-0.22264959988004696</v>
      </c>
      <c r="N78" s="13">
        <f t="shared" si="38"/>
        <v>-0.31272900290052696</v>
      </c>
      <c r="O78" s="31">
        <v>61.167171254889944</v>
      </c>
      <c r="P78" s="31">
        <f t="shared" si="39"/>
        <v>2.8274175589558102</v>
      </c>
      <c r="Q78" s="32">
        <v>7</v>
      </c>
      <c r="R78" s="13">
        <f>SUM(Table1[[#This Row],[Kumulatif Kedatangan Pelanggan(D)]:[Lama Penyiapan Pesanan (F)]])</f>
        <v>70.994588813845752</v>
      </c>
      <c r="S78" s="17"/>
      <c r="T78" s="42">
        <f>IF((R77-Table1[[#This Row],[Kumulatif Kedatangan Pelanggan(D)]])&lt;=0,0,(R77-Table1[[#This Row],[Kumulatif Kedatangan Pelanggan(D)]]))</f>
        <v>8.5229253326462313</v>
      </c>
      <c r="U78" s="53">
        <f>IF((Table1[[#This Row],[Kumulatif Kedatangan Pelanggan(D)]]-R77)&lt;=0,0,(Table1[[#This Row],[Kumulatif Kedatangan Pelanggan(D)]]-R77))</f>
        <v>0</v>
      </c>
    </row>
    <row r="79" spans="1:21" ht="15.75" thickBot="1" x14ac:dyDescent="0.3">
      <c r="A79" s="12">
        <v>68</v>
      </c>
      <c r="B79" s="5">
        <f t="shared" si="26"/>
        <v>691</v>
      </c>
      <c r="C79" s="5">
        <f t="shared" si="27"/>
        <v>77</v>
      </c>
      <c r="D79" s="5">
        <f t="shared" si="28"/>
        <v>1853</v>
      </c>
      <c r="E79" s="5">
        <f t="shared" si="29"/>
        <v>2.94</v>
      </c>
      <c r="F79" s="13">
        <f t="shared" si="30"/>
        <v>0.36</v>
      </c>
      <c r="G79" s="5">
        <f t="shared" si="31"/>
        <v>53207</v>
      </c>
      <c r="H79" s="5">
        <f t="shared" si="32"/>
        <v>1323</v>
      </c>
      <c r="I79" s="5">
        <f t="shared" si="33"/>
        <v>1809</v>
      </c>
      <c r="J79" s="6">
        <f t="shared" si="34"/>
        <v>0.71397733405288721</v>
      </c>
      <c r="K79" s="13">
        <f t="shared" si="35"/>
        <v>0.97625472207231512</v>
      </c>
      <c r="L79" s="13">
        <f t="shared" si="36"/>
        <v>0.8208581633515063</v>
      </c>
      <c r="M79" s="13">
        <f t="shared" si="37"/>
        <v>0.98925488403834638</v>
      </c>
      <c r="N79" s="13">
        <f t="shared" si="38"/>
        <v>0.81203794719822431</v>
      </c>
      <c r="O79" s="31">
        <v>61.769444657000335</v>
      </c>
      <c r="P79" s="31">
        <f t="shared" si="39"/>
        <v>3.2323336609913609</v>
      </c>
      <c r="Q79" s="32">
        <v>7</v>
      </c>
      <c r="R79" s="13">
        <f>SUM(Table1[[#This Row],[Kumulatif Kedatangan Pelanggan(D)]:[Lama Penyiapan Pesanan (F)]])</f>
        <v>72.001778317991693</v>
      </c>
      <c r="S79" s="17"/>
      <c r="T79" s="42">
        <f>IF((R78-Table1[[#This Row],[Kumulatif Kedatangan Pelanggan(D)]])&lt;=0,0,(R78-Table1[[#This Row],[Kumulatif Kedatangan Pelanggan(D)]]))</f>
        <v>9.2251441568454169</v>
      </c>
      <c r="U79" s="53">
        <f>IF((Table1[[#This Row],[Kumulatif Kedatangan Pelanggan(D)]]-R78)&lt;=0,0,(Table1[[#This Row],[Kumulatif Kedatangan Pelanggan(D)]]-R78))</f>
        <v>0</v>
      </c>
    </row>
    <row r="80" spans="1:21" ht="15.75" thickBot="1" x14ac:dyDescent="0.3">
      <c r="A80" s="12">
        <v>69</v>
      </c>
      <c r="B80" s="5">
        <f t="shared" si="26"/>
        <v>1323</v>
      </c>
      <c r="C80" s="5">
        <f t="shared" si="27"/>
        <v>77</v>
      </c>
      <c r="D80" s="5">
        <f t="shared" si="28"/>
        <v>1853</v>
      </c>
      <c r="E80" s="5">
        <f t="shared" si="29"/>
        <v>2.94</v>
      </c>
      <c r="F80" s="13">
        <f t="shared" si="30"/>
        <v>0.36</v>
      </c>
      <c r="G80" s="5">
        <f t="shared" si="31"/>
        <v>101871</v>
      </c>
      <c r="H80" s="5">
        <f t="shared" si="32"/>
        <v>1809</v>
      </c>
      <c r="I80" s="5">
        <f t="shared" si="33"/>
        <v>318</v>
      </c>
      <c r="J80" s="6">
        <f t="shared" si="34"/>
        <v>0.97625472207231512</v>
      </c>
      <c r="K80" s="13">
        <f t="shared" si="35"/>
        <v>0.17161359956826766</v>
      </c>
      <c r="L80" s="13">
        <f t="shared" si="36"/>
        <v>0.21923385181155164</v>
      </c>
      <c r="M80" s="13">
        <f t="shared" si="37"/>
        <v>0.47246212388919484</v>
      </c>
      <c r="N80" s="13">
        <f t="shared" si="38"/>
        <v>0.10357969125529469</v>
      </c>
      <c r="O80" s="31">
        <v>64.515736686146482</v>
      </c>
      <c r="P80" s="31">
        <f t="shared" si="39"/>
        <v>2.9772886888519059</v>
      </c>
      <c r="Q80" s="32">
        <v>7</v>
      </c>
      <c r="R80" s="13">
        <f>SUM(Table1[[#This Row],[Kumulatif Kedatangan Pelanggan(D)]:[Lama Penyiapan Pesanan (F)]])</f>
        <v>74.493025374998382</v>
      </c>
      <c r="S80" s="17"/>
      <c r="T80" s="42">
        <f>IF((R79-Table1[[#This Row],[Kumulatif Kedatangan Pelanggan(D)]])&lt;=0,0,(R79-Table1[[#This Row],[Kumulatif Kedatangan Pelanggan(D)]]))</f>
        <v>7.486041631845211</v>
      </c>
      <c r="U80" s="53">
        <f>IF((Table1[[#This Row],[Kumulatif Kedatangan Pelanggan(D)]]-R79)&lt;=0,0,(Table1[[#This Row],[Kumulatif Kedatangan Pelanggan(D)]]-R79))</f>
        <v>0</v>
      </c>
    </row>
    <row r="81" spans="1:21" ht="15.75" thickBot="1" x14ac:dyDescent="0.3">
      <c r="A81" s="12">
        <v>70</v>
      </c>
      <c r="B81" s="5">
        <f t="shared" si="26"/>
        <v>1809</v>
      </c>
      <c r="C81" s="5">
        <f t="shared" si="27"/>
        <v>77</v>
      </c>
      <c r="D81" s="5">
        <f t="shared" si="28"/>
        <v>1853</v>
      </c>
      <c r="E81" s="5">
        <f t="shared" si="29"/>
        <v>2.94</v>
      </c>
      <c r="F81" s="13">
        <f t="shared" si="30"/>
        <v>0.36</v>
      </c>
      <c r="G81" s="5">
        <f t="shared" si="31"/>
        <v>139293</v>
      </c>
      <c r="H81" s="5">
        <f t="shared" si="32"/>
        <v>318</v>
      </c>
      <c r="I81" s="5">
        <f t="shared" si="33"/>
        <v>397</v>
      </c>
      <c r="J81" s="6">
        <f t="shared" si="34"/>
        <v>0.17161359956826766</v>
      </c>
      <c r="K81" s="13">
        <f t="shared" si="35"/>
        <v>0.2142471667566109</v>
      </c>
      <c r="L81" s="13">
        <f t="shared" si="36"/>
        <v>1.877503578428112</v>
      </c>
      <c r="M81" s="13">
        <f t="shared" si="37"/>
        <v>0.22222881098465158</v>
      </c>
      <c r="N81" s="13">
        <f t="shared" si="38"/>
        <v>0.41723538785350789</v>
      </c>
      <c r="O81" s="31">
        <v>66.610308745236097</v>
      </c>
      <c r="P81" s="31">
        <f t="shared" si="39"/>
        <v>3.0902047396272629</v>
      </c>
      <c r="Q81" s="32">
        <v>7</v>
      </c>
      <c r="R81" s="13">
        <f>SUM(Table1[[#This Row],[Kumulatif Kedatangan Pelanggan(D)]:[Lama Penyiapan Pesanan (F)]])</f>
        <v>76.700513484863365</v>
      </c>
      <c r="S81" s="17"/>
      <c r="T81" s="42">
        <f>IF((R80-Table1[[#This Row],[Kumulatif Kedatangan Pelanggan(D)]])&lt;=0,0,(R80-Table1[[#This Row],[Kumulatif Kedatangan Pelanggan(D)]]))</f>
        <v>7.8827166297622853</v>
      </c>
      <c r="U81" s="53">
        <f>IF((Table1[[#This Row],[Kumulatif Kedatangan Pelanggan(D)]]-R80)&lt;=0,0,(Table1[[#This Row],[Kumulatif Kedatangan Pelanggan(D)]]-R80))</f>
        <v>0</v>
      </c>
    </row>
    <row r="82" spans="1:21" ht="15.75" thickBot="1" x14ac:dyDescent="0.3">
      <c r="A82" s="12">
        <v>71</v>
      </c>
      <c r="B82" s="5">
        <f t="shared" si="26"/>
        <v>318</v>
      </c>
      <c r="C82" s="5">
        <f t="shared" si="27"/>
        <v>77</v>
      </c>
      <c r="D82" s="5">
        <f t="shared" si="28"/>
        <v>1853</v>
      </c>
      <c r="E82" s="5">
        <f t="shared" si="29"/>
        <v>2.94</v>
      </c>
      <c r="F82" s="13">
        <f t="shared" si="30"/>
        <v>0.36</v>
      </c>
      <c r="G82" s="5">
        <f t="shared" si="31"/>
        <v>24486</v>
      </c>
      <c r="H82" s="5">
        <f t="shared" si="32"/>
        <v>397</v>
      </c>
      <c r="I82" s="5">
        <f t="shared" si="33"/>
        <v>921</v>
      </c>
      <c r="J82" s="6">
        <f t="shared" si="34"/>
        <v>0.2142471667566109</v>
      </c>
      <c r="K82" s="13">
        <f t="shared" si="35"/>
        <v>0.4970318402590394</v>
      </c>
      <c r="L82" s="13">
        <f t="shared" si="36"/>
        <v>1.755348937162164</v>
      </c>
      <c r="M82" s="13">
        <f t="shared" si="37"/>
        <v>-0.99984875402685203</v>
      </c>
      <c r="N82" s="13">
        <f t="shared" si="38"/>
        <v>-1.7550834477039488</v>
      </c>
      <c r="O82" s="31">
        <v>68.05324165485375</v>
      </c>
      <c r="P82" s="31">
        <f t="shared" si="39"/>
        <v>2.3081699588265785</v>
      </c>
      <c r="Q82" s="32">
        <v>7</v>
      </c>
      <c r="R82" s="13">
        <f>SUM(Table1[[#This Row],[Kumulatif Kedatangan Pelanggan(D)]:[Lama Penyiapan Pesanan (F)]])</f>
        <v>77.361411613680332</v>
      </c>
      <c r="S82" s="17"/>
      <c r="T82" s="42">
        <f>IF((R81-Table1[[#This Row],[Kumulatif Kedatangan Pelanggan(D)]])&lt;=0,0,(R81-Table1[[#This Row],[Kumulatif Kedatangan Pelanggan(D)]]))</f>
        <v>8.6472718300096147</v>
      </c>
      <c r="U82" s="53">
        <f>IF((Table1[[#This Row],[Kumulatif Kedatangan Pelanggan(D)]]-R81)&lt;=0,0,(Table1[[#This Row],[Kumulatif Kedatangan Pelanggan(D)]]-R81))</f>
        <v>0</v>
      </c>
    </row>
    <row r="83" spans="1:21" ht="15.75" thickBot="1" x14ac:dyDescent="0.3">
      <c r="A83" s="12">
        <v>72</v>
      </c>
      <c r="B83" s="5">
        <f t="shared" si="26"/>
        <v>397</v>
      </c>
      <c r="C83" s="5">
        <f t="shared" si="27"/>
        <v>77</v>
      </c>
      <c r="D83" s="5">
        <f t="shared" si="28"/>
        <v>1853</v>
      </c>
      <c r="E83" s="5">
        <f t="shared" si="29"/>
        <v>2.94</v>
      </c>
      <c r="F83" s="13">
        <f t="shared" si="30"/>
        <v>0.36</v>
      </c>
      <c r="G83" s="5">
        <f t="shared" si="31"/>
        <v>30569</v>
      </c>
      <c r="H83" s="5">
        <f t="shared" si="32"/>
        <v>921</v>
      </c>
      <c r="I83" s="5">
        <f t="shared" si="33"/>
        <v>503</v>
      </c>
      <c r="J83" s="6">
        <f t="shared" si="34"/>
        <v>0.4970318402590394</v>
      </c>
      <c r="K83" s="13">
        <f t="shared" si="35"/>
        <v>0.27145169994603346</v>
      </c>
      <c r="L83" s="13">
        <f t="shared" si="36"/>
        <v>1.1824560795480337</v>
      </c>
      <c r="M83" s="13">
        <f t="shared" si="37"/>
        <v>-0.13505750743130773</v>
      </c>
      <c r="N83" s="13">
        <f t="shared" si="38"/>
        <v>-0.15969957075075356</v>
      </c>
      <c r="O83" s="31">
        <v>68.844575817476596</v>
      </c>
      <c r="P83" s="31">
        <f t="shared" si="39"/>
        <v>2.8825081545297286</v>
      </c>
      <c r="Q83" s="32">
        <v>7</v>
      </c>
      <c r="R83" s="13">
        <f>SUM(Table1[[#This Row],[Kumulatif Kedatangan Pelanggan(D)]:[Lama Penyiapan Pesanan (F)]])</f>
        <v>78.727083972006326</v>
      </c>
      <c r="S83" s="17"/>
      <c r="T83" s="42">
        <f>IF((R82-Table1[[#This Row],[Kumulatif Kedatangan Pelanggan(D)]])&lt;=0,0,(R82-Table1[[#This Row],[Kumulatif Kedatangan Pelanggan(D)]]))</f>
        <v>8.5168357962037362</v>
      </c>
      <c r="U83" s="53">
        <f>IF((Table1[[#This Row],[Kumulatif Kedatangan Pelanggan(D)]]-R82)&lt;=0,0,(Table1[[#This Row],[Kumulatif Kedatangan Pelanggan(D)]]-R82))</f>
        <v>0</v>
      </c>
    </row>
    <row r="84" spans="1:21" ht="15.75" thickBot="1" x14ac:dyDescent="0.3">
      <c r="A84" s="12">
        <v>73</v>
      </c>
      <c r="B84" s="5">
        <f t="shared" si="26"/>
        <v>921</v>
      </c>
      <c r="C84" s="5">
        <f t="shared" si="27"/>
        <v>77</v>
      </c>
      <c r="D84" s="5">
        <f t="shared" si="28"/>
        <v>1853</v>
      </c>
      <c r="E84" s="5">
        <f t="shared" si="29"/>
        <v>2.94</v>
      </c>
      <c r="F84" s="13">
        <f t="shared" si="30"/>
        <v>0.36</v>
      </c>
      <c r="G84" s="5">
        <f t="shared" si="31"/>
        <v>70917</v>
      </c>
      <c r="H84" s="5">
        <f t="shared" si="32"/>
        <v>503</v>
      </c>
      <c r="I84" s="5">
        <f t="shared" si="33"/>
        <v>1671</v>
      </c>
      <c r="J84" s="6">
        <f t="shared" si="34"/>
        <v>0.27145169994603346</v>
      </c>
      <c r="K84" s="13">
        <f t="shared" si="35"/>
        <v>0.90178089584457632</v>
      </c>
      <c r="L84" s="13">
        <f t="shared" si="36"/>
        <v>1.6149124163158945</v>
      </c>
      <c r="M84" s="13">
        <f t="shared" si="37"/>
        <v>0.81686099234488263</v>
      </c>
      <c r="N84" s="13">
        <f t="shared" si="38"/>
        <v>1.319158958941874</v>
      </c>
      <c r="O84" s="31">
        <v>68.98433143238988</v>
      </c>
      <c r="P84" s="31">
        <f t="shared" si="39"/>
        <v>3.4148972252190744</v>
      </c>
      <c r="Q84" s="32">
        <v>7</v>
      </c>
      <c r="R84" s="13">
        <f>SUM(Table1[[#This Row],[Kumulatif Kedatangan Pelanggan(D)]:[Lama Penyiapan Pesanan (F)]])</f>
        <v>79.399228657608958</v>
      </c>
      <c r="S84" s="17"/>
      <c r="T84" s="42">
        <f>IF((R83-Table1[[#This Row],[Kumulatif Kedatangan Pelanggan(D)]])&lt;=0,0,(R83-Table1[[#This Row],[Kumulatif Kedatangan Pelanggan(D)]]))</f>
        <v>9.7427525396164469</v>
      </c>
      <c r="U84" s="53">
        <f>IF((Table1[[#This Row],[Kumulatif Kedatangan Pelanggan(D)]]-R83)&lt;=0,0,(Table1[[#This Row],[Kumulatif Kedatangan Pelanggan(D)]]-R83))</f>
        <v>0</v>
      </c>
    </row>
    <row r="85" spans="1:21" ht="15.75" thickBot="1" x14ac:dyDescent="0.3">
      <c r="A85" s="12">
        <v>74</v>
      </c>
      <c r="B85" s="5">
        <f t="shared" si="26"/>
        <v>503</v>
      </c>
      <c r="C85" s="5">
        <f t="shared" si="27"/>
        <v>77</v>
      </c>
      <c r="D85" s="5">
        <f t="shared" si="28"/>
        <v>1853</v>
      </c>
      <c r="E85" s="5">
        <f t="shared" si="29"/>
        <v>2.94</v>
      </c>
      <c r="F85" s="13">
        <f t="shared" si="30"/>
        <v>0.36</v>
      </c>
      <c r="G85" s="5">
        <f t="shared" si="31"/>
        <v>38731</v>
      </c>
      <c r="H85" s="5">
        <f t="shared" si="32"/>
        <v>1671</v>
      </c>
      <c r="I85" s="5">
        <f t="shared" si="33"/>
        <v>810</v>
      </c>
      <c r="J85" s="6">
        <f t="shared" si="34"/>
        <v>0.90178089584457632</v>
      </c>
      <c r="K85" s="13">
        <f t="shared" si="35"/>
        <v>0.43712898003237993</v>
      </c>
      <c r="L85" s="13">
        <f t="shared" si="36"/>
        <v>0.45471682988419532</v>
      </c>
      <c r="M85" s="13">
        <f t="shared" si="37"/>
        <v>-0.92340978455217615</v>
      </c>
      <c r="N85" s="13">
        <f t="shared" si="38"/>
        <v>-0.41988996991561334</v>
      </c>
      <c r="O85" s="31">
        <v>69.288287826792484</v>
      </c>
      <c r="P85" s="31">
        <f t="shared" si="39"/>
        <v>2.788839610830379</v>
      </c>
      <c r="Q85" s="32">
        <v>7</v>
      </c>
      <c r="R85" s="13">
        <f>SUM(Table1[[#This Row],[Kumulatif Kedatangan Pelanggan(D)]:[Lama Penyiapan Pesanan (F)]])</f>
        <v>79.077127437622863</v>
      </c>
      <c r="S85" s="17"/>
      <c r="T85" s="42">
        <f>IF((R84-Table1[[#This Row],[Kumulatif Kedatangan Pelanggan(D)]])&lt;=0,0,(R84-Table1[[#This Row],[Kumulatif Kedatangan Pelanggan(D)]]))</f>
        <v>10.110940830816475</v>
      </c>
      <c r="U85" s="53">
        <f>IF((Table1[[#This Row],[Kumulatif Kedatangan Pelanggan(D)]]-R84)&lt;=0,0,(Table1[[#This Row],[Kumulatif Kedatangan Pelanggan(D)]]-R84))</f>
        <v>0</v>
      </c>
    </row>
    <row r="86" spans="1:21" ht="15.75" thickBot="1" x14ac:dyDescent="0.3">
      <c r="A86" s="12">
        <v>75</v>
      </c>
      <c r="B86" s="5">
        <f t="shared" si="26"/>
        <v>1671</v>
      </c>
      <c r="C86" s="5">
        <f t="shared" si="27"/>
        <v>77</v>
      </c>
      <c r="D86" s="5">
        <f t="shared" si="28"/>
        <v>1853</v>
      </c>
      <c r="E86" s="5">
        <f t="shared" si="29"/>
        <v>2.94</v>
      </c>
      <c r="F86" s="13">
        <f t="shared" si="30"/>
        <v>0.36</v>
      </c>
      <c r="G86" s="5">
        <f t="shared" si="31"/>
        <v>128667</v>
      </c>
      <c r="H86" s="5">
        <f t="shared" si="32"/>
        <v>810</v>
      </c>
      <c r="I86" s="5">
        <f t="shared" si="33"/>
        <v>1221</v>
      </c>
      <c r="J86" s="6">
        <f t="shared" si="34"/>
        <v>0.43712898003237993</v>
      </c>
      <c r="K86" s="13">
        <f t="shared" si="35"/>
        <v>0.65893146249325418</v>
      </c>
      <c r="L86" s="13">
        <f t="shared" si="36"/>
        <v>1.2864890039319228</v>
      </c>
      <c r="M86" s="13">
        <f t="shared" si="37"/>
        <v>-0.54008160857062393</v>
      </c>
      <c r="N86" s="13">
        <f t="shared" si="38"/>
        <v>-0.69480905065197263</v>
      </c>
      <c r="O86" s="31">
        <v>70.044230767750733</v>
      </c>
      <c r="P86" s="31">
        <f t="shared" si="39"/>
        <v>2.6898687417652898</v>
      </c>
      <c r="Q86" s="32">
        <v>7</v>
      </c>
      <c r="R86" s="13">
        <f>SUM(Table1[[#This Row],[Kumulatif Kedatangan Pelanggan(D)]:[Lama Penyiapan Pesanan (F)]])</f>
        <v>79.734099509516028</v>
      </c>
      <c r="S86" s="17"/>
      <c r="T86" s="42">
        <f>IF((R85-Table1[[#This Row],[Kumulatif Kedatangan Pelanggan(D)]])&lt;=0,0,(R85-Table1[[#This Row],[Kumulatif Kedatangan Pelanggan(D)]]))</f>
        <v>9.0328966698721302</v>
      </c>
      <c r="U86" s="53">
        <f>IF((Table1[[#This Row],[Kumulatif Kedatangan Pelanggan(D)]]-R85)&lt;=0,0,(Table1[[#This Row],[Kumulatif Kedatangan Pelanggan(D)]]-R85))</f>
        <v>0</v>
      </c>
    </row>
    <row r="87" spans="1:21" ht="15.75" thickBot="1" x14ac:dyDescent="0.3">
      <c r="A87" s="12">
        <v>76</v>
      </c>
      <c r="B87" s="5">
        <f t="shared" si="26"/>
        <v>810</v>
      </c>
      <c r="C87" s="5">
        <f t="shared" si="27"/>
        <v>77</v>
      </c>
      <c r="D87" s="5">
        <f t="shared" si="28"/>
        <v>1853</v>
      </c>
      <c r="E87" s="5">
        <f t="shared" si="29"/>
        <v>2.94</v>
      </c>
      <c r="F87" s="13">
        <f t="shared" si="30"/>
        <v>0.36</v>
      </c>
      <c r="G87" s="5">
        <f t="shared" si="31"/>
        <v>62370</v>
      </c>
      <c r="H87" s="5">
        <f t="shared" si="32"/>
        <v>1221</v>
      </c>
      <c r="I87" s="5">
        <f t="shared" si="33"/>
        <v>1367</v>
      </c>
      <c r="J87" s="6">
        <f t="shared" si="34"/>
        <v>0.65893146249325418</v>
      </c>
      <c r="K87" s="13">
        <f t="shared" si="35"/>
        <v>0.7377226119805721</v>
      </c>
      <c r="L87" s="13">
        <f t="shared" si="36"/>
        <v>0.91338464205903425</v>
      </c>
      <c r="M87" s="13">
        <f t="shared" si="37"/>
        <v>-7.5204349537366502E-2</v>
      </c>
      <c r="N87" s="13">
        <f t="shared" si="38"/>
        <v>-6.8690497883469995E-2</v>
      </c>
      <c r="O87" s="31">
        <v>70.148595907312782</v>
      </c>
      <c r="P87" s="31">
        <f t="shared" si="39"/>
        <v>2.9152714207619508</v>
      </c>
      <c r="Q87" s="32">
        <v>7</v>
      </c>
      <c r="R87" s="13">
        <f>SUM(Table1[[#This Row],[Kumulatif Kedatangan Pelanggan(D)]:[Lama Penyiapan Pesanan (F)]])</f>
        <v>80.063867328074735</v>
      </c>
      <c r="S87" s="17"/>
      <c r="T87" s="42">
        <f>IF((R86-Table1[[#This Row],[Kumulatif Kedatangan Pelanggan(D)]])&lt;=0,0,(R86-Table1[[#This Row],[Kumulatif Kedatangan Pelanggan(D)]]))</f>
        <v>9.5855036022032465</v>
      </c>
      <c r="U87" s="53">
        <f>IF((Table1[[#This Row],[Kumulatif Kedatangan Pelanggan(D)]]-R86)&lt;=0,0,(Table1[[#This Row],[Kumulatif Kedatangan Pelanggan(D)]]-R86))</f>
        <v>0</v>
      </c>
    </row>
    <row r="88" spans="1:21" ht="15.75" thickBot="1" x14ac:dyDescent="0.3">
      <c r="A88" s="12">
        <v>77</v>
      </c>
      <c r="B88" s="5">
        <f t="shared" si="26"/>
        <v>1221</v>
      </c>
      <c r="C88" s="5">
        <f t="shared" si="27"/>
        <v>77</v>
      </c>
      <c r="D88" s="5">
        <f t="shared" si="28"/>
        <v>1853</v>
      </c>
      <c r="E88" s="5">
        <f t="shared" si="29"/>
        <v>2.94</v>
      </c>
      <c r="F88" s="13">
        <f t="shared" si="30"/>
        <v>0.36</v>
      </c>
      <c r="G88" s="5">
        <f t="shared" si="31"/>
        <v>94017</v>
      </c>
      <c r="H88" s="5">
        <f t="shared" si="32"/>
        <v>1367</v>
      </c>
      <c r="I88" s="5">
        <f t="shared" si="33"/>
        <v>1491</v>
      </c>
      <c r="J88" s="6">
        <f t="shared" si="34"/>
        <v>0.7377226119805721</v>
      </c>
      <c r="K88" s="13">
        <f t="shared" si="35"/>
        <v>0.80464112250404751</v>
      </c>
      <c r="L88" s="13">
        <f t="shared" si="36"/>
        <v>0.77998383260348436</v>
      </c>
      <c r="M88" s="13">
        <f t="shared" si="37"/>
        <v>0.33853094304373832</v>
      </c>
      <c r="N88" s="13">
        <f t="shared" si="38"/>
        <v>0.26404866241012687</v>
      </c>
      <c r="O88" s="31">
        <v>70.37035560267212</v>
      </c>
      <c r="P88" s="31">
        <f t="shared" si="39"/>
        <v>3.0350575184676458</v>
      </c>
      <c r="Q88" s="32">
        <v>7</v>
      </c>
      <c r="R88" s="13">
        <f>SUM(Table1[[#This Row],[Kumulatif Kedatangan Pelanggan(D)]:[Lama Penyiapan Pesanan (F)]])</f>
        <v>80.405413121139759</v>
      </c>
      <c r="S88" s="17"/>
      <c r="T88" s="42">
        <f>IF((R87-Table1[[#This Row],[Kumulatif Kedatangan Pelanggan(D)]])&lt;=0,0,(R87-Table1[[#This Row],[Kumulatif Kedatangan Pelanggan(D)]]))</f>
        <v>9.6935117254026153</v>
      </c>
      <c r="U88" s="53">
        <f>IF((Table1[[#This Row],[Kumulatif Kedatangan Pelanggan(D)]]-R87)&lt;=0,0,(Table1[[#This Row],[Kumulatif Kedatangan Pelanggan(D)]]-R87))</f>
        <v>0</v>
      </c>
    </row>
    <row r="89" spans="1:21" ht="15.75" thickBot="1" x14ac:dyDescent="0.3">
      <c r="A89" s="12">
        <v>78</v>
      </c>
      <c r="B89" s="5">
        <f t="shared" si="26"/>
        <v>1367</v>
      </c>
      <c r="C89" s="5">
        <f t="shared" si="27"/>
        <v>77</v>
      </c>
      <c r="D89" s="5">
        <f t="shared" si="28"/>
        <v>1853</v>
      </c>
      <c r="E89" s="5">
        <f t="shared" si="29"/>
        <v>2.94</v>
      </c>
      <c r="F89" s="13">
        <f t="shared" si="30"/>
        <v>0.36</v>
      </c>
      <c r="G89" s="5">
        <f t="shared" si="31"/>
        <v>105259</v>
      </c>
      <c r="H89" s="5">
        <f t="shared" si="32"/>
        <v>1491</v>
      </c>
      <c r="I89" s="5">
        <f t="shared" si="33"/>
        <v>1774</v>
      </c>
      <c r="J89" s="6">
        <f t="shared" si="34"/>
        <v>0.80464112250404751</v>
      </c>
      <c r="K89" s="13">
        <f t="shared" si="35"/>
        <v>0.95736643281165679</v>
      </c>
      <c r="L89" s="13">
        <f t="shared" si="36"/>
        <v>0.6593313454108205</v>
      </c>
      <c r="M89" s="13">
        <f t="shared" si="37"/>
        <v>0.96497364053673562</v>
      </c>
      <c r="N89" s="13">
        <f t="shared" si="38"/>
        <v>0.6362373687010634</v>
      </c>
      <c r="O89" s="31">
        <v>70.882861457934723</v>
      </c>
      <c r="P89" s="31">
        <f t="shared" si="39"/>
        <v>3.1690454527323828</v>
      </c>
      <c r="Q89" s="32">
        <v>7</v>
      </c>
      <c r="R89" s="13">
        <f>SUM(Table1[[#This Row],[Kumulatif Kedatangan Pelanggan(D)]:[Lama Penyiapan Pesanan (F)]])</f>
        <v>81.0519069106671</v>
      </c>
      <c r="S89" s="17"/>
      <c r="T89" s="42">
        <f>IF((R88-Table1[[#This Row],[Kumulatif Kedatangan Pelanggan(D)]])&lt;=0,0,(R88-Table1[[#This Row],[Kumulatif Kedatangan Pelanggan(D)]]))</f>
        <v>9.5225516632050358</v>
      </c>
      <c r="U89" s="53">
        <f>IF((Table1[[#This Row],[Kumulatif Kedatangan Pelanggan(D)]]-R88)&lt;=0,0,(Table1[[#This Row],[Kumulatif Kedatangan Pelanggan(D)]]-R88))</f>
        <v>0</v>
      </c>
    </row>
    <row r="90" spans="1:21" ht="15.75" thickBot="1" x14ac:dyDescent="0.3">
      <c r="A90" s="12">
        <v>79</v>
      </c>
      <c r="B90" s="5">
        <f t="shared" si="26"/>
        <v>1491</v>
      </c>
      <c r="C90" s="5">
        <f t="shared" si="27"/>
        <v>77</v>
      </c>
      <c r="D90" s="5">
        <f t="shared" si="28"/>
        <v>1853</v>
      </c>
      <c r="E90" s="5">
        <f t="shared" si="29"/>
        <v>2.94</v>
      </c>
      <c r="F90" s="13">
        <f t="shared" si="30"/>
        <v>0.36</v>
      </c>
      <c r="G90" s="5">
        <f t="shared" si="31"/>
        <v>114807</v>
      </c>
      <c r="H90" s="5">
        <f t="shared" si="32"/>
        <v>1774</v>
      </c>
      <c r="I90" s="5">
        <f t="shared" si="33"/>
        <v>1329</v>
      </c>
      <c r="J90" s="6">
        <f t="shared" si="34"/>
        <v>0.95736643281165679</v>
      </c>
      <c r="K90" s="13">
        <f t="shared" si="35"/>
        <v>0.71721532649757147</v>
      </c>
      <c r="L90" s="13">
        <f t="shared" si="36"/>
        <v>0.29519167812062375</v>
      </c>
      <c r="M90" s="13">
        <f t="shared" si="37"/>
        <v>-0.20276265236917754</v>
      </c>
      <c r="N90" s="13">
        <f t="shared" si="38"/>
        <v>-5.9853847613046185E-2</v>
      </c>
      <c r="O90" s="31">
        <v>72.608735767549987</v>
      </c>
      <c r="P90" s="31">
        <f t="shared" si="39"/>
        <v>2.9184526148593033</v>
      </c>
      <c r="Q90" s="32">
        <v>7</v>
      </c>
      <c r="R90" s="13">
        <f>SUM(Table1[[#This Row],[Kumulatif Kedatangan Pelanggan(D)]:[Lama Penyiapan Pesanan (F)]])</f>
        <v>82.527188382409292</v>
      </c>
      <c r="S90" s="17"/>
      <c r="T90" s="42">
        <f>IF((R89-Table1[[#This Row],[Kumulatif Kedatangan Pelanggan(D)]])&lt;=0,0,(R89-Table1[[#This Row],[Kumulatif Kedatangan Pelanggan(D)]]))</f>
        <v>8.4431711431171124</v>
      </c>
      <c r="U90" s="53">
        <f>IF((Table1[[#This Row],[Kumulatif Kedatangan Pelanggan(D)]]-R89)&lt;=0,0,(Table1[[#This Row],[Kumulatif Kedatangan Pelanggan(D)]]-R89))</f>
        <v>0</v>
      </c>
    </row>
    <row r="91" spans="1:21" ht="15.75" thickBot="1" x14ac:dyDescent="0.3">
      <c r="A91" s="12">
        <v>80</v>
      </c>
      <c r="B91" s="5">
        <f t="shared" si="26"/>
        <v>1774</v>
      </c>
      <c r="C91" s="5">
        <f t="shared" si="27"/>
        <v>77</v>
      </c>
      <c r="D91" s="5">
        <f t="shared" si="28"/>
        <v>1853</v>
      </c>
      <c r="E91" s="5">
        <f t="shared" si="29"/>
        <v>2.94</v>
      </c>
      <c r="F91" s="13">
        <f t="shared" si="30"/>
        <v>0.36</v>
      </c>
      <c r="G91" s="5">
        <f t="shared" si="31"/>
        <v>136598</v>
      </c>
      <c r="H91" s="5">
        <f t="shared" si="32"/>
        <v>1329</v>
      </c>
      <c r="I91" s="5">
        <f t="shared" si="33"/>
        <v>418</v>
      </c>
      <c r="J91" s="6">
        <f t="shared" si="34"/>
        <v>0.71721532649757147</v>
      </c>
      <c r="K91" s="13">
        <f t="shared" si="35"/>
        <v>0.22558014031300594</v>
      </c>
      <c r="L91" s="13">
        <f t="shared" si="36"/>
        <v>0.81532713382067012</v>
      </c>
      <c r="M91" s="13">
        <f t="shared" si="37"/>
        <v>0.15226937215346828</v>
      </c>
      <c r="N91" s="13">
        <f t="shared" si="38"/>
        <v>0.12414935076656025</v>
      </c>
      <c r="O91" s="31">
        <v>73.682997142603014</v>
      </c>
      <c r="P91" s="31">
        <f t="shared" si="39"/>
        <v>2.9846937662759618</v>
      </c>
      <c r="Q91" s="32">
        <v>7</v>
      </c>
      <c r="R91" s="13">
        <f>SUM(Table1[[#This Row],[Kumulatif Kedatangan Pelanggan(D)]:[Lama Penyiapan Pesanan (F)]])</f>
        <v>83.667690908878981</v>
      </c>
      <c r="S91" s="17"/>
      <c r="T91" s="42">
        <f>IF((R90-Table1[[#This Row],[Kumulatif Kedatangan Pelanggan(D)]])&lt;=0,0,(R90-Table1[[#This Row],[Kumulatif Kedatangan Pelanggan(D)]]))</f>
        <v>8.8441912398062783</v>
      </c>
      <c r="U91" s="53">
        <f>IF((Table1[[#This Row],[Kumulatif Kedatangan Pelanggan(D)]]-R90)&lt;=0,0,(Table1[[#This Row],[Kumulatif Kedatangan Pelanggan(D)]]-R90))</f>
        <v>0</v>
      </c>
    </row>
    <row r="92" spans="1:21" ht="15.75" thickBot="1" x14ac:dyDescent="0.3">
      <c r="A92" s="12">
        <v>81</v>
      </c>
      <c r="B92" s="5">
        <f t="shared" si="26"/>
        <v>1329</v>
      </c>
      <c r="C92" s="5">
        <f t="shared" si="27"/>
        <v>77</v>
      </c>
      <c r="D92" s="5">
        <f t="shared" si="28"/>
        <v>1853</v>
      </c>
      <c r="E92" s="5">
        <f t="shared" si="29"/>
        <v>2.94</v>
      </c>
      <c r="F92" s="13">
        <f t="shared" si="30"/>
        <v>0.36</v>
      </c>
      <c r="G92" s="5">
        <f t="shared" si="31"/>
        <v>102333</v>
      </c>
      <c r="H92" s="5">
        <f t="shared" si="32"/>
        <v>418</v>
      </c>
      <c r="I92" s="5">
        <f t="shared" si="33"/>
        <v>685</v>
      </c>
      <c r="J92" s="6">
        <f t="shared" si="34"/>
        <v>0.22558014031300594</v>
      </c>
      <c r="K92" s="13">
        <f t="shared" si="35"/>
        <v>0.36967080410145708</v>
      </c>
      <c r="L92" s="13">
        <f t="shared" si="36"/>
        <v>1.7257345066727985</v>
      </c>
      <c r="M92" s="13">
        <f t="shared" si="37"/>
        <v>-0.68372037361596183</v>
      </c>
      <c r="N92" s="13">
        <f t="shared" si="38"/>
        <v>-1.1799198416642833</v>
      </c>
      <c r="O92" s="31">
        <v>74.105672876700339</v>
      </c>
      <c r="P92" s="31">
        <f t="shared" si="39"/>
        <v>2.5152288570008579</v>
      </c>
      <c r="Q92" s="32">
        <v>7</v>
      </c>
      <c r="R92" s="13">
        <f>SUM(Table1[[#This Row],[Kumulatif Kedatangan Pelanggan(D)]:[Lama Penyiapan Pesanan (F)]])</f>
        <v>83.620901733701203</v>
      </c>
      <c r="S92" s="17"/>
      <c r="T92" s="42">
        <f>IF((R91-Table1[[#This Row],[Kumulatif Kedatangan Pelanggan(D)]])&lt;=0,0,(R91-Table1[[#This Row],[Kumulatif Kedatangan Pelanggan(D)]]))</f>
        <v>9.5620180321786421</v>
      </c>
      <c r="U92" s="53">
        <f>IF((Table1[[#This Row],[Kumulatif Kedatangan Pelanggan(D)]]-R91)&lt;=0,0,(Table1[[#This Row],[Kumulatif Kedatangan Pelanggan(D)]]-R91))</f>
        <v>0</v>
      </c>
    </row>
    <row r="93" spans="1:21" ht="15.75" thickBot="1" x14ac:dyDescent="0.3">
      <c r="A93" s="12">
        <v>82</v>
      </c>
      <c r="B93" s="5">
        <f t="shared" si="26"/>
        <v>418</v>
      </c>
      <c r="C93" s="5">
        <f t="shared" si="27"/>
        <v>77</v>
      </c>
      <c r="D93" s="5">
        <f t="shared" si="28"/>
        <v>1853</v>
      </c>
      <c r="E93" s="5">
        <f t="shared" si="29"/>
        <v>2.94</v>
      </c>
      <c r="F93" s="13">
        <f t="shared" si="30"/>
        <v>0.36</v>
      </c>
      <c r="G93" s="5">
        <f t="shared" si="31"/>
        <v>32186</v>
      </c>
      <c r="H93" s="5">
        <f t="shared" si="32"/>
        <v>685</v>
      </c>
      <c r="I93" s="5">
        <f t="shared" si="33"/>
        <v>861</v>
      </c>
      <c r="J93" s="6">
        <f t="shared" si="34"/>
        <v>0.36967080410145708</v>
      </c>
      <c r="K93" s="13">
        <f t="shared" si="35"/>
        <v>0.46465191581219645</v>
      </c>
      <c r="L93" s="13">
        <f t="shared" si="36"/>
        <v>1.4107745305491834</v>
      </c>
      <c r="M93" s="13">
        <f t="shared" si="37"/>
        <v>-0.97569550506020131</v>
      </c>
      <c r="N93" s="13">
        <f t="shared" si="38"/>
        <v>-1.3764863681102539</v>
      </c>
      <c r="O93" s="31">
        <v>75.316757810195867</v>
      </c>
      <c r="P93" s="31">
        <f t="shared" si="39"/>
        <v>2.4444649074803086</v>
      </c>
      <c r="Q93" s="32">
        <v>7</v>
      </c>
      <c r="R93" s="13">
        <f>SUM(Table1[[#This Row],[Kumulatif Kedatangan Pelanggan(D)]:[Lama Penyiapan Pesanan (F)]])</f>
        <v>84.761222717676176</v>
      </c>
      <c r="S93" s="17"/>
      <c r="T93" s="42">
        <f>IF((R92-Table1[[#This Row],[Kumulatif Kedatangan Pelanggan(D)]])&lt;=0,0,(R92-Table1[[#This Row],[Kumulatif Kedatangan Pelanggan(D)]]))</f>
        <v>8.304143923505336</v>
      </c>
      <c r="U93" s="53">
        <f>IF((Table1[[#This Row],[Kumulatif Kedatangan Pelanggan(D)]]-R92)&lt;=0,0,(Table1[[#This Row],[Kumulatif Kedatangan Pelanggan(D)]]-R92))</f>
        <v>0</v>
      </c>
    </row>
    <row r="94" spans="1:21" ht="15.75" thickBot="1" x14ac:dyDescent="0.3">
      <c r="A94" s="12">
        <v>83</v>
      </c>
      <c r="B94" s="5">
        <f t="shared" si="26"/>
        <v>685</v>
      </c>
      <c r="C94" s="5">
        <f t="shared" si="27"/>
        <v>77</v>
      </c>
      <c r="D94" s="5">
        <f t="shared" si="28"/>
        <v>1853</v>
      </c>
      <c r="E94" s="5">
        <f t="shared" si="29"/>
        <v>2.94</v>
      </c>
      <c r="F94" s="13">
        <f t="shared" si="30"/>
        <v>0.36</v>
      </c>
      <c r="G94" s="5">
        <f t="shared" si="31"/>
        <v>52745</v>
      </c>
      <c r="H94" s="5">
        <f t="shared" si="32"/>
        <v>861</v>
      </c>
      <c r="I94" s="5">
        <f t="shared" si="33"/>
        <v>1442</v>
      </c>
      <c r="J94" s="6">
        <f t="shared" si="34"/>
        <v>0.46465191581219645</v>
      </c>
      <c r="K94" s="13">
        <f t="shared" si="35"/>
        <v>0.77819751753912569</v>
      </c>
      <c r="L94" s="13">
        <f t="shared" si="36"/>
        <v>1.2381168942047669</v>
      </c>
      <c r="M94" s="13">
        <f t="shared" si="37"/>
        <v>0.17818170210848971</v>
      </c>
      <c r="N94" s="13">
        <f t="shared" si="38"/>
        <v>0.22060977561868225</v>
      </c>
      <c r="O94" s="31">
        <v>75.876252826718414</v>
      </c>
      <c r="P94" s="31">
        <f t="shared" si="39"/>
        <v>3.0194195192227253</v>
      </c>
      <c r="Q94" s="32">
        <v>7</v>
      </c>
      <c r="R94" s="13">
        <f>SUM(Table1[[#This Row],[Kumulatif Kedatangan Pelanggan(D)]:[Lama Penyiapan Pesanan (F)]])</f>
        <v>85.895672345941136</v>
      </c>
      <c r="S94" s="17"/>
      <c r="T94" s="42">
        <f>IF((R93-Table1[[#This Row],[Kumulatif Kedatangan Pelanggan(D)]])&lt;=0,0,(R93-Table1[[#This Row],[Kumulatif Kedatangan Pelanggan(D)]]))</f>
        <v>8.8849698909577626</v>
      </c>
      <c r="U94" s="53">
        <f>IF((Table1[[#This Row],[Kumulatif Kedatangan Pelanggan(D)]]-R93)&lt;=0,0,(Table1[[#This Row],[Kumulatif Kedatangan Pelanggan(D)]]-R93))</f>
        <v>0</v>
      </c>
    </row>
    <row r="95" spans="1:21" ht="15.75" thickBot="1" x14ac:dyDescent="0.3">
      <c r="A95" s="12">
        <v>84</v>
      </c>
      <c r="B95" s="5">
        <f t="shared" si="26"/>
        <v>861</v>
      </c>
      <c r="C95" s="5">
        <f t="shared" si="27"/>
        <v>77</v>
      </c>
      <c r="D95" s="5">
        <f t="shared" si="28"/>
        <v>1853</v>
      </c>
      <c r="E95" s="5">
        <f t="shared" si="29"/>
        <v>2.94</v>
      </c>
      <c r="F95" s="13">
        <f t="shared" si="30"/>
        <v>0.36</v>
      </c>
      <c r="G95" s="5">
        <f t="shared" si="31"/>
        <v>66297</v>
      </c>
      <c r="H95" s="5">
        <f t="shared" si="32"/>
        <v>1442</v>
      </c>
      <c r="I95" s="5">
        <f t="shared" si="33"/>
        <v>1707</v>
      </c>
      <c r="J95" s="6">
        <f t="shared" si="34"/>
        <v>0.77819751753912569</v>
      </c>
      <c r="K95" s="13">
        <f t="shared" si="35"/>
        <v>0.92120885051268209</v>
      </c>
      <c r="L95" s="13">
        <f t="shared" si="36"/>
        <v>0.70820181931489767</v>
      </c>
      <c r="M95" s="13">
        <f t="shared" si="37"/>
        <v>0.88104491711735167</v>
      </c>
      <c r="N95" s="13">
        <f t="shared" si="38"/>
        <v>0.62395761320065168</v>
      </c>
      <c r="O95" s="31">
        <v>78.013675279876239</v>
      </c>
      <c r="P95" s="31">
        <f t="shared" si="39"/>
        <v>3.1646247407522345</v>
      </c>
      <c r="Q95" s="32">
        <v>7</v>
      </c>
      <c r="R95" s="13">
        <f>SUM(Table1[[#This Row],[Kumulatif Kedatangan Pelanggan(D)]:[Lama Penyiapan Pesanan (F)]])</f>
        <v>88.17830002062847</v>
      </c>
      <c r="S95" s="17"/>
      <c r="T95" s="42">
        <f>IF((R94-Table1[[#This Row],[Kumulatif Kedatangan Pelanggan(D)]])&lt;=0,0,(R94-Table1[[#This Row],[Kumulatif Kedatangan Pelanggan(D)]]))</f>
        <v>7.8819970660648977</v>
      </c>
      <c r="U95" s="53">
        <f>IF((Table1[[#This Row],[Kumulatif Kedatangan Pelanggan(D)]]-R94)&lt;=0,0,(Table1[[#This Row],[Kumulatif Kedatangan Pelanggan(D)]]-R94))</f>
        <v>0</v>
      </c>
    </row>
    <row r="96" spans="1:21" ht="15.75" thickBot="1" x14ac:dyDescent="0.3">
      <c r="A96" s="12">
        <v>85</v>
      </c>
      <c r="B96" s="5">
        <f t="shared" ref="B96:B111" si="40">H95</f>
        <v>1442</v>
      </c>
      <c r="C96" s="5">
        <f t="shared" ref="C96:C111" si="41">C95</f>
        <v>77</v>
      </c>
      <c r="D96" s="5">
        <f t="shared" ref="D96:D111" si="42">D95</f>
        <v>1853</v>
      </c>
      <c r="E96" s="5">
        <f t="shared" ref="E96:E111" si="43">E95</f>
        <v>2.94</v>
      </c>
      <c r="F96" s="13">
        <f t="shared" ref="F96:F111" si="44">F95</f>
        <v>0.36</v>
      </c>
      <c r="G96" s="5">
        <f t="shared" ref="G96:G111" si="45">C96*B96</f>
        <v>111034</v>
      </c>
      <c r="H96" s="5">
        <f t="shared" ref="H96:H111" si="46">MOD(G96,D96)</f>
        <v>1707</v>
      </c>
      <c r="I96" s="5">
        <f t="shared" ref="I96:I111" si="47">MOD((C96*G96),D96)</f>
        <v>1729</v>
      </c>
      <c r="J96" s="6">
        <f t="shared" ref="J96:J111" si="48">H96/D96</f>
        <v>0.92120885051268209</v>
      </c>
      <c r="K96" s="13">
        <f t="shared" ref="K96:K111" si="49">I96/D96</f>
        <v>0.93308148947652458</v>
      </c>
      <c r="L96" s="13">
        <f t="shared" ref="L96:L111" si="50">(-2*LN(J96))^(1/2)</f>
        <v>0.40513825662585662</v>
      </c>
      <c r="M96" s="13">
        <f t="shared" ref="M96:M111" si="51">COS((2*(22/7))*K96)</f>
        <v>0.91386136296863696</v>
      </c>
      <c r="N96" s="13">
        <f t="shared" ref="N96:N111" si="52">M96*L96</f>
        <v>0.37024019939084274</v>
      </c>
      <c r="O96" s="31">
        <v>79.499454815189836</v>
      </c>
      <c r="P96" s="31">
        <f t="shared" ref="P96:P110" si="53">E96+(F96*N96)</f>
        <v>3.0732864717807034</v>
      </c>
      <c r="Q96" s="32">
        <v>7</v>
      </c>
      <c r="R96" s="13">
        <f>SUM(Table1[[#This Row],[Kumulatif Kedatangan Pelanggan(D)]:[Lama Penyiapan Pesanan (F)]])</f>
        <v>89.57274128697054</v>
      </c>
      <c r="S96" s="17"/>
      <c r="T96" s="42">
        <f>IF((R95-Table1[[#This Row],[Kumulatif Kedatangan Pelanggan(D)]])&lt;=0,0,(R95-Table1[[#This Row],[Kumulatif Kedatangan Pelanggan(D)]]))</f>
        <v>8.678845205438634</v>
      </c>
      <c r="U96" s="53">
        <f>IF((Table1[[#This Row],[Kumulatif Kedatangan Pelanggan(D)]]-R95)&lt;=0,0,(Table1[[#This Row],[Kumulatif Kedatangan Pelanggan(D)]]-R95))</f>
        <v>0</v>
      </c>
    </row>
    <row r="97" spans="1:21" ht="15.75" thickBot="1" x14ac:dyDescent="0.3">
      <c r="A97" s="12">
        <v>86</v>
      </c>
      <c r="B97" s="5">
        <f t="shared" si="40"/>
        <v>1707</v>
      </c>
      <c r="C97" s="5">
        <f t="shared" si="41"/>
        <v>77</v>
      </c>
      <c r="D97" s="5">
        <f t="shared" si="42"/>
        <v>1853</v>
      </c>
      <c r="E97" s="5">
        <f t="shared" si="43"/>
        <v>2.94</v>
      </c>
      <c r="F97" s="13">
        <f t="shared" si="44"/>
        <v>0.36</v>
      </c>
      <c r="G97" s="5">
        <f t="shared" si="45"/>
        <v>131439</v>
      </c>
      <c r="H97" s="5">
        <f t="shared" si="46"/>
        <v>1729</v>
      </c>
      <c r="I97" s="5">
        <f t="shared" si="47"/>
        <v>1570</v>
      </c>
      <c r="J97" s="6">
        <f t="shared" si="48"/>
        <v>0.93308148947652458</v>
      </c>
      <c r="K97" s="13">
        <f t="shared" si="49"/>
        <v>0.84727468969239073</v>
      </c>
      <c r="L97" s="13">
        <f t="shared" si="50"/>
        <v>0.37219011432887156</v>
      </c>
      <c r="M97" s="13">
        <f t="shared" si="51"/>
        <v>0.57559995464907543</v>
      </c>
      <c r="N97" s="13">
        <f t="shared" si="52"/>
        <v>0.21423261292853266</v>
      </c>
      <c r="O97" s="31">
        <v>80.333633719571068</v>
      </c>
      <c r="P97" s="31">
        <f t="shared" si="53"/>
        <v>3.0171237406542719</v>
      </c>
      <c r="Q97" s="32">
        <v>7</v>
      </c>
      <c r="R97" s="13">
        <f>SUM(Table1[[#This Row],[Kumulatif Kedatangan Pelanggan(D)]:[Lama Penyiapan Pesanan (F)]])</f>
        <v>90.350757460225338</v>
      </c>
      <c r="S97" s="17"/>
      <c r="T97" s="42">
        <f>IF((R96-Table1[[#This Row],[Kumulatif Kedatangan Pelanggan(D)]])&lt;=0,0,(R96-Table1[[#This Row],[Kumulatif Kedatangan Pelanggan(D)]]))</f>
        <v>9.239107567399472</v>
      </c>
      <c r="U97" s="53">
        <f>IF((Table1[[#This Row],[Kumulatif Kedatangan Pelanggan(D)]]-R96)&lt;=0,0,(Table1[[#This Row],[Kumulatif Kedatangan Pelanggan(D)]]-R96))</f>
        <v>0</v>
      </c>
    </row>
    <row r="98" spans="1:21" ht="15.75" thickBot="1" x14ac:dyDescent="0.3">
      <c r="A98" s="12">
        <v>87</v>
      </c>
      <c r="B98" s="5">
        <f t="shared" si="40"/>
        <v>1729</v>
      </c>
      <c r="C98" s="5">
        <f t="shared" si="41"/>
        <v>77</v>
      </c>
      <c r="D98" s="5">
        <f t="shared" si="42"/>
        <v>1853</v>
      </c>
      <c r="E98" s="5">
        <f t="shared" si="43"/>
        <v>2.94</v>
      </c>
      <c r="F98" s="13">
        <f t="shared" si="44"/>
        <v>0.36</v>
      </c>
      <c r="G98" s="5">
        <f t="shared" si="45"/>
        <v>133133</v>
      </c>
      <c r="H98" s="5">
        <f t="shared" si="46"/>
        <v>1570</v>
      </c>
      <c r="I98" s="5">
        <f t="shared" si="47"/>
        <v>445</v>
      </c>
      <c r="J98" s="6">
        <f t="shared" si="48"/>
        <v>0.84727468969239073</v>
      </c>
      <c r="K98" s="13">
        <f t="shared" si="49"/>
        <v>0.24015110631408526</v>
      </c>
      <c r="L98" s="13">
        <f t="shared" si="50"/>
        <v>0.57572619871429509</v>
      </c>
      <c r="M98" s="13">
        <f t="shared" si="51"/>
        <v>6.1236750026436762E-2</v>
      </c>
      <c r="N98" s="13">
        <f t="shared" si="52"/>
        <v>3.5255601314337949E-2</v>
      </c>
      <c r="O98" s="31">
        <v>80.516233134336105</v>
      </c>
      <c r="P98" s="31">
        <f t="shared" si="53"/>
        <v>2.9526920164731618</v>
      </c>
      <c r="Q98" s="32">
        <v>7</v>
      </c>
      <c r="R98" s="13">
        <f>SUM(Table1[[#This Row],[Kumulatif Kedatangan Pelanggan(D)]:[Lama Penyiapan Pesanan (F)]])</f>
        <v>90.46892515080927</v>
      </c>
      <c r="S98" s="17"/>
      <c r="T98" s="42">
        <f>IF((R97-Table1[[#This Row],[Kumulatif Kedatangan Pelanggan(D)]])&lt;=0,0,(R97-Table1[[#This Row],[Kumulatif Kedatangan Pelanggan(D)]]))</f>
        <v>9.8345243258892339</v>
      </c>
      <c r="U98" s="53">
        <f>IF((Table1[[#This Row],[Kumulatif Kedatangan Pelanggan(D)]]-R97)&lt;=0,0,(Table1[[#This Row],[Kumulatif Kedatangan Pelanggan(D)]]-R97))</f>
        <v>0</v>
      </c>
    </row>
    <row r="99" spans="1:21" ht="15.75" thickBot="1" x14ac:dyDescent="0.3">
      <c r="A99" s="12">
        <v>88</v>
      </c>
      <c r="B99" s="5">
        <f t="shared" si="40"/>
        <v>1570</v>
      </c>
      <c r="C99" s="5">
        <f t="shared" si="41"/>
        <v>77</v>
      </c>
      <c r="D99" s="5">
        <f t="shared" si="42"/>
        <v>1853</v>
      </c>
      <c r="E99" s="5">
        <f t="shared" si="43"/>
        <v>2.94</v>
      </c>
      <c r="F99" s="13">
        <f t="shared" si="44"/>
        <v>0.36</v>
      </c>
      <c r="G99" s="5">
        <f t="shared" si="45"/>
        <v>120890</v>
      </c>
      <c r="H99" s="5">
        <f t="shared" si="46"/>
        <v>445</v>
      </c>
      <c r="I99" s="5">
        <f t="shared" si="47"/>
        <v>911</v>
      </c>
      <c r="J99" s="6">
        <f t="shared" si="48"/>
        <v>0.24015110631408526</v>
      </c>
      <c r="K99" s="13">
        <f t="shared" si="49"/>
        <v>0.49163518618456559</v>
      </c>
      <c r="L99" s="13">
        <f t="shared" si="50"/>
        <v>1.6890748616441604</v>
      </c>
      <c r="M99" s="13">
        <f t="shared" si="51"/>
        <v>-0.99868370810526419</v>
      </c>
      <c r="N99" s="13">
        <f t="shared" si="52"/>
        <v>-1.6868515460941762</v>
      </c>
      <c r="O99" s="31">
        <v>80.925641349989405</v>
      </c>
      <c r="P99" s="31">
        <f t="shared" si="53"/>
        <v>2.3327334434060965</v>
      </c>
      <c r="Q99" s="32">
        <v>7</v>
      </c>
      <c r="R99" s="13">
        <f>SUM(Table1[[#This Row],[Kumulatif Kedatangan Pelanggan(D)]:[Lama Penyiapan Pesanan (F)]])</f>
        <v>90.258374793395504</v>
      </c>
      <c r="S99" s="17"/>
      <c r="T99" s="42">
        <f>IF((R98-Table1[[#This Row],[Kumulatif Kedatangan Pelanggan(D)]])&lt;=0,0,(R98-Table1[[#This Row],[Kumulatif Kedatangan Pelanggan(D)]]))</f>
        <v>9.5432838008198644</v>
      </c>
      <c r="U99" s="53">
        <f>IF((Table1[[#This Row],[Kumulatif Kedatangan Pelanggan(D)]]-R98)&lt;=0,0,(Table1[[#This Row],[Kumulatif Kedatangan Pelanggan(D)]]-R98))</f>
        <v>0</v>
      </c>
    </row>
    <row r="100" spans="1:21" ht="15.75" thickBot="1" x14ac:dyDescent="0.3">
      <c r="A100" s="12">
        <v>89</v>
      </c>
      <c r="B100" s="5">
        <f t="shared" si="40"/>
        <v>445</v>
      </c>
      <c r="C100" s="5">
        <f t="shared" si="41"/>
        <v>77</v>
      </c>
      <c r="D100" s="5">
        <f t="shared" si="42"/>
        <v>1853</v>
      </c>
      <c r="E100" s="5">
        <f t="shared" si="43"/>
        <v>2.94</v>
      </c>
      <c r="F100" s="13">
        <f t="shared" si="44"/>
        <v>0.36</v>
      </c>
      <c r="G100" s="5">
        <f t="shared" si="45"/>
        <v>34265</v>
      </c>
      <c r="H100" s="5">
        <f t="shared" si="46"/>
        <v>911</v>
      </c>
      <c r="I100" s="5">
        <f t="shared" si="47"/>
        <v>1586</v>
      </c>
      <c r="J100" s="6">
        <f t="shared" si="48"/>
        <v>0.49163518618456559</v>
      </c>
      <c r="K100" s="13">
        <f t="shared" si="49"/>
        <v>0.85590933621154885</v>
      </c>
      <c r="L100" s="13">
        <f t="shared" si="50"/>
        <v>1.1916529100584627</v>
      </c>
      <c r="M100" s="13">
        <f t="shared" si="51"/>
        <v>0.61911289303839712</v>
      </c>
      <c r="N100" s="13">
        <f t="shared" si="52"/>
        <v>0.73776768064391973</v>
      </c>
      <c r="O100" s="31">
        <v>82.076851969085411</v>
      </c>
      <c r="P100" s="31">
        <f t="shared" si="53"/>
        <v>3.2055963650318109</v>
      </c>
      <c r="Q100" s="32">
        <v>7</v>
      </c>
      <c r="R100" s="13">
        <f>SUM(Table1[[#This Row],[Kumulatif Kedatangan Pelanggan(D)]:[Lama Penyiapan Pesanan (F)]])</f>
        <v>92.28244833411722</v>
      </c>
      <c r="S100" s="17"/>
      <c r="T100" s="42">
        <f>IF((R99-Table1[[#This Row],[Kumulatif Kedatangan Pelanggan(D)]])&lt;=0,0,(R99-Table1[[#This Row],[Kumulatif Kedatangan Pelanggan(D)]]))</f>
        <v>8.1815228243100933</v>
      </c>
      <c r="U100" s="53">
        <f>IF((Table1[[#This Row],[Kumulatif Kedatangan Pelanggan(D)]]-R99)&lt;=0,0,(Table1[[#This Row],[Kumulatif Kedatangan Pelanggan(D)]]-R99))</f>
        <v>0</v>
      </c>
    </row>
    <row r="101" spans="1:21" ht="15.75" thickBot="1" x14ac:dyDescent="0.3">
      <c r="A101" s="12">
        <v>90</v>
      </c>
      <c r="B101" s="5">
        <f t="shared" si="40"/>
        <v>911</v>
      </c>
      <c r="C101" s="5">
        <f t="shared" si="41"/>
        <v>77</v>
      </c>
      <c r="D101" s="5">
        <f t="shared" si="42"/>
        <v>1853</v>
      </c>
      <c r="E101" s="5">
        <f t="shared" si="43"/>
        <v>2.94</v>
      </c>
      <c r="F101" s="13">
        <f t="shared" si="44"/>
        <v>0.36</v>
      </c>
      <c r="G101" s="5">
        <f t="shared" si="45"/>
        <v>70147</v>
      </c>
      <c r="H101" s="5">
        <f t="shared" si="46"/>
        <v>1586</v>
      </c>
      <c r="I101" s="5">
        <f t="shared" si="47"/>
        <v>1677</v>
      </c>
      <c r="J101" s="6">
        <f t="shared" si="48"/>
        <v>0.85590933621154885</v>
      </c>
      <c r="K101" s="13">
        <f t="shared" si="49"/>
        <v>0.90501888828926069</v>
      </c>
      <c r="L101" s="13">
        <f t="shared" si="50"/>
        <v>0.55783657838217537</v>
      </c>
      <c r="M101" s="13">
        <f t="shared" si="51"/>
        <v>0.82843136489314639</v>
      </c>
      <c r="N101" s="13">
        <f t="shared" si="52"/>
        <v>0.46212931801646817</v>
      </c>
      <c r="O101" s="31">
        <v>82.576474619188687</v>
      </c>
      <c r="P101" s="31">
        <f t="shared" si="53"/>
        <v>3.1063665544859287</v>
      </c>
      <c r="Q101" s="32">
        <v>7</v>
      </c>
      <c r="R101" s="13">
        <f>SUM(Table1[[#This Row],[Kumulatif Kedatangan Pelanggan(D)]:[Lama Penyiapan Pesanan (F)]])</f>
        <v>92.682841173674618</v>
      </c>
      <c r="S101" s="17"/>
      <c r="T101" s="42">
        <f>IF((R100-Table1[[#This Row],[Kumulatif Kedatangan Pelanggan(D)]])&lt;=0,0,(R100-Table1[[#This Row],[Kumulatif Kedatangan Pelanggan(D)]]))</f>
        <v>9.7059737149285326</v>
      </c>
      <c r="U101" s="53">
        <f>IF((Table1[[#This Row],[Kumulatif Kedatangan Pelanggan(D)]]-R100)&lt;=0,0,(Table1[[#This Row],[Kumulatif Kedatangan Pelanggan(D)]]-R100))</f>
        <v>0</v>
      </c>
    </row>
    <row r="102" spans="1:21" ht="15.75" thickBot="1" x14ac:dyDescent="0.3">
      <c r="A102" s="12">
        <v>91</v>
      </c>
      <c r="B102" s="5">
        <f t="shared" si="40"/>
        <v>1586</v>
      </c>
      <c r="C102" s="5">
        <f t="shared" si="41"/>
        <v>77</v>
      </c>
      <c r="D102" s="5">
        <f t="shared" si="42"/>
        <v>1853</v>
      </c>
      <c r="E102" s="5">
        <f t="shared" si="43"/>
        <v>2.94</v>
      </c>
      <c r="F102" s="13">
        <f t="shared" si="44"/>
        <v>0.36</v>
      </c>
      <c r="G102" s="5">
        <f t="shared" si="45"/>
        <v>122122</v>
      </c>
      <c r="H102" s="5">
        <f t="shared" si="46"/>
        <v>1677</v>
      </c>
      <c r="I102" s="5">
        <f t="shared" si="47"/>
        <v>1272</v>
      </c>
      <c r="J102" s="6">
        <f t="shared" si="48"/>
        <v>0.90501888828926069</v>
      </c>
      <c r="K102" s="13">
        <f t="shared" si="49"/>
        <v>0.68645439827307064</v>
      </c>
      <c r="L102" s="13">
        <f t="shared" si="50"/>
        <v>0.44676495937383204</v>
      </c>
      <c r="M102" s="13">
        <f t="shared" si="51"/>
        <v>-0.38714468330019103</v>
      </c>
      <c r="N102" s="13">
        <f t="shared" si="52"/>
        <v>-0.17296267870640492</v>
      </c>
      <c r="O102" s="31">
        <v>84.2124616471541</v>
      </c>
      <c r="P102" s="31">
        <f t="shared" si="53"/>
        <v>2.8777334356656943</v>
      </c>
      <c r="Q102" s="32">
        <v>7</v>
      </c>
      <c r="R102" s="13">
        <f>SUM(Table1[[#This Row],[Kumulatif Kedatangan Pelanggan(D)]:[Lama Penyiapan Pesanan (F)]])</f>
        <v>94.09019508281979</v>
      </c>
      <c r="S102" s="17"/>
      <c r="T102" s="42">
        <f>IF((R101-Table1[[#This Row],[Kumulatif Kedatangan Pelanggan(D)]])&lt;=0,0,(R101-Table1[[#This Row],[Kumulatif Kedatangan Pelanggan(D)]]))</f>
        <v>8.4703795265205173</v>
      </c>
      <c r="U102" s="53">
        <f>IF((Table1[[#This Row],[Kumulatif Kedatangan Pelanggan(D)]]-R101)&lt;=0,0,(Table1[[#This Row],[Kumulatif Kedatangan Pelanggan(D)]]-R101))</f>
        <v>0</v>
      </c>
    </row>
    <row r="103" spans="1:21" ht="15.75" thickBot="1" x14ac:dyDescent="0.3">
      <c r="A103" s="12">
        <v>92</v>
      </c>
      <c r="B103" s="5">
        <f t="shared" si="40"/>
        <v>1677</v>
      </c>
      <c r="C103" s="5">
        <f t="shared" si="41"/>
        <v>77</v>
      </c>
      <c r="D103" s="5">
        <f t="shared" si="42"/>
        <v>1853</v>
      </c>
      <c r="E103" s="5">
        <f t="shared" si="43"/>
        <v>2.94</v>
      </c>
      <c r="F103" s="13">
        <f t="shared" si="44"/>
        <v>0.36</v>
      </c>
      <c r="G103" s="5">
        <f t="shared" si="45"/>
        <v>129129</v>
      </c>
      <c r="H103" s="5">
        <f t="shared" si="46"/>
        <v>1272</v>
      </c>
      <c r="I103" s="5">
        <f t="shared" si="47"/>
        <v>1588</v>
      </c>
      <c r="J103" s="6">
        <f t="shared" si="48"/>
        <v>0.68645439827307064</v>
      </c>
      <c r="K103" s="13">
        <f t="shared" si="49"/>
        <v>0.85698866702644361</v>
      </c>
      <c r="L103" s="13">
        <f t="shared" si="50"/>
        <v>0.86742778648748897</v>
      </c>
      <c r="M103" s="13">
        <f t="shared" si="51"/>
        <v>0.62442637955422053</v>
      </c>
      <c r="N103" s="13">
        <f t="shared" si="52"/>
        <v>0.54164479224111417</v>
      </c>
      <c r="O103" s="31">
        <v>85.196840718291952</v>
      </c>
      <c r="P103" s="31">
        <f t="shared" si="53"/>
        <v>3.1349921252068009</v>
      </c>
      <c r="Q103" s="32">
        <v>7</v>
      </c>
      <c r="R103" s="13">
        <f>SUM(Table1[[#This Row],[Kumulatif Kedatangan Pelanggan(D)]:[Lama Penyiapan Pesanan (F)]])</f>
        <v>95.331832843498759</v>
      </c>
      <c r="S103" s="17"/>
      <c r="T103" s="42">
        <f>IF((R102-Table1[[#This Row],[Kumulatif Kedatangan Pelanggan(D)]])&lt;=0,0,(R102-Table1[[#This Row],[Kumulatif Kedatangan Pelanggan(D)]]))</f>
        <v>8.8933543645278377</v>
      </c>
      <c r="U103" s="53">
        <f>IF((Table1[[#This Row],[Kumulatif Kedatangan Pelanggan(D)]]-R102)&lt;=0,0,(Table1[[#This Row],[Kumulatif Kedatangan Pelanggan(D)]]-R102))</f>
        <v>0</v>
      </c>
    </row>
    <row r="104" spans="1:21" ht="15.75" thickBot="1" x14ac:dyDescent="0.3">
      <c r="A104" s="12">
        <v>93</v>
      </c>
      <c r="B104" s="5">
        <f t="shared" si="40"/>
        <v>1272</v>
      </c>
      <c r="C104" s="5">
        <f t="shared" si="41"/>
        <v>77</v>
      </c>
      <c r="D104" s="5">
        <f t="shared" si="42"/>
        <v>1853</v>
      </c>
      <c r="E104" s="5">
        <f t="shared" si="43"/>
        <v>2.94</v>
      </c>
      <c r="F104" s="13">
        <f t="shared" si="44"/>
        <v>0.36</v>
      </c>
      <c r="G104" s="5">
        <f t="shared" si="45"/>
        <v>97944</v>
      </c>
      <c r="H104" s="5">
        <f t="shared" si="46"/>
        <v>1588</v>
      </c>
      <c r="I104" s="5">
        <f t="shared" si="47"/>
        <v>1831</v>
      </c>
      <c r="J104" s="6">
        <f t="shared" si="48"/>
        <v>0.85698866702644361</v>
      </c>
      <c r="K104" s="13">
        <f t="shared" si="49"/>
        <v>0.98812736103615761</v>
      </c>
      <c r="L104" s="13">
        <f t="shared" si="50"/>
        <v>0.5555728295701271</v>
      </c>
      <c r="M104" s="13">
        <f t="shared" si="51"/>
        <v>0.997401990096067</v>
      </c>
      <c r="N104" s="13">
        <f t="shared" si="52"/>
        <v>0.55412944585654789</v>
      </c>
      <c r="O104" s="31">
        <v>85.529636637134544</v>
      </c>
      <c r="P104" s="31">
        <f t="shared" si="53"/>
        <v>3.139486600508357</v>
      </c>
      <c r="Q104" s="32">
        <v>7</v>
      </c>
      <c r="R104" s="13">
        <f>SUM(Table1[[#This Row],[Kumulatif Kedatangan Pelanggan(D)]:[Lama Penyiapan Pesanan (F)]])</f>
        <v>95.669123237642907</v>
      </c>
      <c r="S104" s="17"/>
      <c r="T104" s="42">
        <f>IF((R103-Table1[[#This Row],[Kumulatif Kedatangan Pelanggan(D)]])&lt;=0,0,(R103-Table1[[#This Row],[Kumulatif Kedatangan Pelanggan(D)]]))</f>
        <v>9.802196206364215</v>
      </c>
      <c r="U104" s="53">
        <f>IF((Table1[[#This Row],[Kumulatif Kedatangan Pelanggan(D)]]-R103)&lt;=0,0,(Table1[[#This Row],[Kumulatif Kedatangan Pelanggan(D)]]-R103))</f>
        <v>0</v>
      </c>
    </row>
    <row r="105" spans="1:21" ht="15.75" thickBot="1" x14ac:dyDescent="0.3">
      <c r="A105" s="12">
        <v>94</v>
      </c>
      <c r="B105" s="5">
        <f t="shared" si="40"/>
        <v>1588</v>
      </c>
      <c r="C105" s="5">
        <f t="shared" si="41"/>
        <v>77</v>
      </c>
      <c r="D105" s="5">
        <f t="shared" si="42"/>
        <v>1853</v>
      </c>
      <c r="E105" s="5">
        <f t="shared" si="43"/>
        <v>2.94</v>
      </c>
      <c r="F105" s="13">
        <f t="shared" si="44"/>
        <v>0.36</v>
      </c>
      <c r="G105" s="5">
        <f t="shared" si="45"/>
        <v>122276</v>
      </c>
      <c r="H105" s="5">
        <f t="shared" si="46"/>
        <v>1831</v>
      </c>
      <c r="I105" s="5">
        <f t="shared" si="47"/>
        <v>159</v>
      </c>
      <c r="J105" s="6">
        <f t="shared" si="48"/>
        <v>0.98812736103615761</v>
      </c>
      <c r="K105" s="13">
        <f t="shared" si="49"/>
        <v>8.580679978413383E-2</v>
      </c>
      <c r="L105" s="13">
        <f t="shared" si="50"/>
        <v>0.15455537267173236</v>
      </c>
      <c r="M105" s="13">
        <f t="shared" si="51"/>
        <v>0.85803907949731373</v>
      </c>
      <c r="N105" s="13">
        <f t="shared" si="52"/>
        <v>0.13261454969861752</v>
      </c>
      <c r="O105" s="31">
        <v>86.382260398094019</v>
      </c>
      <c r="P105" s="31">
        <f t="shared" si="53"/>
        <v>2.9877412378915023</v>
      </c>
      <c r="Q105" s="32">
        <v>7</v>
      </c>
      <c r="R105" s="13">
        <f>SUM(Table1[[#This Row],[Kumulatif Kedatangan Pelanggan(D)]:[Lama Penyiapan Pesanan (F)]])</f>
        <v>96.370001635985517</v>
      </c>
      <c r="S105" s="17"/>
      <c r="T105" s="42">
        <f>IF((R104-Table1[[#This Row],[Kumulatif Kedatangan Pelanggan(D)]])&lt;=0,0,(R104-Table1[[#This Row],[Kumulatif Kedatangan Pelanggan(D)]]))</f>
        <v>9.2868628395488884</v>
      </c>
      <c r="U105" s="53">
        <f>IF((Table1[[#This Row],[Kumulatif Kedatangan Pelanggan(D)]]-R104)&lt;=0,0,(Table1[[#This Row],[Kumulatif Kedatangan Pelanggan(D)]]-R104))</f>
        <v>0</v>
      </c>
    </row>
    <row r="106" spans="1:21" ht="15.75" thickBot="1" x14ac:dyDescent="0.3">
      <c r="A106" s="12">
        <v>95</v>
      </c>
      <c r="B106" s="5">
        <f t="shared" si="40"/>
        <v>1831</v>
      </c>
      <c r="C106" s="5">
        <f t="shared" si="41"/>
        <v>77</v>
      </c>
      <c r="D106" s="5">
        <f t="shared" si="42"/>
        <v>1853</v>
      </c>
      <c r="E106" s="5">
        <f t="shared" si="43"/>
        <v>2.94</v>
      </c>
      <c r="F106" s="13">
        <f t="shared" si="44"/>
        <v>0.36</v>
      </c>
      <c r="G106" s="5">
        <f t="shared" si="45"/>
        <v>140987</v>
      </c>
      <c r="H106" s="5">
        <f t="shared" si="46"/>
        <v>159</v>
      </c>
      <c r="I106" s="5">
        <f t="shared" si="47"/>
        <v>1125</v>
      </c>
      <c r="J106" s="6">
        <f t="shared" si="48"/>
        <v>8.580679978413383E-2</v>
      </c>
      <c r="K106" s="13">
        <f t="shared" si="49"/>
        <v>0.60712358337830541</v>
      </c>
      <c r="L106" s="13">
        <f t="shared" si="50"/>
        <v>2.2161484715899018</v>
      </c>
      <c r="M106" s="13">
        <f t="shared" si="51"/>
        <v>-0.7809488980365461</v>
      </c>
      <c r="N106" s="13">
        <f t="shared" si="52"/>
        <v>-1.7306987067735098</v>
      </c>
      <c r="O106" s="31">
        <v>86.583304250534709</v>
      </c>
      <c r="P106" s="31">
        <f t="shared" si="53"/>
        <v>2.3169484655615364</v>
      </c>
      <c r="Q106" s="32">
        <v>7</v>
      </c>
      <c r="R106" s="13">
        <f>SUM(Table1[[#This Row],[Kumulatif Kedatangan Pelanggan(D)]:[Lama Penyiapan Pesanan (F)]])</f>
        <v>95.900252716096247</v>
      </c>
      <c r="S106" s="17"/>
      <c r="T106" s="42">
        <f>IF((R105-Table1[[#This Row],[Kumulatif Kedatangan Pelanggan(D)]])&lt;=0,0,(R105-Table1[[#This Row],[Kumulatif Kedatangan Pelanggan(D)]]))</f>
        <v>9.7866973854508075</v>
      </c>
      <c r="U106" s="53">
        <f>IF((Table1[[#This Row],[Kumulatif Kedatangan Pelanggan(D)]]-R105)&lt;=0,0,(Table1[[#This Row],[Kumulatif Kedatangan Pelanggan(D)]]-R105))</f>
        <v>0</v>
      </c>
    </row>
    <row r="107" spans="1:21" ht="15.75" thickBot="1" x14ac:dyDescent="0.3">
      <c r="A107" s="12">
        <v>96</v>
      </c>
      <c r="B107" s="5">
        <f t="shared" si="40"/>
        <v>159</v>
      </c>
      <c r="C107" s="5">
        <f t="shared" si="41"/>
        <v>77</v>
      </c>
      <c r="D107" s="5">
        <f t="shared" si="42"/>
        <v>1853</v>
      </c>
      <c r="E107" s="5">
        <f t="shared" si="43"/>
        <v>2.94</v>
      </c>
      <c r="F107" s="13">
        <f t="shared" si="44"/>
        <v>0.36</v>
      </c>
      <c r="G107" s="5">
        <f t="shared" si="45"/>
        <v>12243</v>
      </c>
      <c r="H107" s="5">
        <f t="shared" si="46"/>
        <v>1125</v>
      </c>
      <c r="I107" s="5">
        <f t="shared" si="47"/>
        <v>1387</v>
      </c>
      <c r="J107" s="6">
        <f t="shared" si="48"/>
        <v>0.60712358337830541</v>
      </c>
      <c r="K107" s="13">
        <f t="shared" si="49"/>
        <v>0.74851592012951973</v>
      </c>
      <c r="L107" s="13">
        <f t="shared" si="50"/>
        <v>0.99902243382903</v>
      </c>
      <c r="M107" s="13">
        <f t="shared" si="51"/>
        <v>-7.4316997312985824E-3</v>
      </c>
      <c r="N107" s="13">
        <f t="shared" si="52"/>
        <v>-7.4244347530484584E-3</v>
      </c>
      <c r="O107" s="31">
        <v>87.040399491804365</v>
      </c>
      <c r="P107" s="31">
        <f t="shared" si="53"/>
        <v>2.9373272034889024</v>
      </c>
      <c r="Q107" s="32">
        <v>7</v>
      </c>
      <c r="R107" s="13">
        <f>SUM(Table1[[#This Row],[Kumulatif Kedatangan Pelanggan(D)]:[Lama Penyiapan Pesanan (F)]])</f>
        <v>96.977726695293271</v>
      </c>
      <c r="S107" s="17"/>
      <c r="T107" s="42">
        <f>IF((R106-Table1[[#This Row],[Kumulatif Kedatangan Pelanggan(D)]])&lt;=0,0,(R106-Table1[[#This Row],[Kumulatif Kedatangan Pelanggan(D)]]))</f>
        <v>8.8598532242918822</v>
      </c>
      <c r="U107" s="53">
        <f>IF((Table1[[#This Row],[Kumulatif Kedatangan Pelanggan(D)]]-R106)&lt;=0,0,(Table1[[#This Row],[Kumulatif Kedatangan Pelanggan(D)]]-R106))</f>
        <v>0</v>
      </c>
    </row>
    <row r="108" spans="1:21" ht="15.75" thickBot="1" x14ac:dyDescent="0.3">
      <c r="A108" s="12">
        <v>97</v>
      </c>
      <c r="B108" s="5">
        <f t="shared" si="40"/>
        <v>1125</v>
      </c>
      <c r="C108" s="5">
        <f t="shared" si="41"/>
        <v>77</v>
      </c>
      <c r="D108" s="5">
        <f t="shared" si="42"/>
        <v>1853</v>
      </c>
      <c r="E108" s="5">
        <f t="shared" si="43"/>
        <v>2.94</v>
      </c>
      <c r="F108" s="13">
        <f t="shared" si="44"/>
        <v>0.36</v>
      </c>
      <c r="G108" s="5">
        <f t="shared" si="45"/>
        <v>86625</v>
      </c>
      <c r="H108" s="5">
        <f t="shared" si="46"/>
        <v>1387</v>
      </c>
      <c r="I108" s="5">
        <f t="shared" si="47"/>
        <v>1178</v>
      </c>
      <c r="J108" s="6">
        <f t="shared" si="48"/>
        <v>0.74851592012951973</v>
      </c>
      <c r="K108" s="13">
        <f t="shared" si="49"/>
        <v>0.63572584997301673</v>
      </c>
      <c r="L108" s="13">
        <f t="shared" si="50"/>
        <v>0.76113442435686496</v>
      </c>
      <c r="M108" s="13">
        <f t="shared" si="51"/>
        <v>-0.65667233827270555</v>
      </c>
      <c r="N108" s="13">
        <f t="shared" si="52"/>
        <v>-0.49981592218227222</v>
      </c>
      <c r="O108" s="31">
        <v>88.422515720538144</v>
      </c>
      <c r="P108" s="31">
        <f t="shared" si="53"/>
        <v>2.7600662680143819</v>
      </c>
      <c r="Q108" s="32">
        <v>7</v>
      </c>
      <c r="R108" s="13">
        <f>SUM(Table1[[#This Row],[Kumulatif Kedatangan Pelanggan(D)]:[Lama Penyiapan Pesanan (F)]])</f>
        <v>98.182581988552528</v>
      </c>
      <c r="S108" s="17"/>
      <c r="T108" s="42">
        <f>IF((R107-Table1[[#This Row],[Kumulatif Kedatangan Pelanggan(D)]])&lt;=0,0,(R107-Table1[[#This Row],[Kumulatif Kedatangan Pelanggan(D)]]))</f>
        <v>8.555210974755127</v>
      </c>
      <c r="U108" s="53">
        <f>IF((Table1[[#This Row],[Kumulatif Kedatangan Pelanggan(D)]]-R107)&lt;=0,0,(Table1[[#This Row],[Kumulatif Kedatangan Pelanggan(D)]]-R107))</f>
        <v>0</v>
      </c>
    </row>
    <row r="109" spans="1:21" ht="15.75" thickBot="1" x14ac:dyDescent="0.3">
      <c r="A109" s="12">
        <v>98</v>
      </c>
      <c r="B109" s="5">
        <f t="shared" si="40"/>
        <v>1387</v>
      </c>
      <c r="C109" s="5">
        <f t="shared" si="41"/>
        <v>77</v>
      </c>
      <c r="D109" s="5">
        <f t="shared" si="42"/>
        <v>1853</v>
      </c>
      <c r="E109" s="5">
        <f t="shared" si="43"/>
        <v>2.94</v>
      </c>
      <c r="F109" s="13">
        <f t="shared" si="44"/>
        <v>0.36</v>
      </c>
      <c r="G109" s="5">
        <f t="shared" si="45"/>
        <v>106799</v>
      </c>
      <c r="H109" s="5">
        <f t="shared" si="46"/>
        <v>1178</v>
      </c>
      <c r="I109" s="5">
        <f t="shared" si="47"/>
        <v>1762</v>
      </c>
      <c r="J109" s="6">
        <f t="shared" si="48"/>
        <v>0.63572584997301673</v>
      </c>
      <c r="K109" s="13">
        <f t="shared" si="49"/>
        <v>0.95089044792228816</v>
      </c>
      <c r="L109" s="13">
        <f t="shared" si="50"/>
        <v>0.95182757059651069</v>
      </c>
      <c r="M109" s="13">
        <f t="shared" si="51"/>
        <v>0.95349808096828104</v>
      </c>
      <c r="N109" s="13">
        <f t="shared" si="52"/>
        <v>0.90756576197647398</v>
      </c>
      <c r="O109" s="31">
        <v>89.153035733117378</v>
      </c>
      <c r="P109" s="31">
        <f t="shared" si="53"/>
        <v>3.2667236743115304</v>
      </c>
      <c r="Q109" s="32">
        <v>7</v>
      </c>
      <c r="R109" s="13">
        <f>SUM(Table1[[#This Row],[Kumulatif Kedatangan Pelanggan(D)]:[Lama Penyiapan Pesanan (F)]])</f>
        <v>99.419759407428913</v>
      </c>
      <c r="S109" s="17"/>
      <c r="T109" s="42">
        <f>IF((R108-Table1[[#This Row],[Kumulatif Kedatangan Pelanggan(D)]])&lt;=0,0,(R108-Table1[[#This Row],[Kumulatif Kedatangan Pelanggan(D)]]))</f>
        <v>9.0295462554351502</v>
      </c>
      <c r="U109" s="53">
        <f>IF((Table1[[#This Row],[Kumulatif Kedatangan Pelanggan(D)]]-R108)&lt;=0,0,(Table1[[#This Row],[Kumulatif Kedatangan Pelanggan(D)]]-R108))</f>
        <v>0</v>
      </c>
    </row>
    <row r="110" spans="1:21" ht="15.75" thickBot="1" x14ac:dyDescent="0.3">
      <c r="A110" s="12">
        <v>99</v>
      </c>
      <c r="B110" s="5">
        <f t="shared" si="40"/>
        <v>1178</v>
      </c>
      <c r="C110" s="5">
        <f t="shared" si="41"/>
        <v>77</v>
      </c>
      <c r="D110" s="5">
        <f t="shared" si="42"/>
        <v>1853</v>
      </c>
      <c r="E110" s="5">
        <f t="shared" si="43"/>
        <v>2.94</v>
      </c>
      <c r="F110" s="13">
        <f t="shared" si="44"/>
        <v>0.36</v>
      </c>
      <c r="G110" s="5">
        <f t="shared" si="45"/>
        <v>90706</v>
      </c>
      <c r="H110" s="5">
        <f t="shared" si="46"/>
        <v>1762</v>
      </c>
      <c r="I110" s="5">
        <f t="shared" si="47"/>
        <v>405</v>
      </c>
      <c r="J110" s="6">
        <f t="shared" si="48"/>
        <v>0.95089044792228816</v>
      </c>
      <c r="K110" s="13">
        <f t="shared" si="49"/>
        <v>0.21856449001618997</v>
      </c>
      <c r="L110" s="13">
        <f t="shared" si="50"/>
        <v>0.31735286288053233</v>
      </c>
      <c r="M110" s="13">
        <f t="shared" si="51"/>
        <v>0.19569135832711659</v>
      </c>
      <c r="N110" s="13">
        <f t="shared" si="52"/>
        <v>6.2103212806090553E-2</v>
      </c>
      <c r="O110" s="31">
        <v>89.231978463328176</v>
      </c>
      <c r="P110" s="31">
        <f t="shared" si="53"/>
        <v>2.9623571566101927</v>
      </c>
      <c r="Q110" s="32">
        <v>7</v>
      </c>
      <c r="R110" s="13">
        <f>SUM(Table1[[#This Row],[Kumulatif Kedatangan Pelanggan(D)]:[Lama Penyiapan Pesanan (F)]])</f>
        <v>99.194335619938371</v>
      </c>
      <c r="S110" s="17"/>
      <c r="T110" s="42">
        <f>IF((R109-Table1[[#This Row],[Kumulatif Kedatangan Pelanggan(D)]])&lt;=0,0,(R109-Table1[[#This Row],[Kumulatif Kedatangan Pelanggan(D)]]))</f>
        <v>10.187780944100737</v>
      </c>
      <c r="U110" s="53">
        <f>IF((Table1[[#This Row],[Kumulatif Kedatangan Pelanggan(D)]]-R109)&lt;=0,0,(Table1[[#This Row],[Kumulatif Kedatangan Pelanggan(D)]]-R109))</f>
        <v>0</v>
      </c>
    </row>
    <row r="111" spans="1:21" x14ac:dyDescent="0.25">
      <c r="A111" s="54">
        <v>100</v>
      </c>
      <c r="B111" s="55">
        <f t="shared" si="40"/>
        <v>1762</v>
      </c>
      <c r="C111" s="55">
        <f t="shared" si="41"/>
        <v>77</v>
      </c>
      <c r="D111" s="55">
        <f t="shared" si="42"/>
        <v>1853</v>
      </c>
      <c r="E111" s="55">
        <f t="shared" si="43"/>
        <v>2.94</v>
      </c>
      <c r="F111" s="33">
        <f t="shared" si="44"/>
        <v>0.36</v>
      </c>
      <c r="G111" s="55">
        <f t="shared" si="45"/>
        <v>135674</v>
      </c>
      <c r="H111" s="55">
        <f t="shared" si="46"/>
        <v>405</v>
      </c>
      <c r="I111" s="55">
        <f t="shared" si="47"/>
        <v>1537</v>
      </c>
      <c r="J111" s="56">
        <f t="shared" si="48"/>
        <v>0.21856449001618997</v>
      </c>
      <c r="K111" s="33">
        <f t="shared" si="49"/>
        <v>0.82946573124662704</v>
      </c>
      <c r="L111" s="33">
        <f t="shared" si="50"/>
        <v>1.7439461913595962</v>
      </c>
      <c r="M111" s="33">
        <f t="shared" si="51"/>
        <v>0.48064983959216068</v>
      </c>
      <c r="N111" s="33">
        <f t="shared" si="52"/>
        <v>0.83822745713434943</v>
      </c>
      <c r="O111" s="57">
        <v>89.397085806235211</v>
      </c>
      <c r="P111" s="57">
        <f>E111+(F111*N111)</f>
        <v>3.2417618845683656</v>
      </c>
      <c r="Q111" s="58">
        <v>7</v>
      </c>
      <c r="R111" s="33">
        <f>SUM(Table1[[#This Row],[Kumulatif Kedatangan Pelanggan(D)]:[Lama Penyiapan Pesanan (F)]])</f>
        <v>99.638847690803573</v>
      </c>
      <c r="S111" s="17"/>
      <c r="T111" s="42">
        <f>IF((R110-Table1[[#This Row],[Kumulatif Kedatangan Pelanggan(D)]])&lt;=0,0,(R110-Table1[[#This Row],[Kumulatif Kedatangan Pelanggan(D)]]))</f>
        <v>9.7972498137031607</v>
      </c>
      <c r="U111" s="59">
        <f>IF((Table1[[#This Row],[Kumulatif Kedatangan Pelanggan(D)]]-R110)&lt;=0,0,(Table1[[#This Row],[Kumulatif Kedatangan Pelanggan(D)]]-R110))</f>
        <v>0</v>
      </c>
    </row>
  </sheetData>
  <mergeCells count="7">
    <mergeCell ref="AA12:AB12"/>
    <mergeCell ref="A2:B3"/>
    <mergeCell ref="D4:F4"/>
    <mergeCell ref="D5:F5"/>
    <mergeCell ref="D6:F6"/>
    <mergeCell ref="K6:P7"/>
    <mergeCell ref="A9:P1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Mentah</vt:lpstr>
      <vt:lpstr>Multi-Ekspo</vt:lpstr>
      <vt:lpstr>Final</vt:lpstr>
      <vt:lpstr>LCG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Rizky Firdaus</dc:creator>
  <cp:lastModifiedBy>Muhammad Renaldi</cp:lastModifiedBy>
  <dcterms:created xsi:type="dcterms:W3CDTF">2024-07-03T10:55:24Z</dcterms:created>
  <dcterms:modified xsi:type="dcterms:W3CDTF">2024-07-09T10:39:52Z</dcterms:modified>
</cp:coreProperties>
</file>