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ink/ink1.xml" ContentType="application/inkml+xml"/>
  <Override PartName="/xl/ink/ink2.xml" ContentType="application/inkml+xml"/>
  <Override PartName="/xl/drawings/drawing7.xml" ContentType="application/vnd.openxmlformats-officedocument.drawing+xml"/>
  <Override PartName="/xl/ink/ink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nturken1\Dropbox\CAREY\Business Analytics\2-LP-Excel\ICE\"/>
    </mc:Choice>
  </mc:AlternateContent>
  <xr:revisionPtr revIDLastSave="0" documentId="13_ncr:1_{E54DF5C4-C346-4C60-A17B-F71B3F1CBD4D}" xr6:coauthVersionLast="36" xr6:coauthVersionMax="36" xr10:uidLastSave="{00000000-0000-0000-0000-000000000000}"/>
  <bookViews>
    <workbookView xWindow="0" yWindow="0" windowWidth="18240" windowHeight="7313" firstSheet="3" activeTab="14" xr2:uid="{3684A66B-FCB7-4328-9AAC-3F99ECDD5128}"/>
  </bookViews>
  <sheets>
    <sheet name="Q1 (a)" sheetId="9" r:id="rId1"/>
    <sheet name="Q1 (b)" sheetId="1" r:id="rId2"/>
    <sheet name="Q1 (c)" sheetId="15" r:id="rId3"/>
    <sheet name="Q2" sheetId="2" r:id="rId4"/>
    <sheet name="Q2 Integer" sheetId="18" r:id="rId5"/>
    <sheet name="Q3 (a)" sheetId="3" r:id="rId6"/>
    <sheet name="Q3 (b)" sheetId="10" r:id="rId7"/>
    <sheet name="Q3 (c)" sheetId="11" r:id="rId8"/>
    <sheet name="Q3 (d) " sheetId="17" r:id="rId9"/>
    <sheet name="Q4" sheetId="4" r:id="rId10"/>
    <sheet name="Q5" sheetId="5" r:id="rId11"/>
    <sheet name="Q6" sheetId="6" r:id="rId12"/>
    <sheet name="Q6 (2)" sheetId="19" r:id="rId13"/>
    <sheet name="Q7" sheetId="12" r:id="rId14"/>
    <sheet name="Q8" sheetId="8" r:id="rId15"/>
    <sheet name="Q9a" sheetId="7" r:id="rId16"/>
    <sheet name="Q9b" sheetId="14" r:id="rId17"/>
  </sheets>
  <externalReferences>
    <externalReference r:id="rId18"/>
    <externalReference r:id="rId19"/>
  </externalReferences>
  <definedNames>
    <definedName name="Avail" localSheetId="2">#REF!</definedName>
    <definedName name="Avail" localSheetId="4">#REF!</definedName>
    <definedName name="Avail" localSheetId="8">#REF!</definedName>
    <definedName name="Avail" localSheetId="12">#REF!</definedName>
    <definedName name="Avail" localSheetId="16">#REF!</definedName>
    <definedName name="Avail">#REF!</definedName>
    <definedName name="AvailWorkers" localSheetId="16">Q9b!$D$28</definedName>
    <definedName name="AvailWorkers">Q9a!$C$28</definedName>
    <definedName name="BlendPlan">'Q8'!$B$27:$C$28</definedName>
    <definedName name="Calls" localSheetId="2">#REF!</definedName>
    <definedName name="Calls" localSheetId="4">#REF!</definedName>
    <definedName name="Calls" localSheetId="8">#REF!</definedName>
    <definedName name="Calls" localSheetId="12">#REF!</definedName>
    <definedName name="Calls" localSheetId="16">#REF!</definedName>
    <definedName name="Calls">#REF!</definedName>
    <definedName name="carloss" localSheetId="2">#REF!</definedName>
    <definedName name="carloss" localSheetId="4">#REF!</definedName>
    <definedName name="carloss" localSheetId="8">#REF!</definedName>
    <definedName name="carloss" localSheetId="12">#REF!</definedName>
    <definedName name="carloss" localSheetId="16">#REF!</definedName>
    <definedName name="carloss">#REF!</definedName>
    <definedName name="Chem1Used">'Q8'!$B$33:$C$33</definedName>
    <definedName name="ChemsAvail" localSheetId="0">'Q8'!#REF!</definedName>
    <definedName name="ChemsAvail" localSheetId="2">'Q8'!#REF!</definedName>
    <definedName name="ChemsAvail" localSheetId="4">'Q8'!#REF!</definedName>
    <definedName name="ChemsAvail" localSheetId="6">'Q8'!#REF!</definedName>
    <definedName name="ChemsAvail" localSheetId="7">'Q8'!#REF!</definedName>
    <definedName name="ChemsAvail" localSheetId="8">'Q8'!#REF!</definedName>
    <definedName name="ChemsAvail" localSheetId="12">'Q8'!#REF!</definedName>
    <definedName name="ChemsAvail" localSheetId="16">'Q8'!#REF!</definedName>
    <definedName name="ChemsAvail">'Q8'!#REF!</definedName>
    <definedName name="ChemsUsed">'Q8'!$D$27:$D$28</definedName>
    <definedName name="coin_cuttype" localSheetId="3" hidden="1">1</definedName>
    <definedName name="coin_cuttype" localSheetId="4" hidden="1">1</definedName>
    <definedName name="coin_cuttype" localSheetId="9" hidden="1">1</definedName>
    <definedName name="coin_dualtol" localSheetId="3" hidden="1">0.0000001</definedName>
    <definedName name="coin_dualtol" localSheetId="4" hidden="1">0.0000001</definedName>
    <definedName name="coin_dualtol" localSheetId="9" hidden="1">0.0000001</definedName>
    <definedName name="coin_heurs" localSheetId="3" hidden="1">1</definedName>
    <definedName name="coin_heurs" localSheetId="4" hidden="1">1</definedName>
    <definedName name="coin_heurs" localSheetId="9" hidden="1">1</definedName>
    <definedName name="coin_integerpresolve" localSheetId="3" hidden="1">1</definedName>
    <definedName name="coin_integerpresolve" localSheetId="4" hidden="1">1</definedName>
    <definedName name="coin_integerpresolve" localSheetId="9" hidden="1">1</definedName>
    <definedName name="coin_presolve1" localSheetId="3" hidden="1">1</definedName>
    <definedName name="coin_presolve1" localSheetId="4" hidden="1">1</definedName>
    <definedName name="coin_presolve1" localSheetId="9" hidden="1">1</definedName>
    <definedName name="coin_primaltol" localSheetId="3" hidden="1">0.0000001</definedName>
    <definedName name="coin_primaltol" localSheetId="4" hidden="1">0.0000001</definedName>
    <definedName name="coin_primaltol" localSheetId="9" hidden="1">0.0000001</definedName>
    <definedName name="costlock" localSheetId="2">#REF!</definedName>
    <definedName name="costlock" localSheetId="4">#REF!</definedName>
    <definedName name="costlock" localSheetId="8">#REF!</definedName>
    <definedName name="costlock" localSheetId="12">#REF!</definedName>
    <definedName name="costlock" localSheetId="16">#REF!</definedName>
    <definedName name="costlock">#REF!</definedName>
    <definedName name="Covar" localSheetId="2">#REF!</definedName>
    <definedName name="Covar" localSheetId="4">#REF!</definedName>
    <definedName name="Covar" localSheetId="8">#REF!</definedName>
    <definedName name="Covar" localSheetId="12">#REF!</definedName>
    <definedName name="Covar" localSheetId="16">#REF!</definedName>
    <definedName name="Covar">#REF!</definedName>
    <definedName name="ded" localSheetId="2">#REF!</definedName>
    <definedName name="ded" localSheetId="4">#REF!</definedName>
    <definedName name="ded" localSheetId="8">#REF!</definedName>
    <definedName name="ded" localSheetId="12">#REF!</definedName>
    <definedName name="ded" localSheetId="16">#REF!</definedName>
    <definedName name="ded">#REF!</definedName>
    <definedName name="Ending_inventory">[1]AggregatePland!$B$43:$E$43</definedName>
    <definedName name="ExpRet" localSheetId="2">#REF!</definedName>
    <definedName name="ExpRet" localSheetId="4">#REF!</definedName>
    <definedName name="ExpRet" localSheetId="8">#REF!</definedName>
    <definedName name="ExpRet" localSheetId="12">#REF!</definedName>
    <definedName name="ExpRet" localSheetId="16">#REF!</definedName>
    <definedName name="ExpRet">#REF!</definedName>
    <definedName name="FinalFrns" localSheetId="2">#REF!</definedName>
    <definedName name="FinalFrns" localSheetId="4">#REF!</definedName>
    <definedName name="FinalFrns" localSheetId="8">#REF!</definedName>
    <definedName name="FinalFrns" localSheetId="12">#REF!</definedName>
    <definedName name="FinalFrns" localSheetId="16">#REF!</definedName>
    <definedName name="FinalFrns">#REF!</definedName>
    <definedName name="Forecasted_demand">[1]AggregatePlan!$B$36:$E$36</definedName>
    <definedName name="Forecasted_demand_4">[1]AggregatePland!$E$37</definedName>
    <definedName name="Fulltime">[2]Prob4_81!$B$10:$C$10</definedName>
    <definedName name="Grade2">[1]PaperRecycling!$B$21:$C$21,[1]PaperRecycling!$E$21</definedName>
    <definedName name="HrsUsed">'Q8'!$B$17:$C$17</definedName>
    <definedName name="InputsAvail">[1]PaperRecycling!$B$25:$E$25</definedName>
    <definedName name="Invested" localSheetId="2">#REF!</definedName>
    <definedName name="Invested" localSheetId="4">#REF!</definedName>
    <definedName name="Invested" localSheetId="8">#REF!</definedName>
    <definedName name="Invested" localSheetId="12">#REF!</definedName>
    <definedName name="Invested" localSheetId="16">#REF!</definedName>
    <definedName name="Invested">#REF!</definedName>
    <definedName name="lock_no_policy" localSheetId="2">#REF!</definedName>
    <definedName name="lock_no_policy" localSheetId="4">#REF!</definedName>
    <definedName name="lock_no_policy" localSheetId="8">#REF!</definedName>
    <definedName name="lock_no_policy" localSheetId="12">#REF!</definedName>
    <definedName name="lock_no_policy" localSheetId="16">#REF!</definedName>
    <definedName name="lock_no_policy">#REF!</definedName>
    <definedName name="lock_policy" localSheetId="2">#REF!</definedName>
    <definedName name="lock_policy" localSheetId="4">#REF!</definedName>
    <definedName name="lock_policy" localSheetId="8">#REF!</definedName>
    <definedName name="lock_policy" localSheetId="12">#REF!</definedName>
    <definedName name="lock_policy" localSheetId="16">#REF!</definedName>
    <definedName name="lock_policy">#REF!</definedName>
    <definedName name="Lookup" localSheetId="2">#REF!</definedName>
    <definedName name="Lookup" localSheetId="4">#REF!</definedName>
    <definedName name="Lookup" localSheetId="8">#REF!</definedName>
    <definedName name="Lookup" localSheetId="12">#REF!</definedName>
    <definedName name="Lookup" localSheetId="16">#REF!</definedName>
    <definedName name="Lookup">#REF!</definedName>
    <definedName name="LTable" localSheetId="2">#REF!</definedName>
    <definedName name="LTable" localSheetId="4">#REF!</definedName>
    <definedName name="LTable" localSheetId="8">#REF!</definedName>
    <definedName name="LTable" localSheetId="12">#REF!</definedName>
    <definedName name="LTable" localSheetId="16">#REF!</definedName>
    <definedName name="LTable">#REF!</definedName>
    <definedName name="Maximum_overtime_labor_hours_available">[1]AggregatePlan!$B$25:$E$25</definedName>
    <definedName name="MaxParttime">[2]Prob4_81!$J$14</definedName>
    <definedName name="MinChem1">'Q8'!$B$35:$C$35</definedName>
    <definedName name="no_lock_no_policy" localSheetId="2">#REF!</definedName>
    <definedName name="no_lock_no_policy" localSheetId="4">#REF!</definedName>
    <definedName name="no_lock_no_policy" localSheetId="8">#REF!</definedName>
    <definedName name="no_lock_no_policy" localSheetId="12">#REF!</definedName>
    <definedName name="no_lock_no_policy" localSheetId="16">#REF!</definedName>
    <definedName name="no_lock_no_policy">#REF!</definedName>
    <definedName name="no_lock_policy" localSheetId="2">#REF!</definedName>
    <definedName name="no_lock_policy" localSheetId="4">#REF!</definedName>
    <definedName name="no_lock_policy" localSheetId="8">#REF!</definedName>
    <definedName name="no_lock_policy" localSheetId="12">#REF!</definedName>
    <definedName name="no_lock_policy" localSheetId="16">#REF!</definedName>
    <definedName name="no_lock_policy">#REF!</definedName>
    <definedName name="Nonconsec" localSheetId="16">Q9b!$I$14</definedName>
    <definedName name="Nonconsec">Q9a!$H$14</definedName>
    <definedName name="Onhand" localSheetId="13">[2]Prob4_81!$B$18:$I$18</definedName>
    <definedName name="Onhand" localSheetId="16">Q9b!$G$6:$G$12</definedName>
    <definedName name="Onhand">Q9a!$F$6:$F$12</definedName>
    <definedName name="Parttime">[2]Prob4_81!$B$14:$G$14</definedName>
    <definedName name="PortVar" localSheetId="2">#REF!</definedName>
    <definedName name="PortVar" localSheetId="4">#REF!</definedName>
    <definedName name="PortVar" localSheetId="8">#REF!</definedName>
    <definedName name="PortVar" localSheetId="12">#REF!</definedName>
    <definedName name="PortVar" localSheetId="16">#REF!</definedName>
    <definedName name="PortVar">#REF!</definedName>
    <definedName name="prem" localSheetId="2">#REF!</definedName>
    <definedName name="prem" localSheetId="4">#REF!</definedName>
    <definedName name="prem" localSheetId="8">#REF!</definedName>
    <definedName name="prem" localSheetId="12">#REF!</definedName>
    <definedName name="prem" localSheetId="16">#REF!</definedName>
    <definedName name="prem">#REF!</definedName>
    <definedName name="PremA1">'Q7'!$B$22</definedName>
    <definedName name="PremA2">'Q7'!$D$28</definedName>
    <definedName name="PremB1">'Q7'!$D$22</definedName>
    <definedName name="PremB2">'Q7'!$B$28</definedName>
    <definedName name="Prices">'Q7'!$B$12:$B$13</definedName>
    <definedName name="probstollo" localSheetId="2">#REF!</definedName>
    <definedName name="probstollo" localSheetId="4">#REF!</definedName>
    <definedName name="probstollo" localSheetId="8">#REF!</definedName>
    <definedName name="probstollo" localSheetId="12">#REF!</definedName>
    <definedName name="probstollo" localSheetId="16">#REF!</definedName>
    <definedName name="probstollo">#REF!</definedName>
    <definedName name="probstolnlo" localSheetId="2">#REF!</definedName>
    <definedName name="probstolnlo" localSheetId="4">#REF!</definedName>
    <definedName name="probstolnlo" localSheetId="8">#REF!</definedName>
    <definedName name="probstolnlo" localSheetId="12">#REF!</definedName>
    <definedName name="probstolnlo" localSheetId="16">#REF!</definedName>
    <definedName name="probstolnlo">#REF!</definedName>
    <definedName name="ProcCap">[1]PaperRecycling!$H$13:$H$14</definedName>
    <definedName name="Production_capacity">[1]AggregatePlan!$B$32:$E$32</definedName>
    <definedName name="Raw_HrsAvail">'Q8'!$D$20:$D$21</definedName>
    <definedName name="Raw_HrsUsed">'Q8'!$B$20:$B$21</definedName>
    <definedName name="Reqd" localSheetId="13">[2]Prob4_81!$B$20:$I$20</definedName>
    <definedName name="Reqd" localSheetId="16">Q9b!$I$6:$I$12</definedName>
    <definedName name="Reqd">Q9a!$H$6:$H$12</definedName>
    <definedName name="ReqdRet" localSheetId="2">#REF!</definedName>
    <definedName name="ReqdRet" localSheetId="4">#REF!</definedName>
    <definedName name="ReqdRet" localSheetId="8">#REF!</definedName>
    <definedName name="ReqdRet" localSheetId="12">#REF!</definedName>
    <definedName name="ReqdRet" localSheetId="16">#REF!</definedName>
    <definedName name="ReqdRet">#REF!</definedName>
    <definedName name="Revenue">'Q8'!$B$37</definedName>
    <definedName name="RiskCollectDistributionSamples">2</definedName>
    <definedName name="RiskFixedSeed">1</definedName>
    <definedName name="RiskHasSettings">TRUE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sencount" hidden="1">2</definedName>
    <definedName name="solver_adj" localSheetId="0" hidden="1">'Q1 (a)'!$B$3:$C$3</definedName>
    <definedName name="solver_adj" localSheetId="1" hidden="1">'Q1 (b)'!$B$3:$C$3</definedName>
    <definedName name="solver_adj" localSheetId="2" hidden="1">'Q1 (c)'!$B$3:$C$3</definedName>
    <definedName name="solver_adj" localSheetId="3" hidden="1">'Q2'!$B$5:$B$9</definedName>
    <definedName name="solver_adj" localSheetId="4" hidden="1">'Q2 Integer'!$B$5:$B$9</definedName>
    <definedName name="solver_adj" localSheetId="5" hidden="1">'Q3 (a)'!$B$6:$D$7</definedName>
    <definedName name="solver_adj" localSheetId="6" hidden="1">'Q3 (b)'!$B$6:$D$7</definedName>
    <definedName name="solver_adj" localSheetId="7" hidden="1">'Q3 (c)'!$B$6:$D$7</definedName>
    <definedName name="solver_adj" localSheetId="8" hidden="1">'Q3 (d) '!$B$6:$D$7</definedName>
    <definedName name="solver_adj" localSheetId="9" hidden="1">'Q4'!$B$7:$E$8</definedName>
    <definedName name="solver_adj" localSheetId="10" hidden="1">'Q5'!$B$4:$M$4</definedName>
    <definedName name="solver_adj" localSheetId="11" hidden="1">'Q6'!$C$11:$N$11</definedName>
    <definedName name="solver_adj" localSheetId="12" hidden="1">'Q6 (2)'!$C$11:$N$11</definedName>
    <definedName name="solver_adj" localSheetId="13" hidden="1">'Q7'!$B$12:$B$13</definedName>
    <definedName name="solver_adj" localSheetId="14" hidden="1">'Q8'!$B$17:$C$17,'Q8'!$B$27:$C$28</definedName>
    <definedName name="solver_adj" localSheetId="15" hidden="1">Q9a!$C$5:$C$25</definedName>
    <definedName name="solver_adj" localSheetId="16" hidden="1">Q9b!$D$5:$D$25</definedName>
    <definedName name="solver_adj_ob" localSheetId="3" hidden="1">1</definedName>
    <definedName name="solver_adj_ob" localSheetId="4" hidden="1">1</definedName>
    <definedName name="solver_adj_ob" localSheetId="9" hidden="1">1</definedName>
    <definedName name="solver_cct" localSheetId="10" hidden="1">20</definedName>
    <definedName name="solver_cct" localSheetId="11" hidden="1">20</definedName>
    <definedName name="solver_cct" localSheetId="12" hidden="1">20</definedName>
    <definedName name="solver_cgt" localSheetId="10" hidden="1">1</definedName>
    <definedName name="solver_cgt" localSheetId="11" hidden="1">1</definedName>
    <definedName name="solver_cgt" localSheetId="12" hidden="1">1</definedName>
    <definedName name="solver_cha" localSheetId="3" hidden="1">0</definedName>
    <definedName name="solver_cha" localSheetId="4" hidden="1">0</definedName>
    <definedName name="solver_cha" localSheetId="9" hidden="1">0</definedName>
    <definedName name="solver_chc1" localSheetId="3" hidden="1">0</definedName>
    <definedName name="solver_chc1" localSheetId="4" hidden="1">0</definedName>
    <definedName name="solver_chc1" localSheetId="9" hidden="1">0</definedName>
    <definedName name="solver_chc2" localSheetId="3" hidden="1">0</definedName>
    <definedName name="solver_chc2" localSheetId="4" hidden="1">0</definedName>
    <definedName name="solver_chc2" localSheetId="9" hidden="1">0</definedName>
    <definedName name="solver_chc3" localSheetId="9" hidden="1">0</definedName>
    <definedName name="solver_chc4" localSheetId="9" hidden="1">0</definedName>
    <definedName name="solver_chn" localSheetId="3" hidden="1">4</definedName>
    <definedName name="solver_chn" localSheetId="4" hidden="1">4</definedName>
    <definedName name="solver_chn" localSheetId="9" hidden="1">4</definedName>
    <definedName name="solver_chp1" localSheetId="3" hidden="1">0</definedName>
    <definedName name="solver_chp1" localSheetId="4" hidden="1">0</definedName>
    <definedName name="solver_chp1" localSheetId="9" hidden="1">0</definedName>
    <definedName name="solver_chp2" localSheetId="3" hidden="1">0</definedName>
    <definedName name="solver_chp2" localSheetId="4" hidden="1">0</definedName>
    <definedName name="solver_chp2" localSheetId="9" hidden="1">0</definedName>
    <definedName name="solver_chp3" localSheetId="9" hidden="1">0</definedName>
    <definedName name="solver_chp4" localSheetId="9" hidden="1">0</definedName>
    <definedName name="solver_cht" localSheetId="3" hidden="1">0</definedName>
    <definedName name="solver_cht" localSheetId="4" hidden="1">0</definedName>
    <definedName name="solver_cht" localSheetId="9" hidden="1">0</definedName>
    <definedName name="solver_cir1" localSheetId="3" hidden="1">1</definedName>
    <definedName name="solver_cir1" localSheetId="4" hidden="1">1</definedName>
    <definedName name="solver_cir1" localSheetId="9" hidden="1">1</definedName>
    <definedName name="solver_cir1" localSheetId="10" hidden="1">1</definedName>
    <definedName name="solver_cir1" localSheetId="11" hidden="1">1</definedName>
    <definedName name="solver_cir1" localSheetId="12" hidden="1">1</definedName>
    <definedName name="solver_cir2" localSheetId="3" hidden="1">1</definedName>
    <definedName name="solver_cir2" localSheetId="4" hidden="1">1</definedName>
    <definedName name="solver_cir2" localSheetId="9" hidden="1">1</definedName>
    <definedName name="solver_cir3" localSheetId="9" hidden="1">1</definedName>
    <definedName name="solver_cir4" localSheetId="9" hidden="1">1</definedName>
    <definedName name="solver_con" localSheetId="3" hidden="1">" "</definedName>
    <definedName name="solver_con" localSheetId="4" hidden="1">" "</definedName>
    <definedName name="solver_con" localSheetId="9" hidden="1">" "</definedName>
    <definedName name="solver_con1" localSheetId="3" hidden="1">" "</definedName>
    <definedName name="solver_con1" localSheetId="4" hidden="1">" "</definedName>
    <definedName name="solver_con1" localSheetId="9" hidden="1">" "</definedName>
    <definedName name="solver_con2" localSheetId="3" hidden="1">" "</definedName>
    <definedName name="solver_con2" localSheetId="4" hidden="1">" "</definedName>
    <definedName name="solver_con2" localSheetId="9" hidden="1">" "</definedName>
    <definedName name="solver_con3" localSheetId="9" hidden="1">" "</definedName>
    <definedName name="solver_con4" localSheetId="9" hidden="1">" "</definedName>
    <definedName name="solver_corr" hidden="1">1</definedName>
    <definedName name="solver_ctp1" hidden="1">0</definedName>
    <definedName name="solver_ctp2" hidden="1">0</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11" hidden="1">0.0001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6" hidden="1">0.0001</definedName>
    <definedName name="solver_dia" localSheetId="3" hidden="1">5</definedName>
    <definedName name="solver_dia" localSheetId="4" hidden="1">5</definedName>
    <definedName name="solver_dia" localSheetId="9" hidden="1">5</definedName>
    <definedName name="solver_dia" localSheetId="10" hidden="1">5</definedName>
    <definedName name="solver_dia" localSheetId="11" hidden="1">5</definedName>
    <definedName name="solver_dia" localSheetId="12" hidden="1">5</definedName>
    <definedName name="solver_disp" hidden="1">0</definedName>
    <definedName name="solver_drv" localSheetId="0" hidden="1">1</definedName>
    <definedName name="solver_drv" localSheetId="1" hidden="1">1</definedName>
    <definedName name="solver_drv" localSheetId="2" hidden="1">1</definedName>
    <definedName name="solver_drv" localSheetId="3" hidden="1">2</definedName>
    <definedName name="solver_drv" localSheetId="4" hidden="1">2</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11" hidden="1">1</definedName>
    <definedName name="solver_drv" localSheetId="12" hidden="1">1</definedName>
    <definedName name="solver_drv" localSheetId="13" hidden="1">1</definedName>
    <definedName name="solver_drv" localSheetId="14" hidden="1">1</definedName>
    <definedName name="solver_drv" localSheetId="15" hidden="1">1</definedName>
    <definedName name="solver_drv" localSheetId="16" hidden="1">1</definedName>
    <definedName name="solver_dua" localSheetId="10" hidden="1">1</definedName>
    <definedName name="solver_dua" localSheetId="11" hidden="1">1</definedName>
    <definedName name="solver_dua" localSheetId="12"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9" hidden="1">2</definedName>
    <definedName name="solver_eng" localSheetId="10" hidden="1">2</definedName>
    <definedName name="solver_eng" localSheetId="11" hidden="1">2</definedName>
    <definedName name="solver_eng" localSheetId="12" hidden="1">2</definedName>
    <definedName name="solver_eng" localSheetId="13" hidden="1">2</definedName>
    <definedName name="solver_eng" localSheetId="14" hidden="1">2</definedName>
    <definedName name="solver_eng" localSheetId="15" hidden="1">2</definedName>
    <definedName name="solver_eng" localSheetId="16"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11" hidden="1">1</definedName>
    <definedName name="solver_est" localSheetId="12" hidden="1">1</definedName>
    <definedName name="solver_est" localSheetId="13" hidden="1">1</definedName>
    <definedName name="solver_est" localSheetId="14" hidden="1">1</definedName>
    <definedName name="solver_est" localSheetId="15" hidden="1">1</definedName>
    <definedName name="solver_est" localSheetId="16" hidden="1">1</definedName>
    <definedName name="solver_eval" hidden="1">0</definedName>
    <definedName name="solver_gct" localSheetId="10" hidden="1">20</definedName>
    <definedName name="solver_gct" localSheetId="11" hidden="1">20</definedName>
    <definedName name="solver_gct" localSheetId="12" hidden="1">20</definedName>
    <definedName name="solver_gop" localSheetId="10" hidden="1">1</definedName>
    <definedName name="solver_gop" localSheetId="11" hidden="1">1</definedName>
    <definedName name="solver_gop" localSheetId="12" hidden="1">1</definedName>
    <definedName name="solver_iao" localSheetId="3" hidden="1">0</definedName>
    <definedName name="solver_iao" localSheetId="4" hidden="1">0</definedName>
    <definedName name="solver_iao" localSheetId="9" hidden="1">0</definedName>
    <definedName name="solver_iao" localSheetId="10" hidden="1">0</definedName>
    <definedName name="solver_iao" localSheetId="11" hidden="1">0</definedName>
    <definedName name="solver_iao" localSheetId="12" hidden="1">0</definedName>
    <definedName name="solver_ibd" localSheetId="10" hidden="1">2</definedName>
    <definedName name="solver_ibd" localSheetId="11" hidden="1">2</definedName>
    <definedName name="solver_ibd" localSheetId="12" hidden="1">2</definedName>
    <definedName name="solver_ibd" localSheetId="13" hidden="1">2</definedName>
    <definedName name="solver_ibd" localSheetId="14" hidden="1">2</definedName>
    <definedName name="solver_ibd" localSheetId="15" hidden="1">2</definedName>
    <definedName name="solver_ibd" localSheetId="16" hidden="1">2</definedName>
    <definedName name="solver_ifs" localSheetId="10" hidden="1">0</definedName>
    <definedName name="solver_ifs" localSheetId="11" hidden="1">0</definedName>
    <definedName name="solver_ifs" localSheetId="12" hidden="1">0</definedName>
    <definedName name="solver_int" localSheetId="3" hidden="1">0</definedName>
    <definedName name="solver_int" localSheetId="4" hidden="1">0</definedName>
    <definedName name="solver_int" localSheetId="9" hidden="1">0</definedName>
    <definedName name="solver_irs" localSheetId="3" hidden="1">0</definedName>
    <definedName name="solver_irs" localSheetId="4" hidden="1">0</definedName>
    <definedName name="solver_irs" localSheetId="9" hidden="1">0</definedName>
    <definedName name="solver_irs" localSheetId="10" hidden="1">0</definedName>
    <definedName name="solver_irs" localSheetId="11" hidden="1">0</definedName>
    <definedName name="solver_irs" localSheetId="12" hidden="1">0</definedName>
    <definedName name="solver_ism" localSheetId="3" hidden="1">0</definedName>
    <definedName name="solver_ism" localSheetId="4" hidden="1">0</definedName>
    <definedName name="solver_ism" localSheetId="9" hidden="1">0</definedName>
    <definedName name="solver_ism" localSheetId="10" hidden="1">0</definedName>
    <definedName name="solver_ism" localSheetId="11" hidden="1">0</definedName>
    <definedName name="solver_ism" localSheetId="12" hidden="1">0</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100</definedName>
    <definedName name="solver_itr" localSheetId="11" hidden="1">1000</definedName>
    <definedName name="solver_itr" localSheetId="12" hidden="1">1000</definedName>
    <definedName name="solver_itr" localSheetId="13" hidden="1">100</definedName>
    <definedName name="solver_itr" localSheetId="14" hidden="1">100</definedName>
    <definedName name="solver_itr" localSheetId="15" hidden="1">100</definedName>
    <definedName name="solver_itr" localSheetId="16" hidden="1">100</definedName>
    <definedName name="solver_kiv" localSheetId="3" hidden="1">2E+30</definedName>
    <definedName name="solver_kiv" localSheetId="4" hidden="1">2E+30</definedName>
    <definedName name="solver_kiv" localSheetId="9" hidden="1">2E+30</definedName>
    <definedName name="solver_lcens" hidden="1">-1E+30</definedName>
    <definedName name="solver_lcut" hidden="1">-1E+30</definedName>
    <definedName name="solver_lhs_ob1" localSheetId="3" hidden="1">0</definedName>
    <definedName name="solver_lhs_ob1" localSheetId="4" hidden="1">0</definedName>
    <definedName name="solver_lhs_ob1" localSheetId="9" hidden="1">0</definedName>
    <definedName name="solver_lhs_ob2" localSheetId="3" hidden="1">0</definedName>
    <definedName name="solver_lhs_ob2" localSheetId="4" hidden="1">0</definedName>
    <definedName name="solver_lhs_ob2" localSheetId="9" hidden="1">0</definedName>
    <definedName name="solver_lhs_ob3" localSheetId="9" hidden="1">0</definedName>
    <definedName name="solver_lhs_ob4" localSheetId="9" hidden="1">0</definedName>
    <definedName name="solver_lhs1" localSheetId="0" hidden="1">'Q1 (a)'!$B$3:$C$3</definedName>
    <definedName name="solver_lhs1" localSheetId="1" hidden="1">'Q1 (b)'!$B$3:$C$3</definedName>
    <definedName name="solver_lhs1" localSheetId="2" hidden="1">'Q1 (c)'!$B$3:$C$3</definedName>
    <definedName name="solver_lhs1" localSheetId="3" hidden="1">'Q2'!$B$14</definedName>
    <definedName name="solver_lhs1" localSheetId="4" hidden="1">'Q2 Integer'!$B$14</definedName>
    <definedName name="solver_lhs1" localSheetId="5" hidden="1">'Q3 (a)'!$B$13:$D$13</definedName>
    <definedName name="solver_lhs1" localSheetId="6" hidden="1">'Q3 (b)'!$B$13:$D$13</definedName>
    <definedName name="solver_lhs1" localSheetId="7" hidden="1">'Q3 (c)'!$B$13:$D$13</definedName>
    <definedName name="solver_lhs1" localSheetId="8" hidden="1">'Q3 (d) '!$B$13:$D$13</definedName>
    <definedName name="solver_lhs1" localSheetId="9" hidden="1">'Q4'!$B$10:$E$10</definedName>
    <definedName name="solver_lhs1" localSheetId="10" hidden="1">'Q5'!$N$9:$N$22</definedName>
    <definedName name="solver_lhs1" localSheetId="11" hidden="1">'Q6'!$O$16:$O$28</definedName>
    <definedName name="solver_lhs1" localSheetId="12" hidden="1">'Q6 (2)'!$O$16:$O$28</definedName>
    <definedName name="solver_lhs1" localSheetId="13" hidden="1">'Q7'!$B$22</definedName>
    <definedName name="solver_lhs1" localSheetId="14" hidden="1">'Q8'!$B$20:$B$21</definedName>
    <definedName name="solver_lhs1" localSheetId="15" hidden="1">Q9a!$F$6:$F$12</definedName>
    <definedName name="solver_lhs1" localSheetId="16" hidden="1">Q9b!$G$6:$G$12</definedName>
    <definedName name="solver_lhs2" localSheetId="0" hidden="1">'Q1 (a)'!$D$9:$D$11</definedName>
    <definedName name="solver_lhs2" localSheetId="1" hidden="1">'Q1 (b)'!$D$9:$D$11</definedName>
    <definedName name="solver_lhs2" localSheetId="2" hidden="1">'Q1 (c)'!$D$9:$D$11</definedName>
    <definedName name="solver_lhs2" localSheetId="3" hidden="1">'Q2'!$B$15:$B$17</definedName>
    <definedName name="solver_lhs2" localSheetId="4" hidden="1">'Q2 Integer'!$B$15:$B$17</definedName>
    <definedName name="solver_lhs2" localSheetId="5" hidden="1">'Q3 (a)'!$E$17:$E$18</definedName>
    <definedName name="solver_lhs2" localSheetId="6" hidden="1">'Q3 (b)'!$C$6</definedName>
    <definedName name="solver_lhs2" localSheetId="7" hidden="1">'Q3 (c)'!$E$17:$E$18</definedName>
    <definedName name="solver_lhs2" localSheetId="8" hidden="1">'Q3 (d) '!$E$17:$E$18</definedName>
    <definedName name="solver_lhs2" localSheetId="9" hidden="1">'Q4'!$B$7:$E$7</definedName>
    <definedName name="solver_lhs2" localSheetId="13" hidden="1">'Q7'!$B$22</definedName>
    <definedName name="solver_lhs2" localSheetId="14" hidden="1">'Q8'!$B$33:$C$33</definedName>
    <definedName name="solver_lhs2" localSheetId="15" hidden="1">Q9a!$C$26</definedName>
    <definedName name="solver_lhs2" localSheetId="16" hidden="1">Q9b!$D$26</definedName>
    <definedName name="solver_lhs3" localSheetId="3" hidden="1">'Q2'!$B$5:$B$9</definedName>
    <definedName name="solver_lhs3" localSheetId="4" hidden="1">'Q2 Integer'!$B$5:$B$9</definedName>
    <definedName name="solver_lhs3" localSheetId="5" hidden="1">'Q3 (a)'!$E$17:$E$18</definedName>
    <definedName name="solver_lhs3" localSheetId="6" hidden="1">'Q3 (b)'!$E$17:$E$18</definedName>
    <definedName name="solver_lhs3" localSheetId="7" hidden="1">'Q3 (c)'!$E$17:$E$18</definedName>
    <definedName name="solver_lhs3" localSheetId="8" hidden="1">'Q3 (d) '!$E$17:$E$18</definedName>
    <definedName name="solver_lhs3" localSheetId="9" hidden="1">'Q4'!$B$10:$E$10</definedName>
    <definedName name="solver_lhs3" localSheetId="13" hidden="1">'Q7'!$B$28</definedName>
    <definedName name="solver_lhs3" localSheetId="14" hidden="1">'Q8'!$D$27:$D$28</definedName>
    <definedName name="solver_lhs3" localSheetId="15" hidden="1">Q9a!$C$26</definedName>
    <definedName name="solver_lhs3" localSheetId="16" hidden="1">Q9b!$D$26</definedName>
    <definedName name="solver_lhs4" localSheetId="6" hidden="1">'Q3 (b)'!$E$17:$E$18</definedName>
    <definedName name="solver_lhs4" localSheetId="7" hidden="1">'Q3 (c)'!$E$17:$E$18</definedName>
    <definedName name="solver_lhs4" localSheetId="8" hidden="1">'Q3 (d) '!$E$17:$E$18</definedName>
    <definedName name="solver_lhs4" localSheetId="9" hidden="1">'Q4'!$B$10:$E$10</definedName>
    <definedName name="solver_lhs4" localSheetId="13" hidden="1">'Q7'!$B$28</definedName>
    <definedName name="solver_lhs4" localSheetId="14" hidden="1">'Q8'!$D$27:$D$28</definedName>
    <definedName name="solver_lhs5" localSheetId="13" hidden="1">'Q7'!$B$28</definedName>
    <definedName name="solver_lhs5" localSheetId="14" hidden="1">'Q8'!$B$33:$C$33</definedName>
    <definedName name="solver_lin" localSheetId="3" hidden="1">1</definedName>
    <definedName name="solver_lin" localSheetId="4" hidden="1">1</definedName>
    <definedName name="solver_lin" localSheetId="9" hidden="1">1</definedName>
    <definedName name="solver_lin" localSheetId="10" hidden="1">1</definedName>
    <definedName name="solver_lin" localSheetId="11" hidden="1">1</definedName>
    <definedName name="solver_lin" localSheetId="12" hidden="1">1</definedName>
    <definedName name="solver_lin" localSheetId="13" hidden="1">1</definedName>
    <definedName name="solver_lin" localSheetId="14" hidden="1">1</definedName>
    <definedName name="solver_lin" localSheetId="15" hidden="1">1</definedName>
    <definedName name="solver_lin" localSheetId="16" hidden="1">1</definedName>
    <definedName name="solver_loc" localSheetId="10" hidden="1">1</definedName>
    <definedName name="solver_lva" localSheetId="10" hidden="1">2</definedName>
    <definedName name="solver_lva" localSheetId="13" hidden="1">2</definedName>
    <definedName name="solver_lva" localSheetId="14" hidden="1">2</definedName>
    <definedName name="solver_lva" localSheetId="15" hidden="1">2</definedName>
    <definedName name="solver_lva" localSheetId="16" hidden="1">2</definedName>
    <definedName name="solver_mda" localSheetId="3" hidden="1">4</definedName>
    <definedName name="solver_mda" localSheetId="4" hidden="1">4</definedName>
    <definedName name="solver_mda" localSheetId="9" hidden="1">4</definedName>
    <definedName name="solver_mda" localSheetId="10" hidden="1">1</definedName>
    <definedName name="solver_mda" localSheetId="11" hidden="1">1</definedName>
    <definedName name="solver_mda" localSheetId="12" hidden="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1000</definedName>
    <definedName name="solver_mip" localSheetId="11" hidden="1">1000</definedName>
    <definedName name="solver_mip" localSheetId="12" hidden="1">1000</definedName>
    <definedName name="solver_mip" localSheetId="13" hidden="1">5000</definedName>
    <definedName name="solver_mip" localSheetId="14" hidden="1">5000</definedName>
    <definedName name="solver_mip" localSheetId="15" hidden="1">5000</definedName>
    <definedName name="solver_mip" localSheetId="16" hidden="1">5000</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11" hidden="1">30</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6" hidden="1">30</definedName>
    <definedName name="solver_mod" localSheetId="3" hidden="1">3</definedName>
    <definedName name="solver_mod" localSheetId="4" hidden="1">3</definedName>
    <definedName name="solver_mod" localSheetId="9" hidden="1">3</definedName>
    <definedName name="solver_mod" localSheetId="10" hidden="1">5</definedName>
    <definedName name="solver_mod" localSheetId="11" hidden="1">5</definedName>
    <definedName name="solver_mod" localSheetId="12" hidden="1">5</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11" hidden="1">0.075</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11" hidden="1">2</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6"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1000</definedName>
    <definedName name="solver_nod" localSheetId="11" hidden="1">1000</definedName>
    <definedName name="solver_nod" localSheetId="12" hidden="1">1000</definedName>
    <definedName name="solver_nod" localSheetId="13" hidden="1">5000</definedName>
    <definedName name="solver_nod" localSheetId="14" hidden="1">5000</definedName>
    <definedName name="solver_nod" localSheetId="15" hidden="1">5000</definedName>
    <definedName name="solver_nod" localSheetId="16" hidden="1">5000</definedName>
    <definedName name="solver_nsim" hidden="1">1</definedName>
    <definedName name="solver_ntr" localSheetId="3" hidden="1">0</definedName>
    <definedName name="solver_ntr" localSheetId="4" hidden="1">0</definedName>
    <definedName name="solver_ntr" localSheetId="9" hidden="1">0</definedName>
    <definedName name="solver_ntr" localSheetId="10" hidden="1">0</definedName>
    <definedName name="solver_ntr" localSheetId="11" hidden="1">0</definedName>
    <definedName name="solver_ntr" localSheetId="12" hidden="1">0</definedName>
    <definedName name="solver_ntri" hidden="1">1000</definedName>
    <definedName name="solver_num" localSheetId="0" hidden="1">2</definedName>
    <definedName name="solver_num" localSheetId="1" hidden="1">2</definedName>
    <definedName name="solver_num" localSheetId="2" hidden="1">2</definedName>
    <definedName name="solver_num" localSheetId="3" hidden="1">2</definedName>
    <definedName name="solver_num" localSheetId="4" hidden="1">3</definedName>
    <definedName name="solver_num" localSheetId="5" hidden="1">2</definedName>
    <definedName name="solver_num" localSheetId="6" hidden="1">3</definedName>
    <definedName name="solver_num" localSheetId="7" hidden="1">2</definedName>
    <definedName name="solver_num" localSheetId="8" hidden="1">2</definedName>
    <definedName name="solver_num" localSheetId="9" hidden="1">2</definedName>
    <definedName name="solver_num" localSheetId="10" hidden="1">1</definedName>
    <definedName name="solver_num" localSheetId="11" hidden="1">1</definedName>
    <definedName name="solver_num" localSheetId="12" hidden="1">1</definedName>
    <definedName name="solver_num" localSheetId="13" hidden="1">4</definedName>
    <definedName name="solver_num" localSheetId="14" hidden="1">3</definedName>
    <definedName name="solver_num" localSheetId="15" hidden="1">2</definedName>
    <definedName name="solver_num" localSheetId="16" hidden="1">2</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11" hidden="1">1</definedName>
    <definedName name="solver_nwt" localSheetId="12" hidden="1">1</definedName>
    <definedName name="solver_nwt" localSheetId="13" hidden="1">1</definedName>
    <definedName name="solver_nwt" localSheetId="14" hidden="1">1</definedName>
    <definedName name="solver_nwt" localSheetId="15" hidden="1">1</definedName>
    <definedName name="solver_nwt" localSheetId="16" hidden="1">1</definedName>
    <definedName name="solver_obc" localSheetId="3" hidden="1">0</definedName>
    <definedName name="solver_obc" localSheetId="4" hidden="1">0</definedName>
    <definedName name="solver_obc" localSheetId="9" hidden="1">0</definedName>
    <definedName name="solver_obp" localSheetId="3" hidden="1">0</definedName>
    <definedName name="solver_obp" localSheetId="4" hidden="1">0</definedName>
    <definedName name="solver_obp" localSheetId="9" hidden="1">0</definedName>
    <definedName name="solver_ofx" localSheetId="10" hidden="1">2</definedName>
    <definedName name="solver_ofx" localSheetId="11" hidden="1">2</definedName>
    <definedName name="solver_ofx" localSheetId="12" hidden="1">2</definedName>
    <definedName name="solver_ofx" localSheetId="13" hidden="1">2</definedName>
    <definedName name="solver_ofx" localSheetId="14" hidden="1">2</definedName>
    <definedName name="solver_ofx" localSheetId="15" hidden="1">2</definedName>
    <definedName name="solver_ofx" localSheetId="16" hidden="1">2</definedName>
    <definedName name="solver_opt" localSheetId="0" hidden="1">'Q1 (a)'!$D$4</definedName>
    <definedName name="solver_opt" localSheetId="1" hidden="1">'Q1 (b)'!$D$4</definedName>
    <definedName name="solver_opt" localSheetId="2" hidden="1">'Q1 (c)'!$D$4</definedName>
    <definedName name="solver_opt" localSheetId="3" hidden="1">'Q2'!$B$11</definedName>
    <definedName name="solver_opt" localSheetId="4" hidden="1">'Q2 Integer'!$B$11</definedName>
    <definedName name="solver_opt" localSheetId="5" hidden="1">'Q3 (a)'!$E$11</definedName>
    <definedName name="solver_opt" localSheetId="6" hidden="1">'Q3 (b)'!$E$11</definedName>
    <definedName name="solver_opt" localSheetId="7" hidden="1">'Q3 (c)'!$E$11</definedName>
    <definedName name="solver_opt" localSheetId="8" hidden="1">'Q3 (d) '!$E$11</definedName>
    <definedName name="solver_opt" localSheetId="9" hidden="1">'Q4'!$E$21</definedName>
    <definedName name="solver_opt" localSheetId="10" hidden="1">'Q5'!$N$6</definedName>
    <definedName name="solver_opt" localSheetId="11" hidden="1">'Q6'!$O$13</definedName>
    <definedName name="solver_opt" localSheetId="12" hidden="1">'Q6 (2)'!$O$13</definedName>
    <definedName name="solver_opt" localSheetId="13" hidden="1">'Q7'!$B$34</definedName>
    <definedName name="solver_opt" localSheetId="14" hidden="1">'Q8'!$B$37</definedName>
    <definedName name="solver_opt" localSheetId="15" hidden="1">Q9a!$H$14</definedName>
    <definedName name="solver_opt" localSheetId="16" hidden="1">Q9b!$I$14</definedName>
    <definedName name="solver_opt_ob" localSheetId="3" hidden="1">1</definedName>
    <definedName name="solver_opt_ob" localSheetId="4" hidden="1">1</definedName>
    <definedName name="solver_opt_ob" localSheetId="9" hidden="1">1</definedName>
    <definedName name="solver_phr" localSheetId="10" hidden="1">2</definedName>
    <definedName name="solver_phr" localSheetId="11" hidden="1">2</definedName>
    <definedName name="solver_phr" localSheetId="12" hidden="1">2</definedName>
    <definedName name="solver_piv" localSheetId="10" hidden="1">0.000001</definedName>
    <definedName name="solver_piv" localSheetId="11" hidden="1">0.000001</definedName>
    <definedName name="solver_piv" localSheetId="12" hidden="1">0.000001</definedName>
    <definedName name="solver_piv" localSheetId="13" hidden="1">0.000001</definedName>
    <definedName name="solver_piv" localSheetId="14" hidden="1">0.000001</definedName>
    <definedName name="solver_piv" localSheetId="15" hidden="1">0.000001</definedName>
    <definedName name="solver_piv" localSheetId="16"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11" hidden="1">0.00000001</definedName>
    <definedName name="solver_pre" localSheetId="12" hidden="1">0.00000001</definedName>
    <definedName name="solver_pre" localSheetId="13" hidden="1">0.000001</definedName>
    <definedName name="solver_pre" localSheetId="14" hidden="1">0.000001</definedName>
    <definedName name="solver_pre" localSheetId="15" hidden="1">0.000001</definedName>
    <definedName name="solver_pre" localSheetId="16" hidden="1">0.000001</definedName>
    <definedName name="solver_pro" localSheetId="10" hidden="1">2</definedName>
    <definedName name="solver_pro" localSheetId="11" hidden="1">2</definedName>
    <definedName name="solver_pro" localSheetId="12" hidden="1">2</definedName>
    <definedName name="solver_pro" localSheetId="13" hidden="1">2</definedName>
    <definedName name="solver_pro" localSheetId="14" hidden="1">2</definedName>
    <definedName name="solver_pro" localSheetId="15" hidden="1">2</definedName>
    <definedName name="solver_pro" localSheetId="16" hidden="1">2</definedName>
    <definedName name="solver_psi" localSheetId="3" hidden="1">0</definedName>
    <definedName name="solver_psi" localSheetId="4" hidden="1">0</definedName>
    <definedName name="solver_psi" localSheetId="9" hidden="1">0</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bv" localSheetId="4" hidden="1">2</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bv" localSheetId="11" hidden="1">1</definedName>
    <definedName name="solver_rbv" localSheetId="12" hidden="1">1</definedName>
    <definedName name="solver_rbv" localSheetId="13" hidden="1">1</definedName>
    <definedName name="solver_rbv" localSheetId="14" hidden="1">1</definedName>
    <definedName name="solver_rbv" localSheetId="15" hidden="1">1</definedName>
    <definedName name="solver_rbv" localSheetId="16" hidden="1">1</definedName>
    <definedName name="solver_rdp" localSheetId="3" hidden="1">0</definedName>
    <definedName name="solver_rdp" localSheetId="4" hidden="1">0</definedName>
    <definedName name="solver_rdp" localSheetId="9" hidden="1">0</definedName>
    <definedName name="solver_rdp" localSheetId="10" hidden="1">0</definedName>
    <definedName name="solver_rdp" localSheetId="11" hidden="1">0</definedName>
    <definedName name="solver_rdp" localSheetId="12" hidden="1">0</definedName>
    <definedName name="solver_red" localSheetId="10" hidden="1">0.000001</definedName>
    <definedName name="solver_red" localSheetId="11" hidden="1">0.000001</definedName>
    <definedName name="solver_red" localSheetId="12" hidden="1">0.000001</definedName>
    <definedName name="solver_red" localSheetId="13" hidden="1">0.000001</definedName>
    <definedName name="solver_red" localSheetId="14" hidden="1">0.000001</definedName>
    <definedName name="solver_red" localSheetId="15" hidden="1">0.000001</definedName>
    <definedName name="solver_red" localSheetId="16" hidden="1">0.000001</definedName>
    <definedName name="solver_rel1" localSheetId="0" hidden="1">3</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2</definedName>
    <definedName name="solver_rel1" localSheetId="6" hidden="1">2</definedName>
    <definedName name="solver_rel1" localSheetId="7" hidden="1">2</definedName>
    <definedName name="solver_rel1" localSheetId="8" hidden="1">2</definedName>
    <definedName name="solver_rel1" localSheetId="9" hidden="1">3</definedName>
    <definedName name="solver_rel1" localSheetId="10" hidden="1">1</definedName>
    <definedName name="solver_rel1" localSheetId="11" hidden="1">1</definedName>
    <definedName name="solver_rel1" localSheetId="12" hidden="1">1</definedName>
    <definedName name="solver_rel1" localSheetId="13" hidden="1">3</definedName>
    <definedName name="solver_rel1" localSheetId="14" hidden="1">1</definedName>
    <definedName name="solver_rel1" localSheetId="15" hidden="1">3</definedName>
    <definedName name="solver_rel1" localSheetId="16" hidden="1">3</definedName>
    <definedName name="solver_rel2" localSheetId="0" hidden="1">1</definedName>
    <definedName name="solver_rel2" localSheetId="1" hidden="1">1</definedName>
    <definedName name="solver_rel2" localSheetId="2" hidden="1">1</definedName>
    <definedName name="solver_rel2" localSheetId="3" hidden="1">3</definedName>
    <definedName name="solver_rel2" localSheetId="4" hidden="1">3</definedName>
    <definedName name="solver_rel2" localSheetId="5" hidden="1">1</definedName>
    <definedName name="solver_rel2" localSheetId="6" hidden="1">3</definedName>
    <definedName name="solver_rel2" localSheetId="7" hidden="1">1</definedName>
    <definedName name="solver_rel2" localSheetId="8" hidden="1">1</definedName>
    <definedName name="solver_rel2" localSheetId="9" hidden="1">1</definedName>
    <definedName name="solver_rel2" localSheetId="13" hidden="1">3</definedName>
    <definedName name="solver_rel2" localSheetId="14" hidden="1">3</definedName>
    <definedName name="solver_rel2" localSheetId="15" hidden="1">1</definedName>
    <definedName name="solver_rel2" localSheetId="16" hidden="1">1</definedName>
    <definedName name="solver_rel3" localSheetId="3" hidden="1">4</definedName>
    <definedName name="solver_rel3" localSheetId="4" hidden="1">4</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9" hidden="1">1</definedName>
    <definedName name="solver_rel3" localSheetId="13" hidden="1">3</definedName>
    <definedName name="solver_rel3" localSheetId="14" hidden="1">1</definedName>
    <definedName name="solver_rel3" localSheetId="15" hidden="1">2</definedName>
    <definedName name="solver_rel3" localSheetId="16" hidden="1">2</definedName>
    <definedName name="solver_rel4" localSheetId="6" hidden="1">1</definedName>
    <definedName name="solver_rel4" localSheetId="7" hidden="1">1</definedName>
    <definedName name="solver_rel4" localSheetId="8" hidden="1">1</definedName>
    <definedName name="solver_rel4" localSheetId="9" hidden="1">3</definedName>
    <definedName name="solver_rel4" localSheetId="13" hidden="1">3</definedName>
    <definedName name="solver_rel4" localSheetId="14" hidden="1">1</definedName>
    <definedName name="solver_rel5" localSheetId="13" hidden="1">3</definedName>
    <definedName name="solver_rel5" localSheetId="14" hidden="1">3</definedName>
    <definedName name="solver_reo" localSheetId="10" hidden="1">2</definedName>
    <definedName name="solver_reo" localSheetId="13" hidden="1">2</definedName>
    <definedName name="solver_reo" localSheetId="14" hidden="1">2</definedName>
    <definedName name="solver_reo" localSheetId="15" hidden="1">2</definedName>
    <definedName name="solver_reo" localSheetId="16" hidden="1">2</definedName>
    <definedName name="solver_rep" localSheetId="3" hidden="1">0</definedName>
    <definedName name="solver_rep" localSheetId="4" hidden="1">0</definedName>
    <definedName name="solver_rep" localSheetId="9" hidden="1">0</definedName>
    <definedName name="solver_rep" localSheetId="10" hidden="1">2</definedName>
    <definedName name="solver_rep" localSheetId="11" hidden="1">2</definedName>
    <definedName name="solver_rep" localSheetId="12" hidden="1">2</definedName>
    <definedName name="solver_rep" localSheetId="13" hidden="1">2</definedName>
    <definedName name="solver_rep" localSheetId="14" hidden="1">2</definedName>
    <definedName name="solver_rep" localSheetId="15" hidden="1">2</definedName>
    <definedName name="solver_rep" localSheetId="16" hidden="1">2</definedName>
    <definedName name="solver_rhs1" localSheetId="0" hidden="1">'Q1 (a)'!$B$6:$C$6</definedName>
    <definedName name="solver_rhs1" localSheetId="1" hidden="1">'Q1 (b)'!$B$6:$C$6</definedName>
    <definedName name="solver_rhs1" localSheetId="2" hidden="1">'Q1 (c)'!$B$6:$C$6</definedName>
    <definedName name="solver_rhs1" localSheetId="3" hidden="1">'Q2'!$D$14</definedName>
    <definedName name="solver_rhs1" localSheetId="4" hidden="1">'Q2 Integer'!$D$14</definedName>
    <definedName name="solver_rhs1" localSheetId="5" hidden="1">'Q3 (a)'!$B$14:$D$14</definedName>
    <definedName name="solver_rhs1" localSheetId="6" hidden="1">'Q3 (b)'!$B$14:$D$14</definedName>
    <definedName name="solver_rhs1" localSheetId="7" hidden="1">'Q3 (c)'!$B$14:$D$14</definedName>
    <definedName name="solver_rhs1" localSheetId="8" hidden="1">'Q3 (d) '!$B$14:$D$14</definedName>
    <definedName name="solver_rhs1" localSheetId="9" hidden="1">0</definedName>
    <definedName name="solver_rhs1" localSheetId="10" hidden="1">'Q5'!$P$9:$P$22</definedName>
    <definedName name="solver_rhs1" localSheetId="11" hidden="1">'Q6'!$Q$16:$Q$28</definedName>
    <definedName name="solver_rhs1" localSheetId="12" hidden="1">'Q6 (2)'!$Q$16:$Q$28</definedName>
    <definedName name="solver_rhs1" localSheetId="13" hidden="1">0</definedName>
    <definedName name="solver_rhs1" localSheetId="14" hidden="1">Raw_HrsAvail</definedName>
    <definedName name="solver_rhs1" localSheetId="15" hidden="1">Reqd</definedName>
    <definedName name="solver_rhs1" localSheetId="16" hidden="1">Q9b!$I$6:$I$12</definedName>
    <definedName name="solver_rhs2" localSheetId="0" hidden="1">'Q1 (a)'!$F$9:$F$11</definedName>
    <definedName name="solver_rhs2" localSheetId="1" hidden="1">'Q1 (b)'!$F$9:$F$11</definedName>
    <definedName name="solver_rhs2" localSheetId="2" hidden="1">'Q1 (c)'!$F$9:$F$11</definedName>
    <definedName name="solver_rhs2" localSheetId="3" hidden="1">'Q2'!$D$15:$D$17</definedName>
    <definedName name="solver_rhs2" localSheetId="4" hidden="1">'Q2 Integer'!$D$15:$D$17</definedName>
    <definedName name="solver_rhs2" localSheetId="5" hidden="1">'Q3 (a)'!$F$17:$F$18</definedName>
    <definedName name="solver_rhs2" localSheetId="6" hidden="1">'Q3 (b)'!$D$6</definedName>
    <definedName name="solver_rhs2" localSheetId="7" hidden="1">'Q3 (c)'!$F$17:$F$18</definedName>
    <definedName name="solver_rhs2" localSheetId="8" hidden="1">'Q3 (d) '!$F$17:$F$18</definedName>
    <definedName name="solver_rhs2" localSheetId="9" hidden="1">'Q4'!$B$12:$E$12</definedName>
    <definedName name="solver_rhs2" localSheetId="13" hidden="1">PremB1</definedName>
    <definedName name="solver_rhs2" localSheetId="14" hidden="1">MinChem1</definedName>
    <definedName name="solver_rhs2" localSheetId="15" hidden="1">AvailWorkers</definedName>
    <definedName name="solver_rhs2" localSheetId="16" hidden="1">Q9b!$D$28</definedName>
    <definedName name="solver_rhs3" localSheetId="3" hidden="1">integer</definedName>
    <definedName name="solver_rhs3" localSheetId="4" hidden="1">integer</definedName>
    <definedName name="solver_rhs3" localSheetId="5" hidden="1">'Q3 (a)'!$F$17:$F$18</definedName>
    <definedName name="solver_rhs3" localSheetId="6" hidden="1">'Q3 (b)'!$F$17:$F$18</definedName>
    <definedName name="solver_rhs3" localSheetId="7" hidden="1">'Q3 (c)'!$F$17:$F$18</definedName>
    <definedName name="solver_rhs3" localSheetId="8" hidden="1">'Q3 (d) '!$F$17:$F$18</definedName>
    <definedName name="solver_rhs3" localSheetId="9" hidden="1">'Q4'!#REF!</definedName>
    <definedName name="solver_rhs3" localSheetId="13" hidden="1">0</definedName>
    <definedName name="solver_rhs3" localSheetId="14" hidden="1">ChemsAvail</definedName>
    <definedName name="solver_rhs3" localSheetId="15" hidden="1">Q9a!$C$28</definedName>
    <definedName name="solver_rhs3" localSheetId="16" hidden="1">Q9b!$D$28</definedName>
    <definedName name="solver_rhs4" localSheetId="6" hidden="1">'Q3 (b)'!$F$17:$F$18</definedName>
    <definedName name="solver_rhs4" localSheetId="7" hidden="1">'Q3 (c)'!$F$17:$F$18</definedName>
    <definedName name="solver_rhs4" localSheetId="8" hidden="1">'Q3 (d) '!$F$17:$F$18</definedName>
    <definedName name="solver_rhs4" localSheetId="9" hidden="1">'Q4'!#REF!</definedName>
    <definedName name="solver_rhs4" localSheetId="13" hidden="1">PremA2</definedName>
    <definedName name="solver_rhs4" localSheetId="14" hidden="1">'Q8'!#REF!</definedName>
    <definedName name="solver_rhs5" localSheetId="13" hidden="1">'Q7'!$B$30</definedName>
    <definedName name="solver_rhs5" localSheetId="14" hidden="1">'Q8'!$B$35:$C$35</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11" hidden="1">2</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11" hidden="1">0</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6" hidden="1">0</definedName>
    <definedName name="solver_rsmp" hidden="1">2</definedName>
    <definedName name="solver_rtr" localSheetId="3" hidden="1">0</definedName>
    <definedName name="solver_rtr" localSheetId="4" hidden="1">0</definedName>
    <definedName name="solver_rtr" localSheetId="9" hidden="1">0</definedName>
    <definedName name="solver_rtr" localSheetId="10" hidden="1">0</definedName>
    <definedName name="solver_rtr" localSheetId="11" hidden="1">0</definedName>
    <definedName name="solver_rtr" localSheetId="12" hidden="1">0</definedName>
    <definedName name="solver_rxc1" localSheetId="3" hidden="1">1</definedName>
    <definedName name="solver_rxc1" localSheetId="4" hidden="1">1</definedName>
    <definedName name="solver_rxc1" localSheetId="9" hidden="1">1</definedName>
    <definedName name="solver_rxc2" localSheetId="3" hidden="1">1</definedName>
    <definedName name="solver_rxc2" localSheetId="4" hidden="1">1</definedName>
    <definedName name="solver_rxc2" localSheetId="9" hidden="1">1</definedName>
    <definedName name="solver_rxc3" localSheetId="9" hidden="1">1</definedName>
    <definedName name="solver_rxc4" localSheetId="9" hidden="1">1</definedName>
    <definedName name="solver_rxv" localSheetId="3" hidden="1">1</definedName>
    <definedName name="solver_rxv" localSheetId="4" hidden="1">1</definedName>
    <definedName name="solver_rxv" localSheetId="9" hidden="1">1</definedName>
    <definedName name="solver_scl" localSheetId="0" hidden="1">1</definedName>
    <definedName name="solver_scl" localSheetId="1" hidden="1">1</definedName>
    <definedName name="solver_scl" localSheetId="2" hidden="1">1</definedName>
    <definedName name="solver_scl" localSheetId="3" hidden="1">2</definedName>
    <definedName name="solver_scl" localSheetId="4" hidden="1">2</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cl" localSheetId="9" hidden="1">1</definedName>
    <definedName name="solver_scl" localSheetId="10" hidden="1">2</definedName>
    <definedName name="solver_scl" localSheetId="11" hidden="1">2</definedName>
    <definedName name="solver_scl" localSheetId="12" hidden="1">2</definedName>
    <definedName name="solver_scl" localSheetId="13" hidden="1">2</definedName>
    <definedName name="solver_scl" localSheetId="14" hidden="1">2</definedName>
    <definedName name="solver_scl" localSheetId="15" hidden="1">2</definedName>
    <definedName name="solver_scl" localSheetId="16" hidden="1">2</definedName>
    <definedName name="solver_seed" hidden="1">0</definedName>
    <definedName name="solver_sel" localSheetId="3" hidden="1">1</definedName>
    <definedName name="solver_sel" localSheetId="4" hidden="1">1</definedName>
    <definedName name="solver_sel" localSheetId="9" hidden="1">1</definedName>
    <definedName name="solver_sel" localSheetId="10" hidden="1">1</definedName>
    <definedName name="solver_sel" localSheetId="11" hidden="1">1</definedName>
    <definedName name="solver_sel" localSheetId="12"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11" hidden="1">2</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6" hidden="1">2</definedName>
    <definedName name="solver_slv" localSheetId="3" hidden="1">0</definedName>
    <definedName name="solver_slv" localSheetId="4" hidden="1">0</definedName>
    <definedName name="solver_slv" localSheetId="9" hidden="1">0</definedName>
    <definedName name="solver_slvu" localSheetId="3" hidden="1">0</definedName>
    <definedName name="solver_slvu" localSheetId="4" hidden="1">0</definedName>
    <definedName name="solver_slvu" localSheetId="9" hidden="1">0</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ssz" localSheetId="11" hidden="1">100</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6" hidden="1">100</definedName>
    <definedName name="solver_std" localSheetId="10" hidden="1">0</definedName>
    <definedName name="solver_std" localSheetId="13" hidden="1">1</definedName>
    <definedName name="solver_std" localSheetId="14" hidden="1">1</definedName>
    <definedName name="solver_std" localSheetId="15" hidden="1">1</definedName>
    <definedName name="solver_std" localSheetId="16" hidden="1">1</definedName>
    <definedName name="solver_sthr" hidden="1">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100</definedName>
    <definedName name="solver_tim" localSheetId="11" hidden="1">100</definedName>
    <definedName name="solver_tim" localSheetId="12" hidden="1">100</definedName>
    <definedName name="solver_tim" localSheetId="13" hidden="1">100</definedName>
    <definedName name="solver_tim" localSheetId="14" hidden="1">100</definedName>
    <definedName name="solver_tim" localSheetId="15" hidden="1">100</definedName>
    <definedName name="solver_tim" localSheetId="16" hidden="1">100</definedName>
    <definedName name="solver_tmp" localSheetId="14" hidden="1">'Q8'!$B$35:$C$35</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9" hidden="1">0.01</definedName>
    <definedName name="solver_tol" localSheetId="10" hidden="1">0.0005</definedName>
    <definedName name="solver_tol" localSheetId="11" hidden="1">0.05</definedName>
    <definedName name="solver_tol" localSheetId="12" hidden="1">0.05</definedName>
    <definedName name="solver_tol" localSheetId="13" hidden="1">0.0005</definedName>
    <definedName name="solver_tol" localSheetId="14" hidden="1">0.05</definedName>
    <definedName name="solver_tol" localSheetId="15" hidden="1">0.0005</definedName>
    <definedName name="solver_tol" localSheetId="16" hidden="1">0.0005</definedName>
    <definedName name="solver_typ" localSheetId="0" hidden="1">1</definedName>
    <definedName name="solver_typ" localSheetId="1" hidden="1">1</definedName>
    <definedName name="solver_typ" localSheetId="2" hidden="1">1</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9" hidden="1">2</definedName>
    <definedName name="solver_typ" localSheetId="10" hidden="1">1</definedName>
    <definedName name="solver_typ" localSheetId="11" hidden="1">1</definedName>
    <definedName name="solver_typ" localSheetId="12" hidden="1">1</definedName>
    <definedName name="solver_typ" localSheetId="13" hidden="1">1</definedName>
    <definedName name="solver_typ" localSheetId="14" hidden="1">1</definedName>
    <definedName name="solver_typ" localSheetId="15" hidden="1">2</definedName>
    <definedName name="solver_typ" localSheetId="16" hidden="1">2</definedName>
    <definedName name="solver_ucens" hidden="1">1E+30</definedName>
    <definedName name="solver_ucut" hidden="1">1E+30</definedName>
    <definedName name="solver_umod" localSheetId="3" hidden="1">1</definedName>
    <definedName name="solver_umod" localSheetId="4" hidden="1">1</definedName>
    <definedName name="solver_umod" localSheetId="9" hidden="1">1</definedName>
    <definedName name="solver_urs" localSheetId="3" hidden="1">0</definedName>
    <definedName name="solver_urs" localSheetId="4" hidden="1">0</definedName>
    <definedName name="solver_urs" localSheetId="9" hidden="1">0</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6" hidden="1">0</definedName>
    <definedName name="solver_var" localSheetId="3" hidden="1">" "</definedName>
    <definedName name="solver_var" localSheetId="4" hidden="1">" "</definedName>
    <definedName name="solver_var" localSheetId="9" hidden="1">" "</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1" hidden="1">3</definedName>
    <definedName name="solver_ver" localSheetId="12" hidden="1">3</definedName>
    <definedName name="solver_ver" localSheetId="13" hidden="1">3</definedName>
    <definedName name="solver_ver" localSheetId="14" hidden="1">3</definedName>
    <definedName name="solver_ver" localSheetId="15" hidden="1">3</definedName>
    <definedName name="solver_ver" localSheetId="16" hidden="1">3</definedName>
    <definedName name="solver_ver">1.3</definedName>
    <definedName name="solver_vir" localSheetId="3" hidden="1">1</definedName>
    <definedName name="solver_vir" localSheetId="4" hidden="1">1</definedName>
    <definedName name="solver_vir" localSheetId="9" hidden="1">1</definedName>
    <definedName name="solver_vir" localSheetId="10" hidden="1">1</definedName>
    <definedName name="solver_vir" localSheetId="11" hidden="1">1</definedName>
    <definedName name="solver_vir" localSheetId="12" hidden="1">1</definedName>
    <definedName name="solver_vol" localSheetId="3" hidden="1">0</definedName>
    <definedName name="solver_vol" localSheetId="4" hidden="1">0</definedName>
    <definedName name="solver_vol" localSheetId="9" hidden="1">0</definedName>
    <definedName name="solver_vst" localSheetId="3" hidden="1">0</definedName>
    <definedName name="solver_vst" localSheetId="4" hidden="1">0</definedName>
    <definedName name="solver_vst" localSheetId="9" hidden="1">0</definedName>
    <definedName name="TotInvest" localSheetId="2">#REF!</definedName>
    <definedName name="TotInvest" localSheetId="4">#REF!</definedName>
    <definedName name="TotInvest" localSheetId="8">#REF!</definedName>
    <definedName name="TotInvest" localSheetId="12">#REF!</definedName>
    <definedName name="TotInvest" localSheetId="16">#REF!</definedName>
    <definedName name="TotInvest">#REF!</definedName>
    <definedName name="TotParttime">[2]Prob4_81!$H$14</definedName>
    <definedName name="TotRev">'Q7'!$B$34</definedName>
    <definedName name="TotWorkers" localSheetId="16">Q9b!$D$26</definedName>
    <definedName name="TotWorkers">Q9a!$C$26</definedName>
    <definedName name="Workers" localSheetId="16">Q9b!$D$5:$D$25</definedName>
    <definedName name="Workers">Q9a!$C$5:$C$25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8" l="1"/>
  <c r="F28" i="8"/>
  <c r="W15" i="19" l="1"/>
  <c r="S21" i="19"/>
  <c r="Q21" i="19"/>
  <c r="H32" i="19" s="1"/>
  <c r="N35" i="19"/>
  <c r="I35" i="19"/>
  <c r="J35" i="19" s="1"/>
  <c r="D35" i="19"/>
  <c r="Q35" i="19" s="1"/>
  <c r="C35" i="19"/>
  <c r="P35" i="19" s="1"/>
  <c r="N34" i="19"/>
  <c r="I34" i="19"/>
  <c r="J34" i="19" s="1"/>
  <c r="D34" i="19"/>
  <c r="C34" i="19"/>
  <c r="P34" i="19" s="1"/>
  <c r="N33" i="19"/>
  <c r="I33" i="19"/>
  <c r="J33" i="19" s="1"/>
  <c r="D33" i="19"/>
  <c r="Q33" i="19" s="1"/>
  <c r="C33" i="19"/>
  <c r="P33" i="19" s="1"/>
  <c r="N32" i="19"/>
  <c r="I32" i="19"/>
  <c r="J32" i="19" s="1"/>
  <c r="D32" i="19"/>
  <c r="Q32" i="19" s="1"/>
  <c r="C32" i="19"/>
  <c r="P32" i="19" s="1"/>
  <c r="Q28" i="19"/>
  <c r="O28" i="19"/>
  <c r="Q27" i="19"/>
  <c r="O27" i="19"/>
  <c r="Q26" i="19"/>
  <c r="O26" i="19"/>
  <c r="Q25" i="19"/>
  <c r="O25" i="19"/>
  <c r="Q24" i="19"/>
  <c r="H35" i="19" s="1"/>
  <c r="O24" i="19"/>
  <c r="T24" i="19" s="1"/>
  <c r="Q23" i="19"/>
  <c r="H34" i="19" s="1"/>
  <c r="O23" i="19"/>
  <c r="T23" i="19" s="1"/>
  <c r="Q22" i="19"/>
  <c r="H33" i="19" s="1"/>
  <c r="O22" i="19"/>
  <c r="T22" i="19" s="1"/>
  <c r="O21" i="19"/>
  <c r="T21" i="19" s="1"/>
  <c r="O20" i="19"/>
  <c r="O19" i="19"/>
  <c r="O18" i="19"/>
  <c r="O17" i="19"/>
  <c r="O16" i="19"/>
  <c r="L13" i="19"/>
  <c r="M13" i="19" s="1"/>
  <c r="N13" i="19" s="1"/>
  <c r="J13" i="19"/>
  <c r="I13" i="19"/>
  <c r="H13" i="19"/>
  <c r="G13" i="19"/>
  <c r="F13" i="19"/>
  <c r="E13" i="19"/>
  <c r="D13" i="19"/>
  <c r="C13" i="19"/>
  <c r="O13" i="19" s="1"/>
  <c r="W14" i="19" s="1"/>
  <c r="S4" i="19"/>
  <c r="R4" i="19"/>
  <c r="Q4" i="19"/>
  <c r="P4" i="19"/>
  <c r="B17" i="18"/>
  <c r="B16" i="18"/>
  <c r="B15" i="18"/>
  <c r="B14" i="18"/>
  <c r="B11" i="18"/>
  <c r="E39" i="19" l="1"/>
  <c r="D39" i="19"/>
  <c r="K34" i="19"/>
  <c r="L34" i="19" s="1"/>
  <c r="K32" i="19"/>
  <c r="L32" i="19" s="1"/>
  <c r="K33" i="19"/>
  <c r="L33" i="19" s="1"/>
  <c r="K35" i="19"/>
  <c r="L35" i="19" s="1"/>
  <c r="Q34" i="19"/>
  <c r="D38" i="19"/>
  <c r="E38" i="19"/>
  <c r="F33" i="19"/>
  <c r="O33" i="19" s="1"/>
  <c r="F35" i="19"/>
  <c r="O35" i="19" s="1"/>
  <c r="I36" i="19"/>
  <c r="F32" i="19"/>
  <c r="F34" i="19"/>
  <c r="O34" i="19" s="1"/>
  <c r="E18" i="17"/>
  <c r="E17" i="17"/>
  <c r="D13" i="17"/>
  <c r="C13" i="17"/>
  <c r="B13" i="17"/>
  <c r="E11" i="17"/>
  <c r="G11" i="11"/>
  <c r="H11" i="11"/>
  <c r="I11" i="11"/>
  <c r="H10" i="11"/>
  <c r="I10" i="11"/>
  <c r="G10" i="11"/>
  <c r="H14" i="7"/>
  <c r="F39" i="19" l="1"/>
  <c r="F38" i="19"/>
  <c r="B37" i="19"/>
  <c r="O32" i="19"/>
  <c r="B38" i="19" s="1"/>
  <c r="Q24" i="6"/>
  <c r="Q23" i="6"/>
  <c r="Q22" i="6"/>
  <c r="Q21" i="6"/>
  <c r="W13" i="6"/>
  <c r="B32" i="12"/>
  <c r="B39" i="19" l="1"/>
  <c r="J38" i="19" s="1"/>
  <c r="C18" i="12"/>
  <c r="B28" i="12"/>
  <c r="B41" i="8" l="1"/>
  <c r="B38" i="12"/>
  <c r="D37" i="12"/>
  <c r="D36" i="12"/>
  <c r="C21" i="11"/>
  <c r="F20" i="10"/>
  <c r="D11" i="15"/>
  <c r="D10" i="15"/>
  <c r="D9" i="15"/>
  <c r="D4" i="15"/>
  <c r="D26" i="14" l="1"/>
  <c r="G10" i="14" s="1"/>
  <c r="I14" i="14"/>
  <c r="C6" i="14"/>
  <c r="C7" i="14"/>
  <c r="C8" i="14"/>
  <c r="C9" i="14"/>
  <c r="C10" i="14"/>
  <c r="C11" i="14"/>
  <c r="C12" i="14"/>
  <c r="C13" i="14"/>
  <c r="C14" i="14"/>
  <c r="C15" i="14"/>
  <c r="C16" i="14"/>
  <c r="C17" i="14"/>
  <c r="C18" i="14"/>
  <c r="C19" i="14"/>
  <c r="C20" i="14"/>
  <c r="C21" i="14"/>
  <c r="C22" i="14"/>
  <c r="C23" i="14"/>
  <c r="C24" i="14"/>
  <c r="C25" i="14"/>
  <c r="C5" i="14"/>
  <c r="D27" i="8"/>
  <c r="B35" i="8"/>
  <c r="B17" i="12"/>
  <c r="B22" i="12" s="1"/>
  <c r="G11" i="14" l="1"/>
  <c r="G12" i="14"/>
  <c r="G6" i="14"/>
  <c r="G8" i="14"/>
  <c r="G9" i="14"/>
  <c r="G7" i="14"/>
  <c r="B33" i="12" l="1"/>
  <c r="B34" i="12" s="1"/>
  <c r="B18" i="12"/>
  <c r="D22" i="12" s="1"/>
  <c r="C17" i="12"/>
  <c r="D28" i="12" s="1"/>
  <c r="E18" i="11" l="1"/>
  <c r="E17" i="11"/>
  <c r="D13" i="11"/>
  <c r="C13" i="11"/>
  <c r="B13" i="11"/>
  <c r="E11" i="11"/>
  <c r="E18" i="10"/>
  <c r="E17" i="10"/>
  <c r="D13" i="10"/>
  <c r="C13" i="10"/>
  <c r="B13" i="10"/>
  <c r="E11" i="10"/>
  <c r="D11" i="9"/>
  <c r="D10" i="9"/>
  <c r="D9" i="9"/>
  <c r="D4" i="9"/>
  <c r="B37" i="8"/>
  <c r="C35" i="8"/>
  <c r="C33" i="8"/>
  <c r="B33" i="8"/>
  <c r="C29" i="8"/>
  <c r="B29" i="8"/>
  <c r="D28" i="8"/>
  <c r="B23" i="8"/>
  <c r="B22" i="8"/>
  <c r="B21" i="8"/>
  <c r="B20" i="8"/>
  <c r="H21" i="11" l="1"/>
  <c r="E21" i="11"/>
  <c r="C26" i="7"/>
  <c r="F6" i="7" s="1"/>
  <c r="F12" i="7" l="1"/>
  <c r="F11" i="7"/>
  <c r="F7" i="7"/>
  <c r="F8" i="7"/>
  <c r="F9" i="7"/>
  <c r="F10" i="7"/>
  <c r="C13" i="6" l="1"/>
  <c r="B18" i="4" l="1"/>
  <c r="O21" i="6" l="1"/>
  <c r="G13" i="6"/>
  <c r="O24" i="6" l="1"/>
  <c r="T24" i="6" s="1"/>
  <c r="N19" i="5" l="1"/>
  <c r="O16" i="6" l="1"/>
  <c r="N35" i="6"/>
  <c r="I35" i="6"/>
  <c r="J35" i="6" s="1"/>
  <c r="D35" i="6"/>
  <c r="Q35" i="6" s="1"/>
  <c r="C35" i="6"/>
  <c r="N34" i="6"/>
  <c r="I34" i="6"/>
  <c r="J34" i="6" s="1"/>
  <c r="D34" i="6"/>
  <c r="C34" i="6"/>
  <c r="P34" i="6" s="1"/>
  <c r="N33" i="6"/>
  <c r="I33" i="6"/>
  <c r="J33" i="6" s="1"/>
  <c r="H33" i="6"/>
  <c r="D33" i="6"/>
  <c r="Q33" i="6" s="1"/>
  <c r="C33" i="6"/>
  <c r="P33" i="6" s="1"/>
  <c r="N32" i="6"/>
  <c r="I32" i="6"/>
  <c r="D32" i="6"/>
  <c r="C32" i="6"/>
  <c r="P32" i="6" s="1"/>
  <c r="Q28" i="6"/>
  <c r="O28" i="6"/>
  <c r="Q27" i="6"/>
  <c r="O27" i="6"/>
  <c r="Q26" i="6"/>
  <c r="O26" i="6"/>
  <c r="Q25" i="6"/>
  <c r="O25" i="6"/>
  <c r="H35" i="6"/>
  <c r="H34" i="6"/>
  <c r="O23" i="6"/>
  <c r="T23" i="6" s="1"/>
  <c r="O22" i="6"/>
  <c r="H32" i="6"/>
  <c r="O20" i="6"/>
  <c r="Q19" i="6"/>
  <c r="O19" i="6"/>
  <c r="Q18" i="6"/>
  <c r="O18" i="6"/>
  <c r="O17" i="6"/>
  <c r="L13" i="6"/>
  <c r="M13" i="6" s="1"/>
  <c r="N13" i="6" s="1"/>
  <c r="J13" i="6"/>
  <c r="I13" i="6"/>
  <c r="H13" i="6"/>
  <c r="F13" i="6"/>
  <c r="E13" i="6"/>
  <c r="D13" i="6"/>
  <c r="O13" i="6"/>
  <c r="S4" i="6"/>
  <c r="R4" i="6"/>
  <c r="Q4" i="6"/>
  <c r="P4" i="6"/>
  <c r="W14" i="6" l="1"/>
  <c r="W15" i="6" s="1"/>
  <c r="K33" i="6"/>
  <c r="L33" i="6" s="1"/>
  <c r="F34" i="6"/>
  <c r="O34" i="6" s="1"/>
  <c r="D39" i="6"/>
  <c r="D38" i="6"/>
  <c r="E39" i="6"/>
  <c r="F35" i="6"/>
  <c r="O35" i="6" s="1"/>
  <c r="F32" i="6"/>
  <c r="O32" i="6" s="1"/>
  <c r="I36" i="6"/>
  <c r="K34" i="6"/>
  <c r="L34" i="6" s="1"/>
  <c r="K35" i="6"/>
  <c r="L35" i="6" s="1"/>
  <c r="Q32" i="6"/>
  <c r="Q34" i="6"/>
  <c r="E38" i="6"/>
  <c r="J32" i="6"/>
  <c r="K32" i="6" s="1"/>
  <c r="L32" i="6" s="1"/>
  <c r="F33" i="6"/>
  <c r="O33" i="6" s="1"/>
  <c r="P35" i="6"/>
  <c r="L31" i="5"/>
  <c r="K31" i="5"/>
  <c r="J31" i="5"/>
  <c r="I31" i="5"/>
  <c r="L30" i="5"/>
  <c r="K30" i="5"/>
  <c r="J30" i="5"/>
  <c r="I30" i="5"/>
  <c r="L29" i="5"/>
  <c r="K29" i="5"/>
  <c r="J29" i="5"/>
  <c r="I29" i="5"/>
  <c r="N22" i="5"/>
  <c r="N21" i="5"/>
  <c r="N20" i="5"/>
  <c r="N18" i="5"/>
  <c r="N17" i="5"/>
  <c r="N16" i="5"/>
  <c r="N15" i="5"/>
  <c r="N14" i="5"/>
  <c r="N13" i="5"/>
  <c r="N12" i="5"/>
  <c r="N11" i="5"/>
  <c r="N10" i="5"/>
  <c r="N9" i="5"/>
  <c r="N6" i="5"/>
  <c r="P6" i="5" s="1"/>
  <c r="F39" i="6" l="1"/>
  <c r="B37" i="6"/>
  <c r="F38" i="6"/>
  <c r="B38" i="6"/>
  <c r="E18" i="4"/>
  <c r="D18" i="4"/>
  <c r="C18" i="4"/>
  <c r="B10" i="4"/>
  <c r="B19" i="4" s="1"/>
  <c r="B39" i="6" l="1"/>
  <c r="J38" i="6" s="1"/>
  <c r="C6" i="4"/>
  <c r="C10" i="4" s="1"/>
  <c r="C19" i="4" l="1"/>
  <c r="D6" i="4"/>
  <c r="D10" i="4" s="1"/>
  <c r="D19" i="4" l="1"/>
  <c r="E6" i="4"/>
  <c r="E10" i="4" s="1"/>
  <c r="E19" i="4" s="1"/>
  <c r="E21" i="4" s="1"/>
  <c r="B24" i="4" s="1"/>
  <c r="E11" i="3" l="1"/>
  <c r="B13" i="3"/>
  <c r="C13" i="3"/>
  <c r="D13" i="3"/>
  <c r="E17" i="3"/>
  <c r="E18" i="3"/>
  <c r="B11" i="2"/>
  <c r="B14" i="2"/>
  <c r="B15" i="2"/>
  <c r="B16" i="2"/>
  <c r="B17" i="2"/>
  <c r="D4" i="1"/>
  <c r="D9" i="1"/>
  <c r="D10" i="1"/>
  <c r="D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3" authorId="0" shapeId="0" xr:uid="{6663E1A3-8098-482E-BB80-91EB76C2ADF3}">
      <text>
        <r>
          <rPr>
            <sz val="8"/>
            <color indexed="8"/>
            <rFont val="Tahoma"/>
            <family val="2"/>
          </rPr>
          <t>Variable cell</t>
        </r>
      </text>
    </comment>
    <comment ref="C3" authorId="0" shapeId="0" xr:uid="{FA85523B-9A74-481B-92B6-E72B4B739F44}">
      <text>
        <r>
          <rPr>
            <sz val="8"/>
            <color indexed="8"/>
            <rFont val="Tahoma"/>
            <family val="2"/>
          </rPr>
          <t>Variable cell</t>
        </r>
      </text>
    </comment>
    <comment ref="D4" authorId="0" shapeId="0" xr:uid="{74300B04-E15E-41CE-8B49-AEA4C282DCC6}">
      <text>
        <r>
          <rPr>
            <sz val="8"/>
            <color indexed="8"/>
            <rFont val="Tahoma"/>
            <family val="2"/>
          </rPr>
          <t>Objective cell</t>
        </r>
      </text>
    </comment>
    <comment ref="D9" authorId="0" shapeId="0" xr:uid="{DB7CDD4F-448A-4EC9-A1BF-81C6DE597A5E}">
      <text>
        <r>
          <rPr>
            <sz val="8"/>
            <color indexed="8"/>
            <rFont val="Tahoma"/>
            <family val="2"/>
          </rPr>
          <t>Constraint cell</t>
        </r>
      </text>
    </comment>
    <comment ref="D10" authorId="0" shapeId="0" xr:uid="{60A4555D-91CB-4C78-8DB6-9F9B747E2AA4}">
      <text>
        <r>
          <rPr>
            <sz val="8"/>
            <color indexed="8"/>
            <rFont val="Tahoma"/>
            <family val="2"/>
          </rPr>
          <t>Constraint cell</t>
        </r>
      </text>
    </comment>
    <comment ref="D11" authorId="0" shapeId="0" xr:uid="{5B89165B-1735-4BAD-B0FD-478C5E506637}">
      <text>
        <r>
          <rPr>
            <sz val="8"/>
            <color indexed="8"/>
            <rFont val="Tahoma"/>
            <family val="2"/>
          </rPr>
          <t>Constraint cell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3" authorId="0" shapeId="0" xr:uid="{00000000-0006-0000-0300-000001000000}">
      <text>
        <r>
          <rPr>
            <sz val="8"/>
            <color indexed="8"/>
            <rFont val="Tahoma"/>
            <family val="2"/>
          </rPr>
          <t>Variable cell</t>
        </r>
      </text>
    </comment>
    <comment ref="C3" authorId="0" shapeId="0" xr:uid="{00000000-0006-0000-0300-000002000000}">
      <text>
        <r>
          <rPr>
            <sz val="8"/>
            <color indexed="8"/>
            <rFont val="Tahoma"/>
            <family val="2"/>
          </rPr>
          <t>Variable cell</t>
        </r>
      </text>
    </comment>
    <comment ref="D4" authorId="0" shapeId="0" xr:uid="{00000000-0006-0000-0300-000003000000}">
      <text>
        <r>
          <rPr>
            <sz val="8"/>
            <color indexed="8"/>
            <rFont val="Tahoma"/>
            <family val="2"/>
          </rPr>
          <t>Objective cell</t>
        </r>
      </text>
    </comment>
    <comment ref="D9" authorId="0" shapeId="0" xr:uid="{00000000-0006-0000-0300-000004000000}">
      <text>
        <r>
          <rPr>
            <sz val="8"/>
            <color indexed="8"/>
            <rFont val="Tahoma"/>
            <family val="2"/>
          </rPr>
          <t>Constraint cell</t>
        </r>
      </text>
    </comment>
    <comment ref="D10" authorId="0" shapeId="0" xr:uid="{00000000-0006-0000-0300-000005000000}">
      <text>
        <r>
          <rPr>
            <sz val="8"/>
            <color indexed="8"/>
            <rFont val="Tahoma"/>
            <family val="2"/>
          </rPr>
          <t>Constraint cell</t>
        </r>
      </text>
    </comment>
    <comment ref="D11" authorId="0" shapeId="0" xr:uid="{00000000-0006-0000-0300-000006000000}">
      <text>
        <r>
          <rPr>
            <sz val="8"/>
            <color indexed="8"/>
            <rFont val="Tahoma"/>
            <family val="2"/>
          </rPr>
          <t>Constraint cell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3" authorId="0" shapeId="0" xr:uid="{17F5F58C-5838-4A3F-8598-452D18991304}">
      <text>
        <r>
          <rPr>
            <sz val="8"/>
            <color indexed="8"/>
            <rFont val="Tahoma"/>
            <family val="2"/>
          </rPr>
          <t>Variable cell</t>
        </r>
      </text>
    </comment>
    <comment ref="C3" authorId="0" shapeId="0" xr:uid="{6D1949B6-88D9-4EB7-BACB-EBCAB3DEE9E8}">
      <text>
        <r>
          <rPr>
            <sz val="8"/>
            <color indexed="8"/>
            <rFont val="Tahoma"/>
            <family val="2"/>
          </rPr>
          <t>Variable cell</t>
        </r>
      </text>
    </comment>
    <comment ref="D4" authorId="0" shapeId="0" xr:uid="{7F31B72A-A88A-41E0-8A4B-503949C9EA91}">
      <text>
        <r>
          <rPr>
            <sz val="8"/>
            <color indexed="8"/>
            <rFont val="Tahoma"/>
            <family val="2"/>
          </rPr>
          <t>Objective cell</t>
        </r>
      </text>
    </comment>
    <comment ref="D9" authorId="0" shapeId="0" xr:uid="{0AB3E493-DD5E-4823-817F-53C15E46F8FC}">
      <text>
        <r>
          <rPr>
            <sz val="8"/>
            <color indexed="8"/>
            <rFont val="Tahoma"/>
            <family val="2"/>
          </rPr>
          <t>Constraint cell</t>
        </r>
      </text>
    </comment>
    <comment ref="D10" authorId="0" shapeId="0" xr:uid="{E1C09A68-63DD-44BC-9964-C4BED90DB811}">
      <text>
        <r>
          <rPr>
            <sz val="8"/>
            <color indexed="8"/>
            <rFont val="Tahoma"/>
            <family val="2"/>
          </rPr>
          <t>Constraint cell</t>
        </r>
      </text>
    </comment>
    <comment ref="D11" authorId="0" shapeId="0" xr:uid="{FC6702BB-4D6B-43DE-AAC3-68A6EB3863A0}">
      <text>
        <r>
          <rPr>
            <sz val="8"/>
            <color indexed="8"/>
            <rFont val="Tahoma"/>
            <family val="2"/>
          </rPr>
          <t>Constraint cell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6" authorId="0" shapeId="0" xr:uid="{00000000-0006-0000-0B00-000001000000}">
      <text>
        <r>
          <rPr>
            <sz val="8"/>
            <color indexed="81"/>
            <rFont val="Tahoma"/>
            <family val="2"/>
          </rPr>
          <t>Variable cell</t>
        </r>
      </text>
    </comment>
    <comment ref="C6" authorId="0" shapeId="0" xr:uid="{00000000-0006-0000-0B00-000002000000}">
      <text>
        <r>
          <rPr>
            <sz val="8"/>
            <color indexed="81"/>
            <rFont val="Tahoma"/>
            <family val="2"/>
          </rPr>
          <t>Variable cell</t>
        </r>
      </text>
    </comment>
    <comment ref="D6" authorId="0" shapeId="0" xr:uid="{00000000-0006-0000-0B00-000003000000}">
      <text>
        <r>
          <rPr>
            <sz val="8"/>
            <color indexed="81"/>
            <rFont val="Tahoma"/>
            <family val="2"/>
          </rPr>
          <t>Variable cell</t>
        </r>
      </text>
    </comment>
    <comment ref="B7" authorId="0" shapeId="0" xr:uid="{00000000-0006-0000-0B00-000004000000}">
      <text>
        <r>
          <rPr>
            <sz val="8"/>
            <color indexed="81"/>
            <rFont val="Tahoma"/>
            <family val="2"/>
          </rPr>
          <t>Variable cell</t>
        </r>
      </text>
    </comment>
    <comment ref="C7" authorId="0" shapeId="0" xr:uid="{00000000-0006-0000-0B00-000005000000}">
      <text>
        <r>
          <rPr>
            <sz val="8"/>
            <color indexed="81"/>
            <rFont val="Tahoma"/>
            <family val="2"/>
          </rPr>
          <t>Variable cell</t>
        </r>
      </text>
    </comment>
    <comment ref="D7" authorId="0" shapeId="0" xr:uid="{00000000-0006-0000-0B00-000006000000}">
      <text>
        <r>
          <rPr>
            <sz val="8"/>
            <color indexed="81"/>
            <rFont val="Tahoma"/>
            <family val="2"/>
          </rPr>
          <t>Variable cell</t>
        </r>
      </text>
    </comment>
    <comment ref="E11" authorId="0" shapeId="0" xr:uid="{00000000-0006-0000-0B00-000007000000}">
      <text>
        <r>
          <rPr>
            <sz val="8"/>
            <color indexed="81"/>
            <rFont val="Tahoma"/>
            <family val="2"/>
          </rPr>
          <t>Objective cell</t>
        </r>
      </text>
    </comment>
    <comment ref="B13" authorId="0" shapeId="0" xr:uid="{00000000-0006-0000-0B00-000008000000}">
      <text>
        <r>
          <rPr>
            <sz val="8"/>
            <color indexed="81"/>
            <rFont val="Tahoma"/>
            <family val="2"/>
          </rPr>
          <t>Constraint cell</t>
        </r>
      </text>
    </comment>
    <comment ref="C13" authorId="0" shapeId="0" xr:uid="{00000000-0006-0000-0B00-000009000000}">
      <text>
        <r>
          <rPr>
            <sz val="8"/>
            <color indexed="81"/>
            <rFont val="Tahoma"/>
            <family val="2"/>
          </rPr>
          <t>Constraint cell</t>
        </r>
      </text>
    </comment>
    <comment ref="D13" authorId="0" shapeId="0" xr:uid="{00000000-0006-0000-0B00-00000A000000}">
      <text>
        <r>
          <rPr>
            <sz val="8"/>
            <color indexed="81"/>
            <rFont val="Tahoma"/>
            <family val="2"/>
          </rPr>
          <t>Constraint cell</t>
        </r>
      </text>
    </comment>
    <comment ref="E17" authorId="0" shapeId="0" xr:uid="{00000000-0006-0000-0B00-00000B000000}">
      <text>
        <r>
          <rPr>
            <sz val="8"/>
            <color indexed="81"/>
            <rFont val="Tahoma"/>
            <family val="2"/>
          </rPr>
          <t>Constraint cell</t>
        </r>
      </text>
    </comment>
    <comment ref="E18" authorId="0" shapeId="0" xr:uid="{00000000-0006-0000-0B00-00000C000000}">
      <text>
        <r>
          <rPr>
            <sz val="8"/>
            <color indexed="81"/>
            <rFont val="Tahoma"/>
            <family val="2"/>
          </rPr>
          <t>Constraint cell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6" authorId="0" shapeId="0" xr:uid="{92472C38-180C-4C13-AAB6-40A95A34A867}">
      <text>
        <r>
          <rPr>
            <sz val="8"/>
            <color indexed="81"/>
            <rFont val="Tahoma"/>
            <family val="2"/>
          </rPr>
          <t>Variable cell</t>
        </r>
      </text>
    </comment>
    <comment ref="C6" authorId="0" shapeId="0" xr:uid="{F2BA9C2A-0E04-4925-A6E3-8933C6BC93F1}">
      <text>
        <r>
          <rPr>
            <sz val="8"/>
            <color indexed="81"/>
            <rFont val="Tahoma"/>
            <family val="2"/>
          </rPr>
          <t>Variable cell</t>
        </r>
      </text>
    </comment>
    <comment ref="D6" authorId="0" shapeId="0" xr:uid="{0CDE1B0A-F0E5-4C34-9CEE-27BF1C6321A1}">
      <text>
        <r>
          <rPr>
            <sz val="8"/>
            <color indexed="81"/>
            <rFont val="Tahoma"/>
            <family val="2"/>
          </rPr>
          <t>Variable cell</t>
        </r>
      </text>
    </comment>
    <comment ref="B7" authorId="0" shapeId="0" xr:uid="{72919878-B968-44A0-91A8-F1DF20009D4E}">
      <text>
        <r>
          <rPr>
            <sz val="8"/>
            <color indexed="81"/>
            <rFont val="Tahoma"/>
            <family val="2"/>
          </rPr>
          <t>Variable cell</t>
        </r>
      </text>
    </comment>
    <comment ref="C7" authorId="0" shapeId="0" xr:uid="{D7B7C2F5-DC5D-4D27-A642-AD834CB5E650}">
      <text>
        <r>
          <rPr>
            <sz val="8"/>
            <color indexed="81"/>
            <rFont val="Tahoma"/>
            <family val="2"/>
          </rPr>
          <t>Variable cell</t>
        </r>
      </text>
    </comment>
    <comment ref="D7" authorId="0" shapeId="0" xr:uid="{E0D7850F-D169-4CAE-AA29-423A4C46A37A}">
      <text>
        <r>
          <rPr>
            <sz val="8"/>
            <color indexed="81"/>
            <rFont val="Tahoma"/>
            <family val="2"/>
          </rPr>
          <t>Variable cell</t>
        </r>
      </text>
    </comment>
    <comment ref="E11" authorId="0" shapeId="0" xr:uid="{FF2915A2-D030-4FB8-BAF0-F0E21399FD7A}">
      <text>
        <r>
          <rPr>
            <sz val="8"/>
            <color indexed="81"/>
            <rFont val="Tahoma"/>
            <family val="2"/>
          </rPr>
          <t>Objective cell</t>
        </r>
      </text>
    </comment>
    <comment ref="B13" authorId="0" shapeId="0" xr:uid="{4AE6E2CA-3C20-48F8-B58A-89DD98E4877B}">
      <text>
        <r>
          <rPr>
            <sz val="8"/>
            <color indexed="81"/>
            <rFont val="Tahoma"/>
            <family val="2"/>
          </rPr>
          <t>Constraint cell</t>
        </r>
      </text>
    </comment>
    <comment ref="C13" authorId="0" shapeId="0" xr:uid="{BDE1B68E-9D9E-40FF-9924-3EF62D2E1ADD}">
      <text>
        <r>
          <rPr>
            <sz val="8"/>
            <color indexed="81"/>
            <rFont val="Tahoma"/>
            <family val="2"/>
          </rPr>
          <t>Constraint cell</t>
        </r>
      </text>
    </comment>
    <comment ref="D13" authorId="0" shapeId="0" xr:uid="{CAB8EA25-1498-4B9F-A31F-6E00A3A004F5}">
      <text>
        <r>
          <rPr>
            <sz val="8"/>
            <color indexed="81"/>
            <rFont val="Tahoma"/>
            <family val="2"/>
          </rPr>
          <t>Constraint cell</t>
        </r>
      </text>
    </comment>
    <comment ref="E17" authorId="0" shapeId="0" xr:uid="{6FEA1A28-8256-4845-93F1-AECF2043586D}">
      <text>
        <r>
          <rPr>
            <sz val="8"/>
            <color indexed="81"/>
            <rFont val="Tahoma"/>
            <family val="2"/>
          </rPr>
          <t>Constraint cell</t>
        </r>
      </text>
    </comment>
    <comment ref="E18" authorId="0" shapeId="0" xr:uid="{9E7B4B50-411A-4F1B-8223-F5EF6ACAC250}">
      <text>
        <r>
          <rPr>
            <sz val="8"/>
            <color indexed="81"/>
            <rFont val="Tahoma"/>
            <family val="2"/>
          </rPr>
          <t>Constraint cell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6" authorId="0" shapeId="0" xr:uid="{BE271D5F-A29C-48C4-9675-FCC6DE3FC532}">
      <text>
        <r>
          <rPr>
            <sz val="8"/>
            <color indexed="81"/>
            <rFont val="Tahoma"/>
            <family val="2"/>
          </rPr>
          <t>Variable cell</t>
        </r>
      </text>
    </comment>
    <comment ref="C6" authorId="0" shapeId="0" xr:uid="{7A3F5A27-D3CC-41EA-A610-9FE4FF86C841}">
      <text>
        <r>
          <rPr>
            <sz val="8"/>
            <color indexed="81"/>
            <rFont val="Tahoma"/>
            <family val="2"/>
          </rPr>
          <t>Variable cell</t>
        </r>
      </text>
    </comment>
    <comment ref="D6" authorId="0" shapeId="0" xr:uid="{A2F66223-5CC0-41D5-BFDD-014E9589F98B}">
      <text>
        <r>
          <rPr>
            <sz val="8"/>
            <color indexed="81"/>
            <rFont val="Tahoma"/>
            <family val="2"/>
          </rPr>
          <t>Variable cell</t>
        </r>
      </text>
    </comment>
    <comment ref="B7" authorId="0" shapeId="0" xr:uid="{90E522D7-323C-4E7A-A66B-A1AA7FB2A05B}">
      <text>
        <r>
          <rPr>
            <sz val="8"/>
            <color indexed="81"/>
            <rFont val="Tahoma"/>
            <family val="2"/>
          </rPr>
          <t>Variable cell</t>
        </r>
      </text>
    </comment>
    <comment ref="C7" authorId="0" shapeId="0" xr:uid="{7D7E48FE-4526-4EBA-85B5-6D391AD6C908}">
      <text>
        <r>
          <rPr>
            <sz val="8"/>
            <color indexed="81"/>
            <rFont val="Tahoma"/>
            <family val="2"/>
          </rPr>
          <t>Variable cell</t>
        </r>
      </text>
    </comment>
    <comment ref="D7" authorId="0" shapeId="0" xr:uid="{533EB0AD-E903-41AE-A5A7-2083C26C1156}">
      <text>
        <r>
          <rPr>
            <sz val="8"/>
            <color indexed="81"/>
            <rFont val="Tahoma"/>
            <family val="2"/>
          </rPr>
          <t>Variable cell</t>
        </r>
      </text>
    </comment>
    <comment ref="E11" authorId="0" shapeId="0" xr:uid="{724E660A-EBF7-41B2-8C12-56FFEFC42812}">
      <text>
        <r>
          <rPr>
            <sz val="8"/>
            <color indexed="81"/>
            <rFont val="Tahoma"/>
            <family val="2"/>
          </rPr>
          <t>Objective cell</t>
        </r>
      </text>
    </comment>
    <comment ref="B13" authorId="0" shapeId="0" xr:uid="{C8E9C147-196F-4FA7-92D6-193D8F70D8F5}">
      <text>
        <r>
          <rPr>
            <sz val="8"/>
            <color indexed="81"/>
            <rFont val="Tahoma"/>
            <family val="2"/>
          </rPr>
          <t>Constraint cell</t>
        </r>
      </text>
    </comment>
    <comment ref="C13" authorId="0" shapeId="0" xr:uid="{089A7CC1-3142-46F0-8BB1-5A7F08762BB7}">
      <text>
        <r>
          <rPr>
            <sz val="8"/>
            <color indexed="81"/>
            <rFont val="Tahoma"/>
            <family val="2"/>
          </rPr>
          <t>Constraint cell</t>
        </r>
      </text>
    </comment>
    <comment ref="D13" authorId="0" shapeId="0" xr:uid="{04667ECA-5DF2-4F62-A334-3FD4895D055A}">
      <text>
        <r>
          <rPr>
            <sz val="8"/>
            <color indexed="81"/>
            <rFont val="Tahoma"/>
            <family val="2"/>
          </rPr>
          <t>Constraint cell</t>
        </r>
      </text>
    </comment>
    <comment ref="E17" authorId="0" shapeId="0" xr:uid="{798344AE-F194-4E5F-B931-28341A593EEB}">
      <text>
        <r>
          <rPr>
            <sz val="8"/>
            <color indexed="81"/>
            <rFont val="Tahoma"/>
            <family val="2"/>
          </rPr>
          <t>Constraint cell</t>
        </r>
      </text>
    </comment>
    <comment ref="E18" authorId="0" shapeId="0" xr:uid="{F0EDA942-EDDC-4D87-BE27-5D1FAF4CABC6}">
      <text>
        <r>
          <rPr>
            <sz val="8"/>
            <color indexed="81"/>
            <rFont val="Tahoma"/>
            <family val="2"/>
          </rPr>
          <t>Constraint cell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6" authorId="0" shapeId="0" xr:uid="{15B7F9CC-0EC6-44B7-B91D-1789BC2EC207}">
      <text>
        <r>
          <rPr>
            <sz val="8"/>
            <color indexed="81"/>
            <rFont val="Tahoma"/>
            <family val="2"/>
          </rPr>
          <t>Variable cell</t>
        </r>
      </text>
    </comment>
    <comment ref="C6" authorId="0" shapeId="0" xr:uid="{02694CEC-E09F-4155-8459-2E53DBB47939}">
      <text>
        <r>
          <rPr>
            <sz val="8"/>
            <color indexed="81"/>
            <rFont val="Tahoma"/>
            <family val="2"/>
          </rPr>
          <t>Variable cell</t>
        </r>
      </text>
    </comment>
    <comment ref="D6" authorId="0" shapeId="0" xr:uid="{32E57884-CF3C-44B7-BD18-6122B13F9E6E}">
      <text>
        <r>
          <rPr>
            <sz val="8"/>
            <color indexed="81"/>
            <rFont val="Tahoma"/>
            <family val="2"/>
          </rPr>
          <t>Variable cell</t>
        </r>
      </text>
    </comment>
    <comment ref="B7" authorId="0" shapeId="0" xr:uid="{4E563F24-D63D-4AB2-BFAD-400AF6F33654}">
      <text>
        <r>
          <rPr>
            <sz val="8"/>
            <color indexed="81"/>
            <rFont val="Tahoma"/>
            <family val="2"/>
          </rPr>
          <t>Variable cell</t>
        </r>
      </text>
    </comment>
    <comment ref="C7" authorId="0" shapeId="0" xr:uid="{2C4FC278-223E-4DA3-B85A-84D7ED4B6A66}">
      <text>
        <r>
          <rPr>
            <sz val="8"/>
            <color indexed="81"/>
            <rFont val="Tahoma"/>
            <family val="2"/>
          </rPr>
          <t>Variable cell</t>
        </r>
      </text>
    </comment>
    <comment ref="D7" authorId="0" shapeId="0" xr:uid="{73153791-506D-4976-BC53-1516B31FF2DC}">
      <text>
        <r>
          <rPr>
            <sz val="8"/>
            <color indexed="81"/>
            <rFont val="Tahoma"/>
            <family val="2"/>
          </rPr>
          <t>Variable cell</t>
        </r>
      </text>
    </comment>
    <comment ref="E11" authorId="0" shapeId="0" xr:uid="{BE71203E-1847-4F71-931B-906D13C2FE41}">
      <text>
        <r>
          <rPr>
            <sz val="8"/>
            <color indexed="81"/>
            <rFont val="Tahoma"/>
            <family val="2"/>
          </rPr>
          <t>Objective cell</t>
        </r>
      </text>
    </comment>
    <comment ref="B13" authorId="0" shapeId="0" xr:uid="{84486CB4-F159-44B8-AF63-159F6C68EC0D}">
      <text>
        <r>
          <rPr>
            <sz val="8"/>
            <color indexed="81"/>
            <rFont val="Tahoma"/>
            <family val="2"/>
          </rPr>
          <t>Constraint cell</t>
        </r>
      </text>
    </comment>
    <comment ref="C13" authorId="0" shapeId="0" xr:uid="{228AB476-9A42-447E-A2F1-CAB6C77C9D3C}">
      <text>
        <r>
          <rPr>
            <sz val="8"/>
            <color indexed="81"/>
            <rFont val="Tahoma"/>
            <family val="2"/>
          </rPr>
          <t>Constraint cell</t>
        </r>
      </text>
    </comment>
    <comment ref="D13" authorId="0" shapeId="0" xr:uid="{8E9AE73D-FA15-469B-BBD1-25DECA422B35}">
      <text>
        <r>
          <rPr>
            <sz val="8"/>
            <color indexed="81"/>
            <rFont val="Tahoma"/>
            <family val="2"/>
          </rPr>
          <t>Constraint cell</t>
        </r>
      </text>
    </comment>
    <comment ref="E17" authorId="0" shapeId="0" xr:uid="{2B8409B7-6962-43C7-8ABE-064B51CC7450}">
      <text>
        <r>
          <rPr>
            <sz val="8"/>
            <color indexed="81"/>
            <rFont val="Tahoma"/>
            <family val="2"/>
          </rPr>
          <t>Constraint cell</t>
        </r>
      </text>
    </comment>
    <comment ref="E18" authorId="0" shapeId="0" xr:uid="{0766CAE7-2DF7-4C06-A7C9-60C14B5B0E86}">
      <text>
        <r>
          <rPr>
            <sz val="8"/>
            <color indexed="81"/>
            <rFont val="Tahoma"/>
            <family val="2"/>
          </rPr>
          <t>Constraint cell</t>
        </r>
      </text>
    </comment>
  </commentList>
</comments>
</file>

<file path=xl/sharedStrings.xml><?xml version="1.0" encoding="utf-8"?>
<sst xmlns="http://schemas.openxmlformats.org/spreadsheetml/2006/main" count="669" uniqueCount="301">
  <si>
    <t>&lt;=</t>
  </si>
  <si>
    <t>Lbs of Filler</t>
  </si>
  <si>
    <t>Lbs of Corn</t>
  </si>
  <si>
    <t>Lbs of Meat</t>
  </si>
  <si>
    <t>Available</t>
  </si>
  <si>
    <t>Used</t>
  </si>
  <si>
    <t>Constraints</t>
  </si>
  <si>
    <t>Demand</t>
  </si>
  <si>
    <t>Unit Profits</t>
  </si>
  <si>
    <t>Total Profit</t>
  </si>
  <si>
    <t>Number to Make</t>
  </si>
  <si>
    <t>Cat Food</t>
  </si>
  <si>
    <t>Dog Food</t>
  </si>
  <si>
    <t>≥</t>
  </si>
  <si>
    <r>
      <t>Total Calcium</t>
    </r>
    <r>
      <rPr>
        <sz val="11"/>
        <color indexed="8"/>
        <rFont val="Calibri"/>
        <family val="2"/>
      </rPr>
      <t>≥100</t>
    </r>
  </si>
  <si>
    <r>
      <t>Total Vitamin C</t>
    </r>
    <r>
      <rPr>
        <sz val="11"/>
        <color indexed="8"/>
        <rFont val="Calibri"/>
        <family val="2"/>
      </rPr>
      <t>≥100</t>
    </r>
  </si>
  <si>
    <r>
      <t>Total Protein</t>
    </r>
    <r>
      <rPr>
        <sz val="11"/>
        <color indexed="8"/>
        <rFont val="Calibri"/>
        <family val="2"/>
      </rPr>
      <t>≥55</t>
    </r>
  </si>
  <si>
    <t>≤</t>
  </si>
  <si>
    <r>
      <t>Total Calories</t>
    </r>
    <r>
      <rPr>
        <sz val="11"/>
        <color indexed="8"/>
        <rFont val="Calibri"/>
        <family val="2"/>
      </rPr>
      <t>≤ 2000</t>
    </r>
  </si>
  <si>
    <t>Daily Value</t>
  </si>
  <si>
    <t>Objective Function</t>
  </si>
  <si>
    <t>Baked Apple Pie</t>
  </si>
  <si>
    <t>Garden Salad</t>
  </si>
  <si>
    <t>Chicken McNuggets
(6 pieces)</t>
  </si>
  <si>
    <t>Big Mac</t>
  </si>
  <si>
    <t>Cheeseburger</t>
  </si>
  <si>
    <t>Iron</t>
  </si>
  <si>
    <t>Calcium</t>
  </si>
  <si>
    <t>Vit. C</t>
  </si>
  <si>
    <t>Vit. A</t>
  </si>
  <si>
    <t>Sodium (mg)</t>
  </si>
  <si>
    <t>Fat</t>
  </si>
  <si>
    <t>Protein (g)</t>
  </si>
  <si>
    <t>Calories</t>
  </si>
  <si>
    <t>Price($)</t>
  </si>
  <si>
    <t>Decision Var.</t>
  </si>
  <si>
    <t>Menu Item</t>
  </si>
  <si>
    <t>McDonald's Diet Problem</t>
  </si>
  <si>
    <t xml:space="preserve">    Harnessing</t>
  </si>
  <si>
    <t xml:space="preserve">    Wiring</t>
  </si>
  <si>
    <t xml:space="preserve"> Used</t>
  </si>
  <si>
    <t>Hours Required</t>
  </si>
  <si>
    <t># Needed</t>
  </si>
  <si>
    <t># Available</t>
  </si>
  <si>
    <t xml:space="preserve">    Buy</t>
  </si>
  <si>
    <t>Total Cost</t>
  </si>
  <si>
    <t xml:space="preserve">    Make    </t>
  </si>
  <si>
    <t>Cost to</t>
  </si>
  <si>
    <t>Model 3</t>
  </si>
  <si>
    <t>Model 2</t>
  </si>
  <si>
    <t>Model 1</t>
  </si>
  <si>
    <t>Number to</t>
  </si>
  <si>
    <t xml:space="preserve"> ------- Slip Ring -------</t>
  </si>
  <si>
    <t>Quarter</t>
  </si>
  <si>
    <t>Beginning Inventory</t>
  </si>
  <si>
    <t>Unit Produced (Regular Hours-1000s of PCBs)</t>
  </si>
  <si>
    <t>Unit Produced (Overtime Hours-1000s of PCBs)</t>
  </si>
  <si>
    <t>Quarterly Demand (1000s PCBs)</t>
  </si>
  <si>
    <t xml:space="preserve">Ending Inventory    </t>
  </si>
  <si>
    <t>Maximum Regular Hour Production (1000s of PCBs)</t>
  </si>
  <si>
    <t>Unit Production Cost (Regular Hours)</t>
  </si>
  <si>
    <t>Unit Production Cost (Overtime)</t>
  </si>
  <si>
    <t xml:space="preserve">Unit Carrying Cost    </t>
  </si>
  <si>
    <t>Quarterly Production Cost</t>
  </si>
  <si>
    <t>Quarterly Carrying Cost</t>
  </si>
  <si>
    <t>Cargo Loading</t>
  </si>
  <si>
    <t>Decisions</t>
  </si>
  <si>
    <t>F1</t>
  </si>
  <si>
    <t>C1</t>
  </si>
  <si>
    <t>R1</t>
  </si>
  <si>
    <t>F2</t>
  </si>
  <si>
    <t>C2</t>
  </si>
  <si>
    <t>R2</t>
  </si>
  <si>
    <t>F3</t>
  </si>
  <si>
    <t>C3</t>
  </si>
  <si>
    <t>R3</t>
  </si>
  <si>
    <t>F4</t>
  </si>
  <si>
    <t>C4</t>
  </si>
  <si>
    <t>R4</t>
  </si>
  <si>
    <t>(tons)</t>
  </si>
  <si>
    <t>Objective</t>
  </si>
  <si>
    <t>Availability</t>
  </si>
  <si>
    <t>Weight</t>
  </si>
  <si>
    <t>Volume</t>
  </si>
  <si>
    <t>F/R Balance</t>
  </si>
  <si>
    <t xml:space="preserve"> </t>
  </si>
  <si>
    <t>Center Balance</t>
  </si>
  <si>
    <t>There are other optimal solutions that achieve $574,500.</t>
  </si>
  <si>
    <t>(a)</t>
  </si>
  <si>
    <t>Optimal Loading Plan</t>
  </si>
  <si>
    <t>Com 1</t>
  </si>
  <si>
    <t>Com 2</t>
  </si>
  <si>
    <t>Com 3</t>
  </si>
  <si>
    <t>Com 4</t>
  </si>
  <si>
    <t>Front</t>
  </si>
  <si>
    <t>Center</t>
  </si>
  <si>
    <t>Rear</t>
  </si>
  <si>
    <t>Profit =</t>
  </si>
  <si>
    <t>(b)</t>
  </si>
  <si>
    <t>Coordinating advertising and production</t>
  </si>
  <si>
    <t>Data</t>
  </si>
  <si>
    <t>Price/costs</t>
  </si>
  <si>
    <t>T</t>
  </si>
  <si>
    <t>F</t>
  </si>
  <si>
    <t>C</t>
  </si>
  <si>
    <t>P</t>
  </si>
  <si>
    <t>Capacities</t>
  </si>
  <si>
    <t>Potential Sales</t>
  </si>
  <si>
    <t>Material</t>
  </si>
  <si>
    <t>Reg</t>
  </si>
  <si>
    <t>Over</t>
  </si>
  <si>
    <t>Variable</t>
  </si>
  <si>
    <t>Dep1</t>
  </si>
  <si>
    <t>Sales (K)</t>
  </si>
  <si>
    <t>Overtime</t>
  </si>
  <si>
    <t>Dep2</t>
  </si>
  <si>
    <t>Adv</t>
  </si>
  <si>
    <t>Price</t>
  </si>
  <si>
    <t>Max (K)</t>
  </si>
  <si>
    <t>Budget</t>
  </si>
  <si>
    <t>Regular Production</t>
  </si>
  <si>
    <t>Overtime Production</t>
  </si>
  <si>
    <t>Advertising</t>
  </si>
  <si>
    <t>Variables</t>
  </si>
  <si>
    <t>RT</t>
  </si>
  <si>
    <t>RF</t>
  </si>
  <si>
    <t>RC</t>
  </si>
  <si>
    <t>RP</t>
  </si>
  <si>
    <t>OT</t>
  </si>
  <si>
    <t>OF</t>
  </si>
  <si>
    <t>OC</t>
  </si>
  <si>
    <t>OP</t>
  </si>
  <si>
    <t>AdT</t>
  </si>
  <si>
    <t>AdF</t>
  </si>
  <si>
    <t>AdC</t>
  </si>
  <si>
    <t>AdP</t>
  </si>
  <si>
    <t>Units or Dollars (000)</t>
  </si>
  <si>
    <t>Profit (000)</t>
  </si>
  <si>
    <t>Regular 1</t>
  </si>
  <si>
    <t>Regular 2</t>
  </si>
  <si>
    <t>Overtime 1</t>
  </si>
  <si>
    <t>Overtime 2</t>
  </si>
  <si>
    <t>Demand T</t>
  </si>
  <si>
    <t>Demand F</t>
  </si>
  <si>
    <t>Demand C</t>
  </si>
  <si>
    <t>Demand P</t>
  </si>
  <si>
    <t>Ad. Ceiling T</t>
  </si>
  <si>
    <t>Ad. Ceiling F</t>
  </si>
  <si>
    <t>Ad. Ceiling C</t>
  </si>
  <si>
    <t>Ad. Ceiling P</t>
  </si>
  <si>
    <t>Output Plan</t>
  </si>
  <si>
    <t>Total</t>
  </si>
  <si>
    <t>Base</t>
  </si>
  <si>
    <t>Pct</t>
  </si>
  <si>
    <t>Incr.</t>
  </si>
  <si>
    <t>Dmd</t>
  </si>
  <si>
    <t>Mcost</t>
  </si>
  <si>
    <t>Vcost</t>
  </si>
  <si>
    <t>Ocost</t>
  </si>
  <si>
    <t>Rev</t>
  </si>
  <si>
    <t>Dep 1</t>
  </si>
  <si>
    <t>Dep 2</t>
  </si>
  <si>
    <t>Cost</t>
  </si>
  <si>
    <t>Net</t>
  </si>
  <si>
    <t>Zero</t>
  </si>
  <si>
    <t>Value of additional capacity in Dept. 1.</t>
  </si>
  <si>
    <t>Value of additional unit of capacity in Dept. 2.</t>
  </si>
  <si>
    <t>(c)</t>
  </si>
  <si>
    <t>Value of additional advertising, per dollar of advertising budget.</t>
  </si>
  <si>
    <t>(d)</t>
  </si>
  <si>
    <t xml:space="preserve">In this problem, regular </t>
  </si>
  <si>
    <t>Scheduling police officers</t>
  </si>
  <si>
    <t>Number of workers with this pair of days off</t>
  </si>
  <si>
    <t>Days off</t>
  </si>
  <si>
    <t>Not consecutive?</t>
  </si>
  <si>
    <t>Number of workers</t>
  </si>
  <si>
    <t>Number working each day</t>
  </si>
  <si>
    <t>Sa,Su</t>
  </si>
  <si>
    <t>Day</t>
  </si>
  <si>
    <t>Working</t>
  </si>
  <si>
    <t>Required</t>
  </si>
  <si>
    <t>Sa,M</t>
  </si>
  <si>
    <t>Sa</t>
  </si>
  <si>
    <t>&gt;=</t>
  </si>
  <si>
    <t>Sa,Tu</t>
  </si>
  <si>
    <t>Su</t>
  </si>
  <si>
    <t>Sa,W</t>
  </si>
  <si>
    <t>M</t>
  </si>
  <si>
    <t>Sa,Th</t>
  </si>
  <si>
    <t>Tu</t>
  </si>
  <si>
    <t>Sa,F</t>
  </si>
  <si>
    <t>W</t>
  </si>
  <si>
    <t>Su,M</t>
  </si>
  <si>
    <t>Th</t>
  </si>
  <si>
    <t>Su,Tu</t>
  </si>
  <si>
    <t>Su,W</t>
  </si>
  <si>
    <t>Su,Th</t>
  </si>
  <si>
    <t>Number with non-consecutive days off</t>
  </si>
  <si>
    <t>Su,F</t>
  </si>
  <si>
    <t>M,Tu</t>
  </si>
  <si>
    <t>M,W</t>
  </si>
  <si>
    <t>M,Th</t>
  </si>
  <si>
    <t>M,F</t>
  </si>
  <si>
    <t>Tu,W</t>
  </si>
  <si>
    <t>Tu,Th</t>
  </si>
  <si>
    <t>Tu,F</t>
  </si>
  <si>
    <t>W,Th</t>
  </si>
  <si>
    <t>W,F</t>
  </si>
  <si>
    <t>Th,F</t>
  </si>
  <si>
    <t>Unwind Wine Company</t>
  </si>
  <si>
    <t>Selling price/ounce</t>
  </si>
  <si>
    <t>Data for processes (running one hour)</t>
  </si>
  <si>
    <t>Process 1</t>
  </si>
  <si>
    <t>Process 2</t>
  </si>
  <si>
    <t>Raw material required</t>
  </si>
  <si>
    <t>Labor hours required</t>
  </si>
  <si>
    <t>Hours to run processes</t>
  </si>
  <si>
    <t>Results from processes</t>
  </si>
  <si>
    <t>Raw material used</t>
  </si>
  <si>
    <t>Labor hours used</t>
  </si>
  <si>
    <t>Yield of wine 1</t>
  </si>
  <si>
    <t>Yield of wine 2</t>
  </si>
  <si>
    <t>OV</t>
  </si>
  <si>
    <t>LL</t>
  </si>
  <si>
    <t>Wine 1</t>
  </si>
  <si>
    <t>Wine 2</t>
  </si>
  <si>
    <t>Actual (in ounces)</t>
  </si>
  <si>
    <t>Minimum</t>
  </si>
  <si>
    <t>Revenue</t>
  </si>
  <si>
    <t>We add a constraint in the solver where M2&gt;=M3.</t>
  </si>
  <si>
    <t>Customer purchases</t>
  </si>
  <si>
    <t>Value of products to customers</t>
  </si>
  <si>
    <t>Group 1</t>
  </si>
  <si>
    <t>Group 2</t>
  </si>
  <si>
    <t>A</t>
  </si>
  <si>
    <t>B</t>
  </si>
  <si>
    <t>Prices</t>
  </si>
  <si>
    <t>Number of members</t>
  </si>
  <si>
    <t>Revenue from group 1</t>
  </si>
  <si>
    <t>Revenue from group 2</t>
  </si>
  <si>
    <t>Total revenue</t>
  </si>
  <si>
    <t>Executive</t>
  </si>
  <si>
    <t>Creativista</t>
  </si>
  <si>
    <t>Group 1 constraints (to ensure they buy Executive)</t>
  </si>
  <si>
    <t>Group 2 constraints (to ensure they buy Creativista)</t>
  </si>
  <si>
    <t>Net Utility perceived by groups</t>
  </si>
  <si>
    <t>Data on Wine Blends</t>
  </si>
  <si>
    <t>Ocean View</t>
  </si>
  <si>
    <t>Lake Life</t>
  </si>
  <si>
    <t>Minimum percent of type 1 wine</t>
  </si>
  <si>
    <t>Yield of type 1 wine</t>
  </si>
  <si>
    <t>Yield of type 2 wine</t>
  </si>
  <si>
    <t>Percentage constraints for type 1 wine in the blended wines</t>
  </si>
  <si>
    <t>Blending (ounces of wine types to make blended wines)</t>
  </si>
  <si>
    <t>Consecutive?</t>
  </si>
  <si>
    <t>Number with consecutive days off</t>
  </si>
  <si>
    <t>The firm should make 3,000, 300, and 900 models 1,2, and 3s, respectively, and purchase 1700 Model 2s. The optimal cost is $456,800.</t>
  </si>
  <si>
    <t>This additional constraint increases costs by 460,000-456,800=</t>
  </si>
  <si>
    <t xml:space="preserve">The total cost decreases from </t>
  </si>
  <si>
    <t xml:space="preserve">to </t>
  </si>
  <si>
    <t>which is a decrease of</t>
  </si>
  <si>
    <t>. Since this decrease is greater than $10,000, the firm should use this new process.</t>
  </si>
  <si>
    <t>part d.</t>
  </si>
  <si>
    <t>The firm should produce 40,000 lbs in the first three quarters and 25,000 in the last quarter using regular time. The firm should also produce 10,000 and 35,000 lbs of paint, respectively, in the second and third quarters using overtime.</t>
  </si>
  <si>
    <t xml:space="preserve">The total cost is </t>
  </si>
  <si>
    <t>The firm should set the price of the Executive as</t>
  </si>
  <si>
    <t>The firm should set the price of the Creativista as</t>
  </si>
  <si>
    <t>The optimal revenue is</t>
  </si>
  <si>
    <t>The firm should use 4625 ounces of type 1 wine and 1541.67 ounces of type 2 wine in Ocean View.</t>
  </si>
  <si>
    <t>The firm should use 375 ounces of type 1 wine and 458.33 ounces of type 2 wine in Lake Life.</t>
  </si>
  <si>
    <t xml:space="preserve">The optimal profit is </t>
  </si>
  <si>
    <t>Net Utility of the Executive</t>
  </si>
  <si>
    <t>Net Utility of the Creativista</t>
  </si>
  <si>
    <t xml:space="preserve">We increased the right hand side of the overtime capacity constraints for department 1 and department 2 individually. The objective function values do not change. There is enough regular time capacity that overtime is not needed. </t>
  </si>
  <si>
    <t xml:space="preserve">Similar reasoning.  </t>
  </si>
  <si>
    <t>The firm cannot produce at least 40 and 30 bags of dog and cat food, respectively, with the available materials.</t>
  </si>
  <si>
    <t>part c</t>
  </si>
  <si>
    <t>Rubric:</t>
  </si>
  <si>
    <t>If the students didn't mention that this problem is infeasible or not solveable. Do not take off points, but give the following feedback:</t>
  </si>
  <si>
    <t xml:space="preserve">You must pay attention to the message Excel Solver gives before interpreting the values on the spreadsheet. This problem is infeasible and Excel Solver gives "Solver could not find a feasible solution." error. When you receive this error, do not interpret the values on the spreadsheet. </t>
  </si>
  <si>
    <t>If the students solved the problem, but didn’t report the optimal solution or the optimal objective function value, do not take off points but write the following comment:</t>
  </si>
  <si>
    <t>As an analyst, you know how to interpret the output, but your supervisor may not. You must always express your findings in a way a person without any knowledge of optimization can understand.</t>
  </si>
  <si>
    <t xml:space="preserve">Solution: The firm should produce 10 and 12 bags of dog and cat food, respectively. The optimal profit is $100. </t>
  </si>
  <si>
    <t xml:space="preserve">Solution: Solver couldn't find a feasible solution which means that there is no solution to this problem. </t>
  </si>
  <si>
    <t>If the students found the correct solution, but did not report their findings as shown above, write the following feedback:</t>
  </si>
  <si>
    <t>Solution: The optimal profit increases from $100 to $101. Hence, one more pound of meat is worth at most $1 to the firm.</t>
  </si>
  <si>
    <t>The marginal value of a resource indicates the value of one unit of that resource. In this problem, having 101 lbs of meat instead of 100 lbs of meat translates to a $1 increase in profits. Hence, the firm would be willing to pay up to $1 for an extra lb of meat.</t>
  </si>
  <si>
    <t xml:space="preserve">Solution without integer restrictions: We should purchase 6.34 cheeseburgers, 0.59 garden salad, 1.27 baked apple pies at a total cost of $6.59. </t>
  </si>
  <si>
    <t xml:space="preserve">Solution without integer restrictions: We should purchase 7 cheeseburgers, 2 garden salads at a total cost of $8.93. </t>
  </si>
  <si>
    <t xml:space="preserve">There are two solutions to this problem; accept either one as correct. This solution assumes that the yellow highlighted cell's value is 190. </t>
  </si>
  <si>
    <t xml:space="preserve">There are two solutions to this problem; accept either one as correct. This solution assumes that the yellow highlighted cell's value is 90. </t>
  </si>
  <si>
    <t xml:space="preserve">We increased the right hand side of the overtime capacity constraints for department 1 and department 2 individually. </t>
  </si>
  <si>
    <t>Raise potential sales to 101. Actual sales increases to 107.464 from 106.4. Incremental profit is $40.43. The marginal value is $40.43/.064=$38.</t>
  </si>
  <si>
    <t>Raise potential sales to 36. Actual sales increase from 40.25 to 41.4. Incremental profit is 78.2. The marginal value is 78.2/1.15=$68</t>
  </si>
  <si>
    <t>Actual Sales</t>
  </si>
  <si>
    <t>Difference in Sales</t>
  </si>
  <si>
    <t>Raise potential sales to 61. (It is okay to increase sales to 61 instead of 60.001 because the profit is also given in $1000s.) Actual sales goes to 61, an increase of 1.  Incremental profit is $38.  Marginal value is $38/1=$38.</t>
  </si>
  <si>
    <t>Raise potential sales to 61. Actual sales goes to 61, an increase of 1.12.   Incremental profit is 42.56. Marginal value is 42.56/1.12=38.</t>
  </si>
  <si>
    <t>Raise potential sales to 21. Actual sales goes to 21 and incremental profit is $49 which is also the marginal value.</t>
  </si>
  <si>
    <t>No change in profit.</t>
  </si>
  <si>
    <t>The solution does not change. Mary 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</si>
</sst>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44" formatCode="_(&quot;$&quot;* #,##0.00_);_(&quot;$&quot;* \(#,##0.00\);_(&quot;$&quot;* &quot;-&quot;??_);_(@_)"/>
    <numFmt numFmtId="43" formatCode="_(* #,##0.00_);_(* \(#,##0.00\);_(* &quot;-&quot;??_);_(@_)"/>
    <numFmt numFmtId="164" formatCode="0_)"/>
    <numFmt numFmtId="165" formatCode="&quot;$&quot;#,##0"/>
    <numFmt numFmtId="166" formatCode="&quot;$&quot;#,##0.00"/>
    <numFmt numFmtId="167" formatCode="0.0"/>
    <numFmt numFmtId="168" formatCode="_(* #,##0_);_(* \(#,##0\);_(* &quot;-&quot;??_);_(@_)"/>
    <numFmt numFmtId="169" formatCode="_(* #,##0.000_);_(* \(#,##0.000\);_(* &quot;-&quot;??_);_(@_)"/>
    <numFmt numFmtId="170" formatCode="_(* #,##0.00_);_(* \(#,##0.00\);_(* &quot;-&quot;???_);_(@_)"/>
    <numFmt numFmtId="171" formatCode="&quot;$&quot;#,##0;\-&quot;$&quot;#,##0"/>
    <numFmt numFmtId="172" formatCode="&quot;$&quot;#,##0.00;\-&quot;$&quot;#,##0.00"/>
    <numFmt numFmtId="173" formatCode="&quot;$&quot;#,##0.0_);\(&quot;$&quot;#,##0.0\)"/>
  </numFmts>
  <fonts count="27" x14ac:knownFonts="1">
    <font>
      <sz val="11"/>
      <color theme="1"/>
      <name val="Calibri"/>
      <family val="2"/>
      <scheme val="minor"/>
    </font>
    <font>
      <sz val="10"/>
      <name val="Arial"/>
      <family val="2"/>
    </font>
    <font>
      <b/>
      <sz val="10"/>
      <name val="Arial"/>
      <family val="2"/>
    </font>
    <font>
      <b/>
      <sz val="10"/>
      <color rgb="FFFF0000"/>
      <name val="Arial"/>
      <family val="2"/>
    </font>
    <font>
      <b/>
      <sz val="10"/>
      <color rgb="FF0000FF"/>
      <name val="Arial"/>
      <family val="2"/>
    </font>
    <font>
      <b/>
      <sz val="10"/>
      <color rgb="FF008000"/>
      <name val="Arial"/>
      <family val="2"/>
    </font>
    <font>
      <sz val="8"/>
      <color indexed="8"/>
      <name val="Tahoma"/>
      <family val="2"/>
    </font>
    <font>
      <sz val="11"/>
      <color theme="1"/>
      <name val="Calibri"/>
      <family val="2"/>
    </font>
    <font>
      <sz val="11"/>
      <color indexed="8"/>
      <name val="Calibri"/>
      <family val="2"/>
    </font>
    <font>
      <b/>
      <sz val="11"/>
      <color theme="1"/>
      <name val="Calibri"/>
      <family val="2"/>
      <scheme val="minor"/>
    </font>
    <font>
      <b/>
      <sz val="10"/>
      <color indexed="10"/>
      <name val="Arial"/>
      <family val="2"/>
    </font>
    <font>
      <b/>
      <sz val="10"/>
      <color indexed="12"/>
      <name val="Arial"/>
      <family val="2"/>
    </font>
    <font>
      <b/>
      <sz val="10"/>
      <color indexed="17"/>
      <name val="Arial"/>
      <family val="2"/>
    </font>
    <font>
      <sz val="8"/>
      <color indexed="81"/>
      <name val="Tahoma"/>
      <family val="2"/>
    </font>
    <font>
      <sz val="11"/>
      <color theme="1"/>
      <name val="Calibri"/>
      <family val="2"/>
      <scheme val="minor"/>
    </font>
    <font>
      <sz val="10"/>
      <name val="Arial"/>
      <family val="2"/>
    </font>
    <font>
      <sz val="10"/>
      <color indexed="12"/>
      <name val="Arial"/>
      <family val="2"/>
    </font>
    <font>
      <b/>
      <sz val="10"/>
      <color indexed="22"/>
      <name val="Arial"/>
      <family val="2"/>
    </font>
    <font>
      <i/>
      <sz val="10"/>
      <name val="Arial"/>
      <family val="2"/>
    </font>
    <font>
      <sz val="10"/>
      <color indexed="22"/>
      <name val="Arial"/>
      <family val="2"/>
    </font>
    <font>
      <b/>
      <i/>
      <sz val="10"/>
      <color indexed="12"/>
      <name val="Arial"/>
      <family val="2"/>
    </font>
    <font>
      <b/>
      <sz val="9"/>
      <color indexed="12"/>
      <name val="Arial"/>
      <family val="2"/>
    </font>
    <font>
      <sz val="9"/>
      <color indexed="12"/>
      <name val="Arial"/>
      <family val="2"/>
    </font>
    <font>
      <sz val="9"/>
      <name val="Arial"/>
      <family val="2"/>
    </font>
    <font>
      <sz val="10"/>
      <name val="Arial"/>
      <family val="2"/>
    </font>
    <font>
      <b/>
      <sz val="11"/>
      <name val="Calibri"/>
      <family val="2"/>
    </font>
    <font>
      <sz val="11"/>
      <name val="Calibri"/>
      <family val="2"/>
    </font>
  </fonts>
  <fills count="17">
    <fill>
      <patternFill patternType="none"/>
    </fill>
    <fill>
      <patternFill patternType="gray125"/>
    </fill>
    <fill>
      <patternFill patternType="solid">
        <fgColor rgb="FF92CDDC"/>
        <bgColor rgb="FF000000"/>
      </patternFill>
    </fill>
    <fill>
      <patternFill patternType="solid">
        <fgColor rgb="FFFFC000"/>
        <bgColor indexed="64"/>
      </patternFill>
    </fill>
    <fill>
      <patternFill patternType="solid">
        <fgColor rgb="FFC4D79B"/>
        <bgColor rgb="FF000000"/>
      </patternFill>
    </fill>
    <fill>
      <patternFill patternType="solid">
        <fgColor rgb="FFFFCC99"/>
        <bgColor rgb="FF000000"/>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47"/>
        <bgColor indexed="64"/>
      </patternFill>
    </fill>
    <fill>
      <patternFill patternType="solid">
        <fgColor theme="5" tint="0.59999389629810485"/>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5" tint="0.59996337778862885"/>
        <bgColor indexed="64"/>
      </patternFill>
    </fill>
    <fill>
      <patternFill patternType="solid">
        <fgColor theme="4" tint="0.59996337778862885"/>
        <bgColor indexed="64"/>
      </patternFill>
    </fill>
    <fill>
      <patternFill patternType="solid">
        <fgColor theme="0" tint="-0.2499465926084170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8">
    <xf numFmtId="0" fontId="0" fillId="0" borderId="0"/>
    <xf numFmtId="43" fontId="14" fillId="0" borderId="0" applyFont="0" applyFill="0" applyBorder="0" applyAlignment="0" applyProtection="0"/>
    <xf numFmtId="0" fontId="15"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4" fillId="0" borderId="0"/>
    <xf numFmtId="0" fontId="1" fillId="0" borderId="0"/>
  </cellStyleXfs>
  <cellXfs count="227">
    <xf numFmtId="0" fontId="0" fillId="0" borderId="0" xfId="0"/>
    <xf numFmtId="0" fontId="1" fillId="0" borderId="0" xfId="0" applyFont="1" applyFill="1" applyBorder="1"/>
    <xf numFmtId="0" fontId="2" fillId="0" borderId="0" xfId="0" applyFont="1" applyFill="1" applyBorder="1" applyAlignment="1" applyProtection="1">
      <alignment horizontal="center"/>
    </xf>
    <xf numFmtId="37" fontId="2" fillId="2" borderId="0" xfId="0" applyNumberFormat="1" applyFont="1" applyFill="1" applyBorder="1" applyAlignment="1" applyProtection="1">
      <alignment horizontal="center"/>
    </xf>
    <xf numFmtId="37" fontId="3" fillId="2" borderId="1" xfId="0" applyNumberFormat="1" applyFont="1" applyFill="1" applyBorder="1" applyAlignment="1" applyProtection="1">
      <alignment horizontal="center"/>
    </xf>
    <xf numFmtId="0" fontId="2" fillId="0" borderId="0" xfId="0" applyFont="1" applyFill="1" applyBorder="1" applyAlignment="1" applyProtection="1">
      <alignment horizontal="left"/>
    </xf>
    <xf numFmtId="37" fontId="2" fillId="0" borderId="0" xfId="0" applyNumberFormat="1" applyFont="1" applyFill="1" applyBorder="1" applyAlignment="1" applyProtection="1">
      <alignment horizontal="center"/>
    </xf>
    <xf numFmtId="0" fontId="1" fillId="0" borderId="0" xfId="0" applyFont="1" applyFill="1" applyBorder="1" applyAlignment="1">
      <alignment horizontal="center"/>
    </xf>
    <xf numFmtId="5" fontId="1" fillId="0" borderId="0" xfId="0" applyNumberFormat="1" applyFont="1" applyFill="1" applyBorder="1" applyProtection="1"/>
    <xf numFmtId="0" fontId="2" fillId="0" borderId="0" xfId="0" applyFont="1" applyFill="1" applyBorder="1" applyAlignment="1">
      <alignment horizontal="center"/>
    </xf>
    <xf numFmtId="0" fontId="2" fillId="3" borderId="0" xfId="0" applyFont="1" applyFill="1" applyBorder="1" applyAlignment="1">
      <alignment horizontal="center"/>
    </xf>
    <xf numFmtId="5" fontId="4" fillId="0" borderId="0" xfId="0" applyNumberFormat="1" applyFont="1" applyFill="1" applyBorder="1" applyAlignment="1" applyProtection="1">
      <alignment horizontal="center"/>
    </xf>
    <xf numFmtId="5" fontId="2" fillId="0" borderId="0" xfId="0" applyNumberFormat="1" applyFont="1" applyFill="1" applyBorder="1" applyAlignment="1" applyProtection="1">
      <alignment horizontal="center"/>
    </xf>
    <xf numFmtId="5" fontId="4" fillId="4" borderId="2" xfId="0" applyNumberFormat="1" applyFont="1" applyFill="1" applyBorder="1" applyAlignment="1" applyProtection="1">
      <alignment horizontal="center"/>
    </xf>
    <xf numFmtId="164" fontId="5" fillId="5" borderId="3" xfId="0" applyNumberFormat="1" applyFont="1" applyFill="1" applyBorder="1" applyAlignment="1" applyProtection="1">
      <alignment horizontal="center"/>
    </xf>
    <xf numFmtId="0" fontId="2" fillId="0" borderId="0" xfId="0" applyFont="1" applyFill="1" applyBorder="1"/>
    <xf numFmtId="0" fontId="0" fillId="0" borderId="4" xfId="0" applyFill="1" applyBorder="1"/>
    <xf numFmtId="0" fontId="7" fillId="0" borderId="5" xfId="0" applyFont="1" applyFill="1" applyBorder="1" applyAlignment="1">
      <alignment horizontal="center"/>
    </xf>
    <xf numFmtId="0" fontId="0" fillId="6" borderId="6" xfId="0" applyFill="1" applyBorder="1"/>
    <xf numFmtId="0" fontId="0" fillId="0" borderId="0" xfId="0" applyFont="1" applyFill="1" applyBorder="1"/>
    <xf numFmtId="0" fontId="0" fillId="0" borderId="7" xfId="0" applyFill="1" applyBorder="1"/>
    <xf numFmtId="0" fontId="7" fillId="0" borderId="0" xfId="0" applyFont="1" applyFill="1" applyBorder="1" applyAlignment="1">
      <alignment horizontal="center"/>
    </xf>
    <xf numFmtId="0" fontId="0" fillId="6" borderId="8" xfId="0" applyFill="1" applyBorder="1"/>
    <xf numFmtId="0" fontId="0" fillId="0" borderId="9" xfId="0" applyFill="1" applyBorder="1"/>
    <xf numFmtId="0" fontId="7" fillId="0" borderId="10" xfId="0" applyFont="1" applyFill="1" applyBorder="1" applyAlignment="1">
      <alignment horizontal="center"/>
    </xf>
    <xf numFmtId="0" fontId="0" fillId="6" borderId="11" xfId="0" applyFill="1" applyBorder="1"/>
    <xf numFmtId="0" fontId="9" fillId="6" borderId="0" xfId="0" applyFont="1" applyFill="1"/>
    <xf numFmtId="0" fontId="0" fillId="7" borderId="12" xfId="0" applyFill="1" applyBorder="1"/>
    <xf numFmtId="0" fontId="9" fillId="7" borderId="0" xfId="0" applyFont="1" applyFill="1"/>
    <xf numFmtId="0" fontId="0" fillId="0" borderId="0" xfId="0" applyBorder="1"/>
    <xf numFmtId="0" fontId="9" fillId="0" borderId="0" xfId="0" applyFont="1" applyFill="1" applyBorder="1"/>
    <xf numFmtId="0" fontId="9" fillId="0" borderId="0" xfId="0" applyFont="1" applyBorder="1"/>
    <xf numFmtId="0" fontId="0" fillId="0" borderId="13" xfId="0" applyBorder="1"/>
    <xf numFmtId="0" fontId="0" fillId="0" borderId="14" xfId="0" applyBorder="1"/>
    <xf numFmtId="0" fontId="9" fillId="8" borderId="15" xfId="0" applyFont="1" applyFill="1" applyBorder="1"/>
    <xf numFmtId="0" fontId="9" fillId="0" borderId="16" xfId="0" applyFont="1" applyBorder="1"/>
    <xf numFmtId="0" fontId="0" fillId="0" borderId="17" xfId="0" applyBorder="1"/>
    <xf numFmtId="0" fontId="0" fillId="0" borderId="1" xfId="0" applyBorder="1"/>
    <xf numFmtId="0" fontId="9" fillId="8" borderId="18" xfId="0" applyFont="1" applyFill="1" applyBorder="1"/>
    <xf numFmtId="0" fontId="9" fillId="0" borderId="19" xfId="0" applyFont="1" applyBorder="1"/>
    <xf numFmtId="0" fontId="9" fillId="8" borderId="18" xfId="0" applyFont="1" applyFill="1" applyBorder="1" applyAlignment="1">
      <alignment wrapText="1"/>
    </xf>
    <xf numFmtId="0" fontId="9" fillId="0" borderId="19" xfId="0" applyFont="1" applyBorder="1" applyAlignment="1">
      <alignment wrapText="1"/>
    </xf>
    <xf numFmtId="0" fontId="0" fillId="0" borderId="20" xfId="0" applyBorder="1"/>
    <xf numFmtId="0" fontId="0" fillId="0" borderId="21" xfId="0" applyBorder="1"/>
    <xf numFmtId="0" fontId="9" fillId="8" borderId="22" xfId="0" applyFont="1" applyFill="1" applyBorder="1"/>
    <xf numFmtId="0" fontId="9" fillId="0" borderId="23" xfId="0" applyFont="1" applyBorder="1"/>
    <xf numFmtId="0" fontId="9" fillId="0" borderId="24" xfId="0" applyFont="1" applyBorder="1"/>
    <xf numFmtId="0" fontId="9" fillId="8" borderId="12" xfId="0" applyFont="1" applyFill="1" applyBorder="1"/>
    <xf numFmtId="0" fontId="0" fillId="0" borderId="12" xfId="0" applyBorder="1"/>
    <xf numFmtId="0" fontId="9" fillId="0" borderId="0" xfId="0" applyFont="1"/>
    <xf numFmtId="0" fontId="1" fillId="0" borderId="0" xfId="0" applyFont="1"/>
    <xf numFmtId="37" fontId="2" fillId="0" borderId="0" xfId="0" applyNumberFormat="1" applyFont="1" applyAlignment="1" applyProtection="1">
      <alignment horizontal="center"/>
    </xf>
    <xf numFmtId="37" fontId="10" fillId="9" borderId="1" xfId="0" applyNumberFormat="1" applyFont="1" applyFill="1" applyBorder="1" applyAlignment="1" applyProtection="1">
      <alignment horizontal="center"/>
    </xf>
    <xf numFmtId="0" fontId="2" fillId="0" borderId="0" xfId="0" applyFont="1" applyAlignment="1" applyProtection="1">
      <alignment horizontal="center"/>
    </xf>
    <xf numFmtId="0" fontId="2" fillId="0" borderId="0" xfId="0" applyFont="1" applyAlignment="1" applyProtection="1">
      <alignment horizontal="left"/>
    </xf>
    <xf numFmtId="0" fontId="1" fillId="0" borderId="0" xfId="0" applyFont="1" applyAlignment="1">
      <alignment horizontal="center"/>
    </xf>
    <xf numFmtId="0" fontId="2" fillId="0" borderId="0" xfId="0" applyFont="1"/>
    <xf numFmtId="5" fontId="11" fillId="9" borderId="2" xfId="0" applyNumberFormat="1" applyFont="1" applyFill="1" applyBorder="1" applyAlignment="1" applyProtection="1">
      <alignment horizontal="center"/>
    </xf>
    <xf numFmtId="5" fontId="2" fillId="0" borderId="0" xfId="0" applyNumberFormat="1" applyFont="1" applyAlignment="1" applyProtection="1">
      <alignment horizontal="center"/>
    </xf>
    <xf numFmtId="37" fontId="12" fillId="9" borderId="3" xfId="0" applyNumberFormat="1" applyFont="1" applyFill="1" applyBorder="1" applyAlignment="1" applyProtection="1">
      <alignment horizontal="center"/>
    </xf>
    <xf numFmtId="0" fontId="11" fillId="0" borderId="0" xfId="0" applyFont="1" applyFill="1" applyBorder="1" applyAlignment="1">
      <alignment horizontal="center"/>
    </xf>
    <xf numFmtId="0" fontId="2" fillId="0" borderId="0" xfId="0" applyFont="1" applyAlignment="1">
      <alignment horizontal="centerContinuous"/>
    </xf>
    <xf numFmtId="0" fontId="2" fillId="0" borderId="0" xfId="0" applyFont="1" applyAlignment="1" applyProtection="1">
      <alignment horizontal="centerContinuous"/>
    </xf>
    <xf numFmtId="0" fontId="1" fillId="0" borderId="0" xfId="0" applyFont="1" applyAlignment="1">
      <alignment horizontal="centerContinuous"/>
    </xf>
    <xf numFmtId="0" fontId="2" fillId="0" borderId="0" xfId="0" applyFont="1" applyAlignment="1">
      <alignment horizontal="center"/>
    </xf>
    <xf numFmtId="0" fontId="2" fillId="0" borderId="0" xfId="0" applyFont="1" applyBorder="1" applyAlignment="1">
      <alignment horizontal="left"/>
    </xf>
    <xf numFmtId="3" fontId="2" fillId="0" borderId="0" xfId="1" applyNumberFormat="1" applyFont="1" applyBorder="1" applyAlignment="1">
      <alignment horizontal="center"/>
    </xf>
    <xf numFmtId="3" fontId="14" fillId="0" borderId="0" xfId="1" applyNumberFormat="1" applyFont="1" applyBorder="1" applyAlignment="1">
      <alignment horizontal="center"/>
    </xf>
    <xf numFmtId="3" fontId="12" fillId="10" borderId="25" xfId="1" applyNumberFormat="1" applyFont="1" applyFill="1" applyBorder="1" applyAlignment="1">
      <alignment horizontal="center"/>
    </xf>
    <xf numFmtId="3" fontId="12" fillId="10" borderId="26" xfId="1" applyNumberFormat="1" applyFont="1" applyFill="1" applyBorder="1" applyAlignment="1">
      <alignment horizontal="center"/>
    </xf>
    <xf numFmtId="3" fontId="12" fillId="10" borderId="27" xfId="1" applyNumberFormat="1" applyFont="1" applyFill="1" applyBorder="1" applyAlignment="1">
      <alignment horizontal="center"/>
    </xf>
    <xf numFmtId="3" fontId="2" fillId="10" borderId="28" xfId="1" applyNumberFormat="1" applyFont="1" applyFill="1" applyBorder="1" applyAlignment="1">
      <alignment horizontal="center"/>
    </xf>
    <xf numFmtId="3" fontId="2" fillId="10" borderId="29" xfId="1" applyNumberFormat="1" applyFont="1" applyFill="1" applyBorder="1" applyAlignment="1">
      <alignment horizontal="center"/>
    </xf>
    <xf numFmtId="3" fontId="2" fillId="10" borderId="30" xfId="1" applyNumberFormat="1" applyFont="1" applyFill="1" applyBorder="1" applyAlignment="1">
      <alignment horizontal="center"/>
    </xf>
    <xf numFmtId="3" fontId="10" fillId="6" borderId="1" xfId="1" applyNumberFormat="1" applyFont="1" applyFill="1" applyBorder="1" applyAlignment="1">
      <alignment horizontal="center"/>
    </xf>
    <xf numFmtId="3" fontId="10" fillId="0" borderId="0" xfId="1" applyNumberFormat="1" applyFont="1" applyFill="1" applyBorder="1" applyAlignment="1">
      <alignment horizontal="center"/>
    </xf>
    <xf numFmtId="165" fontId="2" fillId="0" borderId="0" xfId="0" applyNumberFormat="1" applyFont="1" applyFill="1" applyBorder="1" applyAlignment="1">
      <alignment horizontal="center"/>
    </xf>
    <xf numFmtId="166" fontId="2" fillId="0" borderId="0" xfId="1" applyNumberFormat="1" applyFont="1" applyBorder="1" applyAlignment="1">
      <alignment horizontal="center"/>
    </xf>
    <xf numFmtId="0" fontId="2" fillId="0" borderId="0" xfId="0" applyFont="1" applyBorder="1"/>
    <xf numFmtId="3" fontId="9" fillId="0" borderId="0" xfId="1" applyNumberFormat="1" applyFont="1" applyBorder="1" applyAlignment="1">
      <alignment horizontal="center"/>
    </xf>
    <xf numFmtId="165" fontId="9" fillId="0" borderId="0" xfId="0" applyNumberFormat="1" applyFont="1" applyFill="1" applyBorder="1" applyAlignment="1">
      <alignment horizontal="center"/>
    </xf>
    <xf numFmtId="165" fontId="0" fillId="11" borderId="0" xfId="0" applyNumberFormat="1" applyFill="1"/>
    <xf numFmtId="0" fontId="2" fillId="0" borderId="0" xfId="2" applyFont="1"/>
    <xf numFmtId="0" fontId="15" fillId="0" borderId="0" xfId="2"/>
    <xf numFmtId="1" fontId="15" fillId="0" borderId="0" xfId="2" applyNumberFormat="1"/>
    <xf numFmtId="0" fontId="15" fillId="0" borderId="0" xfId="2" applyAlignment="1">
      <alignment horizontal="center"/>
    </xf>
    <xf numFmtId="167" fontId="15" fillId="12" borderId="31" xfId="2" applyNumberFormat="1" applyFill="1" applyBorder="1"/>
    <xf numFmtId="167" fontId="15" fillId="12" borderId="32" xfId="2" applyNumberFormat="1" applyFill="1" applyBorder="1"/>
    <xf numFmtId="167" fontId="15" fillId="12" borderId="33" xfId="2" applyNumberFormat="1" applyFill="1" applyBorder="1"/>
    <xf numFmtId="1" fontId="15" fillId="0" borderId="0" xfId="2" applyNumberFormat="1" applyAlignment="1">
      <alignment horizontal="center"/>
    </xf>
    <xf numFmtId="168" fontId="0" fillId="13" borderId="1" xfId="3" applyNumberFormat="1" applyFont="1" applyFill="1" applyBorder="1"/>
    <xf numFmtId="0" fontId="15" fillId="0" borderId="0" xfId="2" applyAlignment="1">
      <alignment horizontal="right"/>
    </xf>
    <xf numFmtId="1" fontId="0" fillId="0" borderId="0" xfId="3" applyNumberFormat="1" applyFont="1"/>
    <xf numFmtId="0" fontId="15" fillId="0" borderId="34" xfId="2" applyBorder="1"/>
    <xf numFmtId="0" fontId="15" fillId="0" borderId="35" xfId="2" applyBorder="1"/>
    <xf numFmtId="0" fontId="1" fillId="0" borderId="35" xfId="2" applyFont="1" applyBorder="1"/>
    <xf numFmtId="0" fontId="15" fillId="0" borderId="36" xfId="2" applyBorder="1"/>
    <xf numFmtId="0" fontId="16" fillId="0" borderId="0" xfId="2" applyFont="1"/>
    <xf numFmtId="0" fontId="11" fillId="0" borderId="0" xfId="2" applyFont="1" applyAlignment="1">
      <alignment horizontal="center"/>
    </xf>
    <xf numFmtId="0" fontId="16" fillId="0" borderId="0" xfId="2" applyFont="1" applyAlignment="1">
      <alignment horizontal="center"/>
    </xf>
    <xf numFmtId="0" fontId="16" fillId="0" borderId="0" xfId="2" applyFont="1" applyAlignment="1">
      <alignment horizontal="right"/>
    </xf>
    <xf numFmtId="0" fontId="16" fillId="0" borderId="25" xfId="2" applyFont="1" applyBorder="1"/>
    <xf numFmtId="0" fontId="16" fillId="0" borderId="26" xfId="2" applyFont="1" applyBorder="1"/>
    <xf numFmtId="0" fontId="16" fillId="0" borderId="27" xfId="2" applyFont="1" applyBorder="1"/>
    <xf numFmtId="1" fontId="16" fillId="0" borderId="25" xfId="2" applyNumberFormat="1" applyFont="1" applyBorder="1"/>
    <xf numFmtId="1" fontId="16" fillId="0" borderId="26" xfId="2" applyNumberFormat="1" applyFont="1" applyBorder="1"/>
    <xf numFmtId="1" fontId="16" fillId="0" borderId="27" xfId="2" applyNumberFormat="1" applyFont="1" applyBorder="1"/>
    <xf numFmtId="0" fontId="16" fillId="0" borderId="37" xfId="2" applyFont="1" applyBorder="1"/>
    <xf numFmtId="0" fontId="16" fillId="0" borderId="0" xfId="2" applyFont="1" applyBorder="1"/>
    <xf numFmtId="0" fontId="16" fillId="0" borderId="38" xfId="2" applyFont="1" applyBorder="1"/>
    <xf numFmtId="1" fontId="16" fillId="0" borderId="37" xfId="2" applyNumberFormat="1" applyFont="1" applyBorder="1"/>
    <xf numFmtId="1" fontId="16" fillId="0" borderId="0" xfId="2" applyNumberFormat="1" applyFont="1" applyBorder="1"/>
    <xf numFmtId="1" fontId="16" fillId="0" borderId="38" xfId="2" applyNumberFormat="1" applyFont="1" applyBorder="1"/>
    <xf numFmtId="0" fontId="16" fillId="0" borderId="28" xfId="2" applyFont="1" applyBorder="1"/>
    <xf numFmtId="0" fontId="16" fillId="0" borderId="29" xfId="2" applyFont="1" applyBorder="1"/>
    <xf numFmtId="0" fontId="16" fillId="0" borderId="30" xfId="2" applyFont="1" applyBorder="1"/>
    <xf numFmtId="1" fontId="16" fillId="0" borderId="28" xfId="2" applyNumberFormat="1" applyFont="1" applyBorder="1"/>
    <xf numFmtId="1" fontId="16" fillId="0" borderId="29" xfId="2" applyNumberFormat="1" applyFont="1" applyBorder="1"/>
    <xf numFmtId="1" fontId="16" fillId="0" borderId="30" xfId="2" applyNumberFormat="1" applyFont="1" applyBorder="1"/>
    <xf numFmtId="0" fontId="16" fillId="0" borderId="0" xfId="2" applyFont="1" applyFill="1" applyBorder="1" applyAlignment="1">
      <alignment horizontal="right"/>
    </xf>
    <xf numFmtId="165" fontId="16" fillId="0" borderId="0" xfId="2" applyNumberFormat="1" applyFont="1"/>
    <xf numFmtId="0" fontId="17" fillId="0" borderId="0" xfId="2" applyFont="1"/>
    <xf numFmtId="0" fontId="18" fillId="0" borderId="0" xfId="2" applyFont="1" applyAlignment="1">
      <alignment horizontal="center"/>
    </xf>
    <xf numFmtId="0" fontId="1" fillId="0" borderId="0" xfId="2" applyFont="1" applyAlignment="1">
      <alignment horizontal="center"/>
    </xf>
    <xf numFmtId="0" fontId="1" fillId="0" borderId="0" xfId="2" applyFont="1"/>
    <xf numFmtId="0" fontId="18" fillId="0" borderId="0" xfId="2" applyFont="1" applyAlignment="1">
      <alignment horizontal="left"/>
    </xf>
    <xf numFmtId="0" fontId="19" fillId="0" borderId="0" xfId="2" applyFont="1"/>
    <xf numFmtId="0" fontId="18" fillId="0" borderId="0" xfId="2" applyFont="1"/>
    <xf numFmtId="0" fontId="15" fillId="0" borderId="25" xfId="2" applyBorder="1"/>
    <xf numFmtId="0" fontId="15" fillId="0" borderId="26" xfId="2" applyBorder="1"/>
    <xf numFmtId="0" fontId="1" fillId="0" borderId="27" xfId="2" applyFont="1" applyBorder="1"/>
    <xf numFmtId="0" fontId="1" fillId="0" borderId="1" xfId="2" applyFont="1" applyBorder="1"/>
    <xf numFmtId="0" fontId="15" fillId="0" borderId="1" xfId="2" applyBorder="1"/>
    <xf numFmtId="0" fontId="15" fillId="0" borderId="37" xfId="2" applyBorder="1"/>
    <xf numFmtId="0" fontId="15" fillId="0" borderId="0" xfId="2" applyBorder="1"/>
    <xf numFmtId="0" fontId="1" fillId="0" borderId="38" xfId="2" applyFont="1" applyBorder="1"/>
    <xf numFmtId="0" fontId="1" fillId="0" borderId="25" xfId="2" applyFont="1" applyBorder="1"/>
    <xf numFmtId="0" fontId="1" fillId="0" borderId="26" xfId="2" applyFont="1" applyBorder="1"/>
    <xf numFmtId="0" fontId="15" fillId="0" borderId="27" xfId="2" applyBorder="1"/>
    <xf numFmtId="9" fontId="1" fillId="0" borderId="28" xfId="2" applyNumberFormat="1" applyFont="1" applyBorder="1"/>
    <xf numFmtId="9" fontId="1" fillId="0" borderId="29" xfId="2" applyNumberFormat="1" applyFont="1" applyBorder="1"/>
    <xf numFmtId="9" fontId="15" fillId="0" borderId="29" xfId="2" applyNumberFormat="1" applyBorder="1"/>
    <xf numFmtId="9" fontId="15" fillId="0" borderId="30" xfId="2" applyNumberFormat="1" applyBorder="1"/>
    <xf numFmtId="0" fontId="15" fillId="0" borderId="28" xfId="2" applyBorder="1"/>
    <xf numFmtId="0" fontId="15" fillId="0" borderId="29" xfId="2" applyBorder="1"/>
    <xf numFmtId="0" fontId="1" fillId="0" borderId="30" xfId="2" applyFont="1" applyBorder="1"/>
    <xf numFmtId="0" fontId="1" fillId="0" borderId="0" xfId="2" applyFont="1" applyAlignment="1">
      <alignment horizontal="left"/>
    </xf>
    <xf numFmtId="1" fontId="1" fillId="0" borderId="1" xfId="2" applyNumberFormat="1" applyFont="1" applyFill="1" applyBorder="1"/>
    <xf numFmtId="0" fontId="18" fillId="0" borderId="0" xfId="2" applyFont="1" applyAlignment="1">
      <alignment horizontal="right"/>
    </xf>
    <xf numFmtId="0" fontId="18" fillId="0" borderId="38" xfId="2" applyFont="1" applyBorder="1"/>
    <xf numFmtId="0" fontId="1" fillId="0" borderId="38" xfId="2" applyFont="1" applyBorder="1" applyAlignment="1">
      <alignment horizontal="center"/>
    </xf>
    <xf numFmtId="167" fontId="1" fillId="12" borderId="31" xfId="2" applyNumberFormat="1" applyFont="1" applyFill="1" applyBorder="1"/>
    <xf numFmtId="167" fontId="1" fillId="12" borderId="32" xfId="2" applyNumberFormat="1" applyFont="1" applyFill="1" applyBorder="1"/>
    <xf numFmtId="167" fontId="1" fillId="12" borderId="33" xfId="2" applyNumberFormat="1" applyFont="1" applyFill="1" applyBorder="1"/>
    <xf numFmtId="169" fontId="1" fillId="13" borderId="1" xfId="3" applyNumberFormat="1" applyFont="1" applyFill="1" applyBorder="1"/>
    <xf numFmtId="0" fontId="20" fillId="0" borderId="0" xfId="2" applyFont="1"/>
    <xf numFmtId="0" fontId="1" fillId="0" borderId="34" xfId="2" applyFont="1" applyBorder="1"/>
    <xf numFmtId="2" fontId="1" fillId="0" borderId="0" xfId="4" applyNumberFormat="1" applyFont="1"/>
    <xf numFmtId="2" fontId="1" fillId="0" borderId="0" xfId="2" applyNumberFormat="1" applyFont="1"/>
    <xf numFmtId="1" fontId="1" fillId="0" borderId="35" xfId="2" applyNumberFormat="1" applyFont="1" applyBorder="1"/>
    <xf numFmtId="1" fontId="1" fillId="0" borderId="36" xfId="2" applyNumberFormat="1" applyFont="1" applyBorder="1"/>
    <xf numFmtId="0" fontId="16" fillId="0" borderId="31" xfId="2" applyFont="1" applyBorder="1" applyAlignment="1">
      <alignment horizontal="center"/>
    </xf>
    <xf numFmtId="0" fontId="16" fillId="0" borderId="32" xfId="2" applyFont="1" applyBorder="1" applyAlignment="1">
      <alignment horizontal="center"/>
    </xf>
    <xf numFmtId="0" fontId="16" fillId="0" borderId="33" xfId="2" applyFont="1" applyBorder="1" applyAlignment="1">
      <alignment horizontal="center"/>
    </xf>
    <xf numFmtId="0" fontId="11" fillId="0" borderId="0" xfId="2" applyFont="1"/>
    <xf numFmtId="0" fontId="11" fillId="0" borderId="37" xfId="2" applyFont="1" applyBorder="1" applyAlignment="1">
      <alignment horizontal="center"/>
    </xf>
    <xf numFmtId="167" fontId="16" fillId="0" borderId="0" xfId="2" applyNumberFormat="1" applyFont="1" applyBorder="1"/>
    <xf numFmtId="167" fontId="16" fillId="0" borderId="38" xfId="2" applyNumberFormat="1" applyFont="1" applyBorder="1"/>
    <xf numFmtId="9" fontId="16" fillId="0" borderId="0" xfId="4" applyFont="1" applyBorder="1"/>
    <xf numFmtId="0" fontId="11" fillId="0" borderId="28" xfId="2" applyFont="1" applyBorder="1" applyAlignment="1">
      <alignment horizontal="center"/>
    </xf>
    <xf numFmtId="167" fontId="16" fillId="0" borderId="29" xfId="2" applyNumberFormat="1" applyFont="1" applyBorder="1"/>
    <xf numFmtId="167" fontId="16" fillId="0" borderId="30" xfId="2" applyNumberFormat="1" applyFont="1" applyBorder="1"/>
    <xf numFmtId="9" fontId="16" fillId="0" borderId="29" xfId="4" applyFont="1" applyBorder="1"/>
    <xf numFmtId="0" fontId="21" fillId="0" borderId="0" xfId="2" applyFont="1"/>
    <xf numFmtId="0" fontId="22" fillId="0" borderId="0" xfId="2" applyFont="1"/>
    <xf numFmtId="167" fontId="16" fillId="0" borderId="0" xfId="2" applyNumberFormat="1" applyFont="1"/>
    <xf numFmtId="0" fontId="23" fillId="0" borderId="0" xfId="2" applyFont="1"/>
    <xf numFmtId="0" fontId="21" fillId="0" borderId="0" xfId="2" applyFont="1" applyAlignment="1">
      <alignment horizontal="right"/>
    </xf>
    <xf numFmtId="169" fontId="22" fillId="0" borderId="0" xfId="3" applyNumberFormat="1" applyFont="1"/>
    <xf numFmtId="0" fontId="22" fillId="0" borderId="31" xfId="2" applyFont="1" applyBorder="1" applyAlignment="1">
      <alignment horizontal="center"/>
    </xf>
    <xf numFmtId="0" fontId="22" fillId="0" borderId="32" xfId="2" applyFont="1" applyBorder="1" applyAlignment="1">
      <alignment horizontal="center"/>
    </xf>
    <xf numFmtId="0" fontId="22" fillId="0" borderId="33" xfId="2" applyFont="1" applyBorder="1" applyAlignment="1">
      <alignment horizontal="center"/>
    </xf>
    <xf numFmtId="169" fontId="22" fillId="0" borderId="29" xfId="3" applyNumberFormat="1" applyFont="1" applyBorder="1"/>
    <xf numFmtId="167" fontId="22" fillId="0" borderId="37" xfId="2" applyNumberFormat="1" applyFont="1" applyBorder="1"/>
    <xf numFmtId="167" fontId="22" fillId="0" borderId="0" xfId="2" applyNumberFormat="1" applyFont="1" applyBorder="1"/>
    <xf numFmtId="167" fontId="22" fillId="0" borderId="38" xfId="2" applyNumberFormat="1" applyFont="1" applyBorder="1"/>
    <xf numFmtId="169" fontId="22" fillId="0" borderId="0" xfId="2" applyNumberFormat="1" applyFont="1"/>
    <xf numFmtId="167" fontId="22" fillId="0" borderId="28" xfId="2" applyNumberFormat="1" applyFont="1" applyBorder="1"/>
    <xf numFmtId="167" fontId="22" fillId="0" borderId="29" xfId="2" applyNumberFormat="1" applyFont="1" applyBorder="1"/>
    <xf numFmtId="167" fontId="22" fillId="0" borderId="30" xfId="2" applyNumberFormat="1" applyFont="1" applyBorder="1"/>
    <xf numFmtId="44" fontId="16" fillId="0" borderId="0" xfId="5" applyFont="1" applyAlignment="1">
      <alignment horizontal="center"/>
    </xf>
    <xf numFmtId="44" fontId="16" fillId="0" borderId="0" xfId="5" applyFont="1"/>
    <xf numFmtId="0" fontId="11" fillId="0" borderId="0" xfId="2" applyFont="1" applyBorder="1" applyAlignment="1">
      <alignment horizontal="center"/>
    </xf>
    <xf numFmtId="170" fontId="23" fillId="0" borderId="0" xfId="2" applyNumberFormat="1" applyFont="1"/>
    <xf numFmtId="168" fontId="15" fillId="0" borderId="0" xfId="2" applyNumberFormat="1"/>
    <xf numFmtId="0" fontId="25" fillId="0" borderId="0" xfId="6" applyFont="1"/>
    <xf numFmtId="0" fontId="26" fillId="0" borderId="0" xfId="6" applyFont="1" applyAlignment="1">
      <alignment horizontal="right"/>
    </xf>
    <xf numFmtId="0" fontId="26" fillId="0" borderId="0" xfId="6" applyFont="1"/>
    <xf numFmtId="0" fontId="26" fillId="0" borderId="0" xfId="6" applyFont="1" applyAlignment="1">
      <alignment horizontal="left"/>
    </xf>
    <xf numFmtId="1" fontId="26" fillId="14" borderId="0" xfId="6" applyNumberFormat="1" applyFont="1" applyFill="1" applyBorder="1"/>
    <xf numFmtId="1" fontId="26" fillId="0" borderId="0" xfId="6" applyNumberFormat="1" applyFont="1"/>
    <xf numFmtId="0" fontId="26" fillId="0" borderId="0" xfId="6" applyFont="1" applyAlignment="1">
      <alignment horizontal="center"/>
    </xf>
    <xf numFmtId="0" fontId="26" fillId="15" borderId="0" xfId="6" applyFont="1" applyFill="1" applyBorder="1"/>
    <xf numFmtId="0" fontId="26" fillId="16" borderId="0" xfId="6" applyFont="1" applyFill="1" applyBorder="1"/>
    <xf numFmtId="0" fontId="26" fillId="0" borderId="0" xfId="6" quotePrefix="1" applyFont="1" applyAlignment="1">
      <alignment horizontal="left"/>
    </xf>
    <xf numFmtId="171" fontId="26" fillId="15" borderId="0" xfId="6" applyNumberFormat="1" applyFont="1" applyFill="1" applyBorder="1"/>
    <xf numFmtId="9" fontId="26" fillId="15" borderId="0" xfId="6" applyNumberFormat="1" applyFont="1" applyFill="1" applyBorder="1"/>
    <xf numFmtId="2" fontId="26" fillId="14" borderId="0" xfId="6" applyNumberFormat="1" applyFont="1" applyFill="1" applyBorder="1"/>
    <xf numFmtId="2" fontId="26" fillId="0" borderId="0" xfId="6" applyNumberFormat="1" applyFont="1"/>
    <xf numFmtId="0" fontId="26" fillId="14" borderId="0" xfId="6" applyFont="1" applyFill="1" applyBorder="1"/>
    <xf numFmtId="5" fontId="26" fillId="16" borderId="0" xfId="6" applyNumberFormat="1" applyFont="1" applyFill="1" applyBorder="1"/>
    <xf numFmtId="0" fontId="25" fillId="0" borderId="0" xfId="7" applyFont="1"/>
    <xf numFmtId="0" fontId="26" fillId="0" borderId="0" xfId="7" applyFont="1"/>
    <xf numFmtId="0" fontId="26" fillId="0" borderId="0" xfId="7" applyFont="1" applyAlignment="1">
      <alignment horizontal="right"/>
    </xf>
    <xf numFmtId="171" fontId="26" fillId="15" borderId="0" xfId="7" applyNumberFormat="1" applyFont="1" applyFill="1" applyBorder="1"/>
    <xf numFmtId="0" fontId="26" fillId="15" borderId="0" xfId="7" applyFont="1" applyFill="1" applyBorder="1"/>
    <xf numFmtId="172" fontId="26" fillId="14" borderId="0" xfId="7" applyNumberFormat="1" applyFont="1" applyFill="1" applyBorder="1"/>
    <xf numFmtId="6" fontId="26" fillId="0" borderId="0" xfId="7" applyNumberFormat="1" applyFont="1"/>
    <xf numFmtId="0" fontId="26" fillId="0" borderId="0" xfId="7" applyFont="1" applyAlignment="1">
      <alignment horizontal="center"/>
    </xf>
    <xf numFmtId="6" fontId="26" fillId="16" borderId="0" xfId="7" applyNumberFormat="1" applyFont="1" applyFill="1" applyBorder="1"/>
    <xf numFmtId="5" fontId="0" fillId="0" borderId="0" xfId="0" applyNumberFormat="1"/>
    <xf numFmtId="165" fontId="0" fillId="0" borderId="0" xfId="0" applyNumberFormat="1"/>
    <xf numFmtId="172" fontId="26" fillId="0" borderId="0" xfId="7" applyNumberFormat="1" applyFont="1"/>
    <xf numFmtId="43" fontId="15" fillId="0" borderId="0" xfId="2" applyNumberFormat="1"/>
    <xf numFmtId="43" fontId="16" fillId="0" borderId="0" xfId="2" applyNumberFormat="1" applyFont="1"/>
    <xf numFmtId="173" fontId="0" fillId="0" borderId="0" xfId="0" applyNumberFormat="1"/>
    <xf numFmtId="0" fontId="1" fillId="11" borderId="35" xfId="2" applyFont="1" applyFill="1" applyBorder="1"/>
  </cellXfs>
  <cellStyles count="8">
    <cellStyle name="Comma" xfId="1" builtinId="3"/>
    <cellStyle name="Comma 2" xfId="3" xr:uid="{12927FFD-E672-41D9-B365-D679F1870261}"/>
    <cellStyle name="Currency 2" xfId="5" xr:uid="{2FBEA426-F7EB-48CD-8E1B-91032196AC00}"/>
    <cellStyle name="Normal" xfId="0" builtinId="0"/>
    <cellStyle name="Normal 2" xfId="2" xr:uid="{E04498BF-EAAD-4FC5-9010-B7F5C4929965}"/>
    <cellStyle name="Normal 3" xfId="6" xr:uid="{EA27A3BA-1BD1-4487-B54B-3E8678F3529B}"/>
    <cellStyle name="Normal 4" xfId="7" xr:uid="{43281779-3152-4541-9350-0D8D1F937BA8}"/>
    <cellStyle name="Percent 2" xfId="4" xr:uid="{AD5BE9B7-6480-40F6-B663-BC1AE9AB62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6.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ustomXml" Target="../ink/ink3.xml"/></Relationships>
</file>

<file path=xl/drawings/drawing1.xml><?xml version="1.0" encoding="utf-8"?>
<xdr:wsDr xmlns:xdr="http://schemas.openxmlformats.org/drawingml/2006/spreadsheetDrawing" xmlns:a="http://schemas.openxmlformats.org/drawingml/2006/main">
  <xdr:twoCellAnchor>
    <xdr:from>
      <xdr:col>1</xdr:col>
      <xdr:colOff>133350</xdr:colOff>
      <xdr:row>0</xdr:row>
      <xdr:rowOff>57150</xdr:rowOff>
    </xdr:from>
    <xdr:to>
      <xdr:col>3</xdr:col>
      <xdr:colOff>581025</xdr:colOff>
      <xdr:row>2</xdr:row>
      <xdr:rowOff>66675</xdr:rowOff>
    </xdr:to>
    <xdr:sp macro="" textlink="">
      <xdr:nvSpPr>
        <xdr:cNvPr id="2" name="Text 1">
          <a:extLst>
            <a:ext uri="{FF2B5EF4-FFF2-40B4-BE49-F238E27FC236}">
              <a16:creationId xmlns:a16="http://schemas.microsoft.com/office/drawing/2014/main" id="{C82CBBD3-31B7-424C-A8A1-47CA218D48F2}"/>
            </a:ext>
          </a:extLst>
        </xdr:cNvPr>
        <xdr:cNvSpPr>
          <a:spLocks noChangeArrowheads="1"/>
        </xdr:cNvSpPr>
      </xdr:nvSpPr>
      <xdr:spPr bwMode="auto">
        <a:xfrm>
          <a:off x="776817" y="57150"/>
          <a:ext cx="1734608" cy="373592"/>
        </a:xfrm>
        <a:prstGeom prst="roundRect">
          <a:avLst>
            <a:gd name="adj" fmla="val 16667"/>
          </a:avLst>
        </a:prstGeom>
        <a:solidFill>
          <a:srgbClr val="00FFFF"/>
        </a:solidFill>
        <a:ln w="9525">
          <a:solidFill>
            <a:srgbClr val="000000"/>
          </a:solidFill>
          <a:round/>
          <a:headEnd/>
          <a:tailEnd/>
        </a:ln>
        <a:effectLst>
          <a:outerShdw blurRad="63500" dist="35921" dir="2700000" algn="ctr" rotWithShape="0">
            <a:srgbClr val="0000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Mercotic Corporation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0</xdr:row>
      <xdr:rowOff>57150</xdr:rowOff>
    </xdr:from>
    <xdr:to>
      <xdr:col>3</xdr:col>
      <xdr:colOff>581025</xdr:colOff>
      <xdr:row>2</xdr:row>
      <xdr:rowOff>66675</xdr:rowOff>
    </xdr:to>
    <xdr:sp macro="" textlink="">
      <xdr:nvSpPr>
        <xdr:cNvPr id="2" name="Text 1">
          <a:extLst>
            <a:ext uri="{FF2B5EF4-FFF2-40B4-BE49-F238E27FC236}">
              <a16:creationId xmlns:a16="http://schemas.microsoft.com/office/drawing/2014/main" id="{7A2F2C1A-5B65-4FFF-B19A-4BDF50A88387}"/>
            </a:ext>
          </a:extLst>
        </xdr:cNvPr>
        <xdr:cNvSpPr>
          <a:spLocks noChangeArrowheads="1"/>
        </xdr:cNvSpPr>
      </xdr:nvSpPr>
      <xdr:spPr bwMode="auto">
        <a:xfrm>
          <a:off x="1221317" y="57150"/>
          <a:ext cx="1734608" cy="373592"/>
        </a:xfrm>
        <a:prstGeom prst="roundRect">
          <a:avLst>
            <a:gd name="adj" fmla="val 16667"/>
          </a:avLst>
        </a:prstGeom>
        <a:solidFill>
          <a:srgbClr val="00FFFF"/>
        </a:solidFill>
        <a:ln w="9525">
          <a:solidFill>
            <a:srgbClr val="000000"/>
          </a:solidFill>
          <a:round/>
          <a:headEnd/>
          <a:tailEnd/>
        </a:ln>
        <a:effectLst>
          <a:outerShdw blurRad="63500" dist="35921" dir="2700000" algn="ctr" rotWithShape="0">
            <a:srgbClr val="0000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Mercotic Corporation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133350</xdr:colOff>
      <xdr:row>0</xdr:row>
      <xdr:rowOff>57150</xdr:rowOff>
    </xdr:from>
    <xdr:to>
      <xdr:col>3</xdr:col>
      <xdr:colOff>581025</xdr:colOff>
      <xdr:row>2</xdr:row>
      <xdr:rowOff>66675</xdr:rowOff>
    </xdr:to>
    <xdr:sp macro="" textlink="">
      <xdr:nvSpPr>
        <xdr:cNvPr id="2" name="Text 1">
          <a:extLst>
            <a:ext uri="{FF2B5EF4-FFF2-40B4-BE49-F238E27FC236}">
              <a16:creationId xmlns:a16="http://schemas.microsoft.com/office/drawing/2014/main" id="{0B8A1CFF-C9C9-41B7-86A1-31E90188BF3D}"/>
            </a:ext>
          </a:extLst>
        </xdr:cNvPr>
        <xdr:cNvSpPr>
          <a:spLocks noChangeArrowheads="1"/>
        </xdr:cNvSpPr>
      </xdr:nvSpPr>
      <xdr:spPr bwMode="auto">
        <a:xfrm>
          <a:off x="1221317" y="57150"/>
          <a:ext cx="1734608" cy="373592"/>
        </a:xfrm>
        <a:prstGeom prst="roundRect">
          <a:avLst>
            <a:gd name="adj" fmla="val 16667"/>
          </a:avLst>
        </a:prstGeom>
        <a:solidFill>
          <a:srgbClr val="00FFFF"/>
        </a:solidFill>
        <a:ln w="9525">
          <a:solidFill>
            <a:srgbClr val="000000"/>
          </a:solidFill>
          <a:round/>
          <a:headEnd/>
          <a:tailEnd/>
        </a:ln>
        <a:effectLst>
          <a:outerShdw blurRad="63500" dist="35921" dir="2700000" algn="ctr" rotWithShape="0">
            <a:srgbClr val="0000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Mercotic Corporation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0</xdr:row>
      <xdr:rowOff>57150</xdr:rowOff>
    </xdr:from>
    <xdr:to>
      <xdr:col>3</xdr:col>
      <xdr:colOff>581025</xdr:colOff>
      <xdr:row>2</xdr:row>
      <xdr:rowOff>66675</xdr:rowOff>
    </xdr:to>
    <xdr:sp macro="" textlink="">
      <xdr:nvSpPr>
        <xdr:cNvPr id="2" name="Text 1">
          <a:extLst>
            <a:ext uri="{FF2B5EF4-FFF2-40B4-BE49-F238E27FC236}">
              <a16:creationId xmlns:a16="http://schemas.microsoft.com/office/drawing/2014/main" id="{4560D859-FDE8-40AE-8806-C948D61E8C33}"/>
            </a:ext>
          </a:extLst>
        </xdr:cNvPr>
        <xdr:cNvSpPr>
          <a:spLocks noChangeArrowheads="1"/>
        </xdr:cNvSpPr>
      </xdr:nvSpPr>
      <xdr:spPr bwMode="auto">
        <a:xfrm>
          <a:off x="1221317" y="57150"/>
          <a:ext cx="1887008" cy="373592"/>
        </a:xfrm>
        <a:prstGeom prst="roundRect">
          <a:avLst>
            <a:gd name="adj" fmla="val 16667"/>
          </a:avLst>
        </a:prstGeom>
        <a:solidFill>
          <a:srgbClr val="00FFFF"/>
        </a:solidFill>
        <a:ln w="9525">
          <a:solidFill>
            <a:srgbClr val="000000"/>
          </a:solidFill>
          <a:round/>
          <a:headEnd/>
          <a:tailEnd/>
        </a:ln>
        <a:effectLst>
          <a:outerShdw blurRad="63500" dist="35921" dir="2700000" algn="ctr" rotWithShape="0">
            <a:srgbClr val="0000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Mercotic Corporation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166255</xdr:colOff>
      <xdr:row>15</xdr:row>
      <xdr:rowOff>50223</xdr:rowOff>
    </xdr:from>
    <xdr:to>
      <xdr:col>4</xdr:col>
      <xdr:colOff>206087</xdr:colOff>
      <xdr:row>21</xdr:row>
      <xdr:rowOff>43295</xdr:rowOff>
    </xdr:to>
    <xdr:sp macro="" textlink="">
      <xdr:nvSpPr>
        <xdr:cNvPr id="2" name="Note" hidden="1">
          <a:extLst>
            <a:ext uri="{FF2B5EF4-FFF2-40B4-BE49-F238E27FC236}">
              <a16:creationId xmlns:a16="http://schemas.microsoft.com/office/drawing/2014/main" id="{A77FA70C-3369-4303-9B2D-FAABCB5A7905}"/>
            </a:ext>
          </a:extLst>
        </xdr:cNvPr>
        <xdr:cNvSpPr txBox="1">
          <a:spLocks noChangeArrowheads="1"/>
        </xdr:cNvSpPr>
      </xdr:nvSpPr>
      <xdr:spPr bwMode="auto">
        <a:xfrm>
          <a:off x="3430155" y="2780723"/>
          <a:ext cx="2291965" cy="1085272"/>
        </a:xfrm>
        <a:prstGeom prst="rect">
          <a:avLst/>
        </a:prstGeom>
        <a:solidFill>
          <a:srgbClr val="FFFF00"/>
        </a:solidFill>
        <a:ln w="9525">
          <a:solidFill>
            <a:srgbClr val="000000"/>
          </a:solidFill>
          <a:miter lim="800000"/>
          <a:headEnd/>
          <a:tailEnd/>
        </a:ln>
        <a:effectLst>
          <a:outerShdw blurRad="63500" dist="35921" dir="2700000" algn="ctr" rotWithShape="0">
            <a:srgbClr val="000000"/>
          </a:outerShdw>
        </a:effectLst>
        <a:extLst/>
      </xdr:spPr>
      <xdr:txBody>
        <a:bodyPr vertOverflow="clip" wrap="square" lIns="27432" tIns="22860" rIns="0" bIns="0" anchor="t" upright="1"/>
        <a:lstStyle/>
        <a:p>
          <a:pPr algn="l" rtl="0">
            <a:defRPr sz="1000"/>
          </a:pPr>
          <a:r>
            <a:rPr lang="en-US" sz="1000" b="0" i="0" u="none" strike="noStrike" baseline="0">
              <a:solidFill>
                <a:srgbClr val="000000"/>
              </a:solidFill>
              <a:latin typeface="Fixedsys"/>
            </a:rPr>
            <a:t>Minimize:        H23</a:t>
          </a:r>
        </a:p>
        <a:p>
          <a:pPr algn="l" rtl="0">
            <a:defRPr sz="1000"/>
          </a:pPr>
          <a:r>
            <a:rPr lang="en-US" sz="1000" b="0" i="0" u="none" strike="noStrike" baseline="0">
              <a:solidFill>
                <a:srgbClr val="000000"/>
              </a:solidFill>
              <a:latin typeface="Fixedsys"/>
            </a:rPr>
            <a:t>By Changing:  C7:H7</a:t>
          </a:r>
        </a:p>
        <a:p>
          <a:pPr algn="l" rtl="0">
            <a:defRPr sz="1000"/>
          </a:pPr>
          <a:r>
            <a:rPr lang="en-US" sz="1000" b="0" i="0" u="none" strike="noStrike" baseline="0">
              <a:solidFill>
                <a:srgbClr val="000000"/>
              </a:solidFill>
              <a:latin typeface="Fixedsys"/>
            </a:rPr>
            <a:t>Subject to:      C7:H7&gt;=C11:H11</a:t>
          </a:r>
        </a:p>
        <a:p>
          <a:pPr algn="l" rtl="0">
            <a:defRPr sz="1000"/>
          </a:pPr>
          <a:r>
            <a:rPr lang="en-US" sz="1000" b="0" i="0" u="none" strike="noStrike" baseline="0">
              <a:solidFill>
                <a:srgbClr val="000000"/>
              </a:solidFill>
              <a:latin typeface="Fixedsys"/>
            </a:rPr>
            <a:t>                       C7:H7&lt;=C12:H12</a:t>
          </a:r>
        </a:p>
        <a:p>
          <a:pPr algn="l" rtl="0">
            <a:defRPr sz="1000"/>
          </a:pPr>
          <a:r>
            <a:rPr lang="en-US" sz="1000" b="0" i="0" u="none" strike="noStrike" baseline="0">
              <a:solidFill>
                <a:srgbClr val="000000"/>
              </a:solidFill>
              <a:latin typeface="Fixedsys"/>
            </a:rPr>
            <a:t>                       C9:H9&gt;=C14:H14</a:t>
          </a:r>
        </a:p>
        <a:p>
          <a:pPr algn="l" rtl="0">
            <a:defRPr sz="1000"/>
          </a:pPr>
          <a:r>
            <a:rPr lang="en-US" sz="1000" b="0" i="0" u="none" strike="noStrike" baseline="0">
              <a:solidFill>
                <a:srgbClr val="000000"/>
              </a:solidFill>
              <a:latin typeface="Fixedsys"/>
            </a:rPr>
            <a:t>                       C9:H9&lt;=C15:H15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356436</xdr:colOff>
      <xdr:row>15</xdr:row>
      <xdr:rowOff>149093</xdr:rowOff>
    </xdr:from>
    <xdr:to>
      <xdr:col>3</xdr:col>
      <xdr:colOff>82237</xdr:colOff>
      <xdr:row>18</xdr:row>
      <xdr:rowOff>16858</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9B48B148-8610-4A03-A050-85ED440CD072}"/>
                </a:ext>
              </a:extLst>
            </xdr14:cNvPr>
            <xdr14:cNvContentPartPr/>
          </xdr14:nvContentPartPr>
          <xdr14:nvPr macro=""/>
          <xdr14:xfrm>
            <a:off x="2701800" y="2849668"/>
            <a:ext cx="1258560" cy="407880"/>
          </xdr14:xfrm>
        </xdr:contentPart>
      </mc:Choice>
      <mc:Fallback>
        <xdr:pic>
          <xdr:nvPicPr>
            <xdr:cNvPr id="2" name="Ink 1">
              <a:extLst>
                <a:ext uri="{FF2B5EF4-FFF2-40B4-BE49-F238E27FC236}">
                  <a16:creationId xmlns:a16="http://schemas.microsoft.com/office/drawing/2014/main" id="{9B48B148-8610-4A03-A050-85ED440CD072}"/>
                </a:ext>
              </a:extLst>
            </xdr:cNvPr>
            <xdr:cNvPicPr/>
          </xdr:nvPicPr>
          <xdr:blipFill>
            <a:blip xmlns:r="http://schemas.openxmlformats.org/officeDocument/2006/relationships" r:embed="rId2"/>
            <a:stretch>
              <a:fillRect/>
            </a:stretch>
          </xdr:blipFill>
          <xdr:spPr>
            <a:xfrm>
              <a:off x="2697480" y="2845348"/>
              <a:ext cx="1267200" cy="416520"/>
            </a:xfrm>
            <a:prstGeom prst="rect">
              <a:avLst/>
            </a:prstGeom>
          </xdr:spPr>
        </xdr:pic>
      </mc:Fallback>
    </mc:AlternateContent>
    <xdr:clientData/>
  </xdr:twoCellAnchor>
  <xdr:twoCellAnchor>
    <xdr:from>
      <xdr:col>1</xdr:col>
      <xdr:colOff>538596</xdr:colOff>
      <xdr:row>10</xdr:row>
      <xdr:rowOff>155405</xdr:rowOff>
    </xdr:from>
    <xdr:to>
      <xdr:col>3</xdr:col>
      <xdr:colOff>93757</xdr:colOff>
      <xdr:row>12</xdr:row>
      <xdr:rowOff>59568</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Ink 2">
              <a:extLst>
                <a:ext uri="{FF2B5EF4-FFF2-40B4-BE49-F238E27FC236}">
                  <a16:creationId xmlns:a16="http://schemas.microsoft.com/office/drawing/2014/main" id="{6F39385F-F89A-471F-B5EF-D5066DD6C979}"/>
                </a:ext>
              </a:extLst>
            </xdr14:cNvPr>
            <xdr14:cNvContentPartPr/>
          </xdr14:nvContentPartPr>
          <xdr14:nvPr macro=""/>
          <xdr14:xfrm>
            <a:off x="2883960" y="1955788"/>
            <a:ext cx="1087920" cy="264240"/>
          </xdr14:xfrm>
        </xdr:contentPart>
      </mc:Choice>
      <mc:Fallback>
        <xdr:pic>
          <xdr:nvPicPr>
            <xdr:cNvPr id="3" name="Ink 2">
              <a:extLst>
                <a:ext uri="{FF2B5EF4-FFF2-40B4-BE49-F238E27FC236}">
                  <a16:creationId xmlns:a16="http://schemas.microsoft.com/office/drawing/2014/main" id="{6F39385F-F89A-471F-B5EF-D5066DD6C979}"/>
                </a:ext>
              </a:extLst>
            </xdr:cNvPr>
            <xdr:cNvPicPr/>
          </xdr:nvPicPr>
          <xdr:blipFill>
            <a:blip xmlns:r="http://schemas.openxmlformats.org/officeDocument/2006/relationships" r:embed="rId4"/>
            <a:stretch>
              <a:fillRect/>
            </a:stretch>
          </xdr:blipFill>
          <xdr:spPr>
            <a:xfrm>
              <a:off x="2879640" y="1951468"/>
              <a:ext cx="1096560" cy="27288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798235</xdr:colOff>
      <xdr:row>4</xdr:row>
      <xdr:rowOff>41998</xdr:rowOff>
    </xdr:from>
    <xdr:to>
      <xdr:col>1</xdr:col>
      <xdr:colOff>905155</xdr:colOff>
      <xdr:row>4</xdr:row>
      <xdr:rowOff>63238</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45" name="Ink 144">
              <a:extLst>
                <a:ext uri="{FF2B5EF4-FFF2-40B4-BE49-F238E27FC236}">
                  <a16:creationId xmlns:a16="http://schemas.microsoft.com/office/drawing/2014/main" id="{65D3CED7-E770-40E8-9CCC-B52B76EA8635}"/>
                </a:ext>
              </a:extLst>
            </xdr14:cNvPr>
            <xdr14:cNvContentPartPr/>
          </xdr14:nvContentPartPr>
          <xdr14:nvPr macro=""/>
          <xdr14:xfrm>
            <a:off x="1455840" y="765364"/>
            <a:ext cx="106920" cy="21240"/>
          </xdr14:xfrm>
        </xdr:contentPart>
      </mc:Choice>
      <mc:Fallback xmlns="">
        <xdr:pic>
          <xdr:nvPicPr>
            <xdr:cNvPr id="145" name="Ink 144">
              <a:extLst>
                <a:ext uri="{FF2B5EF4-FFF2-40B4-BE49-F238E27FC236}">
                  <a16:creationId xmlns:a16="http://schemas.microsoft.com/office/drawing/2014/main" id="{65D3CED7-E770-40E8-9CCC-B52B76EA8635}"/>
                </a:ext>
              </a:extLst>
            </xdr:cNvPr>
            <xdr:cNvPicPr/>
          </xdr:nvPicPr>
          <xdr:blipFill>
            <a:blip xmlns:r="http://schemas.openxmlformats.org/officeDocument/2006/relationships" r:embed="rId2"/>
            <a:stretch>
              <a:fillRect/>
            </a:stretch>
          </xdr:blipFill>
          <xdr:spPr>
            <a:xfrm>
              <a:off x="1451520" y="761044"/>
              <a:ext cx="115560" cy="2988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turken1/Dropbox/CAREY/Advanced%20Business%20Analytics/ABA/LP/ICE/LP_ICE_Solu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ok507solverfiles/hw1fall03nok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Report 1"/>
      <sheetName val="GEPCO"/>
      <sheetName val="AggregatePlan"/>
      <sheetName val="STS_1"/>
      <sheetName val="AggregatePlana"/>
      <sheetName val="STS_1 (2)"/>
      <sheetName val="AggregatePlanB"/>
      <sheetName val="AggregatePlanc"/>
      <sheetName val="AggregatePland"/>
      <sheetName val="Retirement a"/>
      <sheetName val="Retirement b"/>
      <sheetName val="Chandler"/>
      <sheetName val="PaperRecycling"/>
    </sheetNames>
    <sheetDataSet>
      <sheetData sheetId="0" refreshError="1"/>
      <sheetData sheetId="1" refreshError="1"/>
      <sheetData sheetId="2">
        <row r="25">
          <cell r="B25">
            <v>1880</v>
          </cell>
          <cell r="C25">
            <v>1860</v>
          </cell>
          <cell r="D25">
            <v>1000</v>
          </cell>
          <cell r="E25">
            <v>1000</v>
          </cell>
        </row>
        <row r="32">
          <cell r="B32">
            <v>3760</v>
          </cell>
          <cell r="C32">
            <v>3740</v>
          </cell>
          <cell r="D32">
            <v>2000</v>
          </cell>
          <cell r="E32">
            <v>2000</v>
          </cell>
        </row>
        <row r="36">
          <cell r="B36">
            <v>3000</v>
          </cell>
          <cell r="C36">
            <v>5000</v>
          </cell>
          <cell r="D36">
            <v>2000</v>
          </cell>
          <cell r="E36">
            <v>1000</v>
          </cell>
        </row>
      </sheetData>
      <sheetData sheetId="3" refreshError="1"/>
      <sheetData sheetId="4" refreshError="1"/>
      <sheetData sheetId="5" refreshError="1"/>
      <sheetData sheetId="6" refreshError="1"/>
      <sheetData sheetId="7" refreshError="1"/>
      <sheetData sheetId="8">
        <row r="37">
          <cell r="E37">
            <v>1000</v>
          </cell>
        </row>
        <row r="43">
          <cell r="B43">
            <v>1260</v>
          </cell>
          <cell r="C43">
            <v>-20</v>
          </cell>
          <cell r="D43">
            <v>-500</v>
          </cell>
          <cell r="E43">
            <v>0</v>
          </cell>
        </row>
      </sheetData>
      <sheetData sheetId="9" refreshError="1"/>
      <sheetData sheetId="10" refreshError="1"/>
      <sheetData sheetId="11"/>
      <sheetData sheetId="12">
        <row r="13">
          <cell r="H13">
            <v>3000</v>
          </cell>
        </row>
        <row r="14">
          <cell r="H14">
            <v>3000</v>
          </cell>
        </row>
        <row r="21">
          <cell r="B21">
            <v>0</v>
          </cell>
          <cell r="C21">
            <v>0</v>
          </cell>
          <cell r="E21">
            <v>400</v>
          </cell>
        </row>
        <row r="25">
          <cell r="B25">
            <v>0</v>
          </cell>
          <cell r="C25">
            <v>0</v>
          </cell>
          <cell r="D25">
            <v>300</v>
          </cell>
          <cell r="E25">
            <v>1099.9999999999998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istor"/>
      <sheetName val="Prob4_81"/>
      <sheetName val="prob4_19"/>
      <sheetName val="SolverTableSheet"/>
    </sheetNames>
    <sheetDataSet>
      <sheetData sheetId="0"/>
      <sheetData sheetId="1">
        <row r="10">
          <cell r="B10">
            <v>3</v>
          </cell>
          <cell r="C10">
            <v>3</v>
          </cell>
        </row>
        <row r="14">
          <cell r="B14">
            <v>0</v>
          </cell>
          <cell r="C14">
            <v>0</v>
          </cell>
          <cell r="D14">
            <v>3</v>
          </cell>
          <cell r="E14">
            <v>0</v>
          </cell>
          <cell r="F14">
            <v>0</v>
          </cell>
          <cell r="G14">
            <v>2</v>
          </cell>
          <cell r="H14">
            <v>5</v>
          </cell>
          <cell r="J14">
            <v>5</v>
          </cell>
        </row>
        <row r="18">
          <cell r="B18">
            <v>6</v>
          </cell>
          <cell r="C18">
            <v>6</v>
          </cell>
          <cell r="D18">
            <v>9</v>
          </cell>
          <cell r="E18">
            <v>6</v>
          </cell>
          <cell r="F18">
            <v>6</v>
          </cell>
          <cell r="G18">
            <v>8</v>
          </cell>
          <cell r="H18">
            <v>8</v>
          </cell>
          <cell r="I18">
            <v>8</v>
          </cell>
        </row>
        <row r="20">
          <cell r="B20">
            <v>4</v>
          </cell>
          <cell r="C20">
            <v>3</v>
          </cell>
          <cell r="D20">
            <v>4</v>
          </cell>
          <cell r="E20">
            <v>6</v>
          </cell>
          <cell r="F20">
            <v>5</v>
          </cell>
          <cell r="G20">
            <v>6</v>
          </cell>
          <cell r="H20">
            <v>8</v>
          </cell>
          <cell r="I20">
            <v>8</v>
          </cell>
        </row>
      </sheetData>
      <sheetData sheetId="2"/>
      <sheetData sheetId="3"/>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0-11-13T14:18:51.900"/>
    </inkml:context>
    <inkml:brush xml:id="br0">
      <inkml:brushProperty name="width" value="0.025" units="cm"/>
      <inkml:brushProperty name="height" value="0.025" units="cm"/>
    </inkml:brush>
  </inkml:definitions>
  <inkml:trace contextRef="#ctx0" brushRef="#br0">1062 158 4144 0 0,'-76'-39'1580'0'0,"44"26"-62"0"0,-138-51 72 0 0,147 58-1409 0 0,0 2 1 0 0,-1 0 0 0 0,0 2 0 0 0,1 1-1 0 0,-1 0 1 0 0,0 2 0 0 0,-7 1-182 0 0,-74 12 392 0 0,94-13-382 0 0,-18 3 102 0 0,-1 1-1 0 0,1 1 1 0 0,0 1 0 0 0,0 2 0 0 0,1 1-1 0 0,0 1 1 0 0,1 1 0 0 0,-21 13-112 0 0,35-16 32 0 0,0 0 0 0 0,1 1 0 0 0,0 0 0 0 0,0 1 0 0 0,1 1 0 0 0,1-1 0 0 0,-4 6-32 0 0,-28 50 137 0 0,3 16-380 0 0,33-54 414 0 0,3-21-176 0 0,1 1 0 0 0,0 0 0 0 0,0 0 0 0 0,1 0 0 0 0,1 0 0 0 0,-1 0 0 0 0,1 0 0 0 0,2 8 5 0 0,3 4 24 0 0,1-1 0 0 0,0 0-1 0 0,2 0 1 0 0,0 0 0 0 0,2-1 0 0 0,0-1 0 0 0,1 0-1 0 0,4 5-23 0 0,-14-21 7 0 0,9 11 21 0 0,0 0 0 0 0,0 0-1 0 0,2-1 1 0 0,-1-1 0 0 0,1 0-1 0 0,1 0 1 0 0,0-1 0 0 0,10 5-28 0 0,138 68 76 0 0,-121-64-61 0 0,1-1 1 0 0,1-3-1 0 0,0-1 1 0 0,1-2-1 0 0,1-2 1 0 0,-1-1-1 0 0,2-3 1 0 0,38 1-16 0 0,170 21 569 0 0,-100-8 186 0 0,173 36-611 0 0,-273-46-141 0 0,38 8 35 0 0,1-4 0 0 0,0-4 0 0 0,27-3-38 0 0,-90-7 6 0 0,173-10-1 0 0,252-55 1043 0 0,-296 52-859 0 0,104-19-178 0 0,-180 15 53 0 0,29-24 210 0 0,-52 5 30 0 0,-7-6-68 0 0,-13-2-90 0 0,-7-5-146 0 0,-2 18 0 0 0,-7-26 10 0 0,-20 35 54 0 0,-12-4 43 0 0,-4-2 0 0 0,-22-27 212 0 0,3 18-175 0 0,-25-4 0 0 0,-51-15 16 0 0,57 31 71 0 0,0 1-1 0 0,-2 4 1 0 0,-1 1-1 0 0,-37-7-230 0 0,25 7 118 0 0,-187-50 90 0 0,-13 18-90 0 0,104 10-108 0 0,-80-28-10 0 0,36 22 0 0 0,133 39 9 0 0,-107-4 49 0 0,-228 18 475 0 0,229-5-242 0 0,160 0-234 0 0,1 1 0 0 0,-1 1 0 0 0,1 0 0 0 0,-1 2 0 0 0,1 0-1 0 0,-1 2-56 0 0,-54 18-142 0 0,65-21-100 0 0,0 0 0 0 0,0 1 0 0 0,1 0 0 0 0,0 1 1 0 0,0-1-1 0 0,0 1 0 0 0,0 1 0 0 0,1-1 0 0 0,0 1 1 0 0,0 0-1 0 0,-1 5 242 0 0,6-11-1212 0 0,1-1-284 0 0,0 0-59 0 0,0 0-11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0-11-13T14:18:55.222"/>
    </inkml:context>
    <inkml:brush xml:id="br0">
      <inkml:brushProperty name="width" value="0.025" units="cm"/>
      <inkml:brushProperty name="height" value="0.025" units="cm"/>
    </inkml:brush>
  </inkml:definitions>
  <inkml:trace contextRef="#ctx0" brushRef="#br0">3006 83 3224 0 0,'14'-3'373'0'0,"-13"3"63"0"0,-1 0 124 0 0,0 0 15 0 0,-2-1-14 0 0,-6-4-60 0 0,5 4-21 0 0,3 1-6 0 0,-22-21 3086 0 0,21 9-2908 0 0,-2 5 66 0 0,-4-10-111 0 0,6 16-498 0 0,-39-13 870 0 0,20 14-938 0 0,-3 4 13 0 0,-10 3-161 0 0,-16-1 574 0 0,-41 17-198 0 0,16-8-130 0 0,-3-12 63 0 0,69-9-135 0 0,-29 2 92 0 0,-40-9 509 0 0,1 12-319 0 0,3 4-266 0 0,14-12-83 0 0,10-2 0 0 0,13 15 0 0 0,-28 15 0 0 0,28-8 53 0 0,-9-17 22 0 0,1-8-11 0 0,40 13-40 0 0,0 1 0 0 0,-1-1 0 0 0,1 1-1 0 0,0 1 1 0 0,0-1 0 0 0,-1 1 0 0 0,1-1 0 0 0,0 1 0 0 0,0 1 0 0 0,0-1 0 0 0,-1 0 0 0 0,1 1 0 0 0,-1 0-24 0 0,-31 16 166 0 0,-17-7-17 0 0,19-12-96 0 0,-28 1 150 0 0,19 5 16 0 0,-12 4-61 0 0,6 1 62 0 0,0-2 0 0 0,-1-3 0 0 0,-31-1-220 0 0,16 3 72 0 0,-10-7 46 0 0,23 10-48 0 0,-18-3 150 0 0,-16 4 26 0 0,2 13 20 0 0,-51 17-15 0 0,51-21-198 0 0,22-20-53 0 0,16-1 191 0 0,-28-15-262 0 0,44 5 223 0 0,-24-6-304 0 0,15 1 304 0 0,-26-11-304 0 0,29 12 152 0 0,-43 20 0 0 0,32-3 0 0 0,-12 13 0 0 0,9 9 0 0 0,42-21 1 0 0,0 1 1 0 0,1 0-1 0 0,0 1 0 0 0,0-1 0 0 0,0 2 0 0 0,0-1 0 0 0,1 1 0 0 0,-1 0 0 0 0,2 0 0 0 0,-6 6-1 0 0,3 2 53 0 0,-4 27-149 0 0,17-8 32 0 0,-3-26 64 0 0,8 5 30 0 0,40 18-14 0 0,-39-26-180 0 0,0 0 160 0 0,1-1 0 0 0,0-1 1 0 0,0 0-1 0 0,0-1 0 0 0,0 0 0 0 0,0 0 1 0 0,9-2 3 0 0,-10 1 0 0 0,81-16 0 0 0,9 5 0 0 0,-24-4 0 0 0,-20-1 0 0 0,37-1 480 0 0,-72 15-521 0 0,1 0 0 0 0,0 2 0 0 0,0 1 1 0 0,0 1-1 0 0,-1 1 0 0 0,1 1 0 0 0,-1 1 0 0 0,20 7 41 0 0,-38-11-1 0 0,45 13 1 0 0,44 33 0 0 0,22 45 64 0 0,-92-67-64 0 0,35 30 0 0 0,47 17 0 0 0,-87-64 0 0 0,-1 0 0 0 0,2-1 0 0 0,-1-1 0 0 0,1-1 0 0 0,0 0 0 0 0,0-1 0 0 0,0-2 0 0 0,10 1 0 0 0,125 33 0 0 0,-62-28 0 0 0,82-23 0 0 0,-79 5 0 0 0,21 4 0 0 0,61 22 0 0 0,-154-15 10 0 0,-1-2-1 0 0,0 0 0 0 0,0-2 0 0 0,0 0 0 0 0,-1-2 0 0 0,1 0 0 0 0,9-5-9 0 0,90-33 0 0 0,-58 29 0 0 0,7-4 0 0 0,-33 5 43 0 0,27-16 80 0 0,-25-22 223 0 0,-1-23 70 0 0,0-6-160 0 0,-23 47-176 0 0,-18 17 8 0 0,-18-9 384 0 0,8 18-489 0 0,13 6-63 0 0,-2 0-25 0 0,-6-3-139 0 0,6 4-63 0 0,2 0-1332 0 0,0 0-5280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0-11-05T15:00:25.879"/>
    </inkml:context>
    <inkml:brush xml:id="br0">
      <inkml:brushProperty name="width" value="0.025" units="cm"/>
      <inkml:brushProperty name="height" value="0.025" units="cm"/>
    </inkml:brush>
  </inkml:definitions>
  <inkml:trace contextRef="#ctx0" brushRef="#br0">88 735 2304 0 0,'-8'0'142'0'0,"3"0"238"0"0,4 0 373 0 0,-44 21-484 0 0,17 3 3299 0 0,27-23-2896 0 0,1-1-43 0 0,0 0-177 0 0,0 0-72 0 0,5 2-115 0 0,-1 0 0 0 0,1 0-1 0 0,0-1 1 0 0,0 1 0 0 0,0-1 0 0 0,0 0 0 0 0,0-1-1 0 0,0 1 1 0 0,0-1 0 0 0,1 0 0 0 0,-1 0 0 0 0,0-1-1 0 0,0 1 1 0 0,0-1 0 0 0,1 0-265 0 0,76-10 2863 0 0,-11 2-753 0 0,-30-3-918 0 0,-39 12-1039 0 0,11 3-741 0 0,-7 0 152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40F1-6548-4007-9752-42859BB9C6A4}">
  <dimension ref="A2:F20"/>
  <sheetViews>
    <sheetView topLeftCell="A4" zoomScale="106" workbookViewId="0">
      <selection activeCell="A20" sqref="A20"/>
    </sheetView>
  </sheetViews>
  <sheetFormatPr defaultRowHeight="14.35" x14ac:dyDescent="0.5"/>
  <cols>
    <col min="1" max="1" width="18.703125" customWidth="1"/>
    <col min="2" max="2" width="11.29296875" customWidth="1"/>
    <col min="3" max="3" width="11.41015625" customWidth="1"/>
    <col min="4" max="4" width="11.1171875" customWidth="1"/>
    <col min="6" max="6" width="11.87890625" customWidth="1"/>
  </cols>
  <sheetData>
    <row r="2" spans="1:6" x14ac:dyDescent="0.5">
      <c r="A2" s="1"/>
      <c r="B2" s="2" t="s">
        <v>12</v>
      </c>
      <c r="C2" s="2" t="s">
        <v>11</v>
      </c>
      <c r="D2" s="1"/>
      <c r="E2" s="1"/>
      <c r="F2" s="1"/>
    </row>
    <row r="3" spans="1:6" ht="14.7" thickBot="1" x14ac:dyDescent="0.55000000000000004">
      <c r="A3" s="15" t="s">
        <v>10</v>
      </c>
      <c r="B3" s="14">
        <v>40</v>
      </c>
      <c r="C3" s="14">
        <v>30</v>
      </c>
      <c r="D3" s="2" t="s">
        <v>9</v>
      </c>
      <c r="E3" s="2"/>
      <c r="F3" s="1"/>
    </row>
    <row r="4" spans="1:6" ht="15" thickTop="1" thickBot="1" x14ac:dyDescent="0.55000000000000004">
      <c r="A4" s="5" t="s">
        <v>8</v>
      </c>
      <c r="B4" s="12">
        <v>4</v>
      </c>
      <c r="C4" s="12">
        <v>5</v>
      </c>
      <c r="D4" s="13">
        <f>SUMPRODUCT(B3:C3,B4:C4)</f>
        <v>310</v>
      </c>
      <c r="E4" s="11"/>
      <c r="F4" s="1"/>
    </row>
    <row r="5" spans="1:6" ht="14.7" thickTop="1" x14ac:dyDescent="0.5">
      <c r="A5" s="5"/>
      <c r="B5" s="12" t="s">
        <v>183</v>
      </c>
      <c r="C5" s="12" t="s">
        <v>183</v>
      </c>
      <c r="D5" s="11"/>
      <c r="E5" s="11"/>
      <c r="F5" s="1"/>
    </row>
    <row r="6" spans="1:6" x14ac:dyDescent="0.5">
      <c r="A6" s="5" t="s">
        <v>7</v>
      </c>
      <c r="B6" s="10">
        <v>40</v>
      </c>
      <c r="C6" s="10">
        <v>30</v>
      </c>
      <c r="D6" s="1"/>
      <c r="E6" s="1"/>
      <c r="F6" s="8"/>
    </row>
    <row r="7" spans="1:6" x14ac:dyDescent="0.5">
      <c r="A7" s="5"/>
      <c r="B7" s="9"/>
      <c r="C7" s="9"/>
      <c r="D7" s="1"/>
      <c r="E7" s="1"/>
      <c r="F7" s="8"/>
    </row>
    <row r="8" spans="1:6" x14ac:dyDescent="0.5">
      <c r="A8" s="5" t="s">
        <v>6</v>
      </c>
      <c r="B8" s="7"/>
      <c r="C8" s="7"/>
      <c r="D8" s="2" t="s">
        <v>5</v>
      </c>
      <c r="E8" s="2"/>
      <c r="F8" s="2" t="s">
        <v>4</v>
      </c>
    </row>
    <row r="9" spans="1:6" x14ac:dyDescent="0.5">
      <c r="A9" s="5" t="s">
        <v>3</v>
      </c>
      <c r="B9" s="2">
        <v>4</v>
      </c>
      <c r="C9" s="2">
        <v>5</v>
      </c>
      <c r="D9" s="4">
        <f>SUMPRODUCT($B$3:$C$3,B9:C9)</f>
        <v>310</v>
      </c>
      <c r="E9" s="3" t="s">
        <v>0</v>
      </c>
      <c r="F9" s="6">
        <v>100</v>
      </c>
    </row>
    <row r="10" spans="1:6" x14ac:dyDescent="0.5">
      <c r="A10" s="5" t="s">
        <v>2</v>
      </c>
      <c r="B10" s="2">
        <v>6</v>
      </c>
      <c r="C10" s="2">
        <v>3</v>
      </c>
      <c r="D10" s="4">
        <f>SUMPRODUCT($B$3:$C$3,B10:C10)</f>
        <v>330</v>
      </c>
      <c r="E10" s="3" t="s">
        <v>0</v>
      </c>
      <c r="F10" s="2">
        <v>120</v>
      </c>
    </row>
    <row r="11" spans="1:6" x14ac:dyDescent="0.5">
      <c r="A11" s="5" t="s">
        <v>1</v>
      </c>
      <c r="B11" s="2">
        <v>4</v>
      </c>
      <c r="C11" s="2">
        <v>10</v>
      </c>
      <c r="D11" s="4">
        <f>SUMPRODUCT($B$3:$C$3,B11:C11)</f>
        <v>460</v>
      </c>
      <c r="E11" s="3" t="s">
        <v>0</v>
      </c>
      <c r="F11" s="2">
        <v>160</v>
      </c>
    </row>
    <row r="12" spans="1:6" x14ac:dyDescent="0.5">
      <c r="D12" s="1"/>
      <c r="E12" s="1"/>
      <c r="F12" s="1"/>
    </row>
    <row r="14" spans="1:6" x14ac:dyDescent="0.5">
      <c r="A14" s="5" t="s">
        <v>283</v>
      </c>
    </row>
    <row r="15" spans="1:6" x14ac:dyDescent="0.5">
      <c r="A15" s="5" t="s">
        <v>275</v>
      </c>
    </row>
    <row r="17" spans="1:1" x14ac:dyDescent="0.5">
      <c r="A17" t="s">
        <v>277</v>
      </c>
    </row>
    <row r="18" spans="1:1" x14ac:dyDescent="0.5">
      <c r="A18" t="s">
        <v>278</v>
      </c>
    </row>
    <row r="20" spans="1:1" x14ac:dyDescent="0.5">
      <c r="A20" t="s">
        <v>279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471F-5DFE-4487-B45A-95994F824E1E}">
  <dimension ref="A4:E24"/>
  <sheetViews>
    <sheetView topLeftCell="A4" zoomScale="91" zoomScaleNormal="120" workbookViewId="0">
      <selection activeCell="E21" sqref="E21"/>
    </sheetView>
  </sheetViews>
  <sheetFormatPr defaultRowHeight="14.35" x14ac:dyDescent="0.5"/>
  <cols>
    <col min="1" max="1" width="45.3515625" bestFit="1" customWidth="1"/>
    <col min="4" max="4" width="13.41015625" customWidth="1"/>
    <col min="5" max="5" width="12.1171875" customWidth="1"/>
  </cols>
  <sheetData>
    <row r="4" spans="1:5" x14ac:dyDescent="0.5">
      <c r="B4" s="61" t="s">
        <v>53</v>
      </c>
      <c r="C4" s="61"/>
      <c r="D4" s="61"/>
      <c r="E4" s="61"/>
    </row>
    <row r="5" spans="1:5" x14ac:dyDescent="0.5">
      <c r="B5" s="64">
        <v>1</v>
      </c>
      <c r="C5" s="64">
        <v>2</v>
      </c>
      <c r="D5" s="64">
        <v>3</v>
      </c>
      <c r="E5" s="64">
        <v>4</v>
      </c>
    </row>
    <row r="6" spans="1:5" x14ac:dyDescent="0.5">
      <c r="A6" s="65" t="s">
        <v>54</v>
      </c>
      <c r="B6" s="66">
        <v>10</v>
      </c>
      <c r="C6" s="67">
        <f>B10</f>
        <v>10</v>
      </c>
      <c r="D6" s="67">
        <f>C10</f>
        <v>0</v>
      </c>
      <c r="E6" s="67">
        <f>D10</f>
        <v>0</v>
      </c>
    </row>
    <row r="7" spans="1:5" x14ac:dyDescent="0.5">
      <c r="A7" s="65" t="s">
        <v>55</v>
      </c>
      <c r="B7" s="68">
        <v>40</v>
      </c>
      <c r="C7" s="69">
        <v>40</v>
      </c>
      <c r="D7" s="69">
        <v>40</v>
      </c>
      <c r="E7" s="70">
        <v>25</v>
      </c>
    </row>
    <row r="8" spans="1:5" x14ac:dyDescent="0.5">
      <c r="A8" s="65" t="s">
        <v>56</v>
      </c>
      <c r="B8" s="71">
        <v>0</v>
      </c>
      <c r="C8" s="72">
        <v>10</v>
      </c>
      <c r="D8" s="72">
        <v>35</v>
      </c>
      <c r="E8" s="73">
        <v>0</v>
      </c>
    </row>
    <row r="9" spans="1:5" x14ac:dyDescent="0.5">
      <c r="A9" s="65" t="s">
        <v>57</v>
      </c>
      <c r="B9" s="66">
        <v>40</v>
      </c>
      <c r="C9" s="66">
        <v>60</v>
      </c>
      <c r="D9" s="66">
        <v>75</v>
      </c>
      <c r="E9" s="66">
        <v>25</v>
      </c>
    </row>
    <row r="10" spans="1:5" x14ac:dyDescent="0.5">
      <c r="A10" s="65" t="s">
        <v>58</v>
      </c>
      <c r="B10" s="74">
        <f>B6+B7+B8-B9</f>
        <v>10</v>
      </c>
      <c r="C10" s="74">
        <f t="shared" ref="C10:E10" si="0">C6+C7+C8-C9</f>
        <v>0</v>
      </c>
      <c r="D10" s="74">
        <f t="shared" si="0"/>
        <v>0</v>
      </c>
      <c r="E10" s="74">
        <f t="shared" si="0"/>
        <v>0</v>
      </c>
    </row>
    <row r="11" spans="1:5" x14ac:dyDescent="0.5">
      <c r="A11" s="65"/>
      <c r="B11" s="75"/>
      <c r="C11" s="75"/>
      <c r="D11" s="75"/>
      <c r="E11" s="75"/>
    </row>
    <row r="12" spans="1:5" x14ac:dyDescent="0.5">
      <c r="A12" s="65" t="s">
        <v>59</v>
      </c>
      <c r="B12" s="66">
        <v>40</v>
      </c>
      <c r="C12" s="66">
        <v>40</v>
      </c>
      <c r="D12" s="66">
        <v>40</v>
      </c>
      <c r="E12" s="66">
        <v>40</v>
      </c>
    </row>
    <row r="13" spans="1:5" x14ac:dyDescent="0.5">
      <c r="A13" s="65"/>
      <c r="B13" s="66"/>
      <c r="C13" s="66"/>
      <c r="D13" s="66"/>
      <c r="E13" s="66"/>
    </row>
    <row r="14" spans="1:5" x14ac:dyDescent="0.5">
      <c r="A14" s="65" t="s">
        <v>60</v>
      </c>
      <c r="B14" s="76">
        <v>400</v>
      </c>
      <c r="C14" s="76">
        <v>400</v>
      </c>
      <c r="D14" s="76">
        <v>400</v>
      </c>
      <c r="E14" s="76">
        <v>400</v>
      </c>
    </row>
    <row r="15" spans="1:5" x14ac:dyDescent="0.5">
      <c r="A15" s="65" t="s">
        <v>61</v>
      </c>
      <c r="B15" s="76">
        <v>450</v>
      </c>
      <c r="C15" s="76">
        <v>450</v>
      </c>
      <c r="D15" s="76">
        <v>450</v>
      </c>
      <c r="E15" s="76">
        <v>450</v>
      </c>
    </row>
    <row r="16" spans="1:5" x14ac:dyDescent="0.5">
      <c r="A16" s="65" t="s">
        <v>62</v>
      </c>
      <c r="B16" s="77">
        <v>20</v>
      </c>
      <c r="C16" s="77">
        <v>20</v>
      </c>
      <c r="D16" s="77">
        <v>20</v>
      </c>
      <c r="E16" s="77">
        <v>20</v>
      </c>
    </row>
    <row r="17" spans="1:5" x14ac:dyDescent="0.5">
      <c r="A17" s="78"/>
      <c r="B17" s="79"/>
      <c r="C17" s="79"/>
      <c r="D17" s="79"/>
      <c r="E17" s="79"/>
    </row>
    <row r="18" spans="1:5" x14ac:dyDescent="0.5">
      <c r="A18" s="78" t="s">
        <v>63</v>
      </c>
      <c r="B18" s="80">
        <f>B7*B14+B8*B15</f>
        <v>16000</v>
      </c>
      <c r="C18" s="80">
        <f t="shared" ref="C18:E18" si="1">C7*C14+C8*C15</f>
        <v>20500</v>
      </c>
      <c r="D18" s="80">
        <f t="shared" si="1"/>
        <v>31750</v>
      </c>
      <c r="E18" s="80">
        <f t="shared" si="1"/>
        <v>10000</v>
      </c>
    </row>
    <row r="19" spans="1:5" x14ac:dyDescent="0.5">
      <c r="A19" s="78" t="s">
        <v>64</v>
      </c>
      <c r="B19" s="80">
        <f>B10*B16</f>
        <v>200</v>
      </c>
      <c r="C19" s="80">
        <f t="shared" ref="C19:E19" si="2">C10*C16</f>
        <v>0</v>
      </c>
      <c r="D19" s="80">
        <f t="shared" si="2"/>
        <v>0</v>
      </c>
      <c r="E19" s="80">
        <f t="shared" si="2"/>
        <v>0</v>
      </c>
    </row>
    <row r="20" spans="1:5" x14ac:dyDescent="0.5">
      <c r="A20" s="29"/>
      <c r="B20" s="29"/>
      <c r="C20" s="29"/>
      <c r="D20" s="29"/>
      <c r="E20" s="29"/>
    </row>
    <row r="21" spans="1:5" x14ac:dyDescent="0.5">
      <c r="D21" s="49" t="s">
        <v>45</v>
      </c>
      <c r="E21" s="81">
        <f>SUM(B18:E19)</f>
        <v>78450</v>
      </c>
    </row>
    <row r="23" spans="1:5" x14ac:dyDescent="0.5">
      <c r="A23" t="s">
        <v>263</v>
      </c>
    </row>
    <row r="24" spans="1:5" x14ac:dyDescent="0.5">
      <c r="A24" t="s">
        <v>264</v>
      </c>
      <c r="B24" s="221">
        <f>E21</f>
        <v>78450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0CCC-D777-4DCA-AABB-105E626BABFF}">
  <dimension ref="A1:P34"/>
  <sheetViews>
    <sheetView topLeftCell="A11" zoomScale="74" workbookViewId="0">
      <selection activeCell="A27" sqref="A27"/>
    </sheetView>
  </sheetViews>
  <sheetFormatPr defaultColWidth="8.87890625" defaultRowHeight="12.7" x14ac:dyDescent="0.4"/>
  <cols>
    <col min="1" max="1" width="14.29296875" style="83" customWidth="1"/>
    <col min="2" max="2" width="9.1171875" style="83" customWidth="1"/>
    <col min="3" max="3" width="9.41015625" style="83" customWidth="1"/>
    <col min="4" max="4" width="8.29296875" style="83" customWidth="1"/>
    <col min="5" max="13" width="7.703125" style="83" customWidth="1"/>
    <col min="14" max="14" width="9.87890625" style="84" customWidth="1"/>
    <col min="15" max="15" width="4.703125" style="83" customWidth="1"/>
    <col min="16" max="16" width="8.87890625" style="83" customWidth="1"/>
    <col min="17" max="18" width="8.1171875" style="83" customWidth="1"/>
    <col min="19" max="16384" width="8.87890625" style="83"/>
  </cols>
  <sheetData>
    <row r="1" spans="1:16" x14ac:dyDescent="0.4">
      <c r="A1" s="82" t="s">
        <v>65</v>
      </c>
    </row>
    <row r="3" spans="1:16" x14ac:dyDescent="0.4">
      <c r="A3" s="82" t="s">
        <v>66</v>
      </c>
      <c r="B3" s="85" t="s">
        <v>67</v>
      </c>
      <c r="C3" s="85" t="s">
        <v>68</v>
      </c>
      <c r="D3" s="85" t="s">
        <v>69</v>
      </c>
      <c r="E3" s="85" t="s">
        <v>70</v>
      </c>
      <c r="F3" s="85" t="s">
        <v>71</v>
      </c>
      <c r="G3" s="85" t="s">
        <v>72</v>
      </c>
      <c r="H3" s="85" t="s">
        <v>73</v>
      </c>
      <c r="I3" s="85" t="s">
        <v>74</v>
      </c>
      <c r="J3" s="85" t="s">
        <v>75</v>
      </c>
      <c r="K3" s="85" t="s">
        <v>76</v>
      </c>
      <c r="L3" s="85" t="s">
        <v>77</v>
      </c>
      <c r="M3" s="85" t="s">
        <v>78</v>
      </c>
    </row>
    <row r="4" spans="1:16" x14ac:dyDescent="0.4">
      <c r="B4" s="86">
        <v>1599.9999999999995</v>
      </c>
      <c r="C4" s="87">
        <v>1874.9999999999991</v>
      </c>
      <c r="D4" s="87">
        <v>525.00000000000159</v>
      </c>
      <c r="E4" s="87">
        <v>0</v>
      </c>
      <c r="F4" s="87">
        <v>3000.0000000000005</v>
      </c>
      <c r="G4" s="87">
        <v>0</v>
      </c>
      <c r="H4" s="87">
        <v>599.99999999999943</v>
      </c>
      <c r="I4" s="87">
        <v>0</v>
      </c>
      <c r="J4" s="87">
        <v>474.99999999999909</v>
      </c>
      <c r="K4" s="87">
        <v>0</v>
      </c>
      <c r="L4" s="87">
        <v>0</v>
      </c>
      <c r="M4" s="88">
        <v>999.99999999999955</v>
      </c>
      <c r="N4" s="89" t="s">
        <v>79</v>
      </c>
    </row>
    <row r="5" spans="1:16" x14ac:dyDescent="0.4">
      <c r="A5" s="82"/>
    </row>
    <row r="6" spans="1:16" ht="14.35" x14ac:dyDescent="0.5">
      <c r="A6" s="82" t="s">
        <v>80</v>
      </c>
      <c r="B6" s="83">
        <v>70</v>
      </c>
      <c r="C6" s="83">
        <v>70</v>
      </c>
      <c r="D6" s="83">
        <v>70</v>
      </c>
      <c r="E6" s="83">
        <v>50</v>
      </c>
      <c r="F6" s="83">
        <v>50</v>
      </c>
      <c r="G6" s="83">
        <v>50</v>
      </c>
      <c r="H6" s="83">
        <v>60</v>
      </c>
      <c r="I6" s="83">
        <v>60</v>
      </c>
      <c r="J6" s="83">
        <v>60</v>
      </c>
      <c r="K6" s="83">
        <v>80</v>
      </c>
      <c r="L6" s="83">
        <v>80</v>
      </c>
      <c r="M6" s="83">
        <v>80</v>
      </c>
      <c r="N6" s="90">
        <f>SUMPRODUCT($B$4:$M$4,B6:M6)</f>
        <v>574499.99999999988</v>
      </c>
      <c r="P6" s="194">
        <f>N6-574500</f>
        <v>0</v>
      </c>
    </row>
    <row r="7" spans="1:16" x14ac:dyDescent="0.4">
      <c r="A7" s="82"/>
    </row>
    <row r="8" spans="1:16" x14ac:dyDescent="0.4">
      <c r="A8" s="82" t="s">
        <v>6</v>
      </c>
    </row>
    <row r="9" spans="1:16" ht="14.35" x14ac:dyDescent="0.5">
      <c r="A9" s="91" t="s">
        <v>81</v>
      </c>
      <c r="B9" s="83">
        <v>1</v>
      </c>
      <c r="C9" s="83">
        <v>1</v>
      </c>
      <c r="D9" s="83">
        <v>1</v>
      </c>
      <c r="E9" s="83">
        <v>0</v>
      </c>
      <c r="F9" s="83">
        <v>0</v>
      </c>
      <c r="G9" s="83">
        <v>0</v>
      </c>
      <c r="H9" s="83">
        <v>0</v>
      </c>
      <c r="I9" s="83">
        <v>0</v>
      </c>
      <c r="J9" s="83">
        <v>0</v>
      </c>
      <c r="K9" s="83">
        <v>0</v>
      </c>
      <c r="L9" s="83">
        <v>0</v>
      </c>
      <c r="M9" s="83">
        <v>0</v>
      </c>
      <c r="N9" s="92">
        <f t="shared" ref="N9:N22" si="0">SUMPRODUCT($B$4:$M$4,B9:M9)</f>
        <v>4000</v>
      </c>
      <c r="O9" s="85" t="s">
        <v>0</v>
      </c>
      <c r="P9" s="93">
        <v>4000</v>
      </c>
    </row>
    <row r="10" spans="1:16" ht="14.35" x14ac:dyDescent="0.5">
      <c r="A10" s="91"/>
      <c r="B10" s="83">
        <v>0</v>
      </c>
      <c r="C10" s="83">
        <v>0</v>
      </c>
      <c r="D10" s="83">
        <v>0</v>
      </c>
      <c r="E10" s="83">
        <v>1</v>
      </c>
      <c r="F10" s="83">
        <v>1</v>
      </c>
      <c r="G10" s="83">
        <v>1</v>
      </c>
      <c r="H10" s="83">
        <v>0</v>
      </c>
      <c r="I10" s="83">
        <v>0</v>
      </c>
      <c r="J10" s="83">
        <v>0</v>
      </c>
      <c r="K10" s="83">
        <v>0</v>
      </c>
      <c r="L10" s="83">
        <v>0</v>
      </c>
      <c r="M10" s="83">
        <v>0</v>
      </c>
      <c r="N10" s="92">
        <f t="shared" si="0"/>
        <v>3000.0000000000005</v>
      </c>
      <c r="O10" s="85" t="s">
        <v>0</v>
      </c>
      <c r="P10" s="94">
        <v>3000</v>
      </c>
    </row>
    <row r="11" spans="1:16" ht="14.35" x14ac:dyDescent="0.5">
      <c r="A11" s="91"/>
      <c r="B11" s="83">
        <v>0</v>
      </c>
      <c r="C11" s="83">
        <v>0</v>
      </c>
      <c r="D11" s="83">
        <v>0</v>
      </c>
      <c r="E11" s="83">
        <v>0</v>
      </c>
      <c r="F11" s="83">
        <v>0</v>
      </c>
      <c r="G11" s="83">
        <v>0</v>
      </c>
      <c r="H11" s="83">
        <v>1</v>
      </c>
      <c r="I11" s="83">
        <v>1</v>
      </c>
      <c r="J11" s="83">
        <v>1</v>
      </c>
      <c r="K11" s="83">
        <v>0</v>
      </c>
      <c r="L11" s="83">
        <v>0</v>
      </c>
      <c r="M11" s="83">
        <v>0</v>
      </c>
      <c r="N11" s="92">
        <f t="shared" si="0"/>
        <v>1074.9999999999986</v>
      </c>
      <c r="O11" s="85" t="s">
        <v>0</v>
      </c>
      <c r="P11" s="94">
        <v>2000</v>
      </c>
    </row>
    <row r="12" spans="1:16" ht="14.35" x14ac:dyDescent="0.5">
      <c r="A12" s="91"/>
      <c r="B12" s="83">
        <v>0</v>
      </c>
      <c r="C12" s="83">
        <v>0</v>
      </c>
      <c r="D12" s="83">
        <v>0</v>
      </c>
      <c r="E12" s="83">
        <v>0</v>
      </c>
      <c r="F12" s="83">
        <v>0</v>
      </c>
      <c r="G12" s="83">
        <v>0</v>
      </c>
      <c r="H12" s="83">
        <v>0</v>
      </c>
      <c r="I12" s="83">
        <v>0</v>
      </c>
      <c r="J12" s="83">
        <v>0</v>
      </c>
      <c r="K12" s="83">
        <v>1</v>
      </c>
      <c r="L12" s="83">
        <v>1</v>
      </c>
      <c r="M12" s="83">
        <v>1</v>
      </c>
      <c r="N12" s="92">
        <f t="shared" si="0"/>
        <v>999.99999999999955</v>
      </c>
      <c r="O12" s="85" t="s">
        <v>0</v>
      </c>
      <c r="P12" s="94">
        <v>1000</v>
      </c>
    </row>
    <row r="13" spans="1:16" ht="14.35" x14ac:dyDescent="0.5">
      <c r="A13" s="91" t="s">
        <v>82</v>
      </c>
      <c r="B13" s="83">
        <v>1</v>
      </c>
      <c r="C13" s="83">
        <v>0</v>
      </c>
      <c r="D13" s="83">
        <v>0</v>
      </c>
      <c r="E13" s="83">
        <v>1</v>
      </c>
      <c r="F13" s="83">
        <v>0</v>
      </c>
      <c r="G13" s="83">
        <v>0</v>
      </c>
      <c r="H13" s="83">
        <v>1</v>
      </c>
      <c r="I13" s="83">
        <v>0</v>
      </c>
      <c r="J13" s="83">
        <v>0</v>
      </c>
      <c r="K13" s="83">
        <v>1</v>
      </c>
      <c r="L13" s="83">
        <v>0</v>
      </c>
      <c r="M13" s="83">
        <v>0</v>
      </c>
      <c r="N13" s="92">
        <f t="shared" si="0"/>
        <v>2199.9999999999991</v>
      </c>
      <c r="O13" s="85" t="s">
        <v>0</v>
      </c>
      <c r="P13" s="94">
        <v>3000</v>
      </c>
    </row>
    <row r="14" spans="1:16" ht="14.35" x14ac:dyDescent="0.5">
      <c r="A14" s="91"/>
      <c r="B14" s="83">
        <v>0</v>
      </c>
      <c r="C14" s="83">
        <v>1</v>
      </c>
      <c r="D14" s="83">
        <v>0</v>
      </c>
      <c r="E14" s="83">
        <v>0</v>
      </c>
      <c r="F14" s="83">
        <v>1</v>
      </c>
      <c r="G14" s="83">
        <v>0</v>
      </c>
      <c r="H14" s="83">
        <v>0</v>
      </c>
      <c r="I14" s="83">
        <v>1</v>
      </c>
      <c r="J14" s="83">
        <v>0</v>
      </c>
      <c r="K14" s="83">
        <v>0</v>
      </c>
      <c r="L14" s="83">
        <v>1</v>
      </c>
      <c r="M14" s="83">
        <v>0</v>
      </c>
      <c r="N14" s="92">
        <f t="shared" si="0"/>
        <v>4875</v>
      </c>
      <c r="O14" s="85" t="s">
        <v>0</v>
      </c>
      <c r="P14" s="94">
        <v>5000</v>
      </c>
    </row>
    <row r="15" spans="1:16" ht="14.35" x14ac:dyDescent="0.5">
      <c r="A15" s="91"/>
      <c r="B15" s="83">
        <v>0</v>
      </c>
      <c r="C15" s="83">
        <v>0</v>
      </c>
      <c r="D15" s="83">
        <v>1</v>
      </c>
      <c r="E15" s="83">
        <v>0</v>
      </c>
      <c r="F15" s="83">
        <v>0</v>
      </c>
      <c r="G15" s="83">
        <v>1</v>
      </c>
      <c r="H15" s="83">
        <v>0</v>
      </c>
      <c r="I15" s="83">
        <v>0</v>
      </c>
      <c r="J15" s="83">
        <v>1</v>
      </c>
      <c r="K15" s="83">
        <v>0</v>
      </c>
      <c r="L15" s="83">
        <v>0</v>
      </c>
      <c r="M15" s="83">
        <v>1</v>
      </c>
      <c r="N15" s="92">
        <f t="shared" si="0"/>
        <v>2000.0000000000002</v>
      </c>
      <c r="O15" s="85" t="s">
        <v>0</v>
      </c>
      <c r="P15" s="95">
        <v>2000</v>
      </c>
    </row>
    <row r="16" spans="1:16" ht="14.35" x14ac:dyDescent="0.5">
      <c r="A16" s="91" t="s">
        <v>83</v>
      </c>
      <c r="B16" s="83">
        <v>40</v>
      </c>
      <c r="C16" s="83">
        <v>0</v>
      </c>
      <c r="D16" s="83">
        <v>0</v>
      </c>
      <c r="E16" s="83">
        <v>25</v>
      </c>
      <c r="F16" s="83">
        <v>0</v>
      </c>
      <c r="G16" s="83">
        <v>0</v>
      </c>
      <c r="H16" s="83">
        <v>60</v>
      </c>
      <c r="I16" s="83">
        <v>0</v>
      </c>
      <c r="J16" s="83">
        <v>0</v>
      </c>
      <c r="K16" s="83">
        <v>50</v>
      </c>
      <c r="L16" s="83">
        <v>0</v>
      </c>
      <c r="M16" s="83">
        <v>0</v>
      </c>
      <c r="N16" s="92">
        <f t="shared" si="0"/>
        <v>99999.999999999942</v>
      </c>
      <c r="O16" s="85" t="s">
        <v>0</v>
      </c>
      <c r="P16" s="94">
        <v>100000</v>
      </c>
    </row>
    <row r="17" spans="1:16" ht="14.35" x14ac:dyDescent="0.5">
      <c r="A17" s="91"/>
      <c r="B17" s="83">
        <v>0</v>
      </c>
      <c r="C17" s="83">
        <v>40</v>
      </c>
      <c r="D17" s="83">
        <v>0</v>
      </c>
      <c r="E17" s="83">
        <v>0</v>
      </c>
      <c r="F17" s="83">
        <v>25</v>
      </c>
      <c r="G17" s="83">
        <v>0</v>
      </c>
      <c r="H17" s="83">
        <v>0</v>
      </c>
      <c r="I17" s="83">
        <v>60</v>
      </c>
      <c r="J17" s="83">
        <v>0</v>
      </c>
      <c r="K17" s="83">
        <v>0</v>
      </c>
      <c r="L17" s="83">
        <v>50</v>
      </c>
      <c r="M17" s="83">
        <v>0</v>
      </c>
      <c r="N17" s="92">
        <f t="shared" si="0"/>
        <v>150000</v>
      </c>
      <c r="O17" s="85" t="s">
        <v>0</v>
      </c>
      <c r="P17" s="95">
        <v>150000</v>
      </c>
    </row>
    <row r="18" spans="1:16" ht="14.35" x14ac:dyDescent="0.5">
      <c r="A18" s="91"/>
      <c r="B18" s="83">
        <v>0</v>
      </c>
      <c r="C18" s="83">
        <v>0</v>
      </c>
      <c r="D18" s="83">
        <v>40</v>
      </c>
      <c r="E18" s="83">
        <v>0</v>
      </c>
      <c r="F18" s="83">
        <v>0</v>
      </c>
      <c r="G18" s="83">
        <v>25</v>
      </c>
      <c r="H18" s="83">
        <v>0</v>
      </c>
      <c r="I18" s="83">
        <v>0</v>
      </c>
      <c r="J18" s="83">
        <v>60</v>
      </c>
      <c r="K18" s="83">
        <v>0</v>
      </c>
      <c r="L18" s="83">
        <v>0</v>
      </c>
      <c r="M18" s="83">
        <v>50</v>
      </c>
      <c r="N18" s="92">
        <f t="shared" si="0"/>
        <v>99500</v>
      </c>
      <c r="O18" s="85" t="s">
        <v>0</v>
      </c>
      <c r="P18" s="94">
        <v>120000</v>
      </c>
    </row>
    <row r="19" spans="1:16" ht="14.35" x14ac:dyDescent="0.5">
      <c r="A19" s="91" t="s">
        <v>84</v>
      </c>
      <c r="B19" s="83">
        <v>-1</v>
      </c>
      <c r="C19" s="83">
        <v>0</v>
      </c>
      <c r="D19" s="83">
        <v>0.9</v>
      </c>
      <c r="E19" s="83">
        <v>-1</v>
      </c>
      <c r="F19" s="83">
        <v>0</v>
      </c>
      <c r="G19" s="83">
        <v>0.9</v>
      </c>
      <c r="H19" s="83">
        <v>-1</v>
      </c>
      <c r="I19" s="83">
        <v>0</v>
      </c>
      <c r="J19" s="83">
        <v>0.9</v>
      </c>
      <c r="K19" s="83">
        <v>-1</v>
      </c>
      <c r="L19" s="83">
        <v>0</v>
      </c>
      <c r="M19" s="83">
        <v>0.9</v>
      </c>
      <c r="N19" s="92">
        <f>SUMPRODUCT($B$4:$M$4,B19:M19)</f>
        <v>-399.99999999999898</v>
      </c>
      <c r="O19" s="85" t="s">
        <v>0</v>
      </c>
      <c r="P19" s="94">
        <v>0</v>
      </c>
    </row>
    <row r="20" spans="1:16" ht="14.35" x14ac:dyDescent="0.5">
      <c r="A20" s="91" t="s">
        <v>85</v>
      </c>
      <c r="B20" s="83">
        <v>1</v>
      </c>
      <c r="C20" s="83">
        <v>0</v>
      </c>
      <c r="D20" s="83">
        <v>-1.1000000000000001</v>
      </c>
      <c r="E20" s="83">
        <v>1</v>
      </c>
      <c r="F20" s="83">
        <v>0</v>
      </c>
      <c r="G20" s="83">
        <v>-1.1000000000000001</v>
      </c>
      <c r="H20" s="83">
        <v>1</v>
      </c>
      <c r="I20" s="83">
        <v>0</v>
      </c>
      <c r="J20" s="83">
        <v>-1.1000000000000001</v>
      </c>
      <c r="K20" s="83">
        <v>1</v>
      </c>
      <c r="L20" s="83">
        <v>0</v>
      </c>
      <c r="M20" s="83">
        <v>-1.1000000000000001</v>
      </c>
      <c r="N20" s="92">
        <f t="shared" si="0"/>
        <v>-1.3642420526593924E-12</v>
      </c>
      <c r="O20" s="85" t="s">
        <v>0</v>
      </c>
      <c r="P20" s="94">
        <v>0</v>
      </c>
    </row>
    <row r="21" spans="1:16" ht="14.35" x14ac:dyDescent="0.5">
      <c r="A21" s="91" t="s">
        <v>86</v>
      </c>
      <c r="B21" s="83">
        <v>0.4</v>
      </c>
      <c r="C21" s="83">
        <v>-0.6</v>
      </c>
      <c r="D21" s="83">
        <v>0.4</v>
      </c>
      <c r="E21" s="83">
        <v>0.4</v>
      </c>
      <c r="F21" s="83">
        <v>-0.6</v>
      </c>
      <c r="G21" s="83">
        <v>0.4</v>
      </c>
      <c r="H21" s="83">
        <v>0.4</v>
      </c>
      <c r="I21" s="83">
        <v>-0.6</v>
      </c>
      <c r="J21" s="83">
        <v>0.4</v>
      </c>
      <c r="K21" s="83">
        <v>0.4</v>
      </c>
      <c r="L21" s="83">
        <v>-0.6</v>
      </c>
      <c r="M21" s="83">
        <v>0.4</v>
      </c>
      <c r="N21" s="92">
        <f t="shared" si="0"/>
        <v>-1244.9999999999998</v>
      </c>
      <c r="O21" s="85" t="s">
        <v>0</v>
      </c>
      <c r="P21" s="94">
        <v>0</v>
      </c>
    </row>
    <row r="22" spans="1:16" ht="14.35" x14ac:dyDescent="0.5">
      <c r="B22" s="83">
        <v>-0.6</v>
      </c>
      <c r="C22" s="83">
        <v>0.4</v>
      </c>
      <c r="D22" s="83">
        <v>-0.6</v>
      </c>
      <c r="E22" s="83">
        <v>-0.6</v>
      </c>
      <c r="F22" s="83">
        <v>0.4</v>
      </c>
      <c r="G22" s="83">
        <v>-0.6</v>
      </c>
      <c r="H22" s="83">
        <v>-0.6</v>
      </c>
      <c r="I22" s="83">
        <v>0.4</v>
      </c>
      <c r="J22" s="83">
        <v>-0.6</v>
      </c>
      <c r="K22" s="83">
        <v>-0.6</v>
      </c>
      <c r="L22" s="83">
        <v>0.4</v>
      </c>
      <c r="M22" s="83">
        <v>-0.6</v>
      </c>
      <c r="N22" s="92">
        <f t="shared" si="0"/>
        <v>-569.99999999999943</v>
      </c>
      <c r="O22" s="85" t="s">
        <v>0</v>
      </c>
      <c r="P22" s="96">
        <v>0</v>
      </c>
    </row>
    <row r="24" spans="1:16" x14ac:dyDescent="0.4">
      <c r="A24" s="97" t="s">
        <v>87</v>
      </c>
    </row>
    <row r="26" spans="1:16" x14ac:dyDescent="0.4">
      <c r="A26" s="98"/>
      <c r="B26" s="97"/>
      <c r="C26" s="97"/>
      <c r="D26" s="97"/>
      <c r="E26" s="97"/>
      <c r="F26" s="97"/>
      <c r="G26" s="97"/>
    </row>
    <row r="27" spans="1:16" x14ac:dyDescent="0.4">
      <c r="A27" s="97"/>
      <c r="B27" s="97" t="s">
        <v>89</v>
      </c>
      <c r="C27" s="97"/>
      <c r="D27" s="97"/>
      <c r="E27" s="97"/>
      <c r="F27" s="97"/>
      <c r="G27" s="97"/>
    </row>
    <row r="28" spans="1:16" x14ac:dyDescent="0.4">
      <c r="A28" s="97"/>
      <c r="B28" s="97"/>
      <c r="C28" s="99" t="s">
        <v>90</v>
      </c>
      <c r="D28" s="99" t="s">
        <v>91</v>
      </c>
      <c r="E28" s="99" t="s">
        <v>92</v>
      </c>
      <c r="F28" s="99" t="s">
        <v>93</v>
      </c>
      <c r="G28" s="97"/>
      <c r="I28" s="99" t="s">
        <v>90</v>
      </c>
      <c r="J28" s="99" t="s">
        <v>91</v>
      </c>
      <c r="K28" s="99" t="s">
        <v>92</v>
      </c>
      <c r="L28" s="99" t="s">
        <v>93</v>
      </c>
    </row>
    <row r="29" spans="1:16" x14ac:dyDescent="0.4">
      <c r="A29" s="97"/>
      <c r="B29" s="100" t="s">
        <v>94</v>
      </c>
      <c r="C29" s="101">
        <v>2125</v>
      </c>
      <c r="D29" s="102">
        <v>0</v>
      </c>
      <c r="E29" s="102">
        <v>0</v>
      </c>
      <c r="F29" s="103">
        <v>75</v>
      </c>
      <c r="G29" s="97"/>
      <c r="H29" s="100" t="s">
        <v>94</v>
      </c>
      <c r="I29" s="104">
        <f>B4</f>
        <v>1599.9999999999995</v>
      </c>
      <c r="J29" s="105">
        <f>E4</f>
        <v>0</v>
      </c>
      <c r="K29" s="105">
        <f>H4</f>
        <v>599.99999999999943</v>
      </c>
      <c r="L29" s="106">
        <f>K4</f>
        <v>0</v>
      </c>
    </row>
    <row r="30" spans="1:16" x14ac:dyDescent="0.4">
      <c r="A30" s="97"/>
      <c r="B30" s="100" t="s">
        <v>95</v>
      </c>
      <c r="C30" s="107">
        <v>1875</v>
      </c>
      <c r="D30" s="108">
        <v>3000</v>
      </c>
      <c r="E30" s="108">
        <v>0</v>
      </c>
      <c r="F30" s="109">
        <v>0</v>
      </c>
      <c r="G30" s="97"/>
      <c r="H30" s="100" t="s">
        <v>95</v>
      </c>
      <c r="I30" s="110">
        <f>C4</f>
        <v>1874.9999999999991</v>
      </c>
      <c r="J30" s="111">
        <f>F4</f>
        <v>3000.0000000000005</v>
      </c>
      <c r="K30" s="111">
        <f>I4</f>
        <v>0</v>
      </c>
      <c r="L30" s="112">
        <f>L4</f>
        <v>0</v>
      </c>
    </row>
    <row r="31" spans="1:16" x14ac:dyDescent="0.4">
      <c r="A31" s="97"/>
      <c r="B31" s="100" t="s">
        <v>96</v>
      </c>
      <c r="C31" s="113">
        <v>0</v>
      </c>
      <c r="D31" s="114">
        <v>0</v>
      </c>
      <c r="E31" s="114">
        <v>1075</v>
      </c>
      <c r="F31" s="115">
        <v>925</v>
      </c>
      <c r="G31" s="97"/>
      <c r="H31" s="100" t="s">
        <v>96</v>
      </c>
      <c r="I31" s="116">
        <f>D4</f>
        <v>525.00000000000159</v>
      </c>
      <c r="J31" s="117">
        <f>G4</f>
        <v>0</v>
      </c>
      <c r="K31" s="117">
        <f>J4</f>
        <v>474.99999999999909</v>
      </c>
      <c r="L31" s="118">
        <f>M4</f>
        <v>999.99999999999955</v>
      </c>
    </row>
    <row r="32" spans="1:16" x14ac:dyDescent="0.4">
      <c r="A32" s="97"/>
      <c r="B32" s="97"/>
      <c r="C32" s="97"/>
      <c r="D32" s="97"/>
      <c r="E32" s="97"/>
      <c r="F32" s="97"/>
      <c r="G32" s="97"/>
      <c r="H32" s="97"/>
    </row>
    <row r="33" spans="1:7" x14ac:dyDescent="0.4">
      <c r="A33" s="97"/>
      <c r="B33" s="119" t="s">
        <v>97</v>
      </c>
      <c r="C33" s="120">
        <v>574500</v>
      </c>
      <c r="D33" s="97"/>
      <c r="E33" s="97"/>
      <c r="F33" s="97"/>
      <c r="G33" s="97"/>
    </row>
    <row r="34" spans="1:7" x14ac:dyDescent="0.4">
      <c r="A34" s="97"/>
      <c r="B34" s="97"/>
      <c r="C34" s="97"/>
      <c r="D34" s="97"/>
      <c r="E34" s="97"/>
      <c r="F34" s="97"/>
      <c r="G34" s="97"/>
    </row>
  </sheetData>
  <pageMargins left="0.75" right="0.75" top="1" bottom="1" header="0.5" footer="0.5"/>
  <pageSetup orientation="portrait" horizontalDpi="200" verticalDpi="200" copies="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89523-F0A7-4486-950A-3232E994330E}">
  <dimension ref="A1:AC50"/>
  <sheetViews>
    <sheetView topLeftCell="A16" zoomScale="65" workbookViewId="0">
      <selection activeCell="Q6" sqref="Q6"/>
    </sheetView>
  </sheetViews>
  <sheetFormatPr defaultColWidth="3.703125" defaultRowHeight="12.7" x14ac:dyDescent="0.4"/>
  <cols>
    <col min="1" max="1" width="9" style="82" customWidth="1"/>
    <col min="2" max="2" width="12.41015625" style="83" bestFit="1" customWidth="1"/>
    <col min="3" max="5" width="5.1171875" style="83" customWidth="1"/>
    <col min="6" max="6" width="5.29296875" style="83" customWidth="1"/>
    <col min="7" max="8" width="5.1171875" style="126" customWidth="1"/>
    <col min="9" max="9" width="5.1171875" style="83" customWidth="1"/>
    <col min="10" max="10" width="6" style="83" customWidth="1"/>
    <col min="11" max="11" width="5.41015625" style="83" customWidth="1"/>
    <col min="12" max="12" width="5.41015625" style="126" customWidth="1"/>
    <col min="13" max="13" width="5.1171875" style="126" customWidth="1"/>
    <col min="14" max="14" width="5.1171875" style="83" customWidth="1"/>
    <col min="15" max="15" width="11" style="83" bestFit="1" customWidth="1"/>
    <col min="16" max="16" width="5.1171875" style="83" customWidth="1"/>
    <col min="17" max="17" width="6" style="83" customWidth="1"/>
    <col min="18" max="18" width="5.1171875" style="83" customWidth="1"/>
    <col min="19" max="21" width="5.703125" style="83" customWidth="1"/>
    <col min="22" max="22" width="3.703125" style="83"/>
    <col min="23" max="23" width="10.5859375" style="83" bestFit="1" customWidth="1"/>
    <col min="24" max="16384" width="3.703125" style="83"/>
  </cols>
  <sheetData>
    <row r="1" spans="1:24" s="82" customFormat="1" x14ac:dyDescent="0.4">
      <c r="A1" s="82" t="s">
        <v>99</v>
      </c>
      <c r="G1" s="121"/>
      <c r="H1" s="121"/>
      <c r="L1" s="121"/>
      <c r="M1" s="121"/>
    </row>
    <row r="3" spans="1:24" x14ac:dyDescent="0.4">
      <c r="A3" s="82" t="s">
        <v>100</v>
      </c>
      <c r="B3" s="122" t="s">
        <v>101</v>
      </c>
      <c r="C3" s="85" t="s">
        <v>102</v>
      </c>
      <c r="D3" s="85" t="s">
        <v>103</v>
      </c>
      <c r="E3" s="85" t="s">
        <v>104</v>
      </c>
      <c r="F3" s="123" t="s">
        <v>105</v>
      </c>
      <c r="G3" s="124"/>
      <c r="H3" s="124"/>
      <c r="I3" s="125" t="s">
        <v>106</v>
      </c>
      <c r="J3" s="124"/>
      <c r="K3" s="124"/>
      <c r="L3" s="124"/>
      <c r="O3" s="124"/>
      <c r="P3" s="127" t="s">
        <v>107</v>
      </c>
      <c r="Q3" s="124"/>
      <c r="U3" s="124" t="s">
        <v>170</v>
      </c>
    </row>
    <row r="4" spans="1:24" x14ac:dyDescent="0.4">
      <c r="B4" s="85" t="s">
        <v>108</v>
      </c>
      <c r="C4" s="128">
        <v>66</v>
      </c>
      <c r="D4" s="129">
        <v>85</v>
      </c>
      <c r="E4" s="129">
        <v>50</v>
      </c>
      <c r="F4" s="130">
        <v>80</v>
      </c>
      <c r="G4" s="124"/>
      <c r="H4" s="124"/>
      <c r="J4" s="131" t="s">
        <v>109</v>
      </c>
      <c r="K4" s="132" t="s">
        <v>110</v>
      </c>
      <c r="L4" s="124"/>
      <c r="O4" s="124"/>
      <c r="P4" s="123" t="str">
        <f>C3</f>
        <v>T</v>
      </c>
      <c r="Q4" s="123" t="str">
        <f>D3</f>
        <v>F</v>
      </c>
      <c r="R4" s="123" t="str">
        <f>E3</f>
        <v>C</v>
      </c>
      <c r="S4" s="123" t="str">
        <f>F3</f>
        <v>P</v>
      </c>
    </row>
    <row r="5" spans="1:24" x14ac:dyDescent="0.4">
      <c r="B5" s="85" t="s">
        <v>111</v>
      </c>
      <c r="C5" s="133">
        <v>16</v>
      </c>
      <c r="D5" s="134">
        <v>16</v>
      </c>
      <c r="E5" s="134">
        <v>12</v>
      </c>
      <c r="F5" s="135">
        <v>12</v>
      </c>
      <c r="G5" s="124"/>
      <c r="H5" s="124"/>
      <c r="I5" s="83" t="s">
        <v>112</v>
      </c>
      <c r="J5" s="131">
        <v>100</v>
      </c>
      <c r="K5" s="131">
        <v>25</v>
      </c>
      <c r="L5" s="124"/>
      <c r="O5" s="124" t="s">
        <v>113</v>
      </c>
      <c r="P5" s="136">
        <v>60</v>
      </c>
      <c r="Q5" s="137">
        <v>21</v>
      </c>
      <c r="R5" s="129">
        <v>100</v>
      </c>
      <c r="S5" s="138">
        <v>35</v>
      </c>
    </row>
    <row r="6" spans="1:24" x14ac:dyDescent="0.4">
      <c r="B6" s="85" t="s">
        <v>114</v>
      </c>
      <c r="C6" s="133">
        <v>18</v>
      </c>
      <c r="D6" s="134">
        <v>18</v>
      </c>
      <c r="E6" s="134">
        <v>15</v>
      </c>
      <c r="F6" s="135">
        <v>15</v>
      </c>
      <c r="G6" s="124"/>
      <c r="H6" s="124"/>
      <c r="I6" s="83" t="s">
        <v>115</v>
      </c>
      <c r="J6" s="131">
        <v>190</v>
      </c>
      <c r="K6" s="131">
        <v>24</v>
      </c>
      <c r="L6" s="124"/>
      <c r="O6" s="124" t="s">
        <v>116</v>
      </c>
      <c r="P6" s="139">
        <v>0.12</v>
      </c>
      <c r="Q6" s="140">
        <v>0.1</v>
      </c>
      <c r="R6" s="141">
        <v>0.08</v>
      </c>
      <c r="S6" s="142">
        <v>0.15</v>
      </c>
    </row>
    <row r="7" spans="1:24" x14ac:dyDescent="0.4">
      <c r="B7" s="85" t="s">
        <v>117</v>
      </c>
      <c r="C7" s="143">
        <v>120</v>
      </c>
      <c r="D7" s="144">
        <v>150</v>
      </c>
      <c r="E7" s="144">
        <v>100</v>
      </c>
      <c r="F7" s="145">
        <v>160</v>
      </c>
      <c r="G7" s="124"/>
      <c r="H7" s="124"/>
      <c r="J7" s="137"/>
      <c r="L7" s="124"/>
      <c r="O7" s="146" t="s">
        <v>118</v>
      </c>
      <c r="P7" s="147">
        <v>10</v>
      </c>
      <c r="R7" s="148" t="s">
        <v>119</v>
      </c>
      <c r="S7" s="131">
        <v>18</v>
      </c>
    </row>
    <row r="8" spans="1:24" x14ac:dyDescent="0.4">
      <c r="B8" s="82"/>
      <c r="C8" s="82"/>
      <c r="D8" s="82"/>
      <c r="E8" s="82"/>
      <c r="F8" s="82"/>
      <c r="G8" s="124"/>
      <c r="H8" s="124"/>
      <c r="L8" s="124"/>
    </row>
    <row r="9" spans="1:24" x14ac:dyDescent="0.4">
      <c r="C9" s="127" t="s">
        <v>120</v>
      </c>
      <c r="D9" s="127"/>
      <c r="E9" s="127"/>
      <c r="F9" s="149"/>
      <c r="G9" s="127" t="s">
        <v>121</v>
      </c>
      <c r="H9" s="127"/>
      <c r="I9" s="127"/>
      <c r="J9" s="149"/>
      <c r="K9" s="127" t="s">
        <v>122</v>
      </c>
      <c r="L9" s="127"/>
      <c r="M9" s="124"/>
      <c r="N9" s="124"/>
    </row>
    <row r="10" spans="1:24" x14ac:dyDescent="0.4">
      <c r="A10" s="82" t="s">
        <v>123</v>
      </c>
      <c r="C10" s="123" t="s">
        <v>124</v>
      </c>
      <c r="D10" s="123" t="s">
        <v>125</v>
      </c>
      <c r="E10" s="123" t="s">
        <v>126</v>
      </c>
      <c r="F10" s="150" t="s">
        <v>127</v>
      </c>
      <c r="G10" s="123" t="s">
        <v>128</v>
      </c>
      <c r="H10" s="123" t="s">
        <v>129</v>
      </c>
      <c r="I10" s="123" t="s">
        <v>130</v>
      </c>
      <c r="J10" s="150" t="s">
        <v>131</v>
      </c>
      <c r="K10" s="123" t="s">
        <v>132</v>
      </c>
      <c r="L10" s="123" t="s">
        <v>133</v>
      </c>
      <c r="M10" s="123" t="s">
        <v>134</v>
      </c>
      <c r="N10" s="123" t="s">
        <v>135</v>
      </c>
      <c r="O10" s="124"/>
      <c r="P10" s="124"/>
      <c r="Q10" s="124"/>
    </row>
    <row r="11" spans="1:24" x14ac:dyDescent="0.4">
      <c r="C11" s="151">
        <v>61</v>
      </c>
      <c r="D11" s="152">
        <v>20</v>
      </c>
      <c r="E11" s="152">
        <v>106.39999999999998</v>
      </c>
      <c r="F11" s="153">
        <v>40.249999999999986</v>
      </c>
      <c r="G11" s="152">
        <v>0</v>
      </c>
      <c r="H11" s="152">
        <v>0</v>
      </c>
      <c r="I11" s="152">
        <v>0</v>
      </c>
      <c r="J11" s="153">
        <v>0</v>
      </c>
      <c r="K11" s="152">
        <v>0</v>
      </c>
      <c r="L11" s="152">
        <v>0</v>
      </c>
      <c r="M11" s="152">
        <v>8</v>
      </c>
      <c r="N11" s="153">
        <v>10</v>
      </c>
      <c r="O11" s="124"/>
      <c r="P11" s="124"/>
      <c r="Q11" s="127" t="s">
        <v>136</v>
      </c>
    </row>
    <row r="12" spans="1:24" x14ac:dyDescent="0.4">
      <c r="G12" s="83"/>
      <c r="H12" s="83"/>
      <c r="L12" s="124"/>
      <c r="M12" s="124"/>
      <c r="N12" s="124"/>
      <c r="O12" s="124"/>
      <c r="P12" s="124"/>
      <c r="Q12" s="127"/>
    </row>
    <row r="13" spans="1:24" x14ac:dyDescent="0.4">
      <c r="A13" s="82" t="s">
        <v>80</v>
      </c>
      <c r="C13" s="124">
        <f>C7-C4-C5</f>
        <v>38</v>
      </c>
      <c r="D13" s="124">
        <f>D7-D4-D5</f>
        <v>49</v>
      </c>
      <c r="E13" s="124">
        <f>E7-E4-E5</f>
        <v>38</v>
      </c>
      <c r="F13" s="124">
        <f>F7-F4-F5</f>
        <v>68</v>
      </c>
      <c r="G13" s="124">
        <f>C7-C4-C6</f>
        <v>36</v>
      </c>
      <c r="H13" s="124">
        <f>D7-D4-D6</f>
        <v>47</v>
      </c>
      <c r="I13" s="124">
        <f>E7-E4-E6</f>
        <v>35</v>
      </c>
      <c r="J13" s="124">
        <f>F7-F4-F6</f>
        <v>65</v>
      </c>
      <c r="K13" s="124">
        <v>-1</v>
      </c>
      <c r="L13" s="124">
        <f>K13</f>
        <v>-1</v>
      </c>
      <c r="M13" s="124">
        <f>L13</f>
        <v>-1</v>
      </c>
      <c r="N13" s="124">
        <f>M13</f>
        <v>-1</v>
      </c>
      <c r="O13" s="154">
        <f>SUMPRODUCT(C13:N13,$C$11:$N$11)</f>
        <v>10060.199999999997</v>
      </c>
      <c r="P13" s="124"/>
      <c r="Q13" s="127" t="s">
        <v>137</v>
      </c>
      <c r="W13" s="83">
        <f>10022.2</f>
        <v>10022.200000000001</v>
      </c>
    </row>
    <row r="14" spans="1:24" x14ac:dyDescent="0.4">
      <c r="G14" s="83"/>
      <c r="H14" s="83"/>
      <c r="L14" s="83"/>
      <c r="M14" s="83"/>
      <c r="P14" s="124"/>
      <c r="Q14" s="124"/>
      <c r="W14" s="223">
        <f>O13-W13</f>
        <v>37.999999999996362</v>
      </c>
    </row>
    <row r="15" spans="1:24" x14ac:dyDescent="0.4">
      <c r="A15" s="82" t="s">
        <v>6</v>
      </c>
      <c r="G15" s="83"/>
      <c r="H15" s="83"/>
      <c r="L15" s="83"/>
      <c r="M15" s="83"/>
      <c r="P15" s="124"/>
      <c r="Q15" s="124"/>
      <c r="U15" s="155"/>
      <c r="V15" s="97"/>
      <c r="W15" s="224" t="e">
        <f>W14/T24</f>
        <v>#DIV/0!</v>
      </c>
      <c r="X15" s="97"/>
    </row>
    <row r="16" spans="1:24" s="126" customFormat="1" x14ac:dyDescent="0.4">
      <c r="B16" s="148" t="s">
        <v>138</v>
      </c>
      <c r="C16" s="124">
        <v>1</v>
      </c>
      <c r="D16" s="124">
        <v>1</v>
      </c>
      <c r="E16" s="124"/>
      <c r="F16" s="124"/>
      <c r="G16" s="124"/>
      <c r="H16" s="124"/>
      <c r="I16" s="124"/>
      <c r="J16" s="124"/>
      <c r="K16" s="124"/>
      <c r="L16" s="124"/>
      <c r="M16" s="124"/>
      <c r="N16" s="124"/>
      <c r="O16" s="124">
        <f>SUMPRODUCT(C16:N16,$C$11:$N$11)</f>
        <v>81</v>
      </c>
      <c r="P16" s="123" t="s">
        <v>0</v>
      </c>
      <c r="Q16" s="156">
        <v>100</v>
      </c>
      <c r="U16" s="97"/>
      <c r="V16" s="97"/>
      <c r="W16" s="224"/>
      <c r="X16" s="97"/>
    </row>
    <row r="17" spans="1:29" x14ac:dyDescent="0.4">
      <c r="B17" s="148" t="s">
        <v>139</v>
      </c>
      <c r="C17" s="124"/>
      <c r="D17" s="124"/>
      <c r="E17" s="124">
        <v>1</v>
      </c>
      <c r="F17" s="124">
        <v>1</v>
      </c>
      <c r="G17" s="124"/>
      <c r="H17" s="124"/>
      <c r="I17" s="124"/>
      <c r="J17" s="124"/>
      <c r="K17" s="124"/>
      <c r="L17" s="124"/>
      <c r="M17" s="124"/>
      <c r="N17" s="124"/>
      <c r="O17" s="124">
        <f t="shared" ref="O17:O28" si="0">SUMPRODUCT(C17:N17,$C$11:$N$11)</f>
        <v>146.64999999999998</v>
      </c>
      <c r="P17" s="123" t="s">
        <v>0</v>
      </c>
      <c r="Q17" s="226">
        <v>190</v>
      </c>
      <c r="U17" s="97"/>
      <c r="V17" s="97"/>
      <c r="W17" s="97"/>
      <c r="X17" s="97"/>
      <c r="Y17" s="126"/>
    </row>
    <row r="18" spans="1:29" s="126" customFormat="1" x14ac:dyDescent="0.4">
      <c r="B18" s="148" t="s">
        <v>140</v>
      </c>
      <c r="C18" s="124"/>
      <c r="D18" s="124"/>
      <c r="E18" s="124"/>
      <c r="F18" s="124"/>
      <c r="G18" s="124">
        <v>1</v>
      </c>
      <c r="H18" s="124">
        <v>1</v>
      </c>
      <c r="I18" s="124"/>
      <c r="J18" s="124"/>
      <c r="K18" s="124"/>
      <c r="L18" s="124"/>
      <c r="M18" s="124"/>
      <c r="N18" s="124"/>
      <c r="O18" s="124">
        <f t="shared" si="0"/>
        <v>0</v>
      </c>
      <c r="P18" s="123" t="s">
        <v>0</v>
      </c>
      <c r="Q18" s="95">
        <f>K5</f>
        <v>25</v>
      </c>
      <c r="U18" s="97"/>
      <c r="V18" s="97"/>
      <c r="W18" s="97"/>
      <c r="X18" s="97"/>
      <c r="Y18" s="83"/>
    </row>
    <row r="19" spans="1:29" x14ac:dyDescent="0.4">
      <c r="B19" s="148" t="s">
        <v>141</v>
      </c>
      <c r="C19" s="124"/>
      <c r="D19" s="124"/>
      <c r="E19" s="124"/>
      <c r="F19" s="124"/>
      <c r="G19" s="124"/>
      <c r="H19" s="124"/>
      <c r="I19" s="124">
        <v>1</v>
      </c>
      <c r="J19" s="124">
        <v>1</v>
      </c>
      <c r="K19" s="124"/>
      <c r="L19" s="124"/>
      <c r="M19" s="124"/>
      <c r="N19" s="124"/>
      <c r="O19" s="124">
        <f t="shared" si="0"/>
        <v>0</v>
      </c>
      <c r="P19" s="123" t="s">
        <v>0</v>
      </c>
      <c r="Q19" s="95">
        <f>K6</f>
        <v>24</v>
      </c>
      <c r="U19" s="97"/>
      <c r="V19" s="97"/>
      <c r="W19" s="97"/>
      <c r="X19" s="97"/>
      <c r="Y19" s="126"/>
    </row>
    <row r="20" spans="1:29" x14ac:dyDescent="0.4">
      <c r="B20" s="148" t="s">
        <v>122</v>
      </c>
      <c r="C20" s="124"/>
      <c r="D20" s="124"/>
      <c r="E20" s="124"/>
      <c r="F20" s="124"/>
      <c r="G20" s="124"/>
      <c r="H20" s="124"/>
      <c r="I20" s="124"/>
      <c r="J20" s="124"/>
      <c r="K20" s="124">
        <v>1</v>
      </c>
      <c r="L20" s="124">
        <v>1</v>
      </c>
      <c r="M20" s="124">
        <v>1</v>
      </c>
      <c r="N20" s="124">
        <v>1</v>
      </c>
      <c r="O20" s="124">
        <f t="shared" si="0"/>
        <v>18</v>
      </c>
      <c r="P20" s="123" t="s">
        <v>0</v>
      </c>
      <c r="Q20" s="95">
        <v>18</v>
      </c>
      <c r="U20" s="97"/>
      <c r="V20" s="97"/>
      <c r="W20" s="97"/>
      <c r="X20" s="97"/>
    </row>
    <row r="21" spans="1:29" x14ac:dyDescent="0.4">
      <c r="B21" s="148" t="s">
        <v>142</v>
      </c>
      <c r="C21" s="124">
        <v>1</v>
      </c>
      <c r="D21" s="124"/>
      <c r="E21" s="124"/>
      <c r="F21" s="124"/>
      <c r="G21" s="124">
        <v>1</v>
      </c>
      <c r="H21" s="124"/>
      <c r="I21" s="124"/>
      <c r="J21" s="124"/>
      <c r="K21" s="157"/>
      <c r="L21" s="158"/>
      <c r="M21" s="158"/>
      <c r="N21" s="158"/>
      <c r="O21" s="124">
        <f>SUMPRODUCT(C21:N21,$C$11:$N$11)</f>
        <v>61</v>
      </c>
      <c r="P21" s="123" t="s">
        <v>0</v>
      </c>
      <c r="Q21" s="95">
        <f>P5+P6*P5/$P$7*K11</f>
        <v>60</v>
      </c>
      <c r="U21" s="97"/>
      <c r="V21" s="97"/>
      <c r="W21" s="97"/>
      <c r="X21" s="97"/>
    </row>
    <row r="22" spans="1:29" x14ac:dyDescent="0.4">
      <c r="B22" s="148" t="s">
        <v>143</v>
      </c>
      <c r="C22" s="124"/>
      <c r="D22" s="124">
        <v>1</v>
      </c>
      <c r="E22" s="124"/>
      <c r="F22" s="124"/>
      <c r="G22" s="124"/>
      <c r="H22" s="124">
        <v>1</v>
      </c>
      <c r="I22" s="124"/>
      <c r="J22" s="124"/>
      <c r="K22" s="158"/>
      <c r="L22" s="158"/>
      <c r="M22" s="158"/>
      <c r="N22" s="158"/>
      <c r="O22" s="124">
        <f t="shared" si="0"/>
        <v>20</v>
      </c>
      <c r="P22" s="123" t="s">
        <v>0</v>
      </c>
      <c r="Q22" s="95">
        <f>Q5+Q6*Q5/$P$7*L11</f>
        <v>21</v>
      </c>
      <c r="U22" s="124"/>
      <c r="V22" s="124"/>
      <c r="W22" s="124"/>
    </row>
    <row r="23" spans="1:29" s="126" customFormat="1" x14ac:dyDescent="0.4">
      <c r="B23" s="148" t="s">
        <v>144</v>
      </c>
      <c r="C23" s="124"/>
      <c r="D23" s="124"/>
      <c r="E23" s="124">
        <v>1</v>
      </c>
      <c r="F23" s="124"/>
      <c r="G23" s="124"/>
      <c r="H23" s="124"/>
      <c r="I23" s="124">
        <v>1</v>
      </c>
      <c r="J23" s="124"/>
      <c r="K23" s="158"/>
      <c r="L23" s="158"/>
      <c r="M23" s="158"/>
      <c r="N23" s="158"/>
      <c r="O23" s="124">
        <f t="shared" si="0"/>
        <v>106.39999999999998</v>
      </c>
      <c r="P23" s="123" t="s">
        <v>0</v>
      </c>
      <c r="Q23" s="95">
        <f>R5+R6*R5/$P$7*M11</f>
        <v>106.4</v>
      </c>
      <c r="S23" s="126">
        <v>106.4</v>
      </c>
      <c r="T23" s="126">
        <f>O23-S23</f>
        <v>0</v>
      </c>
      <c r="U23" s="155"/>
      <c r="V23" s="97"/>
      <c r="W23" s="97"/>
      <c r="X23" s="97"/>
      <c r="Y23" s="97"/>
      <c r="Z23" s="97"/>
      <c r="AA23" s="97"/>
    </row>
    <row r="24" spans="1:29" x14ac:dyDescent="0.4">
      <c r="B24" s="148" t="s">
        <v>145</v>
      </c>
      <c r="C24" s="124"/>
      <c r="D24" s="124"/>
      <c r="E24" s="124"/>
      <c r="F24" s="124">
        <v>1</v>
      </c>
      <c r="G24" s="124"/>
      <c r="H24" s="124"/>
      <c r="I24" s="124"/>
      <c r="J24" s="124">
        <v>1</v>
      </c>
      <c r="K24" s="158"/>
      <c r="L24" s="158"/>
      <c r="M24" s="158"/>
      <c r="N24" s="158"/>
      <c r="O24" s="124">
        <f>SUMPRODUCT(C24:N24,$C$11:$N$11)</f>
        <v>40.249999999999986</v>
      </c>
      <c r="P24" s="123" t="s">
        <v>0</v>
      </c>
      <c r="Q24" s="95">
        <f>S5+S6*S5/$P$7*N11</f>
        <v>40.25</v>
      </c>
      <c r="S24" s="83">
        <v>40.25</v>
      </c>
      <c r="T24" s="126">
        <f>O24-S24</f>
        <v>0</v>
      </c>
      <c r="U24" s="97"/>
      <c r="V24" s="97"/>
      <c r="W24" s="97"/>
      <c r="X24" s="97"/>
      <c r="Y24" s="97"/>
      <c r="Z24" s="97"/>
      <c r="AA24" s="97"/>
    </row>
    <row r="25" spans="1:29" x14ac:dyDescent="0.4">
      <c r="B25" s="148" t="s">
        <v>146</v>
      </c>
      <c r="C25" s="124"/>
      <c r="D25" s="124"/>
      <c r="E25" s="124"/>
      <c r="F25" s="124"/>
      <c r="G25" s="124"/>
      <c r="H25" s="124"/>
      <c r="I25" s="124"/>
      <c r="J25" s="124"/>
      <c r="K25" s="124">
        <v>1</v>
      </c>
      <c r="L25" s="124"/>
      <c r="M25" s="124"/>
      <c r="N25" s="124"/>
      <c r="O25" s="124">
        <f t="shared" si="0"/>
        <v>0</v>
      </c>
      <c r="P25" s="123" t="s">
        <v>0</v>
      </c>
      <c r="Q25" s="159">
        <f>$P$7</f>
        <v>10</v>
      </c>
      <c r="U25" s="97"/>
      <c r="V25" s="97"/>
      <c r="W25" s="97"/>
      <c r="X25" s="97"/>
      <c r="Y25" s="97"/>
      <c r="Z25" s="97"/>
      <c r="AA25" s="97"/>
    </row>
    <row r="26" spans="1:29" s="126" customFormat="1" x14ac:dyDescent="0.4">
      <c r="B26" s="148" t="s">
        <v>147</v>
      </c>
      <c r="C26" s="124"/>
      <c r="D26" s="124"/>
      <c r="E26" s="124"/>
      <c r="F26" s="124"/>
      <c r="G26" s="124"/>
      <c r="H26" s="124"/>
      <c r="I26" s="124"/>
      <c r="J26" s="124"/>
      <c r="K26" s="124"/>
      <c r="L26" s="124">
        <v>1</v>
      </c>
      <c r="M26" s="124"/>
      <c r="N26" s="124"/>
      <c r="O26" s="124">
        <f t="shared" si="0"/>
        <v>0</v>
      </c>
      <c r="P26" s="123" t="s">
        <v>0</v>
      </c>
      <c r="Q26" s="159">
        <f>$P$7</f>
        <v>10</v>
      </c>
      <c r="U26" s="97"/>
      <c r="V26" s="97"/>
      <c r="W26" s="97"/>
      <c r="X26" s="97"/>
      <c r="Y26" s="97"/>
      <c r="Z26" s="97"/>
      <c r="AA26" s="97"/>
      <c r="AB26" s="97"/>
      <c r="AC26" s="97"/>
    </row>
    <row r="27" spans="1:29" s="126" customFormat="1" x14ac:dyDescent="0.4">
      <c r="B27" s="148" t="s">
        <v>148</v>
      </c>
      <c r="C27" s="124"/>
      <c r="D27" s="124"/>
      <c r="E27" s="124"/>
      <c r="F27" s="124"/>
      <c r="G27" s="124"/>
      <c r="H27" s="124"/>
      <c r="I27" s="124"/>
      <c r="J27" s="124"/>
      <c r="K27" s="124"/>
      <c r="L27" s="124"/>
      <c r="M27" s="124">
        <v>1</v>
      </c>
      <c r="N27" s="124"/>
      <c r="O27" s="124">
        <f t="shared" si="0"/>
        <v>8</v>
      </c>
      <c r="P27" s="123" t="s">
        <v>0</v>
      </c>
      <c r="Q27" s="159">
        <f>$P$7</f>
        <v>10</v>
      </c>
      <c r="U27" s="97"/>
      <c r="V27" s="97"/>
      <c r="W27" s="97"/>
      <c r="X27" s="97"/>
      <c r="Y27" s="97"/>
      <c r="Z27" s="97"/>
      <c r="AA27" s="97"/>
      <c r="AB27" s="97"/>
      <c r="AC27" s="97"/>
    </row>
    <row r="28" spans="1:29" x14ac:dyDescent="0.4">
      <c r="B28" s="148" t="s">
        <v>149</v>
      </c>
      <c r="C28" s="124"/>
      <c r="D28" s="124"/>
      <c r="E28" s="124"/>
      <c r="F28" s="124"/>
      <c r="G28" s="124"/>
      <c r="H28" s="124"/>
      <c r="I28" s="124"/>
      <c r="J28" s="124"/>
      <c r="K28" s="124"/>
      <c r="L28" s="124"/>
      <c r="M28" s="124"/>
      <c r="N28" s="124">
        <v>1</v>
      </c>
      <c r="O28" s="124">
        <f t="shared" si="0"/>
        <v>10</v>
      </c>
      <c r="P28" s="123" t="s">
        <v>0</v>
      </c>
      <c r="Q28" s="160">
        <f>$P$7</f>
        <v>10</v>
      </c>
      <c r="U28" s="97"/>
      <c r="V28" s="97"/>
      <c r="W28" s="97"/>
      <c r="X28" s="97"/>
      <c r="Y28" s="97"/>
      <c r="Z28" s="97"/>
      <c r="AA28" s="97"/>
      <c r="AB28" s="97"/>
      <c r="AC28" s="97"/>
    </row>
    <row r="29" spans="1:29" x14ac:dyDescent="0.4">
      <c r="A29" s="82" t="s">
        <v>289</v>
      </c>
      <c r="U29" s="97"/>
      <c r="V29" s="97"/>
      <c r="W29" s="97"/>
      <c r="X29" s="97"/>
      <c r="Y29" s="97"/>
      <c r="Z29" s="97"/>
      <c r="AA29" s="97"/>
      <c r="AB29" s="97"/>
      <c r="AC29" s="97"/>
    </row>
    <row r="31" spans="1:29" x14ac:dyDescent="0.4">
      <c r="A31" s="98" t="s">
        <v>88</v>
      </c>
      <c r="B31" s="161" t="s">
        <v>150</v>
      </c>
      <c r="C31" s="162" t="s">
        <v>109</v>
      </c>
      <c r="D31" s="162" t="s">
        <v>128</v>
      </c>
      <c r="E31" s="162"/>
      <c r="F31" s="163" t="s">
        <v>151</v>
      </c>
      <c r="G31" s="97"/>
      <c r="H31" s="161" t="s">
        <v>152</v>
      </c>
      <c r="I31" s="162" t="s">
        <v>116</v>
      </c>
      <c r="J31" s="162" t="s">
        <v>153</v>
      </c>
      <c r="K31" s="162" t="s">
        <v>154</v>
      </c>
      <c r="L31" s="163" t="s">
        <v>155</v>
      </c>
      <c r="M31" s="97"/>
      <c r="N31" s="161" t="s">
        <v>117</v>
      </c>
      <c r="O31" s="162" t="s">
        <v>156</v>
      </c>
      <c r="P31" s="162" t="s">
        <v>157</v>
      </c>
      <c r="Q31" s="163" t="s">
        <v>158</v>
      </c>
    </row>
    <row r="32" spans="1:29" x14ac:dyDescent="0.4">
      <c r="A32" s="164"/>
      <c r="B32" s="165" t="s">
        <v>102</v>
      </c>
      <c r="C32" s="166">
        <f>C11</f>
        <v>61</v>
      </c>
      <c r="D32" s="166">
        <f>G11</f>
        <v>0</v>
      </c>
      <c r="E32" s="108"/>
      <c r="F32" s="167">
        <f>C32+D32</f>
        <v>61</v>
      </c>
      <c r="G32" s="97"/>
      <c r="H32" s="107">
        <f>Q21</f>
        <v>60</v>
      </c>
      <c r="I32" s="166">
        <f>K11</f>
        <v>0</v>
      </c>
      <c r="J32" s="168">
        <f>I32/$P$7</f>
        <v>0</v>
      </c>
      <c r="K32" s="108">
        <f>H32*J32*P6</f>
        <v>0</v>
      </c>
      <c r="L32" s="167">
        <f>H32+K32</f>
        <v>60</v>
      </c>
      <c r="M32" s="97"/>
      <c r="N32" s="107">
        <f>C7</f>
        <v>120</v>
      </c>
      <c r="O32" s="108">
        <f>$F32*C4</f>
        <v>4026</v>
      </c>
      <c r="P32" s="108">
        <f>$C32*C5</f>
        <v>976</v>
      </c>
      <c r="Q32" s="109">
        <f>$D32*C6</f>
        <v>0</v>
      </c>
    </row>
    <row r="33" spans="1:21" x14ac:dyDescent="0.4">
      <c r="A33" s="164"/>
      <c r="B33" s="165" t="s">
        <v>103</v>
      </c>
      <c r="C33" s="166">
        <f>D11</f>
        <v>20</v>
      </c>
      <c r="D33" s="166">
        <f>H11</f>
        <v>0</v>
      </c>
      <c r="E33" s="108"/>
      <c r="F33" s="167">
        <f>C33+D33</f>
        <v>20</v>
      </c>
      <c r="G33" s="97"/>
      <c r="H33" s="107">
        <f>Q22</f>
        <v>21</v>
      </c>
      <c r="I33" s="166">
        <f>L11</f>
        <v>0</v>
      </c>
      <c r="J33" s="168">
        <f>I33/$P$7</f>
        <v>0</v>
      </c>
      <c r="K33" s="108">
        <f>H33*J33*Q6</f>
        <v>0</v>
      </c>
      <c r="L33" s="167">
        <f>H33+K33</f>
        <v>21</v>
      </c>
      <c r="M33" s="97"/>
      <c r="N33" s="107">
        <f>D7</f>
        <v>150</v>
      </c>
      <c r="O33" s="108">
        <f>$F33*D4</f>
        <v>1700</v>
      </c>
      <c r="P33" s="108">
        <f>$C33*D5</f>
        <v>320</v>
      </c>
      <c r="Q33" s="109">
        <f>$D33*D6</f>
        <v>0</v>
      </c>
    </row>
    <row r="34" spans="1:21" x14ac:dyDescent="0.4">
      <c r="A34" s="164"/>
      <c r="B34" s="165" t="s">
        <v>104</v>
      </c>
      <c r="C34" s="166">
        <f>E11</f>
        <v>106.39999999999998</v>
      </c>
      <c r="D34" s="166">
        <f>I11</f>
        <v>0</v>
      </c>
      <c r="E34" s="108"/>
      <c r="F34" s="167">
        <f>C34+D34</f>
        <v>106.39999999999998</v>
      </c>
      <c r="G34" s="97"/>
      <c r="H34" s="107">
        <f>Q23</f>
        <v>106.4</v>
      </c>
      <c r="I34" s="166">
        <f>M11</f>
        <v>8</v>
      </c>
      <c r="J34" s="168">
        <f>I34/$P$7</f>
        <v>0.8</v>
      </c>
      <c r="K34" s="108">
        <f>H34*J34*R6</f>
        <v>6.8096000000000005</v>
      </c>
      <c r="L34" s="167">
        <f>H34+K34</f>
        <v>113.20960000000001</v>
      </c>
      <c r="M34" s="97"/>
      <c r="N34" s="107">
        <f>E7</f>
        <v>100</v>
      </c>
      <c r="O34" s="108">
        <f>$F34*E4</f>
        <v>5319.9999999999991</v>
      </c>
      <c r="P34" s="108">
        <f>$C34*E5</f>
        <v>1276.7999999999997</v>
      </c>
      <c r="Q34" s="109">
        <f>$D34*E6</f>
        <v>0</v>
      </c>
    </row>
    <row r="35" spans="1:21" x14ac:dyDescent="0.4">
      <c r="A35" s="164"/>
      <c r="B35" s="169" t="s">
        <v>105</v>
      </c>
      <c r="C35" s="170">
        <f>F11</f>
        <v>40.249999999999986</v>
      </c>
      <c r="D35" s="170">
        <f>J11</f>
        <v>0</v>
      </c>
      <c r="E35" s="114"/>
      <c r="F35" s="171">
        <f>C35+D35</f>
        <v>40.249999999999986</v>
      </c>
      <c r="G35" s="97"/>
      <c r="H35" s="113">
        <f>Q24</f>
        <v>40.25</v>
      </c>
      <c r="I35" s="170">
        <f>N11</f>
        <v>10</v>
      </c>
      <c r="J35" s="172">
        <f>I35/$P$7</f>
        <v>1</v>
      </c>
      <c r="K35" s="114">
        <f>H35*J35*S6</f>
        <v>6.0374999999999996</v>
      </c>
      <c r="L35" s="171">
        <f>H35+K35</f>
        <v>46.287500000000001</v>
      </c>
      <c r="M35" s="97"/>
      <c r="N35" s="113">
        <f>F7</f>
        <v>160</v>
      </c>
      <c r="O35" s="114">
        <f>$F35*F4</f>
        <v>3219.9999999999991</v>
      </c>
      <c r="P35" s="114">
        <f>$C35*F5</f>
        <v>482.99999999999983</v>
      </c>
      <c r="Q35" s="115">
        <f>$D35*F6</f>
        <v>0</v>
      </c>
    </row>
    <row r="36" spans="1:21" s="176" customFormat="1" x14ac:dyDescent="0.4">
      <c r="A36" s="173"/>
      <c r="B36" s="174"/>
      <c r="C36" s="174"/>
      <c r="D36" s="174"/>
      <c r="E36" s="174"/>
      <c r="F36" s="174"/>
      <c r="G36" s="174"/>
      <c r="H36" s="174"/>
      <c r="I36" s="175">
        <f>SUM(I32:I35)</f>
        <v>18</v>
      </c>
      <c r="J36" s="174"/>
      <c r="K36" s="174"/>
      <c r="L36" s="174"/>
      <c r="M36" s="174"/>
      <c r="R36" s="174"/>
      <c r="S36" s="174"/>
      <c r="T36" s="174"/>
      <c r="U36" s="174"/>
    </row>
    <row r="37" spans="1:21" s="176" customFormat="1" ht="11.7" x14ac:dyDescent="0.4">
      <c r="A37" s="177" t="s">
        <v>159</v>
      </c>
      <c r="B37" s="178">
        <f>SUMPRODUCT(F32:F35,N32:N35)</f>
        <v>27400</v>
      </c>
      <c r="C37" s="174"/>
      <c r="D37" s="179" t="s">
        <v>160</v>
      </c>
      <c r="E37" s="180" t="s">
        <v>161</v>
      </c>
      <c r="F37" s="181" t="s">
        <v>151</v>
      </c>
      <c r="G37" s="174"/>
      <c r="H37" s="174"/>
      <c r="I37" s="174"/>
      <c r="J37" s="174"/>
      <c r="K37" s="174"/>
      <c r="L37" s="174"/>
      <c r="M37" s="174"/>
      <c r="R37" s="174"/>
      <c r="S37" s="174"/>
      <c r="T37" s="174"/>
      <c r="U37" s="174"/>
    </row>
    <row r="38" spans="1:21" s="176" customFormat="1" ht="11.7" x14ac:dyDescent="0.4">
      <c r="A38" s="177" t="s">
        <v>162</v>
      </c>
      <c r="B38" s="182">
        <f>SUM(O32:Q35)+I36</f>
        <v>17339.8</v>
      </c>
      <c r="C38" s="174"/>
      <c r="D38" s="183">
        <f>C32+C33</f>
        <v>81</v>
      </c>
      <c r="E38" s="184">
        <f>C34+C35</f>
        <v>146.64999999999998</v>
      </c>
      <c r="F38" s="185">
        <f>D38+E38</f>
        <v>227.64999999999998</v>
      </c>
      <c r="G38" s="174"/>
      <c r="J38" s="193">
        <f>B39-8951.6</f>
        <v>1108.6000000000004</v>
      </c>
      <c r="K38" s="174"/>
      <c r="L38" s="174"/>
      <c r="M38" s="174"/>
      <c r="R38" s="174"/>
      <c r="S38" s="174"/>
      <c r="T38" s="174"/>
      <c r="U38" s="174"/>
    </row>
    <row r="39" spans="1:21" s="176" customFormat="1" ht="11.7" x14ac:dyDescent="0.4">
      <c r="A39" s="177" t="s">
        <v>163</v>
      </c>
      <c r="B39" s="186">
        <f>B37-B38</f>
        <v>10060.200000000001</v>
      </c>
      <c r="C39" s="174"/>
      <c r="D39" s="187">
        <f>D32+D33</f>
        <v>0</v>
      </c>
      <c r="E39" s="188">
        <f>D34+D35</f>
        <v>0</v>
      </c>
      <c r="F39" s="189">
        <f>D39+E39</f>
        <v>0</v>
      </c>
      <c r="G39" s="174"/>
      <c r="K39" s="174"/>
      <c r="L39" s="174"/>
      <c r="M39" s="174"/>
      <c r="R39" s="174"/>
      <c r="S39" s="174"/>
      <c r="T39" s="174"/>
      <c r="U39" s="174"/>
    </row>
    <row r="40" spans="1:21" s="176" customFormat="1" ht="11.7" x14ac:dyDescent="0.4">
      <c r="A40" s="173"/>
      <c r="B40" s="174"/>
      <c r="C40" s="174"/>
      <c r="D40" s="174"/>
      <c r="E40" s="174"/>
      <c r="F40" s="174"/>
      <c r="G40" s="174"/>
      <c r="K40" s="174"/>
      <c r="L40" s="174"/>
      <c r="M40" s="174"/>
      <c r="N40" s="174"/>
      <c r="O40" s="174"/>
      <c r="P40" s="174"/>
      <c r="Q40" s="174"/>
      <c r="R40" s="174"/>
      <c r="S40" s="174"/>
      <c r="T40" s="174"/>
      <c r="U40" s="174"/>
    </row>
    <row r="41" spans="1:21" x14ac:dyDescent="0.4">
      <c r="A41" s="98" t="s">
        <v>98</v>
      </c>
      <c r="B41" s="124" t="s">
        <v>273</v>
      </c>
      <c r="G41" s="83"/>
      <c r="H41" s="83"/>
      <c r="I41" s="97"/>
      <c r="J41" s="97"/>
      <c r="K41" s="97"/>
      <c r="L41" s="97"/>
      <c r="M41" s="174"/>
      <c r="N41" s="174"/>
      <c r="O41" s="174"/>
      <c r="P41" s="174"/>
      <c r="Q41" s="174"/>
      <c r="R41" s="174"/>
      <c r="S41" s="174"/>
      <c r="T41" s="174"/>
      <c r="U41" s="174"/>
    </row>
    <row r="42" spans="1:21" x14ac:dyDescent="0.4">
      <c r="A42" s="98"/>
      <c r="B42" s="190" t="s">
        <v>164</v>
      </c>
      <c r="C42" s="97" t="s">
        <v>165</v>
      </c>
      <c r="D42" s="97"/>
      <c r="E42" s="97"/>
      <c r="F42" s="97"/>
      <c r="G42" s="97"/>
      <c r="H42" s="97"/>
      <c r="I42" s="97"/>
      <c r="J42" s="97"/>
      <c r="K42" s="97"/>
      <c r="L42" s="97"/>
      <c r="M42" s="174"/>
      <c r="N42" s="174"/>
      <c r="O42" s="174"/>
      <c r="P42" s="174"/>
      <c r="Q42" s="174"/>
      <c r="R42" s="174"/>
      <c r="S42" s="174"/>
      <c r="T42" s="174"/>
      <c r="U42" s="174"/>
    </row>
    <row r="43" spans="1:21" x14ac:dyDescent="0.4">
      <c r="A43" s="98"/>
      <c r="B43" s="191" t="s">
        <v>164</v>
      </c>
      <c r="C43" s="97" t="s">
        <v>166</v>
      </c>
      <c r="D43" s="97"/>
      <c r="E43" s="97"/>
      <c r="F43" s="97"/>
      <c r="G43" s="97"/>
      <c r="H43" s="97"/>
      <c r="I43" s="97"/>
      <c r="J43" s="97"/>
      <c r="K43" s="97"/>
      <c r="L43" s="97"/>
      <c r="M43" s="174"/>
      <c r="N43" s="174"/>
      <c r="O43" s="174"/>
      <c r="P43" s="174"/>
      <c r="Q43" s="174"/>
      <c r="R43" s="174"/>
      <c r="S43" s="174"/>
      <c r="T43" s="174"/>
      <c r="U43" s="174"/>
    </row>
    <row r="44" spans="1:21" x14ac:dyDescent="0.4">
      <c r="A44" s="98"/>
      <c r="B44" s="97"/>
      <c r="C44" s="97"/>
      <c r="D44" s="97"/>
      <c r="E44" s="97"/>
      <c r="F44" s="97"/>
      <c r="G44" s="97"/>
      <c r="H44" s="97"/>
      <c r="I44" s="97"/>
      <c r="J44" s="97"/>
      <c r="K44" s="97"/>
      <c r="L44" s="97"/>
      <c r="M44" s="174"/>
      <c r="N44" s="174"/>
      <c r="O44" s="174"/>
      <c r="P44" s="174"/>
      <c r="Q44" s="174"/>
      <c r="R44" s="174"/>
      <c r="S44" s="174"/>
      <c r="T44" s="174"/>
      <c r="U44" s="174"/>
    </row>
    <row r="45" spans="1:21" x14ac:dyDescent="0.4">
      <c r="A45" s="98" t="s">
        <v>167</v>
      </c>
      <c r="B45" s="191">
        <v>29.4</v>
      </c>
      <c r="C45" s="97" t="s">
        <v>168</v>
      </c>
      <c r="D45" s="97"/>
      <c r="E45" s="97"/>
      <c r="F45" s="97"/>
      <c r="G45" s="97"/>
      <c r="H45" s="97"/>
      <c r="I45" s="97"/>
      <c r="J45" s="97"/>
      <c r="K45" s="97"/>
      <c r="L45" s="97"/>
      <c r="M45" s="174"/>
      <c r="N45" s="174"/>
      <c r="O45" s="174"/>
      <c r="P45" s="174"/>
      <c r="Q45" s="174"/>
      <c r="R45" s="174"/>
      <c r="S45" s="174"/>
      <c r="T45" s="174"/>
      <c r="U45" s="174"/>
    </row>
    <row r="46" spans="1:21" x14ac:dyDescent="0.4">
      <c r="B46" s="97"/>
      <c r="C46" s="97"/>
      <c r="D46" s="97"/>
      <c r="E46" s="97"/>
      <c r="F46" s="97"/>
      <c r="G46" s="97"/>
      <c r="H46" s="97"/>
      <c r="I46" s="97"/>
      <c r="J46" s="97"/>
      <c r="K46" s="97"/>
      <c r="L46" s="97"/>
      <c r="M46" s="97"/>
      <c r="N46" s="97"/>
      <c r="O46" s="97"/>
      <c r="P46" s="97"/>
      <c r="Q46" s="97"/>
      <c r="R46" s="97"/>
      <c r="S46" s="97"/>
      <c r="T46" s="97"/>
      <c r="U46" s="97"/>
    </row>
    <row r="47" spans="1:21" x14ac:dyDescent="0.4">
      <c r="A47" s="98" t="s">
        <v>169</v>
      </c>
      <c r="B47" s="191">
        <v>38</v>
      </c>
      <c r="C47" s="192" t="s">
        <v>102</v>
      </c>
      <c r="D47" s="97" t="s">
        <v>296</v>
      </c>
      <c r="E47" s="97"/>
      <c r="F47" s="97"/>
      <c r="G47" s="97"/>
      <c r="H47" s="97"/>
      <c r="I47" s="97"/>
      <c r="J47" s="97"/>
      <c r="K47" s="97"/>
      <c r="L47" s="97"/>
      <c r="M47" s="97"/>
      <c r="N47" s="97"/>
      <c r="O47" s="97"/>
      <c r="P47" s="97"/>
      <c r="Q47" s="97"/>
      <c r="R47" s="97"/>
      <c r="S47" s="97"/>
      <c r="T47" s="97"/>
      <c r="U47" s="97"/>
    </row>
    <row r="48" spans="1:21" x14ac:dyDescent="0.4">
      <c r="A48" s="164"/>
      <c r="B48" s="191">
        <v>49</v>
      </c>
      <c r="C48" s="192" t="s">
        <v>103</v>
      </c>
      <c r="D48" s="97" t="s">
        <v>274</v>
      </c>
      <c r="E48" s="97"/>
      <c r="F48" s="97"/>
      <c r="G48" s="97"/>
      <c r="H48" s="97"/>
      <c r="I48" s="97"/>
      <c r="J48" s="97"/>
      <c r="K48" s="97"/>
      <c r="L48" s="97"/>
      <c r="M48" s="97"/>
      <c r="N48" s="97"/>
      <c r="O48" s="97"/>
      <c r="P48" s="97"/>
      <c r="Q48" s="97"/>
      <c r="R48" s="97"/>
      <c r="S48" s="97"/>
      <c r="T48" s="97"/>
      <c r="U48" s="97"/>
    </row>
    <row r="49" spans="1:21" x14ac:dyDescent="0.4">
      <c r="A49" s="164"/>
      <c r="B49" s="191">
        <v>38</v>
      </c>
      <c r="C49" s="192" t="s">
        <v>104</v>
      </c>
      <c r="D49" s="97" t="s">
        <v>292</v>
      </c>
      <c r="E49" s="97"/>
      <c r="F49" s="97"/>
      <c r="G49" s="97"/>
      <c r="H49" s="97"/>
      <c r="I49" s="97"/>
      <c r="J49" s="97"/>
      <c r="K49" s="97"/>
      <c r="L49" s="97"/>
      <c r="M49" s="97"/>
      <c r="N49" s="97"/>
      <c r="O49" s="97"/>
      <c r="P49" s="97"/>
      <c r="Q49" s="97"/>
      <c r="R49" s="97"/>
      <c r="S49" s="97"/>
      <c r="T49" s="97"/>
      <c r="U49" s="97"/>
    </row>
    <row r="50" spans="1:21" x14ac:dyDescent="0.4">
      <c r="B50" s="191">
        <v>68</v>
      </c>
      <c r="C50" s="192" t="s">
        <v>105</v>
      </c>
      <c r="D50" s="97" t="s">
        <v>293</v>
      </c>
      <c r="E50" s="124"/>
      <c r="F50" s="124"/>
      <c r="I50" s="124"/>
      <c r="J50" s="124"/>
      <c r="K50" s="124"/>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D6485-DD5D-4BEC-B5B1-CCDDE1553D7F}">
  <dimension ref="A1:AC50"/>
  <sheetViews>
    <sheetView zoomScale="70" workbookViewId="0">
      <selection activeCell="B51" sqref="B51"/>
    </sheetView>
  </sheetViews>
  <sheetFormatPr defaultColWidth="3.703125" defaultRowHeight="12.7" x14ac:dyDescent="0.4"/>
  <cols>
    <col min="1" max="1" width="9" style="82" customWidth="1"/>
    <col min="2" max="2" width="12.41015625" style="83" bestFit="1" customWidth="1"/>
    <col min="3" max="5" width="5.1171875" style="83" customWidth="1"/>
    <col min="6" max="6" width="5.29296875" style="83" customWidth="1"/>
    <col min="7" max="8" width="5.1171875" style="126" customWidth="1"/>
    <col min="9" max="9" width="5.1171875" style="83" customWidth="1"/>
    <col min="10" max="10" width="6" style="83" customWidth="1"/>
    <col min="11" max="11" width="5.41015625" style="83" customWidth="1"/>
    <col min="12" max="12" width="5.41015625" style="126" customWidth="1"/>
    <col min="13" max="13" width="5.1171875" style="126" customWidth="1"/>
    <col min="14" max="14" width="5.1171875" style="83" customWidth="1"/>
    <col min="15" max="15" width="11" style="83" bestFit="1" customWidth="1"/>
    <col min="16" max="16" width="5.1171875" style="83" customWidth="1"/>
    <col min="17" max="17" width="6" style="83" customWidth="1"/>
    <col min="18" max="18" width="5.1171875" style="83" customWidth="1"/>
    <col min="19" max="21" width="5.703125" style="83" customWidth="1"/>
    <col min="22" max="22" width="3.703125" style="83"/>
    <col min="23" max="23" width="10.5859375" style="83" bestFit="1" customWidth="1"/>
    <col min="24" max="16384" width="3.703125" style="83"/>
  </cols>
  <sheetData>
    <row r="1" spans="1:24" s="82" customFormat="1" x14ac:dyDescent="0.4">
      <c r="A1" s="82" t="s">
        <v>99</v>
      </c>
      <c r="G1" s="121"/>
      <c r="H1" s="121"/>
      <c r="L1" s="121"/>
      <c r="M1" s="121"/>
    </row>
    <row r="3" spans="1:24" x14ac:dyDescent="0.4">
      <c r="A3" s="82" t="s">
        <v>100</v>
      </c>
      <c r="B3" s="122" t="s">
        <v>101</v>
      </c>
      <c r="C3" s="85" t="s">
        <v>102</v>
      </c>
      <c r="D3" s="85" t="s">
        <v>103</v>
      </c>
      <c r="E3" s="85" t="s">
        <v>104</v>
      </c>
      <c r="F3" s="123" t="s">
        <v>105</v>
      </c>
      <c r="G3" s="124"/>
      <c r="H3" s="124"/>
      <c r="I3" s="125" t="s">
        <v>106</v>
      </c>
      <c r="J3" s="124"/>
      <c r="K3" s="124"/>
      <c r="L3" s="124"/>
      <c r="O3" s="124"/>
      <c r="P3" s="127" t="s">
        <v>107</v>
      </c>
      <c r="Q3" s="124"/>
      <c r="U3" s="124"/>
    </row>
    <row r="4" spans="1:24" x14ac:dyDescent="0.4">
      <c r="B4" s="85" t="s">
        <v>108</v>
      </c>
      <c r="C4" s="128">
        <v>66</v>
      </c>
      <c r="D4" s="129">
        <v>85</v>
      </c>
      <c r="E4" s="129">
        <v>50</v>
      </c>
      <c r="F4" s="130">
        <v>80</v>
      </c>
      <c r="G4" s="124"/>
      <c r="H4" s="124"/>
      <c r="J4" s="131" t="s">
        <v>109</v>
      </c>
      <c r="K4" s="132" t="s">
        <v>110</v>
      </c>
      <c r="L4" s="124"/>
      <c r="O4" s="124"/>
      <c r="P4" s="123" t="str">
        <f>C3</f>
        <v>T</v>
      </c>
      <c r="Q4" s="123" t="str">
        <f>D3</f>
        <v>F</v>
      </c>
      <c r="R4" s="123" t="str">
        <f>E3</f>
        <v>C</v>
      </c>
      <c r="S4" s="123" t="str">
        <f>F3</f>
        <v>P</v>
      </c>
    </row>
    <row r="5" spans="1:24" x14ac:dyDescent="0.4">
      <c r="B5" s="85" t="s">
        <v>111</v>
      </c>
      <c r="C5" s="133">
        <v>16</v>
      </c>
      <c r="D5" s="134">
        <v>16</v>
      </c>
      <c r="E5" s="134">
        <v>12</v>
      </c>
      <c r="F5" s="135">
        <v>12</v>
      </c>
      <c r="G5" s="124"/>
      <c r="H5" s="124"/>
      <c r="I5" s="83" t="s">
        <v>112</v>
      </c>
      <c r="J5" s="131">
        <v>100</v>
      </c>
      <c r="K5" s="131">
        <v>25</v>
      </c>
      <c r="L5" s="124"/>
      <c r="O5" s="124" t="s">
        <v>113</v>
      </c>
      <c r="P5" s="136">
        <v>60</v>
      </c>
      <c r="Q5" s="137">
        <v>20</v>
      </c>
      <c r="R5" s="129">
        <v>100</v>
      </c>
      <c r="S5" s="138">
        <v>36</v>
      </c>
    </row>
    <row r="6" spans="1:24" x14ac:dyDescent="0.4">
      <c r="B6" s="85" t="s">
        <v>114</v>
      </c>
      <c r="C6" s="133">
        <v>18</v>
      </c>
      <c r="D6" s="134">
        <v>18</v>
      </c>
      <c r="E6" s="134">
        <v>15</v>
      </c>
      <c r="F6" s="135">
        <v>15</v>
      </c>
      <c r="G6" s="124"/>
      <c r="H6" s="124"/>
      <c r="I6" s="83" t="s">
        <v>115</v>
      </c>
      <c r="J6" s="131">
        <v>90</v>
      </c>
      <c r="K6" s="131">
        <v>24</v>
      </c>
      <c r="L6" s="124"/>
      <c r="O6" s="124" t="s">
        <v>116</v>
      </c>
      <c r="P6" s="139">
        <v>0.12</v>
      </c>
      <c r="Q6" s="140">
        <v>0.1</v>
      </c>
      <c r="R6" s="141">
        <v>0.08</v>
      </c>
      <c r="S6" s="142">
        <v>0.15</v>
      </c>
    </row>
    <row r="7" spans="1:24" x14ac:dyDescent="0.4">
      <c r="B7" s="85" t="s">
        <v>117</v>
      </c>
      <c r="C7" s="143">
        <v>120</v>
      </c>
      <c r="D7" s="144">
        <v>150</v>
      </c>
      <c r="E7" s="144">
        <v>100</v>
      </c>
      <c r="F7" s="145">
        <v>160</v>
      </c>
      <c r="G7" s="124"/>
      <c r="H7" s="124"/>
      <c r="J7" s="137"/>
      <c r="L7" s="124"/>
      <c r="O7" s="146" t="s">
        <v>118</v>
      </c>
      <c r="P7" s="147">
        <v>10</v>
      </c>
      <c r="R7" s="148" t="s">
        <v>119</v>
      </c>
      <c r="S7" s="131">
        <v>18</v>
      </c>
    </row>
    <row r="8" spans="1:24" x14ac:dyDescent="0.4">
      <c r="B8" s="82"/>
      <c r="C8" s="82"/>
      <c r="D8" s="82"/>
      <c r="E8" s="82"/>
      <c r="F8" s="82"/>
      <c r="G8" s="124"/>
      <c r="H8" s="124"/>
      <c r="L8" s="124"/>
    </row>
    <row r="9" spans="1:24" x14ac:dyDescent="0.4">
      <c r="C9" s="127" t="s">
        <v>120</v>
      </c>
      <c r="D9" s="127"/>
      <c r="E9" s="127"/>
      <c r="F9" s="149"/>
      <c r="G9" s="127" t="s">
        <v>121</v>
      </c>
      <c r="H9" s="127"/>
      <c r="I9" s="127"/>
      <c r="J9" s="149"/>
      <c r="K9" s="127" t="s">
        <v>122</v>
      </c>
      <c r="L9" s="127"/>
      <c r="M9" s="124"/>
      <c r="N9" s="124"/>
    </row>
    <row r="10" spans="1:24" x14ac:dyDescent="0.4">
      <c r="A10" s="82" t="s">
        <v>123</v>
      </c>
      <c r="C10" s="123" t="s">
        <v>124</v>
      </c>
      <c r="D10" s="123" t="s">
        <v>125</v>
      </c>
      <c r="E10" s="123" t="s">
        <v>126</v>
      </c>
      <c r="F10" s="150" t="s">
        <v>127</v>
      </c>
      <c r="G10" s="123" t="s">
        <v>128</v>
      </c>
      <c r="H10" s="123" t="s">
        <v>129</v>
      </c>
      <c r="I10" s="123" t="s">
        <v>130</v>
      </c>
      <c r="J10" s="150" t="s">
        <v>131</v>
      </c>
      <c r="K10" s="123" t="s">
        <v>132</v>
      </c>
      <c r="L10" s="123" t="s">
        <v>133</v>
      </c>
      <c r="M10" s="123" t="s">
        <v>134</v>
      </c>
      <c r="N10" s="123" t="s">
        <v>135</v>
      </c>
      <c r="O10" s="124"/>
      <c r="P10" s="124"/>
      <c r="Q10" s="124"/>
    </row>
    <row r="11" spans="1:24" x14ac:dyDescent="0.4">
      <c r="C11" s="151">
        <v>67.199999999999989</v>
      </c>
      <c r="D11" s="152">
        <v>20</v>
      </c>
      <c r="E11" s="152">
        <v>49.680000000000007</v>
      </c>
      <c r="F11" s="153">
        <v>40.319999999999993</v>
      </c>
      <c r="G11" s="152">
        <v>0</v>
      </c>
      <c r="H11" s="152">
        <v>0</v>
      </c>
      <c r="I11" s="152">
        <v>24</v>
      </c>
      <c r="J11" s="153">
        <v>0</v>
      </c>
      <c r="K11" s="152">
        <v>10</v>
      </c>
      <c r="L11" s="152">
        <v>0</v>
      </c>
      <c r="M11" s="152">
        <v>0</v>
      </c>
      <c r="N11" s="153">
        <v>8</v>
      </c>
      <c r="O11" s="124"/>
      <c r="P11" s="124"/>
      <c r="Q11" s="127" t="s">
        <v>136</v>
      </c>
    </row>
    <row r="12" spans="1:24" x14ac:dyDescent="0.4">
      <c r="G12" s="83"/>
      <c r="H12" s="83"/>
      <c r="L12" s="124"/>
      <c r="M12" s="124"/>
      <c r="N12" s="124"/>
      <c r="O12" s="124"/>
      <c r="P12" s="124"/>
      <c r="Q12" s="127"/>
    </row>
    <row r="13" spans="1:24" x14ac:dyDescent="0.4">
      <c r="A13" s="82" t="s">
        <v>80</v>
      </c>
      <c r="C13" s="124">
        <f>C7-C4-C5</f>
        <v>38</v>
      </c>
      <c r="D13" s="124">
        <f>D7-D4-D5</f>
        <v>49</v>
      </c>
      <c r="E13" s="124">
        <f>E7-E4-E5</f>
        <v>38</v>
      </c>
      <c r="F13" s="124">
        <f>F7-F4-F5</f>
        <v>68</v>
      </c>
      <c r="G13" s="124">
        <f>C7-C4-C6</f>
        <v>36</v>
      </c>
      <c r="H13" s="124">
        <f>D7-D4-D6</f>
        <v>47</v>
      </c>
      <c r="I13" s="124">
        <f>E7-E4-E6</f>
        <v>35</v>
      </c>
      <c r="J13" s="124">
        <f>F7-F4-F6</f>
        <v>65</v>
      </c>
      <c r="K13" s="124">
        <v>-1</v>
      </c>
      <c r="L13" s="124">
        <f>K13</f>
        <v>-1</v>
      </c>
      <c r="M13" s="124">
        <f>L13</f>
        <v>-1</v>
      </c>
      <c r="N13" s="124">
        <f>M13</f>
        <v>-1</v>
      </c>
      <c r="O13" s="154">
        <f>SUMPRODUCT(C13:N13,$C$11:$N$11)</f>
        <v>8985.1999999999989</v>
      </c>
      <c r="P13" s="124"/>
      <c r="Q13" s="127" t="s">
        <v>137</v>
      </c>
      <c r="W13" s="83">
        <v>8951.5999999999985</v>
      </c>
    </row>
    <row r="14" spans="1:24" x14ac:dyDescent="0.4">
      <c r="G14" s="83"/>
      <c r="H14" s="83"/>
      <c r="L14" s="83"/>
      <c r="M14" s="83"/>
      <c r="P14" s="124"/>
      <c r="Q14" s="124"/>
      <c r="W14" s="223">
        <f>O13-W13</f>
        <v>33.600000000000364</v>
      </c>
    </row>
    <row r="15" spans="1:24" x14ac:dyDescent="0.4">
      <c r="A15" s="82" t="s">
        <v>6</v>
      </c>
      <c r="G15" s="83"/>
      <c r="H15" s="83"/>
      <c r="L15" s="83"/>
      <c r="M15" s="83"/>
      <c r="P15" s="124"/>
      <c r="Q15" s="124"/>
      <c r="U15" s="155"/>
      <c r="V15" s="97"/>
      <c r="W15" s="224">
        <f>W14/T24</f>
        <v>30.000000000000583</v>
      </c>
      <c r="X15" s="97"/>
    </row>
    <row r="16" spans="1:24" s="126" customFormat="1" x14ac:dyDescent="0.4">
      <c r="B16" s="148" t="s">
        <v>138</v>
      </c>
      <c r="C16" s="124">
        <v>1</v>
      </c>
      <c r="D16" s="124">
        <v>1</v>
      </c>
      <c r="E16" s="124"/>
      <c r="F16" s="124"/>
      <c r="G16" s="124"/>
      <c r="H16" s="124"/>
      <c r="I16" s="124"/>
      <c r="J16" s="124"/>
      <c r="K16" s="124"/>
      <c r="L16" s="124"/>
      <c r="M16" s="124"/>
      <c r="N16" s="124"/>
      <c r="O16" s="124">
        <f>SUMPRODUCT(C16:N16,$C$11:$N$11)</f>
        <v>87.199999999999989</v>
      </c>
      <c r="P16" s="123" t="s">
        <v>0</v>
      </c>
      <c r="Q16" s="156">
        <v>100</v>
      </c>
      <c r="U16" s="97"/>
      <c r="V16" s="97"/>
      <c r="W16" s="224"/>
      <c r="X16" s="97"/>
    </row>
    <row r="17" spans="1:29" x14ac:dyDescent="0.4">
      <c r="B17" s="148" t="s">
        <v>139</v>
      </c>
      <c r="C17" s="124"/>
      <c r="D17" s="124"/>
      <c r="E17" s="124">
        <v>1</v>
      </c>
      <c r="F17" s="124">
        <v>1</v>
      </c>
      <c r="G17" s="124"/>
      <c r="H17" s="124"/>
      <c r="I17" s="124"/>
      <c r="J17" s="124"/>
      <c r="K17" s="124"/>
      <c r="L17" s="124"/>
      <c r="M17" s="124"/>
      <c r="N17" s="124"/>
      <c r="O17" s="124">
        <f t="shared" ref="O17:O28" si="0">SUMPRODUCT(C17:N17,$C$11:$N$11)</f>
        <v>90</v>
      </c>
      <c r="P17" s="123" t="s">
        <v>0</v>
      </c>
      <c r="Q17" s="226">
        <v>90</v>
      </c>
      <c r="U17" s="97"/>
      <c r="V17" s="97"/>
      <c r="W17" s="97"/>
      <c r="X17" s="97"/>
      <c r="Y17" s="126"/>
    </row>
    <row r="18" spans="1:29" s="126" customFormat="1" x14ac:dyDescent="0.4">
      <c r="B18" s="148" t="s">
        <v>140</v>
      </c>
      <c r="C18" s="124"/>
      <c r="D18" s="124"/>
      <c r="E18" s="124"/>
      <c r="F18" s="124"/>
      <c r="G18" s="124">
        <v>1</v>
      </c>
      <c r="H18" s="124">
        <v>1</v>
      </c>
      <c r="I18" s="124"/>
      <c r="J18" s="124"/>
      <c r="K18" s="124"/>
      <c r="L18" s="124"/>
      <c r="M18" s="124"/>
      <c r="N18" s="124"/>
      <c r="O18" s="124">
        <f t="shared" si="0"/>
        <v>0</v>
      </c>
      <c r="P18" s="123" t="s">
        <v>0</v>
      </c>
      <c r="Q18" s="95">
        <v>25</v>
      </c>
      <c r="U18" s="97"/>
      <c r="V18" s="97"/>
      <c r="W18" s="97"/>
      <c r="X18" s="97"/>
      <c r="Y18" s="83"/>
    </row>
    <row r="19" spans="1:29" x14ac:dyDescent="0.4">
      <c r="B19" s="148" t="s">
        <v>141</v>
      </c>
      <c r="C19" s="124"/>
      <c r="D19" s="124"/>
      <c r="E19" s="124"/>
      <c r="F19" s="124"/>
      <c r="G19" s="124"/>
      <c r="H19" s="124"/>
      <c r="I19" s="124">
        <v>1</v>
      </c>
      <c r="J19" s="124">
        <v>1</v>
      </c>
      <c r="K19" s="124"/>
      <c r="L19" s="124"/>
      <c r="M19" s="124"/>
      <c r="N19" s="124"/>
      <c r="O19" s="124">
        <f t="shared" si="0"/>
        <v>24</v>
      </c>
      <c r="P19" s="123" t="s">
        <v>0</v>
      </c>
      <c r="Q19" s="95">
        <v>24</v>
      </c>
      <c r="U19" s="97"/>
      <c r="V19" s="97"/>
      <c r="W19" s="97"/>
      <c r="X19" s="97"/>
      <c r="Y19" s="126"/>
    </row>
    <row r="20" spans="1:29" x14ac:dyDescent="0.4">
      <c r="B20" s="148" t="s">
        <v>122</v>
      </c>
      <c r="C20" s="124"/>
      <c r="D20" s="124"/>
      <c r="E20" s="124"/>
      <c r="F20" s="124"/>
      <c r="G20" s="124"/>
      <c r="H20" s="124"/>
      <c r="I20" s="124"/>
      <c r="J20" s="124"/>
      <c r="K20" s="124">
        <v>1</v>
      </c>
      <c r="L20" s="124">
        <v>1</v>
      </c>
      <c r="M20" s="124">
        <v>1</v>
      </c>
      <c r="N20" s="124">
        <v>1</v>
      </c>
      <c r="O20" s="124">
        <f t="shared" si="0"/>
        <v>18</v>
      </c>
      <c r="P20" s="123" t="s">
        <v>0</v>
      </c>
      <c r="Q20" s="95">
        <v>18</v>
      </c>
      <c r="S20" s="124" t="s">
        <v>294</v>
      </c>
      <c r="T20" s="124" t="s">
        <v>295</v>
      </c>
      <c r="U20" s="97"/>
      <c r="V20" s="97"/>
      <c r="W20" s="97"/>
      <c r="X20" s="97"/>
    </row>
    <row r="21" spans="1:29" x14ac:dyDescent="0.4">
      <c r="B21" s="148" t="s">
        <v>142</v>
      </c>
      <c r="C21" s="124">
        <v>1</v>
      </c>
      <c r="D21" s="124"/>
      <c r="E21" s="124"/>
      <c r="F21" s="124"/>
      <c r="G21" s="124">
        <v>1</v>
      </c>
      <c r="H21" s="124"/>
      <c r="I21" s="124"/>
      <c r="J21" s="124"/>
      <c r="K21" s="157"/>
      <c r="L21" s="158"/>
      <c r="M21" s="158"/>
      <c r="N21" s="158"/>
      <c r="O21" s="124">
        <f>SUMPRODUCT(C21:N21,$C$11:$N$11)</f>
        <v>67.199999999999989</v>
      </c>
      <c r="P21" s="123" t="s">
        <v>0</v>
      </c>
      <c r="Q21" s="95">
        <f>P5+P6*P5/$P$7*K11</f>
        <v>67.2</v>
      </c>
      <c r="S21" s="83">
        <f>67.2</f>
        <v>67.2</v>
      </c>
      <c r="T21" s="83">
        <f>O21-S21</f>
        <v>0</v>
      </c>
      <c r="U21" s="97"/>
      <c r="V21" s="97"/>
      <c r="W21" s="97"/>
      <c r="X21" s="97"/>
    </row>
    <row r="22" spans="1:29" x14ac:dyDescent="0.4">
      <c r="B22" s="148" t="s">
        <v>143</v>
      </c>
      <c r="C22" s="124"/>
      <c r="D22" s="124">
        <v>1</v>
      </c>
      <c r="E22" s="124"/>
      <c r="F22" s="124"/>
      <c r="G22" s="124"/>
      <c r="H22" s="124">
        <v>1</v>
      </c>
      <c r="I22" s="124"/>
      <c r="J22" s="124"/>
      <c r="K22" s="158"/>
      <c r="L22" s="158"/>
      <c r="M22" s="158"/>
      <c r="N22" s="158"/>
      <c r="O22" s="124">
        <f t="shared" si="0"/>
        <v>20</v>
      </c>
      <c r="P22" s="123" t="s">
        <v>0</v>
      </c>
      <c r="Q22" s="95">
        <f>Q5+Q6*Q5/$P$7*L11</f>
        <v>20</v>
      </c>
      <c r="S22" s="83">
        <v>20</v>
      </c>
      <c r="T22" s="83">
        <f t="shared" ref="T22:T24" si="1">O22-S22</f>
        <v>0</v>
      </c>
      <c r="U22" s="124"/>
      <c r="V22" s="124"/>
      <c r="W22" s="124"/>
    </row>
    <row r="23" spans="1:29" s="126" customFormat="1" x14ac:dyDescent="0.4">
      <c r="B23" s="148" t="s">
        <v>144</v>
      </c>
      <c r="C23" s="124"/>
      <c r="D23" s="124"/>
      <c r="E23" s="124">
        <v>1</v>
      </c>
      <c r="F23" s="124"/>
      <c r="G23" s="124"/>
      <c r="H23" s="124"/>
      <c r="I23" s="124">
        <v>1</v>
      </c>
      <c r="J23" s="124"/>
      <c r="K23" s="158"/>
      <c r="L23" s="158"/>
      <c r="M23" s="158"/>
      <c r="N23" s="158"/>
      <c r="O23" s="124">
        <f t="shared" si="0"/>
        <v>73.680000000000007</v>
      </c>
      <c r="P23" s="123" t="s">
        <v>0</v>
      </c>
      <c r="Q23" s="95">
        <f>R5+R6*R5/$P$7*M11</f>
        <v>100</v>
      </c>
      <c r="S23" s="126">
        <v>74.8</v>
      </c>
      <c r="T23" s="83">
        <f t="shared" si="1"/>
        <v>-1.1199999999999903</v>
      </c>
      <c r="U23" s="155"/>
      <c r="V23" s="97"/>
      <c r="W23" s="97"/>
      <c r="X23" s="97"/>
      <c r="Y23" s="97"/>
      <c r="Z23" s="97"/>
      <c r="AA23" s="97"/>
    </row>
    <row r="24" spans="1:29" x14ac:dyDescent="0.4">
      <c r="B24" s="148" t="s">
        <v>145</v>
      </c>
      <c r="C24" s="124"/>
      <c r="D24" s="124"/>
      <c r="E24" s="124"/>
      <c r="F24" s="124">
        <v>1</v>
      </c>
      <c r="G24" s="124"/>
      <c r="H24" s="124"/>
      <c r="I24" s="124"/>
      <c r="J24" s="124">
        <v>1</v>
      </c>
      <c r="K24" s="158"/>
      <c r="L24" s="158"/>
      <c r="M24" s="158"/>
      <c r="N24" s="158"/>
      <c r="O24" s="124">
        <f>SUMPRODUCT(C24:N24,$C$11:$N$11)</f>
        <v>40.319999999999993</v>
      </c>
      <c r="P24" s="123" t="s">
        <v>0</v>
      </c>
      <c r="Q24" s="95">
        <f>S5+S6*S5/$P$7*N11</f>
        <v>40.32</v>
      </c>
      <c r="S24" s="83">
        <v>39.200000000000003</v>
      </c>
      <c r="T24" s="83">
        <f t="shared" si="1"/>
        <v>1.1199999999999903</v>
      </c>
      <c r="U24" s="97"/>
      <c r="V24" s="97"/>
      <c r="W24" s="97"/>
      <c r="X24" s="97"/>
      <c r="Y24" s="97"/>
      <c r="Z24" s="97"/>
      <c r="AA24" s="97"/>
    </row>
    <row r="25" spans="1:29" x14ac:dyDescent="0.4">
      <c r="B25" s="148" t="s">
        <v>146</v>
      </c>
      <c r="C25" s="124"/>
      <c r="D25" s="124"/>
      <c r="E25" s="124"/>
      <c r="F25" s="124"/>
      <c r="G25" s="124"/>
      <c r="H25" s="124"/>
      <c r="I25" s="124"/>
      <c r="J25" s="124"/>
      <c r="K25" s="124">
        <v>1</v>
      </c>
      <c r="L25" s="124"/>
      <c r="M25" s="124"/>
      <c r="N25" s="124"/>
      <c r="O25" s="124">
        <f t="shared" si="0"/>
        <v>10</v>
      </c>
      <c r="P25" s="123" t="s">
        <v>0</v>
      </c>
      <c r="Q25" s="159">
        <f>$P$7</f>
        <v>10</v>
      </c>
      <c r="U25" s="97"/>
      <c r="V25" s="97"/>
      <c r="W25" s="97"/>
      <c r="X25" s="97"/>
      <c r="Y25" s="97"/>
      <c r="Z25" s="97"/>
      <c r="AA25" s="97"/>
    </row>
    <row r="26" spans="1:29" s="126" customFormat="1" x14ac:dyDescent="0.4">
      <c r="B26" s="148" t="s">
        <v>147</v>
      </c>
      <c r="C26" s="124"/>
      <c r="D26" s="124"/>
      <c r="E26" s="124"/>
      <c r="F26" s="124"/>
      <c r="G26" s="124"/>
      <c r="H26" s="124"/>
      <c r="I26" s="124"/>
      <c r="J26" s="124"/>
      <c r="K26" s="124"/>
      <c r="L26" s="124">
        <v>1</v>
      </c>
      <c r="M26" s="124"/>
      <c r="N26" s="124"/>
      <c r="O26" s="124">
        <f t="shared" si="0"/>
        <v>0</v>
      </c>
      <c r="P26" s="123" t="s">
        <v>0</v>
      </c>
      <c r="Q26" s="159">
        <f>$P$7</f>
        <v>10</v>
      </c>
      <c r="U26" s="97"/>
      <c r="V26" s="97"/>
      <c r="W26" s="97"/>
      <c r="X26" s="97"/>
      <c r="Y26" s="97"/>
      <c r="Z26" s="97"/>
      <c r="AA26" s="97"/>
      <c r="AB26" s="97"/>
      <c r="AC26" s="97"/>
    </row>
    <row r="27" spans="1:29" s="126" customFormat="1" x14ac:dyDescent="0.4">
      <c r="B27" s="148" t="s">
        <v>148</v>
      </c>
      <c r="C27" s="124"/>
      <c r="D27" s="124"/>
      <c r="E27" s="124"/>
      <c r="F27" s="124"/>
      <c r="G27" s="124"/>
      <c r="H27" s="124"/>
      <c r="I27" s="124"/>
      <c r="J27" s="124"/>
      <c r="K27" s="124"/>
      <c r="L27" s="124"/>
      <c r="M27" s="124">
        <v>1</v>
      </c>
      <c r="N27" s="124"/>
      <c r="O27" s="124">
        <f t="shared" si="0"/>
        <v>0</v>
      </c>
      <c r="P27" s="123" t="s">
        <v>0</v>
      </c>
      <c r="Q27" s="159">
        <f>$P$7</f>
        <v>10</v>
      </c>
      <c r="U27" s="97"/>
      <c r="V27" s="97"/>
      <c r="W27" s="97"/>
      <c r="X27" s="97"/>
      <c r="Y27" s="97"/>
      <c r="Z27" s="97"/>
      <c r="AA27" s="97"/>
      <c r="AB27" s="97"/>
      <c r="AC27" s="97"/>
    </row>
    <row r="28" spans="1:29" x14ac:dyDescent="0.4">
      <c r="B28" s="148" t="s">
        <v>149</v>
      </c>
      <c r="C28" s="124"/>
      <c r="D28" s="124"/>
      <c r="E28" s="124"/>
      <c r="F28" s="124"/>
      <c r="G28" s="124"/>
      <c r="H28" s="124"/>
      <c r="I28" s="124"/>
      <c r="J28" s="124"/>
      <c r="K28" s="124"/>
      <c r="L28" s="124"/>
      <c r="M28" s="124"/>
      <c r="N28" s="124">
        <v>1</v>
      </c>
      <c r="O28" s="124">
        <f t="shared" si="0"/>
        <v>8</v>
      </c>
      <c r="P28" s="123" t="s">
        <v>0</v>
      </c>
      <c r="Q28" s="160">
        <f>$P$7</f>
        <v>10</v>
      </c>
      <c r="U28" s="97"/>
      <c r="V28" s="97"/>
      <c r="W28" s="97"/>
      <c r="X28" s="97"/>
      <c r="Y28" s="97"/>
      <c r="Z28" s="97"/>
      <c r="AA28" s="97"/>
      <c r="AB28" s="97"/>
      <c r="AC28" s="97"/>
    </row>
    <row r="29" spans="1:29" x14ac:dyDescent="0.4">
      <c r="A29" s="82" t="s">
        <v>290</v>
      </c>
      <c r="U29" s="97"/>
      <c r="V29" s="97"/>
      <c r="W29" s="97"/>
      <c r="X29" s="97"/>
      <c r="Y29" s="97"/>
      <c r="Z29" s="97"/>
      <c r="AA29" s="97"/>
      <c r="AB29" s="97"/>
      <c r="AC29" s="97"/>
    </row>
    <row r="31" spans="1:29" x14ac:dyDescent="0.4">
      <c r="A31" s="98" t="s">
        <v>88</v>
      </c>
      <c r="B31" s="161" t="s">
        <v>150</v>
      </c>
      <c r="C31" s="162" t="s">
        <v>109</v>
      </c>
      <c r="D31" s="162" t="s">
        <v>128</v>
      </c>
      <c r="E31" s="162"/>
      <c r="F31" s="163" t="s">
        <v>151</v>
      </c>
      <c r="G31" s="97"/>
      <c r="H31" s="161" t="s">
        <v>152</v>
      </c>
      <c r="I31" s="162" t="s">
        <v>116</v>
      </c>
      <c r="J31" s="162" t="s">
        <v>153</v>
      </c>
      <c r="K31" s="162" t="s">
        <v>154</v>
      </c>
      <c r="L31" s="163" t="s">
        <v>155</v>
      </c>
      <c r="M31" s="97"/>
      <c r="N31" s="161" t="s">
        <v>117</v>
      </c>
      <c r="O31" s="162" t="s">
        <v>156</v>
      </c>
      <c r="P31" s="162" t="s">
        <v>157</v>
      </c>
      <c r="Q31" s="163" t="s">
        <v>158</v>
      </c>
    </row>
    <row r="32" spans="1:29" x14ac:dyDescent="0.4">
      <c r="A32" s="164"/>
      <c r="B32" s="165" t="s">
        <v>102</v>
      </c>
      <c r="C32" s="166">
        <f>C11</f>
        <v>67.199999999999989</v>
      </c>
      <c r="D32" s="166">
        <f>G11</f>
        <v>0</v>
      </c>
      <c r="E32" s="108"/>
      <c r="F32" s="167">
        <f>C32+D32</f>
        <v>67.199999999999989</v>
      </c>
      <c r="G32" s="97"/>
      <c r="H32" s="107">
        <f>Q21</f>
        <v>67.2</v>
      </c>
      <c r="I32" s="166">
        <f>K11</f>
        <v>10</v>
      </c>
      <c r="J32" s="168">
        <f>I32/$P$7</f>
        <v>1</v>
      </c>
      <c r="K32" s="108">
        <f>H32*J32*P6</f>
        <v>8.0640000000000001</v>
      </c>
      <c r="L32" s="167">
        <f>H32+K32</f>
        <v>75.26400000000001</v>
      </c>
      <c r="M32" s="97"/>
      <c r="N32" s="107">
        <f>C7</f>
        <v>120</v>
      </c>
      <c r="O32" s="108">
        <f>$F32*C4</f>
        <v>4435.1999999999989</v>
      </c>
      <c r="P32" s="108">
        <f>$C32*C5</f>
        <v>1075.1999999999998</v>
      </c>
      <c r="Q32" s="109">
        <f>$D32*C6</f>
        <v>0</v>
      </c>
    </row>
    <row r="33" spans="1:21" x14ac:dyDescent="0.4">
      <c r="A33" s="164"/>
      <c r="B33" s="165" t="s">
        <v>103</v>
      </c>
      <c r="C33" s="166">
        <f>D11</f>
        <v>20</v>
      </c>
      <c r="D33" s="166">
        <f>H11</f>
        <v>0</v>
      </c>
      <c r="E33" s="108"/>
      <c r="F33" s="167">
        <f>C33+D33</f>
        <v>20</v>
      </c>
      <c r="G33" s="97"/>
      <c r="H33" s="107">
        <f>Q22</f>
        <v>20</v>
      </c>
      <c r="I33" s="166">
        <f>L11</f>
        <v>0</v>
      </c>
      <c r="J33" s="168">
        <f>I33/$P$7</f>
        <v>0</v>
      </c>
      <c r="K33" s="108">
        <f>H33*J33*Q6</f>
        <v>0</v>
      </c>
      <c r="L33" s="167">
        <f>H33+K33</f>
        <v>20</v>
      </c>
      <c r="M33" s="97"/>
      <c r="N33" s="107">
        <f>D7</f>
        <v>150</v>
      </c>
      <c r="O33" s="108">
        <f>$F33*D4</f>
        <v>1700</v>
      </c>
      <c r="P33" s="108">
        <f>$C33*D5</f>
        <v>320</v>
      </c>
      <c r="Q33" s="109">
        <f>$D33*D6</f>
        <v>0</v>
      </c>
    </row>
    <row r="34" spans="1:21" x14ac:dyDescent="0.4">
      <c r="A34" s="164"/>
      <c r="B34" s="165" t="s">
        <v>104</v>
      </c>
      <c r="C34" s="166">
        <f>E11</f>
        <v>49.680000000000007</v>
      </c>
      <c r="D34" s="166">
        <f>I11</f>
        <v>24</v>
      </c>
      <c r="E34" s="108"/>
      <c r="F34" s="167">
        <f>C34+D34</f>
        <v>73.680000000000007</v>
      </c>
      <c r="G34" s="97"/>
      <c r="H34" s="107">
        <f>Q23</f>
        <v>100</v>
      </c>
      <c r="I34" s="166">
        <f>M11</f>
        <v>0</v>
      </c>
      <c r="J34" s="168">
        <f>I34/$P$7</f>
        <v>0</v>
      </c>
      <c r="K34" s="108">
        <f>H34*J34*R6</f>
        <v>0</v>
      </c>
      <c r="L34" s="167">
        <f>H34+K34</f>
        <v>100</v>
      </c>
      <c r="M34" s="97"/>
      <c r="N34" s="107">
        <f>E7</f>
        <v>100</v>
      </c>
      <c r="O34" s="108">
        <f>$F34*E4</f>
        <v>3684.0000000000005</v>
      </c>
      <c r="P34" s="108">
        <f>$C34*E5</f>
        <v>596.16000000000008</v>
      </c>
      <c r="Q34" s="109">
        <f>$D34*E6</f>
        <v>360</v>
      </c>
    </row>
    <row r="35" spans="1:21" x14ac:dyDescent="0.4">
      <c r="A35" s="164"/>
      <c r="B35" s="169" t="s">
        <v>105</v>
      </c>
      <c r="C35" s="170">
        <f>F11</f>
        <v>40.319999999999993</v>
      </c>
      <c r="D35" s="170">
        <f>J11</f>
        <v>0</v>
      </c>
      <c r="E35" s="114"/>
      <c r="F35" s="171">
        <f>C35+D35</f>
        <v>40.319999999999993</v>
      </c>
      <c r="G35" s="97"/>
      <c r="H35" s="113">
        <f>Q24</f>
        <v>40.32</v>
      </c>
      <c r="I35" s="170">
        <f>N11</f>
        <v>8</v>
      </c>
      <c r="J35" s="172">
        <f>I35/$P$7</f>
        <v>0.8</v>
      </c>
      <c r="K35" s="114">
        <f>H35*J35*S6</f>
        <v>4.8384</v>
      </c>
      <c r="L35" s="171">
        <f>H35+K35</f>
        <v>45.1584</v>
      </c>
      <c r="M35" s="97"/>
      <c r="N35" s="113">
        <f>F7</f>
        <v>160</v>
      </c>
      <c r="O35" s="114">
        <f>$F35*F4</f>
        <v>3225.5999999999995</v>
      </c>
      <c r="P35" s="114">
        <f>$C35*F5</f>
        <v>483.83999999999992</v>
      </c>
      <c r="Q35" s="115">
        <f>$D35*F6</f>
        <v>0</v>
      </c>
    </row>
    <row r="36" spans="1:21" s="176" customFormat="1" x14ac:dyDescent="0.4">
      <c r="A36" s="173"/>
      <c r="B36" s="174"/>
      <c r="C36" s="174"/>
      <c r="D36" s="174"/>
      <c r="E36" s="174"/>
      <c r="F36" s="174"/>
      <c r="G36" s="174"/>
      <c r="H36" s="174"/>
      <c r="I36" s="175">
        <f>SUM(I32:I35)</f>
        <v>18</v>
      </c>
      <c r="J36" s="174"/>
      <c r="K36" s="174"/>
      <c r="L36" s="174"/>
      <c r="M36" s="174"/>
      <c r="R36" s="174"/>
      <c r="S36" s="174"/>
      <c r="T36" s="174"/>
      <c r="U36" s="174"/>
    </row>
    <row r="37" spans="1:21" s="176" customFormat="1" ht="11.7" x14ac:dyDescent="0.4">
      <c r="A37" s="177" t="s">
        <v>159</v>
      </c>
      <c r="B37" s="178">
        <f>SUMPRODUCT(F32:F35,N32:N35)</f>
        <v>24883.199999999997</v>
      </c>
      <c r="C37" s="174"/>
      <c r="D37" s="179" t="s">
        <v>160</v>
      </c>
      <c r="E37" s="180" t="s">
        <v>161</v>
      </c>
      <c r="F37" s="181" t="s">
        <v>151</v>
      </c>
      <c r="G37" s="174"/>
      <c r="H37" s="174"/>
      <c r="I37" s="174"/>
      <c r="J37" s="174"/>
      <c r="K37" s="174"/>
      <c r="L37" s="174"/>
      <c r="M37" s="174"/>
      <c r="R37" s="174"/>
      <c r="S37" s="174"/>
      <c r="T37" s="174"/>
      <c r="U37" s="174"/>
    </row>
    <row r="38" spans="1:21" s="176" customFormat="1" ht="11.7" x14ac:dyDescent="0.4">
      <c r="A38" s="177" t="s">
        <v>162</v>
      </c>
      <c r="B38" s="182">
        <f>SUM(O32:Q35)+I36</f>
        <v>15898</v>
      </c>
      <c r="C38" s="174"/>
      <c r="D38" s="183">
        <f>C32+C33</f>
        <v>87.199999999999989</v>
      </c>
      <c r="E38" s="184">
        <f>C34+C35</f>
        <v>90</v>
      </c>
      <c r="F38" s="185">
        <f>D38+E38</f>
        <v>177.2</v>
      </c>
      <c r="G38" s="174"/>
      <c r="J38" s="193">
        <f>B39-8951.6</f>
        <v>33.599999999996726</v>
      </c>
      <c r="K38" s="174"/>
      <c r="L38" s="174"/>
      <c r="M38" s="174"/>
      <c r="R38" s="174"/>
      <c r="S38" s="174"/>
      <c r="T38" s="174"/>
      <c r="U38" s="174"/>
    </row>
    <row r="39" spans="1:21" s="176" customFormat="1" ht="11.7" x14ac:dyDescent="0.4">
      <c r="A39" s="177" t="s">
        <v>163</v>
      </c>
      <c r="B39" s="186">
        <f>B37-B38</f>
        <v>8985.1999999999971</v>
      </c>
      <c r="C39" s="174"/>
      <c r="D39" s="187">
        <f>D32+D33</f>
        <v>0</v>
      </c>
      <c r="E39" s="188">
        <f>D34+D35</f>
        <v>24</v>
      </c>
      <c r="F39" s="189">
        <f>D39+E39</f>
        <v>24</v>
      </c>
      <c r="G39" s="174"/>
      <c r="K39" s="174"/>
      <c r="L39" s="174"/>
      <c r="M39" s="174"/>
      <c r="R39" s="174"/>
      <c r="S39" s="174"/>
      <c r="T39" s="174"/>
      <c r="U39" s="174"/>
    </row>
    <row r="40" spans="1:21" s="176" customFormat="1" ht="11.7" x14ac:dyDescent="0.4">
      <c r="A40" s="173"/>
      <c r="B40" s="174"/>
      <c r="C40" s="174"/>
      <c r="D40" s="174"/>
      <c r="E40" s="174"/>
      <c r="F40" s="174"/>
      <c r="G40" s="174"/>
      <c r="K40" s="174"/>
      <c r="L40" s="174"/>
      <c r="M40" s="174"/>
      <c r="N40" s="174"/>
      <c r="O40" s="174"/>
      <c r="P40" s="174"/>
      <c r="Q40" s="174"/>
      <c r="R40" s="174"/>
      <c r="S40" s="174"/>
      <c r="T40" s="174"/>
      <c r="U40" s="174"/>
    </row>
    <row r="41" spans="1:21" x14ac:dyDescent="0.4">
      <c r="A41" s="98" t="s">
        <v>98</v>
      </c>
      <c r="B41" s="124" t="s">
        <v>291</v>
      </c>
      <c r="G41" s="83"/>
      <c r="H41" s="83"/>
      <c r="I41" s="97"/>
      <c r="J41" s="97"/>
      <c r="K41" s="97"/>
      <c r="L41" s="97"/>
      <c r="M41" s="174"/>
      <c r="N41" s="174"/>
      <c r="O41" s="174"/>
      <c r="P41" s="174"/>
      <c r="Q41" s="174"/>
      <c r="R41" s="174"/>
      <c r="S41" s="174"/>
      <c r="T41" s="174"/>
      <c r="U41" s="174"/>
    </row>
    <row r="42" spans="1:21" x14ac:dyDescent="0.4">
      <c r="A42" s="98"/>
      <c r="B42" s="190" t="s">
        <v>164</v>
      </c>
      <c r="C42" s="97" t="s">
        <v>165</v>
      </c>
      <c r="D42" s="97"/>
      <c r="E42" s="97"/>
      <c r="F42" s="97"/>
      <c r="G42" s="97"/>
      <c r="H42" s="97"/>
      <c r="I42" s="97"/>
      <c r="J42" s="97"/>
      <c r="K42" s="97"/>
      <c r="L42" s="97"/>
      <c r="M42" s="174"/>
      <c r="N42" s="174"/>
      <c r="O42" s="174"/>
      <c r="P42" s="174"/>
      <c r="Q42" s="174"/>
      <c r="R42" s="174"/>
      <c r="S42" s="174"/>
      <c r="T42" s="174"/>
      <c r="U42" s="174"/>
    </row>
    <row r="43" spans="1:21" x14ac:dyDescent="0.4">
      <c r="A43" s="98"/>
      <c r="B43" s="191">
        <v>35</v>
      </c>
      <c r="C43" s="97" t="s">
        <v>166</v>
      </c>
      <c r="D43" s="97"/>
      <c r="E43" s="97"/>
      <c r="F43" s="97"/>
      <c r="G43" s="97"/>
      <c r="H43" s="97"/>
      <c r="I43" s="97"/>
      <c r="J43" s="97"/>
      <c r="K43" s="97"/>
      <c r="L43" s="97"/>
      <c r="M43" s="174"/>
      <c r="N43" s="174"/>
      <c r="O43" s="174"/>
      <c r="P43" s="174"/>
      <c r="Q43" s="174"/>
      <c r="R43" s="174"/>
      <c r="S43" s="174"/>
      <c r="T43" s="174"/>
      <c r="U43" s="174"/>
    </row>
    <row r="44" spans="1:21" x14ac:dyDescent="0.4">
      <c r="A44" s="98"/>
      <c r="B44" s="97"/>
      <c r="C44" s="97"/>
      <c r="D44" s="97"/>
      <c r="E44" s="97"/>
      <c r="F44" s="97"/>
      <c r="G44" s="97"/>
      <c r="H44" s="97"/>
      <c r="I44" s="97"/>
      <c r="J44" s="97"/>
      <c r="K44" s="97"/>
      <c r="L44" s="97"/>
      <c r="M44" s="174"/>
      <c r="N44" s="174"/>
      <c r="O44" s="174"/>
      <c r="P44" s="174"/>
      <c r="Q44" s="174"/>
      <c r="R44" s="174"/>
      <c r="S44" s="174"/>
      <c r="T44" s="174"/>
      <c r="U44" s="174"/>
    </row>
    <row r="45" spans="1:21" x14ac:dyDescent="0.4">
      <c r="A45" s="98" t="s">
        <v>167</v>
      </c>
      <c r="B45" s="191">
        <v>14.75</v>
      </c>
      <c r="C45" s="97" t="s">
        <v>168</v>
      </c>
      <c r="D45" s="97"/>
      <c r="E45" s="97"/>
      <c r="F45" s="97"/>
      <c r="G45" s="97"/>
      <c r="H45" s="97"/>
      <c r="I45" s="97"/>
      <c r="J45" s="97"/>
      <c r="K45" s="97"/>
      <c r="L45" s="97"/>
      <c r="M45" s="174"/>
      <c r="N45" s="174"/>
      <c r="O45" s="174"/>
      <c r="P45" s="174"/>
      <c r="Q45" s="174"/>
      <c r="R45" s="174"/>
      <c r="S45" s="174"/>
      <c r="T45" s="174"/>
      <c r="U45" s="174"/>
    </row>
    <row r="46" spans="1:21" x14ac:dyDescent="0.4">
      <c r="B46" s="97"/>
      <c r="C46" s="97"/>
      <c r="D46" s="97"/>
      <c r="E46" s="97"/>
      <c r="F46" s="97"/>
      <c r="G46" s="97"/>
      <c r="H46" s="97"/>
      <c r="I46" s="97"/>
      <c r="J46" s="97"/>
      <c r="K46" s="97"/>
      <c r="L46" s="97"/>
      <c r="M46" s="97"/>
      <c r="N46" s="97"/>
      <c r="O46" s="97"/>
      <c r="P46" s="97"/>
      <c r="Q46" s="97"/>
      <c r="R46" s="97"/>
      <c r="S46" s="97"/>
      <c r="T46" s="97"/>
      <c r="U46" s="97"/>
    </row>
    <row r="47" spans="1:21" x14ac:dyDescent="0.4">
      <c r="A47" s="98" t="s">
        <v>169</v>
      </c>
      <c r="B47" s="191">
        <v>38</v>
      </c>
      <c r="C47" s="192" t="s">
        <v>102</v>
      </c>
      <c r="D47" s="97" t="s">
        <v>297</v>
      </c>
      <c r="E47" s="97"/>
      <c r="F47" s="97"/>
      <c r="G47" s="97"/>
      <c r="H47" s="97"/>
      <c r="I47" s="97"/>
      <c r="J47" s="97"/>
      <c r="K47" s="97"/>
      <c r="L47" s="97"/>
      <c r="M47" s="97"/>
      <c r="N47" s="97"/>
      <c r="O47" s="97"/>
      <c r="P47" s="97"/>
      <c r="Q47" s="97"/>
      <c r="R47" s="97"/>
      <c r="S47" s="97"/>
      <c r="T47" s="97"/>
      <c r="U47" s="97"/>
    </row>
    <row r="48" spans="1:21" x14ac:dyDescent="0.4">
      <c r="A48" s="164"/>
      <c r="B48" s="191">
        <v>49</v>
      </c>
      <c r="C48" s="192" t="s">
        <v>103</v>
      </c>
      <c r="D48" s="97" t="s">
        <v>298</v>
      </c>
      <c r="E48" s="97"/>
      <c r="F48" s="97"/>
      <c r="G48" s="97"/>
      <c r="H48" s="97"/>
      <c r="I48" s="97"/>
      <c r="J48" s="97"/>
      <c r="K48" s="97"/>
      <c r="L48" s="97"/>
      <c r="M48" s="97"/>
      <c r="N48" s="97"/>
      <c r="O48" s="97"/>
      <c r="P48" s="97"/>
      <c r="Q48" s="97"/>
      <c r="R48" s="97"/>
      <c r="S48" s="97"/>
      <c r="T48" s="97"/>
      <c r="U48" s="97"/>
    </row>
    <row r="49" spans="1:21" x14ac:dyDescent="0.4">
      <c r="A49" s="164"/>
      <c r="B49" s="191">
        <v>0</v>
      </c>
      <c r="C49" s="192" t="s">
        <v>104</v>
      </c>
      <c r="D49" s="97" t="s">
        <v>299</v>
      </c>
      <c r="E49" s="97"/>
      <c r="F49" s="97"/>
      <c r="G49" s="97"/>
      <c r="H49" s="97"/>
      <c r="I49" s="97"/>
      <c r="J49" s="97"/>
      <c r="K49" s="97"/>
      <c r="L49" s="97"/>
      <c r="M49" s="97"/>
      <c r="N49" s="97"/>
      <c r="O49" s="97"/>
      <c r="P49" s="97"/>
      <c r="Q49" s="97"/>
      <c r="R49" s="97"/>
      <c r="S49" s="97"/>
      <c r="T49" s="97"/>
      <c r="U49" s="97"/>
    </row>
    <row r="50" spans="1:21" x14ac:dyDescent="0.4">
      <c r="B50" s="191">
        <v>30</v>
      </c>
      <c r="C50" s="192" t="s">
        <v>105</v>
      </c>
      <c r="D50" s="97" t="s">
        <v>274</v>
      </c>
      <c r="E50" s="124"/>
      <c r="F50" s="124"/>
      <c r="I50" s="124"/>
      <c r="J50" s="124"/>
      <c r="K50" s="124"/>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3F11-FBB4-4063-A300-1673EC31D5F5}">
  <sheetPr>
    <pageSetUpPr fitToPage="1"/>
  </sheetPr>
  <dimension ref="A1:D38"/>
  <sheetViews>
    <sheetView workbookViewId="0">
      <selection activeCell="F51" sqref="F51"/>
    </sheetView>
  </sheetViews>
  <sheetFormatPr defaultColWidth="9.1171875" defaultRowHeight="14.35" x14ac:dyDescent="0.5"/>
  <cols>
    <col min="1" max="1" width="21.703125" style="212" customWidth="1"/>
    <col min="2" max="2" width="13.29296875" style="212" customWidth="1"/>
    <col min="3" max="3" width="9.1171875" style="212"/>
    <col min="4" max="4" width="14.29296875" style="212" customWidth="1"/>
    <col min="5" max="16384" width="9.1171875" style="212"/>
  </cols>
  <sheetData>
    <row r="1" spans="1:3" x14ac:dyDescent="0.5">
      <c r="A1" s="211" t="s">
        <v>230</v>
      </c>
    </row>
    <row r="3" spans="1:3" x14ac:dyDescent="0.5">
      <c r="A3" s="212" t="s">
        <v>231</v>
      </c>
    </row>
    <row r="4" spans="1:3" s="213" customFormat="1" x14ac:dyDescent="0.5">
      <c r="B4" s="213" t="s">
        <v>232</v>
      </c>
      <c r="C4" s="213" t="s">
        <v>233</v>
      </c>
    </row>
    <row r="5" spans="1:3" x14ac:dyDescent="0.5">
      <c r="A5" s="212" t="s">
        <v>234</v>
      </c>
      <c r="B5" s="214">
        <v>1000</v>
      </c>
      <c r="C5" s="214">
        <v>1200</v>
      </c>
    </row>
    <row r="6" spans="1:3" x14ac:dyDescent="0.5">
      <c r="A6" s="212" t="s">
        <v>235</v>
      </c>
      <c r="B6" s="214">
        <v>800</v>
      </c>
      <c r="C6" s="214">
        <v>1500</v>
      </c>
    </row>
    <row r="8" spans="1:3" x14ac:dyDescent="0.5">
      <c r="A8" s="212" t="s">
        <v>237</v>
      </c>
      <c r="B8" s="213" t="s">
        <v>232</v>
      </c>
      <c r="C8" s="213" t="s">
        <v>233</v>
      </c>
    </row>
    <row r="9" spans="1:3" x14ac:dyDescent="0.5">
      <c r="B9" s="215">
        <v>1000</v>
      </c>
      <c r="C9" s="215">
        <v>1500</v>
      </c>
    </row>
    <row r="11" spans="1:3" x14ac:dyDescent="0.5">
      <c r="A11" s="212" t="s">
        <v>236</v>
      </c>
    </row>
    <row r="12" spans="1:3" x14ac:dyDescent="0.5">
      <c r="A12" s="212" t="s">
        <v>241</v>
      </c>
      <c r="B12" s="216">
        <v>1000</v>
      </c>
    </row>
    <row r="13" spans="1:3" x14ac:dyDescent="0.5">
      <c r="A13" s="212" t="s">
        <v>242</v>
      </c>
      <c r="B13" s="216">
        <v>1300</v>
      </c>
    </row>
    <row r="15" spans="1:3" x14ac:dyDescent="0.5">
      <c r="A15" s="212" t="s">
        <v>245</v>
      </c>
    </row>
    <row r="16" spans="1:3" x14ac:dyDescent="0.5">
      <c r="B16" s="213" t="s">
        <v>232</v>
      </c>
      <c r="C16" s="213" t="s">
        <v>233</v>
      </c>
    </row>
    <row r="17" spans="1:4" x14ac:dyDescent="0.5">
      <c r="A17" s="212" t="s">
        <v>241</v>
      </c>
      <c r="B17" s="217">
        <f>B5-$B12</f>
        <v>0</v>
      </c>
      <c r="C17" s="217">
        <f>C5-$B12</f>
        <v>200</v>
      </c>
    </row>
    <row r="18" spans="1:4" x14ac:dyDescent="0.5">
      <c r="A18" s="212" t="s">
        <v>242</v>
      </c>
      <c r="B18" s="217">
        <f>B6-$B13</f>
        <v>-500</v>
      </c>
      <c r="C18" s="217">
        <f>C6-$B13</f>
        <v>200</v>
      </c>
    </row>
    <row r="20" spans="1:4" x14ac:dyDescent="0.5">
      <c r="A20" s="212" t="s">
        <v>243</v>
      </c>
    </row>
    <row r="21" spans="1:4" s="213" customFormat="1" x14ac:dyDescent="0.5">
      <c r="B21" s="213" t="s">
        <v>271</v>
      </c>
      <c r="D21" s="213" t="s">
        <v>272</v>
      </c>
    </row>
    <row r="22" spans="1:4" x14ac:dyDescent="0.5">
      <c r="B22" s="217">
        <f>B17</f>
        <v>0</v>
      </c>
      <c r="C22" s="218" t="s">
        <v>183</v>
      </c>
      <c r="D22" s="217">
        <f>B18</f>
        <v>-500</v>
      </c>
    </row>
    <row r="23" spans="1:4" x14ac:dyDescent="0.5">
      <c r="B23" s="213" t="s">
        <v>183</v>
      </c>
    </row>
    <row r="24" spans="1:4" x14ac:dyDescent="0.5">
      <c r="B24" s="217">
        <v>0</v>
      </c>
    </row>
    <row r="26" spans="1:4" x14ac:dyDescent="0.5">
      <c r="A26" s="212" t="s">
        <v>244</v>
      </c>
    </row>
    <row r="27" spans="1:4" x14ac:dyDescent="0.5">
      <c r="A27" s="213"/>
      <c r="B27" s="213" t="s">
        <v>272</v>
      </c>
      <c r="C27" s="213"/>
      <c r="D27" s="213" t="s">
        <v>271</v>
      </c>
    </row>
    <row r="28" spans="1:4" x14ac:dyDescent="0.5">
      <c r="B28" s="217">
        <f>C18</f>
        <v>200</v>
      </c>
      <c r="C28" s="218" t="s">
        <v>183</v>
      </c>
      <c r="D28" s="217">
        <f>C17</f>
        <v>200</v>
      </c>
    </row>
    <row r="29" spans="1:4" x14ac:dyDescent="0.5">
      <c r="B29" s="213" t="s">
        <v>183</v>
      </c>
    </row>
    <row r="30" spans="1:4" x14ac:dyDescent="0.5">
      <c r="B30" s="217">
        <v>0</v>
      </c>
    </row>
    <row r="32" spans="1:4" x14ac:dyDescent="0.5">
      <c r="A32" s="212" t="s">
        <v>238</v>
      </c>
      <c r="B32" s="217">
        <f>B9*B12</f>
        <v>1000000</v>
      </c>
    </row>
    <row r="33" spans="1:4" x14ac:dyDescent="0.5">
      <c r="A33" s="212" t="s">
        <v>239</v>
      </c>
      <c r="B33" s="217">
        <f>C9*B13</f>
        <v>1950000</v>
      </c>
    </row>
    <row r="34" spans="1:4" x14ac:dyDescent="0.5">
      <c r="A34" s="212" t="s">
        <v>240</v>
      </c>
      <c r="B34" s="219">
        <f>SUM(B32:B33)</f>
        <v>2950000</v>
      </c>
    </row>
    <row r="36" spans="1:4" x14ac:dyDescent="0.5">
      <c r="A36" s="212" t="s">
        <v>265</v>
      </c>
      <c r="D36" s="222">
        <f>B12</f>
        <v>1000</v>
      </c>
    </row>
    <row r="37" spans="1:4" x14ac:dyDescent="0.5">
      <c r="A37" s="212" t="s">
        <v>266</v>
      </c>
      <c r="D37" s="222">
        <f>B13</f>
        <v>1300</v>
      </c>
    </row>
    <row r="38" spans="1:4" x14ac:dyDescent="0.5">
      <c r="A38" s="212" t="s">
        <v>267</v>
      </c>
      <c r="B38" s="212">
        <f>TotRev</f>
        <v>2950000</v>
      </c>
    </row>
  </sheetData>
  <printOptions headings="1" gridLines="1"/>
  <pageMargins left="0.75" right="0.75" top="1" bottom="1" header="0.5" footer="0.5"/>
  <pageSetup orientation="portrait" horizontalDpi="300" verticalDpi="300" r:id="rId1"/>
  <headerFooter alignWithMargins="0">
    <oddFooter>&amp;CProblem 3.72</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FEED-6461-420B-9164-7621CEBC8D0C}">
  <sheetPr>
    <pageSetUpPr fitToPage="1"/>
  </sheetPr>
  <dimension ref="A1:H41"/>
  <sheetViews>
    <sheetView tabSelected="1" topLeftCell="A8" zoomScale="87" workbookViewId="0">
      <selection activeCell="F28" sqref="F28"/>
    </sheetView>
  </sheetViews>
  <sheetFormatPr defaultColWidth="9.1171875" defaultRowHeight="14.35" x14ac:dyDescent="0.5"/>
  <cols>
    <col min="1" max="1" width="32.5859375" style="197" customWidth="1"/>
    <col min="2" max="2" width="10.87890625" style="197" customWidth="1"/>
    <col min="3" max="3" width="10.41015625" style="197" customWidth="1"/>
    <col min="4" max="4" width="9.5859375" style="197" bestFit="1" customWidth="1"/>
    <col min="5" max="16384" width="9.1171875" style="197"/>
  </cols>
  <sheetData>
    <row r="1" spans="1:8" x14ac:dyDescent="0.5">
      <c r="A1" s="195" t="s">
        <v>209</v>
      </c>
      <c r="G1" s="195"/>
    </row>
    <row r="2" spans="1:8" x14ac:dyDescent="0.5">
      <c r="G2" s="198"/>
      <c r="H2" s="204"/>
    </row>
    <row r="3" spans="1:8" x14ac:dyDescent="0.5">
      <c r="A3" s="197" t="s">
        <v>246</v>
      </c>
      <c r="G3" s="198"/>
      <c r="H3" s="204"/>
    </row>
    <row r="4" spans="1:8" s="196" customFormat="1" x14ac:dyDescent="0.5">
      <c r="B4" s="196" t="s">
        <v>247</v>
      </c>
      <c r="C4" s="196" t="s">
        <v>248</v>
      </c>
      <c r="G4" s="198"/>
      <c r="H4" s="204"/>
    </row>
    <row r="5" spans="1:8" x14ac:dyDescent="0.5">
      <c r="A5" s="197" t="s">
        <v>210</v>
      </c>
      <c r="B5" s="205">
        <v>1</v>
      </c>
      <c r="C5" s="205">
        <v>7</v>
      </c>
      <c r="G5" s="198"/>
      <c r="H5" s="204"/>
    </row>
    <row r="6" spans="1:8" x14ac:dyDescent="0.5">
      <c r="A6" s="197" t="s">
        <v>249</v>
      </c>
      <c r="B6" s="206">
        <v>0.75</v>
      </c>
      <c r="C6" s="206">
        <v>0.45</v>
      </c>
      <c r="G6" s="198"/>
      <c r="H6" s="204"/>
    </row>
    <row r="7" spans="1:8" x14ac:dyDescent="0.5">
      <c r="G7" s="198"/>
      <c r="H7" s="204"/>
    </row>
    <row r="8" spans="1:8" x14ac:dyDescent="0.5">
      <c r="A8" s="197" t="s">
        <v>211</v>
      </c>
      <c r="G8" s="198"/>
      <c r="H8" s="204"/>
    </row>
    <row r="9" spans="1:8" s="196" customFormat="1" x14ac:dyDescent="0.5">
      <c r="B9" s="196" t="s">
        <v>212</v>
      </c>
      <c r="C9" s="196" t="s">
        <v>213</v>
      </c>
      <c r="G9" s="198"/>
      <c r="H9" s="204"/>
    </row>
    <row r="10" spans="1:8" x14ac:dyDescent="0.5">
      <c r="A10" s="197" t="s">
        <v>214</v>
      </c>
      <c r="B10" s="202">
        <v>8</v>
      </c>
      <c r="C10" s="202">
        <v>6</v>
      </c>
      <c r="G10" s="198"/>
      <c r="H10" s="204"/>
    </row>
    <row r="11" spans="1:8" x14ac:dyDescent="0.5">
      <c r="A11" s="197" t="s">
        <v>215</v>
      </c>
      <c r="B11" s="202">
        <v>3</v>
      </c>
      <c r="C11" s="202">
        <v>2</v>
      </c>
      <c r="G11" s="198"/>
      <c r="H11" s="204"/>
    </row>
    <row r="12" spans="1:8" x14ac:dyDescent="0.5">
      <c r="A12" s="197" t="s">
        <v>250</v>
      </c>
      <c r="B12" s="202">
        <v>4</v>
      </c>
      <c r="C12" s="202">
        <v>5</v>
      </c>
      <c r="G12" s="198"/>
      <c r="H12" s="204"/>
    </row>
    <row r="13" spans="1:8" x14ac:dyDescent="0.5">
      <c r="A13" s="197" t="s">
        <v>251</v>
      </c>
      <c r="B13" s="202">
        <v>4</v>
      </c>
      <c r="C13" s="202">
        <v>2</v>
      </c>
      <c r="G13" s="198"/>
      <c r="H13" s="204"/>
    </row>
    <row r="14" spans="1:8" x14ac:dyDescent="0.5">
      <c r="G14" s="198"/>
      <c r="H14" s="204"/>
    </row>
    <row r="15" spans="1:8" x14ac:dyDescent="0.5">
      <c r="A15" s="197" t="s">
        <v>216</v>
      </c>
      <c r="G15" s="198"/>
      <c r="H15" s="204"/>
    </row>
    <row r="16" spans="1:8" x14ac:dyDescent="0.5">
      <c r="B16" s="196" t="s">
        <v>212</v>
      </c>
      <c r="C16" s="196" t="s">
        <v>213</v>
      </c>
      <c r="G16" s="198"/>
      <c r="H16" s="204"/>
    </row>
    <row r="17" spans="1:6" x14ac:dyDescent="0.5">
      <c r="B17" s="207">
        <v>0</v>
      </c>
      <c r="C17" s="207">
        <v>1000</v>
      </c>
    </row>
    <row r="19" spans="1:6" x14ac:dyDescent="0.5">
      <c r="A19" s="197" t="s">
        <v>217</v>
      </c>
      <c r="D19" s="196" t="s">
        <v>4</v>
      </c>
    </row>
    <row r="20" spans="1:6" x14ac:dyDescent="0.5">
      <c r="A20" s="197" t="s">
        <v>218</v>
      </c>
      <c r="B20" s="197">
        <f>SUMPRODUCT($B$17:$C$17,B10:C10)</f>
        <v>6000</v>
      </c>
      <c r="C20" s="201" t="s">
        <v>0</v>
      </c>
      <c r="D20" s="202">
        <v>6000</v>
      </c>
    </row>
    <row r="21" spans="1:6" x14ac:dyDescent="0.5">
      <c r="A21" s="197" t="s">
        <v>219</v>
      </c>
      <c r="B21" s="208">
        <f>SUMPRODUCT($B$17:$C$17,B11:C11)</f>
        <v>2000</v>
      </c>
      <c r="C21" s="201" t="s">
        <v>0</v>
      </c>
      <c r="D21" s="202">
        <v>2000</v>
      </c>
    </row>
    <row r="22" spans="1:6" x14ac:dyDescent="0.5">
      <c r="A22" s="197" t="s">
        <v>220</v>
      </c>
      <c r="B22" s="208">
        <f>SUMPRODUCT($B$17:$C$17,B12:C12)</f>
        <v>5000</v>
      </c>
    </row>
    <row r="23" spans="1:6" x14ac:dyDescent="0.5">
      <c r="A23" s="197" t="s">
        <v>221</v>
      </c>
      <c r="B23" s="208">
        <f>SUMPRODUCT($B$17:$C$17,B13:C13)</f>
        <v>2000</v>
      </c>
    </row>
    <row r="25" spans="1:6" x14ac:dyDescent="0.5">
      <c r="A25" s="197" t="s">
        <v>253</v>
      </c>
    </row>
    <row r="26" spans="1:6" x14ac:dyDescent="0.5">
      <c r="B26" s="196" t="s">
        <v>222</v>
      </c>
      <c r="C26" s="196" t="s">
        <v>223</v>
      </c>
      <c r="D26" s="196" t="s">
        <v>151</v>
      </c>
    </row>
    <row r="27" spans="1:6" x14ac:dyDescent="0.5">
      <c r="A27" s="197" t="s">
        <v>224</v>
      </c>
      <c r="B27" s="207">
        <v>4625</v>
      </c>
      <c r="C27" s="199">
        <v>375.00000000000023</v>
      </c>
      <c r="D27" s="208">
        <f>SUM(B27:C27)</f>
        <v>5000</v>
      </c>
      <c r="E27" s="201" t="s">
        <v>0</v>
      </c>
      <c r="F27" s="197">
        <f>SUMPRODUCT(HrsUsed,B12:C12)</f>
        <v>5000</v>
      </c>
    </row>
    <row r="28" spans="1:6" x14ac:dyDescent="0.5">
      <c r="A28" s="197" t="s">
        <v>225</v>
      </c>
      <c r="B28" s="207">
        <v>1541.6666666666665</v>
      </c>
      <c r="C28" s="209">
        <v>458.33333333333354</v>
      </c>
      <c r="D28" s="208">
        <f>SUM(B28:C28)</f>
        <v>2000</v>
      </c>
      <c r="E28" s="201" t="s">
        <v>0</v>
      </c>
      <c r="F28" s="197">
        <f>SUMPRODUCT(HrsUsed,B13:C13)</f>
        <v>2000</v>
      </c>
    </row>
    <row r="29" spans="1:6" x14ac:dyDescent="0.5">
      <c r="A29" s="197" t="s">
        <v>151</v>
      </c>
      <c r="B29" s="208">
        <f>SUM(B27:B28)</f>
        <v>6166.6666666666661</v>
      </c>
      <c r="C29" s="200">
        <f>SUM(C27:C28)</f>
        <v>833.33333333333371</v>
      </c>
    </row>
    <row r="31" spans="1:6" x14ac:dyDescent="0.5">
      <c r="A31" s="197" t="s">
        <v>252</v>
      </c>
    </row>
    <row r="32" spans="1:6" x14ac:dyDescent="0.5">
      <c r="B32" s="196" t="s">
        <v>222</v>
      </c>
      <c r="C32" s="196" t="s">
        <v>223</v>
      </c>
    </row>
    <row r="33" spans="1:3" x14ac:dyDescent="0.5">
      <c r="A33" s="197" t="s">
        <v>226</v>
      </c>
      <c r="B33" s="208">
        <f>B27</f>
        <v>4625</v>
      </c>
      <c r="C33" s="200">
        <f>C27</f>
        <v>375.00000000000023</v>
      </c>
    </row>
    <row r="34" spans="1:3" x14ac:dyDescent="0.5">
      <c r="B34" s="196" t="s">
        <v>183</v>
      </c>
      <c r="C34" s="196" t="s">
        <v>183</v>
      </c>
    </row>
    <row r="35" spans="1:3" x14ac:dyDescent="0.5">
      <c r="A35" s="197" t="s">
        <v>227</v>
      </c>
      <c r="B35" s="208">
        <f>B6*B29</f>
        <v>4625</v>
      </c>
      <c r="C35" s="200">
        <f>C6*C29</f>
        <v>375.00000000000017</v>
      </c>
    </row>
    <row r="37" spans="1:3" x14ac:dyDescent="0.5">
      <c r="A37" s="197" t="s">
        <v>228</v>
      </c>
      <c r="B37" s="210">
        <f>SUMPRODUCT(B5:C5,B29:C29)</f>
        <v>12000.000000000002</v>
      </c>
    </row>
    <row r="39" spans="1:3" x14ac:dyDescent="0.5">
      <c r="A39" s="197" t="s">
        <v>268</v>
      </c>
    </row>
    <row r="40" spans="1:3" x14ac:dyDescent="0.5">
      <c r="A40" s="197" t="s">
        <v>269</v>
      </c>
    </row>
    <row r="41" spans="1:3" x14ac:dyDescent="0.5">
      <c r="A41" s="197" t="s">
        <v>270</v>
      </c>
      <c r="B41" s="197">
        <f>Revenue</f>
        <v>12000.000000000002</v>
      </c>
    </row>
  </sheetData>
  <printOptions headings="1" gridLines="1" gridLinesSet="0"/>
  <pageMargins left="0.75" right="0.75" top="1" bottom="1" header="0.5" footer="0.5"/>
  <pageSetup orientation="portrait" horizontalDpi="300" verticalDpi="300" r:id="rId1"/>
  <headerFooter alignWithMargins="0">
    <oddFooter>&amp;CProblem 3.24</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96A15-D17D-4048-89BF-35D0EF94393F}">
  <sheetPr>
    <pageSetUpPr fitToPage="1"/>
  </sheetPr>
  <dimension ref="A1:H28"/>
  <sheetViews>
    <sheetView topLeftCell="A5" zoomScale="103" workbookViewId="0">
      <selection activeCell="G19" sqref="G19"/>
    </sheetView>
  </sheetViews>
  <sheetFormatPr defaultColWidth="9.1171875" defaultRowHeight="14.35" x14ac:dyDescent="0.5"/>
  <cols>
    <col min="1" max="1" width="9.1171875" style="197"/>
    <col min="2" max="2" width="18.1171875" style="196" customWidth="1"/>
    <col min="3" max="3" width="18.41015625" style="197" bestFit="1" customWidth="1"/>
    <col min="4" max="5" width="9.1171875" style="197"/>
    <col min="6" max="6" width="13.1171875" style="197" customWidth="1"/>
    <col min="7" max="7" width="13.3515625" style="197" customWidth="1"/>
    <col min="8" max="16384" width="9.1171875" style="197"/>
  </cols>
  <sheetData>
    <row r="1" spans="1:8" x14ac:dyDescent="0.5">
      <c r="A1" s="195" t="s">
        <v>171</v>
      </c>
    </row>
    <row r="3" spans="1:8" x14ac:dyDescent="0.5">
      <c r="A3" s="197" t="s">
        <v>172</v>
      </c>
    </row>
    <row r="4" spans="1:8" s="198" customFormat="1" x14ac:dyDescent="0.5">
      <c r="A4" s="198" t="s">
        <v>173</v>
      </c>
      <c r="B4" s="196" t="s">
        <v>174</v>
      </c>
      <c r="C4" s="196" t="s">
        <v>175</v>
      </c>
      <c r="E4" s="197" t="s">
        <v>176</v>
      </c>
      <c r="F4" s="197"/>
      <c r="G4" s="197"/>
      <c r="H4" s="197"/>
    </row>
    <row r="5" spans="1:8" x14ac:dyDescent="0.5">
      <c r="A5" s="197" t="s">
        <v>177</v>
      </c>
      <c r="B5" s="196">
        <v>0</v>
      </c>
      <c r="C5" s="199">
        <v>2</v>
      </c>
      <c r="E5" s="197" t="s">
        <v>178</v>
      </c>
      <c r="F5" s="196" t="s">
        <v>179</v>
      </c>
      <c r="H5" s="196" t="s">
        <v>180</v>
      </c>
    </row>
    <row r="6" spans="1:8" x14ac:dyDescent="0.5">
      <c r="A6" s="197" t="s">
        <v>181</v>
      </c>
      <c r="B6" s="196">
        <v>1</v>
      </c>
      <c r="C6" s="199">
        <v>0</v>
      </c>
      <c r="E6" s="197" t="s">
        <v>182</v>
      </c>
      <c r="F6" s="200">
        <f>C26-SUM(C5:C10)</f>
        <v>28</v>
      </c>
      <c r="G6" s="201" t="s">
        <v>183</v>
      </c>
      <c r="H6" s="202">
        <v>28</v>
      </c>
    </row>
    <row r="7" spans="1:8" x14ac:dyDescent="0.5">
      <c r="A7" s="197" t="s">
        <v>184</v>
      </c>
      <c r="B7" s="196">
        <v>1</v>
      </c>
      <c r="C7" s="199">
        <v>0</v>
      </c>
      <c r="E7" s="197" t="s">
        <v>185</v>
      </c>
      <c r="F7" s="200">
        <f>C26-SUM(C5,C11:C15)</f>
        <v>18</v>
      </c>
      <c r="G7" s="201" t="s">
        <v>183</v>
      </c>
      <c r="H7" s="202">
        <v>18</v>
      </c>
    </row>
    <row r="8" spans="1:8" x14ac:dyDescent="0.5">
      <c r="A8" s="197" t="s">
        <v>186</v>
      </c>
      <c r="B8" s="196">
        <v>1</v>
      </c>
      <c r="C8" s="199">
        <v>0</v>
      </c>
      <c r="E8" s="197" t="s">
        <v>187</v>
      </c>
      <c r="F8" s="197">
        <f>C26-SUM(C6,C11,C16:C19)</f>
        <v>18</v>
      </c>
      <c r="G8" s="201" t="s">
        <v>183</v>
      </c>
      <c r="H8" s="202">
        <v>18</v>
      </c>
    </row>
    <row r="9" spans="1:8" x14ac:dyDescent="0.5">
      <c r="A9" s="197" t="s">
        <v>188</v>
      </c>
      <c r="B9" s="196">
        <v>1</v>
      </c>
      <c r="C9" s="199">
        <v>0</v>
      </c>
      <c r="E9" s="197" t="s">
        <v>189</v>
      </c>
      <c r="F9" s="197">
        <f>C26-SUM(C7,C12,C16,C20:C22)</f>
        <v>24</v>
      </c>
      <c r="G9" s="201" t="s">
        <v>183</v>
      </c>
      <c r="H9" s="202">
        <v>24</v>
      </c>
    </row>
    <row r="10" spans="1:8" x14ac:dyDescent="0.5">
      <c r="A10" s="197" t="s">
        <v>190</v>
      </c>
      <c r="B10" s="196">
        <v>0</v>
      </c>
      <c r="C10" s="199">
        <v>0</v>
      </c>
      <c r="E10" s="197" t="s">
        <v>191</v>
      </c>
      <c r="F10" s="197">
        <f>C26-SUM(C8,C13,C17,C20,C23:C24)</f>
        <v>25</v>
      </c>
      <c r="G10" s="201" t="s">
        <v>183</v>
      </c>
      <c r="H10" s="202">
        <v>25</v>
      </c>
    </row>
    <row r="11" spans="1:8" x14ac:dyDescent="0.5">
      <c r="A11" s="197" t="s">
        <v>192</v>
      </c>
      <c r="B11" s="196">
        <v>0</v>
      </c>
      <c r="C11" s="199">
        <v>8</v>
      </c>
      <c r="E11" s="197" t="s">
        <v>193</v>
      </c>
      <c r="F11" s="197">
        <f>C26-SUM(C9,C14,C18,C21,C23,C25)</f>
        <v>16</v>
      </c>
      <c r="G11" s="201" t="s">
        <v>183</v>
      </c>
      <c r="H11" s="202">
        <v>16</v>
      </c>
    </row>
    <row r="12" spans="1:8" x14ac:dyDescent="0.5">
      <c r="A12" s="197" t="s">
        <v>194</v>
      </c>
      <c r="B12" s="196">
        <v>1</v>
      </c>
      <c r="C12" s="199">
        <v>0</v>
      </c>
      <c r="E12" s="197" t="s">
        <v>103</v>
      </c>
      <c r="F12" s="197">
        <f>C26-SUM(C10,C15,C19,C22,C24:C25)</f>
        <v>21</v>
      </c>
      <c r="G12" s="201" t="s">
        <v>183</v>
      </c>
      <c r="H12" s="202">
        <v>21</v>
      </c>
    </row>
    <row r="13" spans="1:8" x14ac:dyDescent="0.5">
      <c r="A13" s="197" t="s">
        <v>195</v>
      </c>
      <c r="B13" s="196">
        <v>1</v>
      </c>
      <c r="C13" s="199">
        <v>0</v>
      </c>
    </row>
    <row r="14" spans="1:8" x14ac:dyDescent="0.5">
      <c r="A14" s="197" t="s">
        <v>196</v>
      </c>
      <c r="B14" s="196">
        <v>1</v>
      </c>
      <c r="C14" s="199">
        <v>2</v>
      </c>
      <c r="E14" s="198" t="s">
        <v>197</v>
      </c>
      <c r="F14" s="198"/>
      <c r="G14" s="198"/>
      <c r="H14" s="203">
        <f>SUMPRODUCT(B5:B25,C5:C25)</f>
        <v>2</v>
      </c>
    </row>
    <row r="15" spans="1:8" x14ac:dyDescent="0.5">
      <c r="A15" s="197" t="s">
        <v>198</v>
      </c>
      <c r="B15" s="196">
        <v>1</v>
      </c>
      <c r="C15" s="199">
        <v>0</v>
      </c>
    </row>
    <row r="16" spans="1:8" x14ac:dyDescent="0.5">
      <c r="A16" s="197" t="s">
        <v>199</v>
      </c>
      <c r="B16" s="196">
        <v>0</v>
      </c>
      <c r="C16" s="199">
        <v>4</v>
      </c>
    </row>
    <row r="17" spans="1:3" x14ac:dyDescent="0.5">
      <c r="A17" s="197" t="s">
        <v>200</v>
      </c>
      <c r="B17" s="196">
        <v>1</v>
      </c>
      <c r="C17" s="199">
        <v>0</v>
      </c>
    </row>
    <row r="18" spans="1:3" x14ac:dyDescent="0.5">
      <c r="A18" s="197" t="s">
        <v>201</v>
      </c>
      <c r="B18" s="196">
        <v>1</v>
      </c>
      <c r="C18" s="199">
        <v>0</v>
      </c>
    </row>
    <row r="19" spans="1:3" x14ac:dyDescent="0.5">
      <c r="A19" s="197" t="s">
        <v>202</v>
      </c>
      <c r="B19" s="196">
        <v>1</v>
      </c>
      <c r="C19" s="199">
        <v>0</v>
      </c>
    </row>
    <row r="20" spans="1:3" x14ac:dyDescent="0.5">
      <c r="A20" s="197" t="s">
        <v>203</v>
      </c>
      <c r="B20" s="196">
        <v>0</v>
      </c>
      <c r="C20" s="199">
        <v>2</v>
      </c>
    </row>
    <row r="21" spans="1:3" x14ac:dyDescent="0.5">
      <c r="A21" s="197" t="s">
        <v>204</v>
      </c>
      <c r="B21" s="196">
        <v>1</v>
      </c>
      <c r="C21" s="199">
        <v>0</v>
      </c>
    </row>
    <row r="22" spans="1:3" x14ac:dyDescent="0.5">
      <c r="A22" s="197" t="s">
        <v>205</v>
      </c>
      <c r="B22" s="196">
        <v>1</v>
      </c>
      <c r="C22" s="199">
        <v>0</v>
      </c>
    </row>
    <row r="23" spans="1:3" x14ac:dyDescent="0.5">
      <c r="A23" s="197" t="s">
        <v>206</v>
      </c>
      <c r="B23" s="196">
        <v>0</v>
      </c>
      <c r="C23" s="199">
        <v>3</v>
      </c>
    </row>
    <row r="24" spans="1:3" x14ac:dyDescent="0.5">
      <c r="A24" s="197" t="s">
        <v>207</v>
      </c>
      <c r="B24" s="196">
        <v>1</v>
      </c>
      <c r="C24" s="199">
        <v>0</v>
      </c>
    </row>
    <row r="25" spans="1:3" x14ac:dyDescent="0.5">
      <c r="A25" s="197" t="s">
        <v>208</v>
      </c>
      <c r="B25" s="196">
        <v>0</v>
      </c>
      <c r="C25" s="199">
        <v>9</v>
      </c>
    </row>
    <row r="26" spans="1:3" x14ac:dyDescent="0.5">
      <c r="B26" s="196" t="s">
        <v>151</v>
      </c>
      <c r="C26" s="200">
        <f>SUM(C5:C25)</f>
        <v>30</v>
      </c>
    </row>
    <row r="27" spans="1:3" x14ac:dyDescent="0.5">
      <c r="C27" s="196" t="s">
        <v>0</v>
      </c>
    </row>
    <row r="28" spans="1:3" x14ac:dyDescent="0.5">
      <c r="B28" s="196" t="s">
        <v>4</v>
      </c>
      <c r="C28" s="202">
        <v>30</v>
      </c>
    </row>
  </sheetData>
  <printOptions headings="1" gridLines="1"/>
  <pageMargins left="0.75" right="0.75" top="1" bottom="1" header="0.5" footer="0.5"/>
  <pageSetup scale="93" orientation="portrait" horizontalDpi="300" verticalDpi="300" r:id="rId1"/>
  <headerFooter alignWithMargins="0">
    <oddFooter>&amp;CProblem 3.78</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D502-54FB-44F8-A856-0532DB256EB3}">
  <sheetPr>
    <pageSetUpPr fitToPage="1"/>
  </sheetPr>
  <dimension ref="A1:I28"/>
  <sheetViews>
    <sheetView topLeftCell="A11" workbookViewId="0">
      <selection activeCell="D28" sqref="D28"/>
    </sheetView>
  </sheetViews>
  <sheetFormatPr defaultColWidth="9.1171875" defaultRowHeight="14.35" x14ac:dyDescent="0.5"/>
  <cols>
    <col min="1" max="1" width="9.1171875" style="197"/>
    <col min="2" max="3" width="18.1171875" style="196" customWidth="1"/>
    <col min="4" max="4" width="18.41015625" style="197" bestFit="1" customWidth="1"/>
    <col min="5" max="6" width="9.1171875" style="197"/>
    <col min="7" max="7" width="13.1171875" style="197" customWidth="1"/>
    <col min="8" max="8" width="13.3515625" style="197" customWidth="1"/>
    <col min="9" max="16384" width="9.1171875" style="197"/>
  </cols>
  <sheetData>
    <row r="1" spans="1:9" x14ac:dyDescent="0.5">
      <c r="A1" s="195" t="s">
        <v>171</v>
      </c>
    </row>
    <row r="3" spans="1:9" x14ac:dyDescent="0.5">
      <c r="A3" s="197" t="s">
        <v>172</v>
      </c>
    </row>
    <row r="4" spans="1:9" s="198" customFormat="1" x14ac:dyDescent="0.5">
      <c r="A4" s="198" t="s">
        <v>173</v>
      </c>
      <c r="B4" s="196" t="s">
        <v>174</v>
      </c>
      <c r="C4" s="196" t="s">
        <v>254</v>
      </c>
      <c r="D4" s="196" t="s">
        <v>175</v>
      </c>
      <c r="F4" s="197" t="s">
        <v>176</v>
      </c>
      <c r="G4" s="197"/>
      <c r="H4" s="197"/>
      <c r="I4" s="197"/>
    </row>
    <row r="5" spans="1:9" x14ac:dyDescent="0.5">
      <c r="A5" s="197" t="s">
        <v>177</v>
      </c>
      <c r="B5" s="196">
        <v>0</v>
      </c>
      <c r="C5" s="196">
        <f>1-B5</f>
        <v>1</v>
      </c>
      <c r="D5" s="199">
        <v>0</v>
      </c>
      <c r="F5" s="197" t="s">
        <v>178</v>
      </c>
      <c r="G5" s="196" t="s">
        <v>179</v>
      </c>
      <c r="I5" s="196" t="s">
        <v>180</v>
      </c>
    </row>
    <row r="6" spans="1:9" x14ac:dyDescent="0.5">
      <c r="A6" s="197" t="s">
        <v>181</v>
      </c>
      <c r="B6" s="196">
        <v>1</v>
      </c>
      <c r="C6" s="196">
        <f t="shared" ref="C6:C25" si="0">1-B6</f>
        <v>0</v>
      </c>
      <c r="D6" s="199">
        <v>0</v>
      </c>
      <c r="F6" s="197" t="s">
        <v>182</v>
      </c>
      <c r="G6" s="200">
        <f>D26-SUM(D5:D10)</f>
        <v>28</v>
      </c>
      <c r="H6" s="201" t="s">
        <v>183</v>
      </c>
      <c r="I6" s="202">
        <v>28</v>
      </c>
    </row>
    <row r="7" spans="1:9" x14ac:dyDescent="0.5">
      <c r="A7" s="197" t="s">
        <v>184</v>
      </c>
      <c r="B7" s="196">
        <v>1</v>
      </c>
      <c r="C7" s="196">
        <f t="shared" si="0"/>
        <v>0</v>
      </c>
      <c r="D7" s="199">
        <v>2</v>
      </c>
      <c r="F7" s="197" t="s">
        <v>185</v>
      </c>
      <c r="G7" s="200">
        <f>D26-SUM(D5,D11:D15)</f>
        <v>18</v>
      </c>
      <c r="H7" s="201" t="s">
        <v>183</v>
      </c>
      <c r="I7" s="202">
        <v>18</v>
      </c>
    </row>
    <row r="8" spans="1:9" x14ac:dyDescent="0.5">
      <c r="A8" s="197" t="s">
        <v>186</v>
      </c>
      <c r="B8" s="196">
        <v>1</v>
      </c>
      <c r="C8" s="196">
        <f t="shared" si="0"/>
        <v>0</v>
      </c>
      <c r="D8" s="199">
        <v>0</v>
      </c>
      <c r="F8" s="197" t="s">
        <v>187</v>
      </c>
      <c r="G8" s="197">
        <f>D26-SUM(D6,D11,D16:D19)</f>
        <v>18</v>
      </c>
      <c r="H8" s="201" t="s">
        <v>183</v>
      </c>
      <c r="I8" s="202">
        <v>18</v>
      </c>
    </row>
    <row r="9" spans="1:9" x14ac:dyDescent="0.5">
      <c r="A9" s="197" t="s">
        <v>188</v>
      </c>
      <c r="B9" s="196">
        <v>1</v>
      </c>
      <c r="C9" s="196">
        <f t="shared" si="0"/>
        <v>0</v>
      </c>
      <c r="D9" s="199">
        <v>0</v>
      </c>
      <c r="F9" s="197" t="s">
        <v>189</v>
      </c>
      <c r="G9" s="197">
        <f>D26-SUM(D7,D12,D16,D20:D22)</f>
        <v>24</v>
      </c>
      <c r="H9" s="201" t="s">
        <v>183</v>
      </c>
      <c r="I9" s="202">
        <v>24</v>
      </c>
    </row>
    <row r="10" spans="1:9" x14ac:dyDescent="0.5">
      <c r="A10" s="197" t="s">
        <v>190</v>
      </c>
      <c r="B10" s="196">
        <v>0</v>
      </c>
      <c r="C10" s="196">
        <f t="shared" si="0"/>
        <v>1</v>
      </c>
      <c r="D10" s="199">
        <v>0</v>
      </c>
      <c r="F10" s="197" t="s">
        <v>191</v>
      </c>
      <c r="G10" s="197">
        <f>D26-SUM(D8,D13,D17,D20,D23:D24)</f>
        <v>25</v>
      </c>
      <c r="H10" s="201" t="s">
        <v>183</v>
      </c>
      <c r="I10" s="202">
        <v>25</v>
      </c>
    </row>
    <row r="11" spans="1:9" x14ac:dyDescent="0.5">
      <c r="A11" s="197" t="s">
        <v>192</v>
      </c>
      <c r="B11" s="196">
        <v>0</v>
      </c>
      <c r="C11" s="196">
        <f t="shared" si="0"/>
        <v>1</v>
      </c>
      <c r="D11" s="199">
        <v>0</v>
      </c>
      <c r="F11" s="197" t="s">
        <v>193</v>
      </c>
      <c r="G11" s="197">
        <f>D26-SUM(D9,D14,D18,D21,D23,D25)</f>
        <v>16</v>
      </c>
      <c r="H11" s="201" t="s">
        <v>183</v>
      </c>
      <c r="I11" s="202">
        <v>16</v>
      </c>
    </row>
    <row r="12" spans="1:9" x14ac:dyDescent="0.5">
      <c r="A12" s="197" t="s">
        <v>194</v>
      </c>
      <c r="B12" s="196">
        <v>1</v>
      </c>
      <c r="C12" s="196">
        <f t="shared" si="0"/>
        <v>0</v>
      </c>
      <c r="D12" s="199">
        <v>0</v>
      </c>
      <c r="F12" s="197" t="s">
        <v>103</v>
      </c>
      <c r="G12" s="197">
        <f>D26-SUM(D10,D15,D19,D22,D24:D25)</f>
        <v>21</v>
      </c>
      <c r="H12" s="201" t="s">
        <v>183</v>
      </c>
      <c r="I12" s="202">
        <v>21</v>
      </c>
    </row>
    <row r="13" spans="1:9" x14ac:dyDescent="0.5">
      <c r="A13" s="197" t="s">
        <v>195</v>
      </c>
      <c r="B13" s="196">
        <v>1</v>
      </c>
      <c r="C13" s="196">
        <f t="shared" si="0"/>
        <v>0</v>
      </c>
      <c r="D13" s="199">
        <v>3</v>
      </c>
    </row>
    <row r="14" spans="1:9" x14ac:dyDescent="0.5">
      <c r="A14" s="197" t="s">
        <v>196</v>
      </c>
      <c r="B14" s="196">
        <v>1</v>
      </c>
      <c r="C14" s="196">
        <f t="shared" si="0"/>
        <v>0</v>
      </c>
      <c r="D14" s="199">
        <v>0</v>
      </c>
      <c r="F14" s="198" t="s">
        <v>255</v>
      </c>
      <c r="G14" s="198"/>
      <c r="H14" s="198"/>
      <c r="I14" s="203">
        <f>SUMPRODUCT(C5:C25,D5:D25)</f>
        <v>0</v>
      </c>
    </row>
    <row r="15" spans="1:9" x14ac:dyDescent="0.5">
      <c r="A15" s="197" t="s">
        <v>198</v>
      </c>
      <c r="B15" s="196">
        <v>1</v>
      </c>
      <c r="C15" s="196">
        <f t="shared" si="0"/>
        <v>0</v>
      </c>
      <c r="D15" s="199">
        <v>9</v>
      </c>
    </row>
    <row r="16" spans="1:9" x14ac:dyDescent="0.5">
      <c r="A16" s="197" t="s">
        <v>199</v>
      </c>
      <c r="B16" s="196">
        <v>0</v>
      </c>
      <c r="C16" s="196">
        <f t="shared" si="0"/>
        <v>1</v>
      </c>
      <c r="D16" s="199">
        <v>0</v>
      </c>
    </row>
    <row r="17" spans="1:4" x14ac:dyDescent="0.5">
      <c r="A17" s="197" t="s">
        <v>200</v>
      </c>
      <c r="B17" s="196">
        <v>1</v>
      </c>
      <c r="C17" s="196">
        <f t="shared" si="0"/>
        <v>0</v>
      </c>
      <c r="D17" s="199">
        <v>2</v>
      </c>
    </row>
    <row r="18" spans="1:4" x14ac:dyDescent="0.5">
      <c r="A18" s="197" t="s">
        <v>201</v>
      </c>
      <c r="B18" s="196">
        <v>1</v>
      </c>
      <c r="C18" s="196">
        <f t="shared" si="0"/>
        <v>0</v>
      </c>
      <c r="D18" s="199">
        <v>10</v>
      </c>
    </row>
    <row r="19" spans="1:4" x14ac:dyDescent="0.5">
      <c r="A19" s="197" t="s">
        <v>202</v>
      </c>
      <c r="B19" s="196">
        <v>1</v>
      </c>
      <c r="C19" s="196">
        <f t="shared" si="0"/>
        <v>0</v>
      </c>
      <c r="D19" s="199">
        <v>0</v>
      </c>
    </row>
    <row r="20" spans="1:4" x14ac:dyDescent="0.5">
      <c r="A20" s="197" t="s">
        <v>203</v>
      </c>
      <c r="B20" s="196">
        <v>0</v>
      </c>
      <c r="C20" s="196">
        <f t="shared" si="0"/>
        <v>1</v>
      </c>
      <c r="D20" s="199">
        <v>0</v>
      </c>
    </row>
    <row r="21" spans="1:4" x14ac:dyDescent="0.5">
      <c r="A21" s="197" t="s">
        <v>204</v>
      </c>
      <c r="B21" s="196">
        <v>1</v>
      </c>
      <c r="C21" s="196">
        <f t="shared" si="0"/>
        <v>0</v>
      </c>
      <c r="D21" s="199">
        <v>4</v>
      </c>
    </row>
    <row r="22" spans="1:4" x14ac:dyDescent="0.5">
      <c r="A22" s="197" t="s">
        <v>205</v>
      </c>
      <c r="B22" s="196">
        <v>1</v>
      </c>
      <c r="C22" s="196">
        <f t="shared" si="0"/>
        <v>0</v>
      </c>
      <c r="D22" s="199">
        <v>0</v>
      </c>
    </row>
    <row r="23" spans="1:4" x14ac:dyDescent="0.5">
      <c r="A23" s="197" t="s">
        <v>206</v>
      </c>
      <c r="B23" s="196">
        <v>0</v>
      </c>
      <c r="C23" s="196">
        <f t="shared" si="0"/>
        <v>1</v>
      </c>
      <c r="D23" s="199">
        <v>0</v>
      </c>
    </row>
    <row r="24" spans="1:4" x14ac:dyDescent="0.5">
      <c r="A24" s="197" t="s">
        <v>207</v>
      </c>
      <c r="B24" s="196">
        <v>1</v>
      </c>
      <c r="C24" s="196">
        <f t="shared" si="0"/>
        <v>0</v>
      </c>
      <c r="D24" s="199">
        <v>1.1102230246251565E-16</v>
      </c>
    </row>
    <row r="25" spans="1:4" x14ac:dyDescent="0.5">
      <c r="A25" s="197" t="s">
        <v>208</v>
      </c>
      <c r="B25" s="196">
        <v>0</v>
      </c>
      <c r="C25" s="196">
        <f t="shared" si="0"/>
        <v>1</v>
      </c>
      <c r="D25" s="199">
        <v>0</v>
      </c>
    </row>
    <row r="26" spans="1:4" x14ac:dyDescent="0.5">
      <c r="B26" s="196" t="s">
        <v>151</v>
      </c>
      <c r="D26" s="200">
        <f>SUM(D5:D25)</f>
        <v>30</v>
      </c>
    </row>
    <row r="27" spans="1:4" x14ac:dyDescent="0.5">
      <c r="D27" s="196" t="s">
        <v>0</v>
      </c>
    </row>
    <row r="28" spans="1:4" x14ac:dyDescent="0.5">
      <c r="B28" s="196" t="s">
        <v>4</v>
      </c>
      <c r="D28" s="202">
        <v>30</v>
      </c>
    </row>
  </sheetData>
  <printOptions headings="1" gridLines="1"/>
  <pageMargins left="0.75" right="0.75" top="1" bottom="1" header="0.5" footer="0.5"/>
  <pageSetup scale="93" orientation="portrait" horizontalDpi="300" verticalDpi="300" r:id="rId1"/>
  <headerFooter alignWithMargins="0">
    <oddFooter>&amp;CProblem 3.78</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D56A-527F-41AB-8FB6-AAE747AE98E8}">
  <dimension ref="A2:F18"/>
  <sheetViews>
    <sheetView topLeftCell="A2" zoomScale="106" workbookViewId="0">
      <selection activeCell="A16" sqref="A16:A18"/>
    </sheetView>
  </sheetViews>
  <sheetFormatPr defaultRowHeight="14.35" x14ac:dyDescent="0.5"/>
  <cols>
    <col min="1" max="1" width="18.703125" customWidth="1"/>
    <col min="2" max="2" width="11.29296875" customWidth="1"/>
    <col min="3" max="3" width="11.41015625" customWidth="1"/>
    <col min="4" max="4" width="11.1171875" customWidth="1"/>
    <col min="6" max="6" width="11.87890625" customWidth="1"/>
  </cols>
  <sheetData>
    <row r="2" spans="1:6" x14ac:dyDescent="0.5">
      <c r="A2" s="1"/>
      <c r="B2" s="2" t="s">
        <v>12</v>
      </c>
      <c r="C2" s="2" t="s">
        <v>11</v>
      </c>
      <c r="D2" s="1"/>
      <c r="E2" s="1"/>
      <c r="F2" s="1"/>
    </row>
    <row r="3" spans="1:6" ht="14.7" thickBot="1" x14ac:dyDescent="0.55000000000000004">
      <c r="A3" s="15" t="s">
        <v>10</v>
      </c>
      <c r="B3" s="14">
        <v>10</v>
      </c>
      <c r="C3" s="14">
        <v>12</v>
      </c>
      <c r="D3" s="2" t="s">
        <v>9</v>
      </c>
      <c r="E3" s="2"/>
      <c r="F3" s="1"/>
    </row>
    <row r="4" spans="1:6" ht="15" thickTop="1" thickBot="1" x14ac:dyDescent="0.55000000000000004">
      <c r="A4" s="5" t="s">
        <v>8</v>
      </c>
      <c r="B4" s="12">
        <v>4</v>
      </c>
      <c r="C4" s="12">
        <v>5</v>
      </c>
      <c r="D4" s="13">
        <f>SUMPRODUCT(B3:C3,B4:C4)</f>
        <v>100</v>
      </c>
      <c r="E4" s="11"/>
      <c r="F4" s="1"/>
    </row>
    <row r="5" spans="1:6" ht="14.7" thickTop="1" x14ac:dyDescent="0.5">
      <c r="A5" s="5"/>
      <c r="B5" s="12" t="s">
        <v>0</v>
      </c>
      <c r="C5" s="12" t="s">
        <v>0</v>
      </c>
      <c r="D5" s="11"/>
      <c r="E5" s="11"/>
      <c r="F5" s="1"/>
    </row>
    <row r="6" spans="1:6" x14ac:dyDescent="0.5">
      <c r="A6" s="5" t="s">
        <v>7</v>
      </c>
      <c r="B6" s="10">
        <v>40</v>
      </c>
      <c r="C6" s="10">
        <v>30</v>
      </c>
      <c r="D6" s="1"/>
      <c r="E6" s="1"/>
      <c r="F6" s="8"/>
    </row>
    <row r="7" spans="1:6" x14ac:dyDescent="0.5">
      <c r="A7" s="5"/>
      <c r="B7" s="9"/>
      <c r="C7" s="9"/>
      <c r="D7" s="1"/>
      <c r="E7" s="1"/>
      <c r="F7" s="8"/>
    </row>
    <row r="8" spans="1:6" x14ac:dyDescent="0.5">
      <c r="A8" s="5" t="s">
        <v>6</v>
      </c>
      <c r="B8" s="7"/>
      <c r="C8" s="7"/>
      <c r="D8" s="2" t="s">
        <v>5</v>
      </c>
      <c r="E8" s="2"/>
      <c r="F8" s="2" t="s">
        <v>4</v>
      </c>
    </row>
    <row r="9" spans="1:6" x14ac:dyDescent="0.5">
      <c r="A9" s="5" t="s">
        <v>3</v>
      </c>
      <c r="B9" s="2">
        <v>4</v>
      </c>
      <c r="C9" s="2">
        <v>5</v>
      </c>
      <c r="D9" s="4">
        <f>SUMPRODUCT($B$3:$C$3,B9:C9)</f>
        <v>100</v>
      </c>
      <c r="E9" s="3" t="s">
        <v>0</v>
      </c>
      <c r="F9" s="6">
        <v>100</v>
      </c>
    </row>
    <row r="10" spans="1:6" x14ac:dyDescent="0.5">
      <c r="A10" s="5" t="s">
        <v>2</v>
      </c>
      <c r="B10" s="2">
        <v>6</v>
      </c>
      <c r="C10" s="2">
        <v>3</v>
      </c>
      <c r="D10" s="4">
        <f>SUMPRODUCT($B$3:$C$3,B10:C10)</f>
        <v>96</v>
      </c>
      <c r="E10" s="3" t="s">
        <v>0</v>
      </c>
      <c r="F10" s="2">
        <v>120</v>
      </c>
    </row>
    <row r="11" spans="1:6" x14ac:dyDescent="0.5">
      <c r="A11" s="5" t="s">
        <v>1</v>
      </c>
      <c r="B11" s="2">
        <v>4</v>
      </c>
      <c r="C11" s="2">
        <v>10</v>
      </c>
      <c r="D11" s="4">
        <f>SUMPRODUCT($B$3:$C$3,B11:C11)</f>
        <v>160</v>
      </c>
      <c r="E11" s="3" t="s">
        <v>0</v>
      </c>
      <c r="F11" s="2">
        <v>160</v>
      </c>
    </row>
    <row r="12" spans="1:6" x14ac:dyDescent="0.5">
      <c r="D12" s="1"/>
      <c r="E12" s="1"/>
      <c r="F12" s="1"/>
    </row>
    <row r="14" spans="1:6" x14ac:dyDescent="0.5">
      <c r="A14" s="5" t="s">
        <v>282</v>
      </c>
    </row>
    <row r="16" spans="1:6" x14ac:dyDescent="0.5">
      <c r="A16" t="s">
        <v>280</v>
      </c>
    </row>
    <row r="18" spans="1:1" x14ac:dyDescent="0.5">
      <c r="A18" t="s">
        <v>281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F720-5E2F-4A9F-91EC-40846A0B8343}">
  <dimension ref="A2:F19"/>
  <sheetViews>
    <sheetView topLeftCell="A9" zoomScale="106" workbookViewId="0">
      <selection activeCell="A20" sqref="A20"/>
    </sheetView>
  </sheetViews>
  <sheetFormatPr defaultRowHeight="14.35" x14ac:dyDescent="0.5"/>
  <cols>
    <col min="1" max="1" width="18.703125" customWidth="1"/>
    <col min="2" max="2" width="11.29296875" customWidth="1"/>
    <col min="3" max="3" width="11.41015625" customWidth="1"/>
    <col min="4" max="4" width="11.1171875" customWidth="1"/>
    <col min="6" max="6" width="11.87890625" customWidth="1"/>
  </cols>
  <sheetData>
    <row r="2" spans="1:6" x14ac:dyDescent="0.5">
      <c r="A2" s="1"/>
      <c r="B2" s="2" t="s">
        <v>12</v>
      </c>
      <c r="C2" s="2" t="s">
        <v>11</v>
      </c>
      <c r="D2" s="1"/>
      <c r="E2" s="1"/>
      <c r="F2" s="1"/>
    </row>
    <row r="3" spans="1:6" ht="14.7" thickBot="1" x14ac:dyDescent="0.55000000000000004">
      <c r="A3" s="15" t="s">
        <v>10</v>
      </c>
      <c r="B3" s="14">
        <v>10.5</v>
      </c>
      <c r="C3" s="14">
        <v>11.8</v>
      </c>
      <c r="D3" s="2" t="s">
        <v>9</v>
      </c>
      <c r="E3" s="2"/>
      <c r="F3" s="1"/>
    </row>
    <row r="4" spans="1:6" ht="15" thickTop="1" thickBot="1" x14ac:dyDescent="0.55000000000000004">
      <c r="A4" s="5" t="s">
        <v>8</v>
      </c>
      <c r="B4" s="12">
        <v>4</v>
      </c>
      <c r="C4" s="12">
        <v>5</v>
      </c>
      <c r="D4" s="13">
        <f>SUMPRODUCT(B3:C3,B4:C4)</f>
        <v>101</v>
      </c>
      <c r="E4" s="11"/>
      <c r="F4" s="1"/>
    </row>
    <row r="5" spans="1:6" ht="14.7" thickTop="1" x14ac:dyDescent="0.5">
      <c r="A5" s="5"/>
      <c r="B5" s="12" t="s">
        <v>0</v>
      </c>
      <c r="C5" s="12" t="s">
        <v>0</v>
      </c>
      <c r="D5" s="11"/>
      <c r="E5" s="11"/>
      <c r="F5" s="1"/>
    </row>
    <row r="6" spans="1:6" x14ac:dyDescent="0.5">
      <c r="A6" s="5" t="s">
        <v>7</v>
      </c>
      <c r="B6" s="10">
        <v>40</v>
      </c>
      <c r="C6" s="10">
        <v>30</v>
      </c>
      <c r="D6" s="1"/>
      <c r="E6" s="1"/>
      <c r="F6" s="8"/>
    </row>
    <row r="7" spans="1:6" x14ac:dyDescent="0.5">
      <c r="A7" s="5"/>
      <c r="B7" s="9"/>
      <c r="C7" s="9"/>
      <c r="D7" s="1"/>
      <c r="E7" s="1"/>
      <c r="F7" s="8"/>
    </row>
    <row r="8" spans="1:6" x14ac:dyDescent="0.5">
      <c r="A8" s="5" t="s">
        <v>6</v>
      </c>
      <c r="B8" s="7"/>
      <c r="C8" s="7"/>
      <c r="D8" s="2" t="s">
        <v>5</v>
      </c>
      <c r="E8" s="2"/>
      <c r="F8" s="2" t="s">
        <v>4</v>
      </c>
    </row>
    <row r="9" spans="1:6" x14ac:dyDescent="0.5">
      <c r="A9" s="5" t="s">
        <v>3</v>
      </c>
      <c r="B9" s="2">
        <v>4</v>
      </c>
      <c r="C9" s="2">
        <v>5</v>
      </c>
      <c r="D9" s="4">
        <f>SUMPRODUCT($B$3:$C$3,B9:C9)</f>
        <v>101</v>
      </c>
      <c r="E9" s="3" t="s">
        <v>0</v>
      </c>
      <c r="F9" s="6">
        <v>101</v>
      </c>
    </row>
    <row r="10" spans="1:6" x14ac:dyDescent="0.5">
      <c r="A10" s="5" t="s">
        <v>2</v>
      </c>
      <c r="B10" s="2">
        <v>6</v>
      </c>
      <c r="C10" s="2">
        <v>3</v>
      </c>
      <c r="D10" s="4">
        <f>SUMPRODUCT($B$3:$C$3,B10:C10)</f>
        <v>98.4</v>
      </c>
      <c r="E10" s="3" t="s">
        <v>0</v>
      </c>
      <c r="F10" s="2">
        <v>120</v>
      </c>
    </row>
    <row r="11" spans="1:6" x14ac:dyDescent="0.5">
      <c r="A11" s="5" t="s">
        <v>1</v>
      </c>
      <c r="B11" s="2">
        <v>4</v>
      </c>
      <c r="C11" s="2">
        <v>10</v>
      </c>
      <c r="D11" s="4">
        <f>SUMPRODUCT($B$3:$C$3,B11:C11)</f>
        <v>160</v>
      </c>
      <c r="E11" s="3" t="s">
        <v>0</v>
      </c>
      <c r="F11" s="2">
        <v>160</v>
      </c>
    </row>
    <row r="12" spans="1:6" x14ac:dyDescent="0.5">
      <c r="D12" s="1"/>
      <c r="E12" s="1"/>
      <c r="F12" s="1"/>
    </row>
    <row r="14" spans="1:6" x14ac:dyDescent="0.5">
      <c r="A14" s="5"/>
    </row>
    <row r="15" spans="1:6" x14ac:dyDescent="0.5">
      <c r="A15" s="49" t="s">
        <v>285</v>
      </c>
    </row>
    <row r="17" spans="1:1" x14ac:dyDescent="0.5">
      <c r="A17" t="s">
        <v>284</v>
      </c>
    </row>
    <row r="19" spans="1:1" x14ac:dyDescent="0.5">
      <c r="A19" t="s">
        <v>286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86DE0-83E9-4069-9BF2-AAECEDBC8B03}">
  <dimension ref="A1:K23"/>
  <sheetViews>
    <sheetView topLeftCell="A8" zoomScale="86" workbookViewId="0">
      <selection activeCell="A21" sqref="A21:A23"/>
    </sheetView>
  </sheetViews>
  <sheetFormatPr defaultRowHeight="14.35" x14ac:dyDescent="0.5"/>
  <cols>
    <col min="1" max="1" width="24" bestFit="1" customWidth="1"/>
    <col min="2" max="2" width="12.5859375" bestFit="1" customWidth="1"/>
    <col min="5" max="5" width="11.29296875" customWidth="1"/>
    <col min="6" max="6" width="7.703125" customWidth="1"/>
    <col min="7" max="7" width="12.5859375" customWidth="1"/>
  </cols>
  <sheetData>
    <row r="1" spans="1:11" x14ac:dyDescent="0.5">
      <c r="A1" s="49" t="s">
        <v>37</v>
      </c>
    </row>
    <row r="3" spans="1:11" ht="14.7" thickBot="1" x14ac:dyDescent="0.55000000000000004"/>
    <row r="4" spans="1:11" ht="14.7" thickBot="1" x14ac:dyDescent="0.55000000000000004">
      <c r="A4" s="48" t="s">
        <v>36</v>
      </c>
      <c r="B4" s="47" t="s">
        <v>35</v>
      </c>
      <c r="C4" s="46" t="s">
        <v>34</v>
      </c>
      <c r="D4" s="46" t="s">
        <v>33</v>
      </c>
      <c r="E4" s="46" t="s">
        <v>32</v>
      </c>
      <c r="F4" s="46" t="s">
        <v>31</v>
      </c>
      <c r="G4" s="46" t="s">
        <v>30</v>
      </c>
      <c r="H4" s="46" t="s">
        <v>29</v>
      </c>
      <c r="I4" s="46" t="s">
        <v>28</v>
      </c>
      <c r="J4" s="46" t="s">
        <v>27</v>
      </c>
      <c r="K4" s="45" t="s">
        <v>26</v>
      </c>
    </row>
    <row r="5" spans="1:11" x14ac:dyDescent="0.5">
      <c r="A5" s="39" t="s">
        <v>25</v>
      </c>
      <c r="B5" s="44">
        <v>6.3388625592417061</v>
      </c>
      <c r="C5" s="43">
        <v>0.69</v>
      </c>
      <c r="D5" s="43">
        <v>260</v>
      </c>
      <c r="E5" s="43">
        <v>13</v>
      </c>
      <c r="F5" s="43">
        <v>9</v>
      </c>
      <c r="G5" s="43">
        <v>580</v>
      </c>
      <c r="H5" s="43">
        <v>0</v>
      </c>
      <c r="I5" s="43">
        <v>4</v>
      </c>
      <c r="J5" s="43">
        <v>15</v>
      </c>
      <c r="K5" s="42">
        <v>15</v>
      </c>
    </row>
    <row r="6" spans="1:11" x14ac:dyDescent="0.5">
      <c r="A6" s="39" t="s">
        <v>24</v>
      </c>
      <c r="B6" s="38">
        <v>0</v>
      </c>
      <c r="C6" s="37">
        <v>1.99</v>
      </c>
      <c r="D6" s="37">
        <v>560</v>
      </c>
      <c r="E6" s="37">
        <v>26</v>
      </c>
      <c r="F6" s="37">
        <v>31</v>
      </c>
      <c r="G6" s="37">
        <v>1070</v>
      </c>
      <c r="H6" s="37">
        <v>6</v>
      </c>
      <c r="I6" s="37">
        <v>6</v>
      </c>
      <c r="J6" s="37">
        <v>25</v>
      </c>
      <c r="K6" s="36">
        <v>25</v>
      </c>
    </row>
    <row r="7" spans="1:11" ht="28.7" x14ac:dyDescent="0.5">
      <c r="A7" s="41" t="s">
        <v>23</v>
      </c>
      <c r="B7" s="40">
        <v>0</v>
      </c>
      <c r="C7" s="37">
        <v>1.99</v>
      </c>
      <c r="D7" s="37">
        <v>290</v>
      </c>
      <c r="E7" s="37">
        <v>18</v>
      </c>
      <c r="F7" s="37">
        <v>17</v>
      </c>
      <c r="G7" s="37">
        <v>510</v>
      </c>
      <c r="H7" s="37">
        <v>0</v>
      </c>
      <c r="I7" s="37">
        <v>0</v>
      </c>
      <c r="J7" s="37">
        <v>2</v>
      </c>
      <c r="K7" s="36">
        <v>6</v>
      </c>
    </row>
    <row r="8" spans="1:11" x14ac:dyDescent="0.5">
      <c r="A8" s="39" t="s">
        <v>22</v>
      </c>
      <c r="B8" s="38">
        <v>0.5924170616113742</v>
      </c>
      <c r="C8" s="37">
        <v>2.0499999999999998</v>
      </c>
      <c r="D8" s="37">
        <v>35</v>
      </c>
      <c r="E8" s="37">
        <v>2</v>
      </c>
      <c r="F8" s="37">
        <v>0</v>
      </c>
      <c r="G8" s="37">
        <v>20</v>
      </c>
      <c r="H8" s="37">
        <v>120</v>
      </c>
      <c r="I8" s="37">
        <v>40</v>
      </c>
      <c r="J8" s="37">
        <v>4</v>
      </c>
      <c r="K8" s="36">
        <v>6</v>
      </c>
    </row>
    <row r="9" spans="1:11" ht="14.7" thickBot="1" x14ac:dyDescent="0.55000000000000004">
      <c r="A9" s="35" t="s">
        <v>21</v>
      </c>
      <c r="B9" s="34">
        <v>1.2736966824644551</v>
      </c>
      <c r="C9" s="33">
        <v>0.79</v>
      </c>
      <c r="D9" s="33">
        <v>260</v>
      </c>
      <c r="E9" s="33">
        <v>3</v>
      </c>
      <c r="F9" s="33">
        <v>13</v>
      </c>
      <c r="G9" s="33">
        <v>200</v>
      </c>
      <c r="H9" s="33">
        <v>0</v>
      </c>
      <c r="I9" s="33">
        <v>40</v>
      </c>
      <c r="J9" s="33">
        <v>2</v>
      </c>
      <c r="K9" s="32">
        <v>6</v>
      </c>
    </row>
    <row r="10" spans="1:11" ht="14.7" thickBot="1" x14ac:dyDescent="0.55000000000000004">
      <c r="A10" s="31"/>
      <c r="B10" s="30"/>
      <c r="C10" s="29"/>
      <c r="D10" s="29"/>
      <c r="E10" s="29"/>
      <c r="F10" s="29"/>
      <c r="G10" s="29"/>
      <c r="H10" s="29"/>
      <c r="I10" s="29"/>
      <c r="J10" s="29"/>
      <c r="K10" s="29"/>
    </row>
    <row r="11" spans="1:11" ht="14.7" thickBot="1" x14ac:dyDescent="0.55000000000000004">
      <c r="A11" s="28" t="s">
        <v>20</v>
      </c>
      <c r="B11" s="27">
        <f>SUMPRODUCT(B5:B9,C5:C9)</f>
        <v>6.594490521327014</v>
      </c>
    </row>
    <row r="13" spans="1:11" ht="14.7" thickBot="1" x14ac:dyDescent="0.55000000000000004">
      <c r="A13" s="26" t="s">
        <v>6</v>
      </c>
      <c r="D13" t="s">
        <v>19</v>
      </c>
    </row>
    <row r="14" spans="1:11" x14ac:dyDescent="0.5">
      <c r="A14" s="19" t="s">
        <v>18</v>
      </c>
      <c r="B14" s="25">
        <f>SUMPRODUCT(B5:B9,D5:D9)</f>
        <v>2000</v>
      </c>
      <c r="C14" s="24" t="s">
        <v>17</v>
      </c>
      <c r="D14" s="23">
        <v>2000</v>
      </c>
    </row>
    <row r="15" spans="1:11" x14ac:dyDescent="0.5">
      <c r="A15" s="19" t="s">
        <v>16</v>
      </c>
      <c r="B15" s="22">
        <f>SUMPRODUCT(B5:B9,E5:E9)</f>
        <v>87.411137440758296</v>
      </c>
      <c r="C15" s="21" t="s">
        <v>13</v>
      </c>
      <c r="D15" s="20">
        <v>55</v>
      </c>
    </row>
    <row r="16" spans="1:11" x14ac:dyDescent="0.5">
      <c r="A16" s="19" t="s">
        <v>15</v>
      </c>
      <c r="B16" s="22">
        <f>SUMPRODUCT(B5:B9,I5:I9)</f>
        <v>100</v>
      </c>
      <c r="C16" s="21" t="s">
        <v>13</v>
      </c>
      <c r="D16" s="20">
        <v>100</v>
      </c>
    </row>
    <row r="17" spans="1:4" ht="14.7" thickBot="1" x14ac:dyDescent="0.55000000000000004">
      <c r="A17" s="19" t="s">
        <v>14</v>
      </c>
      <c r="B17" s="18">
        <f>SUMPRODUCT(B5:B9,J5:J9)</f>
        <v>100</v>
      </c>
      <c r="C17" s="17" t="s">
        <v>13</v>
      </c>
      <c r="D17" s="16">
        <v>100</v>
      </c>
    </row>
    <row r="19" spans="1:4" x14ac:dyDescent="0.5">
      <c r="A19" s="49" t="s">
        <v>287</v>
      </c>
    </row>
    <row r="21" spans="1:4" x14ac:dyDescent="0.5">
      <c r="A21" t="s">
        <v>280</v>
      </c>
    </row>
    <row r="23" spans="1:4" x14ac:dyDescent="0.5">
      <c r="A23"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51FC-A57A-40A8-9E30-93AE07969173}">
  <dimension ref="A1:K23"/>
  <sheetViews>
    <sheetView topLeftCell="A10" zoomScale="86" workbookViewId="0">
      <selection activeCell="B26" sqref="B26"/>
    </sheetView>
  </sheetViews>
  <sheetFormatPr defaultRowHeight="14.35" x14ac:dyDescent="0.5"/>
  <cols>
    <col min="1" max="1" width="24" bestFit="1" customWidth="1"/>
    <col min="2" max="2" width="12.5859375" bestFit="1" customWidth="1"/>
    <col min="5" max="5" width="11.29296875" customWidth="1"/>
    <col min="6" max="6" width="7.703125" customWidth="1"/>
    <col min="7" max="7" width="12.5859375" customWidth="1"/>
  </cols>
  <sheetData>
    <row r="1" spans="1:11" x14ac:dyDescent="0.5">
      <c r="A1" s="49" t="s">
        <v>37</v>
      </c>
    </row>
    <row r="3" spans="1:11" ht="14.7" thickBot="1" x14ac:dyDescent="0.55000000000000004"/>
    <row r="4" spans="1:11" ht="14.7" thickBot="1" x14ac:dyDescent="0.55000000000000004">
      <c r="A4" s="48" t="s">
        <v>36</v>
      </c>
      <c r="B4" s="47" t="s">
        <v>35</v>
      </c>
      <c r="C4" s="46" t="s">
        <v>34</v>
      </c>
      <c r="D4" s="46" t="s">
        <v>33</v>
      </c>
      <c r="E4" s="46" t="s">
        <v>32</v>
      </c>
      <c r="F4" s="46" t="s">
        <v>31</v>
      </c>
      <c r="G4" s="46" t="s">
        <v>30</v>
      </c>
      <c r="H4" s="46" t="s">
        <v>29</v>
      </c>
      <c r="I4" s="46" t="s">
        <v>28</v>
      </c>
      <c r="J4" s="46" t="s">
        <v>27</v>
      </c>
      <c r="K4" s="45" t="s">
        <v>26</v>
      </c>
    </row>
    <row r="5" spans="1:11" x14ac:dyDescent="0.5">
      <c r="A5" s="39" t="s">
        <v>25</v>
      </c>
      <c r="B5" s="44">
        <v>7</v>
      </c>
      <c r="C5" s="43">
        <v>0.69</v>
      </c>
      <c r="D5" s="43">
        <v>260</v>
      </c>
      <c r="E5" s="43">
        <v>13</v>
      </c>
      <c r="F5" s="43">
        <v>9</v>
      </c>
      <c r="G5" s="43">
        <v>580</v>
      </c>
      <c r="H5" s="43">
        <v>0</v>
      </c>
      <c r="I5" s="43">
        <v>4</v>
      </c>
      <c r="J5" s="43">
        <v>15</v>
      </c>
      <c r="K5" s="42">
        <v>15</v>
      </c>
    </row>
    <row r="6" spans="1:11" x14ac:dyDescent="0.5">
      <c r="A6" s="39" t="s">
        <v>24</v>
      </c>
      <c r="B6" s="38">
        <v>0</v>
      </c>
      <c r="C6" s="37">
        <v>1.99</v>
      </c>
      <c r="D6" s="37">
        <v>560</v>
      </c>
      <c r="E6" s="37">
        <v>26</v>
      </c>
      <c r="F6" s="37">
        <v>31</v>
      </c>
      <c r="G6" s="37">
        <v>1070</v>
      </c>
      <c r="H6" s="37">
        <v>6</v>
      </c>
      <c r="I6" s="37">
        <v>6</v>
      </c>
      <c r="J6" s="37">
        <v>25</v>
      </c>
      <c r="K6" s="36">
        <v>25</v>
      </c>
    </row>
    <row r="7" spans="1:11" ht="28.7" x14ac:dyDescent="0.5">
      <c r="A7" s="41" t="s">
        <v>23</v>
      </c>
      <c r="B7" s="40">
        <v>0</v>
      </c>
      <c r="C7" s="37">
        <v>1.99</v>
      </c>
      <c r="D7" s="37">
        <v>290</v>
      </c>
      <c r="E7" s="37">
        <v>18</v>
      </c>
      <c r="F7" s="37">
        <v>17</v>
      </c>
      <c r="G7" s="37">
        <v>510</v>
      </c>
      <c r="H7" s="37">
        <v>0</v>
      </c>
      <c r="I7" s="37">
        <v>0</v>
      </c>
      <c r="J7" s="37">
        <v>2</v>
      </c>
      <c r="K7" s="36">
        <v>6</v>
      </c>
    </row>
    <row r="8" spans="1:11" x14ac:dyDescent="0.5">
      <c r="A8" s="39" t="s">
        <v>22</v>
      </c>
      <c r="B8" s="38">
        <v>2</v>
      </c>
      <c r="C8" s="37">
        <v>2.0499999999999998</v>
      </c>
      <c r="D8" s="37">
        <v>35</v>
      </c>
      <c r="E8" s="37">
        <v>2</v>
      </c>
      <c r="F8" s="37">
        <v>0</v>
      </c>
      <c r="G8" s="37">
        <v>20</v>
      </c>
      <c r="H8" s="37">
        <v>120</v>
      </c>
      <c r="I8" s="37">
        <v>40</v>
      </c>
      <c r="J8" s="37">
        <v>4</v>
      </c>
      <c r="K8" s="36">
        <v>6</v>
      </c>
    </row>
    <row r="9" spans="1:11" ht="14.7" thickBot="1" x14ac:dyDescent="0.55000000000000004">
      <c r="A9" s="35" t="s">
        <v>21</v>
      </c>
      <c r="B9" s="34">
        <v>0</v>
      </c>
      <c r="C9" s="33">
        <v>0.79</v>
      </c>
      <c r="D9" s="33">
        <v>260</v>
      </c>
      <c r="E9" s="33">
        <v>3</v>
      </c>
      <c r="F9" s="33">
        <v>13</v>
      </c>
      <c r="G9" s="33">
        <v>200</v>
      </c>
      <c r="H9" s="33">
        <v>0</v>
      </c>
      <c r="I9" s="33">
        <v>40</v>
      </c>
      <c r="J9" s="33">
        <v>2</v>
      </c>
      <c r="K9" s="32">
        <v>6</v>
      </c>
    </row>
    <row r="10" spans="1:11" ht="14.7" thickBot="1" x14ac:dyDescent="0.55000000000000004">
      <c r="A10" s="31"/>
      <c r="B10" s="30"/>
      <c r="C10" s="29"/>
      <c r="D10" s="29"/>
      <c r="E10" s="29"/>
      <c r="F10" s="29"/>
      <c r="G10" s="29"/>
      <c r="H10" s="29"/>
      <c r="I10" s="29"/>
      <c r="J10" s="29"/>
      <c r="K10" s="29"/>
    </row>
    <row r="11" spans="1:11" ht="14.7" thickBot="1" x14ac:dyDescent="0.55000000000000004">
      <c r="A11" s="28" t="s">
        <v>20</v>
      </c>
      <c r="B11" s="27">
        <f>SUMPRODUCT(B5:B9,C5:C9)</f>
        <v>8.93</v>
      </c>
    </row>
    <row r="13" spans="1:11" ht="14.7" thickBot="1" x14ac:dyDescent="0.55000000000000004">
      <c r="A13" s="26" t="s">
        <v>6</v>
      </c>
      <c r="D13" t="s">
        <v>19</v>
      </c>
    </row>
    <row r="14" spans="1:11" x14ac:dyDescent="0.5">
      <c r="A14" s="19" t="s">
        <v>18</v>
      </c>
      <c r="B14" s="25">
        <f>SUMPRODUCT(B5:B9,D5:D9)</f>
        <v>1890</v>
      </c>
      <c r="C14" s="24" t="s">
        <v>17</v>
      </c>
      <c r="D14" s="23">
        <v>2000</v>
      </c>
    </row>
    <row r="15" spans="1:11" x14ac:dyDescent="0.5">
      <c r="A15" s="19" t="s">
        <v>16</v>
      </c>
      <c r="B15" s="22">
        <f>SUMPRODUCT(B5:B9,E5:E9)</f>
        <v>95</v>
      </c>
      <c r="C15" s="21" t="s">
        <v>13</v>
      </c>
      <c r="D15" s="20">
        <v>55</v>
      </c>
    </row>
    <row r="16" spans="1:11" x14ac:dyDescent="0.5">
      <c r="A16" s="19" t="s">
        <v>15</v>
      </c>
      <c r="B16" s="22">
        <f>SUMPRODUCT(B5:B9,I5:I9)</f>
        <v>108</v>
      </c>
      <c r="C16" s="21" t="s">
        <v>13</v>
      </c>
      <c r="D16" s="20">
        <v>100</v>
      </c>
    </row>
    <row r="17" spans="1:4" ht="14.7" thickBot="1" x14ac:dyDescent="0.55000000000000004">
      <c r="A17" s="19" t="s">
        <v>14</v>
      </c>
      <c r="B17" s="18">
        <f>SUMPRODUCT(B5:B9,J5:J9)</f>
        <v>113</v>
      </c>
      <c r="C17" s="17" t="s">
        <v>13</v>
      </c>
      <c r="D17" s="16">
        <v>100</v>
      </c>
    </row>
    <row r="19" spans="1:4" x14ac:dyDescent="0.5">
      <c r="A19" s="49" t="s">
        <v>288</v>
      </c>
    </row>
    <row r="21" spans="1:4" x14ac:dyDescent="0.5">
      <c r="A21" t="s">
        <v>280</v>
      </c>
    </row>
    <row r="23" spans="1:4" x14ac:dyDescent="0.5">
      <c r="A23" t="s">
        <v>281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B720-31E7-41E6-BEC0-591597FE3E86}">
  <dimension ref="A2:F20"/>
  <sheetViews>
    <sheetView topLeftCell="A4" workbookViewId="0">
      <selection activeCell="B18" sqref="B18:D18"/>
    </sheetView>
  </sheetViews>
  <sheetFormatPr defaultRowHeight="14.35" x14ac:dyDescent="0.5"/>
  <cols>
    <col min="1" max="1" width="15.1171875" bestFit="1" customWidth="1"/>
    <col min="5" max="5" width="9.703125" bestFit="1" customWidth="1"/>
  </cols>
  <sheetData>
    <row r="2" spans="1:6" x14ac:dyDescent="0.5">
      <c r="A2" s="50"/>
      <c r="B2" s="63"/>
      <c r="D2" s="61"/>
      <c r="E2" s="50"/>
      <c r="F2" s="50"/>
    </row>
    <row r="3" spans="1:6" x14ac:dyDescent="0.5">
      <c r="A3" s="50"/>
      <c r="B3" s="50"/>
      <c r="C3" s="50"/>
      <c r="D3" s="50"/>
      <c r="E3" s="50"/>
      <c r="F3" s="50"/>
    </row>
    <row r="4" spans="1:6" x14ac:dyDescent="0.5">
      <c r="A4" s="50"/>
      <c r="B4" s="62" t="s">
        <v>52</v>
      </c>
      <c r="C4" s="61"/>
      <c r="D4" s="61"/>
      <c r="E4" s="50"/>
      <c r="F4" s="50"/>
    </row>
    <row r="5" spans="1:6" x14ac:dyDescent="0.5">
      <c r="A5" s="54" t="s">
        <v>51</v>
      </c>
      <c r="B5" s="53" t="s">
        <v>50</v>
      </c>
      <c r="C5" s="53" t="s">
        <v>49</v>
      </c>
      <c r="D5" s="53" t="s">
        <v>48</v>
      </c>
      <c r="E5" s="50"/>
      <c r="F5" s="60"/>
    </row>
    <row r="6" spans="1:6" x14ac:dyDescent="0.5">
      <c r="A6" s="54" t="s">
        <v>46</v>
      </c>
      <c r="B6" s="59">
        <v>3000</v>
      </c>
      <c r="C6" s="59">
        <v>300</v>
      </c>
      <c r="D6" s="59">
        <v>900</v>
      </c>
      <c r="E6" s="50"/>
      <c r="F6" s="50"/>
    </row>
    <row r="7" spans="1:6" x14ac:dyDescent="0.5">
      <c r="A7" s="54" t="s">
        <v>44</v>
      </c>
      <c r="B7" s="59">
        <v>0</v>
      </c>
      <c r="C7" s="59">
        <v>1700</v>
      </c>
      <c r="D7" s="59">
        <v>0</v>
      </c>
      <c r="E7" s="50"/>
      <c r="F7" s="50"/>
    </row>
    <row r="8" spans="1:6" x14ac:dyDescent="0.5">
      <c r="A8" s="56"/>
      <c r="B8" s="55"/>
      <c r="C8" s="55"/>
      <c r="D8" s="55"/>
      <c r="E8" s="50"/>
      <c r="F8" s="50"/>
    </row>
    <row r="9" spans="1:6" x14ac:dyDescent="0.5">
      <c r="A9" s="54" t="s">
        <v>47</v>
      </c>
      <c r="B9" s="55"/>
      <c r="C9" s="55"/>
      <c r="D9" s="55"/>
      <c r="E9" s="50"/>
      <c r="F9" s="50"/>
    </row>
    <row r="10" spans="1:6" ht="14.7" thickBot="1" x14ac:dyDescent="0.55000000000000004">
      <c r="A10" s="54" t="s">
        <v>46</v>
      </c>
      <c r="B10" s="58">
        <v>50</v>
      </c>
      <c r="C10" s="58">
        <v>83</v>
      </c>
      <c r="D10" s="58">
        <v>130</v>
      </c>
      <c r="E10" s="54" t="s">
        <v>45</v>
      </c>
    </row>
    <row r="11" spans="1:6" ht="15" thickTop="1" thickBot="1" x14ac:dyDescent="0.55000000000000004">
      <c r="A11" s="54" t="s">
        <v>44</v>
      </c>
      <c r="B11" s="58">
        <v>61</v>
      </c>
      <c r="C11" s="58">
        <v>97</v>
      </c>
      <c r="D11" s="58">
        <v>145</v>
      </c>
      <c r="E11" s="57">
        <f>SUMPRODUCT(B10:D11,B6:D7)</f>
        <v>456800</v>
      </c>
    </row>
    <row r="12" spans="1:6" ht="14.7" thickTop="1" x14ac:dyDescent="0.5">
      <c r="A12" s="56"/>
      <c r="B12" s="55"/>
      <c r="C12" s="55"/>
      <c r="D12" s="55"/>
      <c r="E12" s="50"/>
      <c r="F12" s="50"/>
    </row>
    <row r="13" spans="1:6" x14ac:dyDescent="0.5">
      <c r="A13" s="54" t="s">
        <v>43</v>
      </c>
      <c r="B13" s="52">
        <f>B6+B7</f>
        <v>3000</v>
      </c>
      <c r="C13" s="52">
        <f>C6+C7</f>
        <v>2000</v>
      </c>
      <c r="D13" s="52">
        <f>D6+D7</f>
        <v>900</v>
      </c>
      <c r="E13" s="50"/>
      <c r="F13" s="50"/>
    </row>
    <row r="14" spans="1:6" x14ac:dyDescent="0.5">
      <c r="A14" s="54" t="s">
        <v>42</v>
      </c>
      <c r="B14" s="51">
        <v>3000</v>
      </c>
      <c r="C14" s="51">
        <v>2000</v>
      </c>
      <c r="D14" s="51">
        <v>900</v>
      </c>
      <c r="E14" s="50"/>
      <c r="F14" s="50"/>
    </row>
    <row r="15" spans="1:6" x14ac:dyDescent="0.5">
      <c r="A15" s="56"/>
      <c r="B15" s="55"/>
      <c r="C15" s="55"/>
      <c r="D15" s="55"/>
      <c r="E15" s="50"/>
      <c r="F15" s="50"/>
    </row>
    <row r="16" spans="1:6" x14ac:dyDescent="0.5">
      <c r="A16" s="54" t="s">
        <v>41</v>
      </c>
      <c r="B16" s="55"/>
      <c r="C16" s="55"/>
      <c r="D16" s="55"/>
      <c r="E16" s="53" t="s">
        <v>40</v>
      </c>
      <c r="F16" s="53" t="s">
        <v>4</v>
      </c>
    </row>
    <row r="17" spans="1:6" x14ac:dyDescent="0.5">
      <c r="A17" s="54" t="s">
        <v>39</v>
      </c>
      <c r="B17" s="53">
        <v>2</v>
      </c>
      <c r="C17" s="53">
        <v>1.5</v>
      </c>
      <c r="D17" s="53">
        <v>3</v>
      </c>
      <c r="E17" s="52">
        <f>SUMPRODUCT(B17:D17,$B$6:$D$6)</f>
        <v>9150</v>
      </c>
      <c r="F17" s="51">
        <v>11000</v>
      </c>
    </row>
    <row r="18" spans="1:6" x14ac:dyDescent="0.5">
      <c r="A18" s="54" t="s">
        <v>38</v>
      </c>
      <c r="B18" s="53">
        <v>1</v>
      </c>
      <c r="C18" s="53">
        <v>2</v>
      </c>
      <c r="D18" s="53">
        <v>1</v>
      </c>
      <c r="E18" s="52">
        <f>SUMPRODUCT(B18:D18,$B$6:$D$6)</f>
        <v>4500</v>
      </c>
      <c r="F18" s="51">
        <v>4500</v>
      </c>
    </row>
    <row r="19" spans="1:6" x14ac:dyDescent="0.5">
      <c r="A19" s="50"/>
      <c r="B19" s="50"/>
      <c r="C19" s="50"/>
      <c r="D19" s="50"/>
      <c r="E19" s="50"/>
      <c r="F19" s="50"/>
    </row>
    <row r="20" spans="1:6" x14ac:dyDescent="0.5">
      <c r="A20" s="54" t="s">
        <v>256</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9FE6-415F-4549-9008-FB69209CA6C1}">
  <dimension ref="A2:F20"/>
  <sheetViews>
    <sheetView topLeftCell="A4" workbookViewId="0">
      <selection activeCell="H15" sqref="H15"/>
    </sheetView>
  </sheetViews>
  <sheetFormatPr defaultRowHeight="14.35" x14ac:dyDescent="0.5"/>
  <cols>
    <col min="1" max="1" width="15.1171875" bestFit="1" customWidth="1"/>
    <col min="5" max="5" width="12.5859375" customWidth="1"/>
  </cols>
  <sheetData>
    <row r="2" spans="1:6" x14ac:dyDescent="0.5">
      <c r="A2" s="50"/>
      <c r="B2" s="63"/>
      <c r="D2" s="61"/>
      <c r="E2" s="50"/>
      <c r="F2" s="50"/>
    </row>
    <row r="3" spans="1:6" x14ac:dyDescent="0.5">
      <c r="A3" s="50"/>
      <c r="B3" s="50"/>
      <c r="C3" s="50"/>
      <c r="D3" s="50"/>
      <c r="E3" s="50"/>
      <c r="F3" s="50"/>
    </row>
    <row r="4" spans="1:6" x14ac:dyDescent="0.5">
      <c r="A4" s="50"/>
      <c r="B4" s="62" t="s">
        <v>52</v>
      </c>
      <c r="C4" s="61"/>
      <c r="D4" s="61"/>
      <c r="E4" s="50"/>
      <c r="F4" s="50"/>
    </row>
    <row r="5" spans="1:6" x14ac:dyDescent="0.5">
      <c r="A5" s="54" t="s">
        <v>51</v>
      </c>
      <c r="B5" s="53" t="s">
        <v>50</v>
      </c>
      <c r="C5" s="53" t="s">
        <v>49</v>
      </c>
      <c r="D5" s="53" t="s">
        <v>48</v>
      </c>
      <c r="E5" s="50"/>
      <c r="F5" s="60"/>
    </row>
    <row r="6" spans="1:6" x14ac:dyDescent="0.5">
      <c r="A6" s="54" t="s">
        <v>46</v>
      </c>
      <c r="B6" s="59">
        <v>3000</v>
      </c>
      <c r="C6" s="59">
        <v>500</v>
      </c>
      <c r="D6" s="59">
        <v>500</v>
      </c>
      <c r="E6" s="50"/>
      <c r="F6" s="50" t="s">
        <v>229</v>
      </c>
    </row>
    <row r="7" spans="1:6" x14ac:dyDescent="0.5">
      <c r="A7" s="54" t="s">
        <v>44</v>
      </c>
      <c r="B7" s="59">
        <v>0</v>
      </c>
      <c r="C7" s="59">
        <v>1500</v>
      </c>
      <c r="D7" s="59">
        <v>400</v>
      </c>
      <c r="E7" s="50"/>
      <c r="F7" s="50"/>
    </row>
    <row r="8" spans="1:6" x14ac:dyDescent="0.5">
      <c r="A8" s="56"/>
      <c r="B8" s="55"/>
      <c r="C8" s="55"/>
      <c r="D8" s="55"/>
      <c r="E8" s="50"/>
      <c r="F8" s="50"/>
    </row>
    <row r="9" spans="1:6" x14ac:dyDescent="0.5">
      <c r="A9" s="54" t="s">
        <v>47</v>
      </c>
      <c r="B9" s="55"/>
      <c r="C9" s="55"/>
      <c r="D9" s="55"/>
      <c r="E9" s="50"/>
      <c r="F9" s="50"/>
    </row>
    <row r="10" spans="1:6" ht="14.7" thickBot="1" x14ac:dyDescent="0.55000000000000004">
      <c r="A10" s="54" t="s">
        <v>46</v>
      </c>
      <c r="B10" s="58">
        <v>50</v>
      </c>
      <c r="C10" s="58">
        <v>83</v>
      </c>
      <c r="D10" s="58">
        <v>130</v>
      </c>
      <c r="E10" s="54" t="s">
        <v>45</v>
      </c>
    </row>
    <row r="11" spans="1:6" ht="15" thickTop="1" thickBot="1" x14ac:dyDescent="0.55000000000000004">
      <c r="A11" s="54" t="s">
        <v>44</v>
      </c>
      <c r="B11" s="58">
        <v>61</v>
      </c>
      <c r="C11" s="58">
        <v>97</v>
      </c>
      <c r="D11" s="58">
        <v>145</v>
      </c>
      <c r="E11" s="57">
        <f>SUMPRODUCT(B10:D11,B6:D7)</f>
        <v>460000</v>
      </c>
    </row>
    <row r="12" spans="1:6" ht="14.7" thickTop="1" x14ac:dyDescent="0.5">
      <c r="A12" s="56"/>
      <c r="B12" s="55"/>
      <c r="C12" s="55"/>
      <c r="D12" s="55"/>
      <c r="E12" s="50"/>
      <c r="F12" s="50"/>
    </row>
    <row r="13" spans="1:6" x14ac:dyDescent="0.5">
      <c r="A13" s="54" t="s">
        <v>43</v>
      </c>
      <c r="B13" s="52">
        <f>B6+B7</f>
        <v>3000</v>
      </c>
      <c r="C13" s="52">
        <f>C6+C7</f>
        <v>2000</v>
      </c>
      <c r="D13" s="52">
        <f>D6+D7</f>
        <v>900</v>
      </c>
      <c r="E13" s="50"/>
      <c r="F13" s="50"/>
    </row>
    <row r="14" spans="1:6" x14ac:dyDescent="0.5">
      <c r="A14" s="54" t="s">
        <v>42</v>
      </c>
      <c r="B14" s="51">
        <v>3000</v>
      </c>
      <c r="C14" s="51">
        <v>2000</v>
      </c>
      <c r="D14" s="51">
        <v>900</v>
      </c>
      <c r="E14" s="50"/>
      <c r="F14" s="50"/>
    </row>
    <row r="15" spans="1:6" x14ac:dyDescent="0.5">
      <c r="A15" s="56"/>
      <c r="B15" s="55"/>
      <c r="C15" s="55"/>
      <c r="D15" s="55"/>
      <c r="E15" s="50"/>
      <c r="F15" s="50"/>
    </row>
    <row r="16" spans="1:6" x14ac:dyDescent="0.5">
      <c r="A16" s="54" t="s">
        <v>41</v>
      </c>
      <c r="B16" s="55"/>
      <c r="C16" s="55"/>
      <c r="D16" s="55"/>
      <c r="E16" s="53" t="s">
        <v>40</v>
      </c>
      <c r="F16" s="53" t="s">
        <v>4</v>
      </c>
    </row>
    <row r="17" spans="1:6" x14ac:dyDescent="0.5">
      <c r="A17" s="54" t="s">
        <v>39</v>
      </c>
      <c r="B17" s="53">
        <v>2</v>
      </c>
      <c r="C17" s="53">
        <v>1.5</v>
      </c>
      <c r="D17" s="53">
        <v>3</v>
      </c>
      <c r="E17" s="52">
        <f>SUMPRODUCT(B17:D17,$B$6:$D$6)</f>
        <v>8250</v>
      </c>
      <c r="F17" s="51">
        <v>11000</v>
      </c>
    </row>
    <row r="18" spans="1:6" x14ac:dyDescent="0.5">
      <c r="A18" s="54" t="s">
        <v>38</v>
      </c>
      <c r="B18" s="53">
        <v>1</v>
      </c>
      <c r="C18" s="53">
        <v>2</v>
      </c>
      <c r="D18" s="53">
        <v>1</v>
      </c>
      <c r="E18" s="52">
        <f>SUMPRODUCT(B18:D18,$B$6:$D$6)</f>
        <v>4500</v>
      </c>
      <c r="F18" s="51">
        <v>4500</v>
      </c>
    </row>
    <row r="19" spans="1:6" x14ac:dyDescent="0.5">
      <c r="A19" s="50"/>
      <c r="B19" s="50"/>
      <c r="C19" s="50"/>
      <c r="D19" s="50"/>
      <c r="E19" s="50"/>
      <c r="F19" s="50"/>
    </row>
    <row r="20" spans="1:6" x14ac:dyDescent="0.5">
      <c r="A20" s="54" t="s">
        <v>257</v>
      </c>
      <c r="F20" s="220">
        <f>E11-'Q3 (a)'!E11</f>
        <v>3200</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E509-B22F-4EEC-84DB-EA2999481B82}">
  <dimension ref="A2:I21"/>
  <sheetViews>
    <sheetView topLeftCell="A4" workbookViewId="0">
      <selection activeCell="G17" sqref="G17"/>
    </sheetView>
  </sheetViews>
  <sheetFormatPr defaultRowHeight="14.35" x14ac:dyDescent="0.5"/>
  <cols>
    <col min="1" max="1" width="15.1171875" bestFit="1" customWidth="1"/>
    <col min="2" max="2" width="11.05859375" customWidth="1"/>
    <col min="5" max="5" width="9.703125" bestFit="1" customWidth="1"/>
  </cols>
  <sheetData>
    <row r="2" spans="1:9" x14ac:dyDescent="0.5">
      <c r="A2" s="50"/>
      <c r="B2" s="63"/>
      <c r="D2" s="61"/>
      <c r="E2" s="50"/>
      <c r="F2" s="50"/>
    </row>
    <row r="3" spans="1:9" x14ac:dyDescent="0.5">
      <c r="A3" s="50"/>
      <c r="B3" s="50"/>
      <c r="C3" s="50"/>
      <c r="D3" s="50"/>
      <c r="E3" s="50"/>
      <c r="F3" s="50"/>
    </row>
    <row r="4" spans="1:9" x14ac:dyDescent="0.5">
      <c r="A4" s="50"/>
      <c r="B4" s="62" t="s">
        <v>52</v>
      </c>
      <c r="C4" s="61"/>
      <c r="D4" s="61"/>
      <c r="E4" s="50"/>
      <c r="F4" s="50"/>
    </row>
    <row r="5" spans="1:9" x14ac:dyDescent="0.5">
      <c r="A5" s="54" t="s">
        <v>51</v>
      </c>
      <c r="B5" s="53" t="s">
        <v>50</v>
      </c>
      <c r="C5" s="53" t="s">
        <v>49</v>
      </c>
      <c r="D5" s="53" t="s">
        <v>48</v>
      </c>
      <c r="E5" s="50"/>
      <c r="F5" s="60"/>
    </row>
    <row r="6" spans="1:9" x14ac:dyDescent="0.5">
      <c r="A6" s="54" t="s">
        <v>46</v>
      </c>
      <c r="B6" s="59">
        <v>3000</v>
      </c>
      <c r="C6" s="59">
        <v>2000</v>
      </c>
      <c r="D6" s="59">
        <v>666.66666666666663</v>
      </c>
      <c r="E6" s="50"/>
      <c r="F6" s="50"/>
    </row>
    <row r="7" spans="1:9" x14ac:dyDescent="0.5">
      <c r="A7" s="54" t="s">
        <v>44</v>
      </c>
      <c r="B7" s="59">
        <v>0</v>
      </c>
      <c r="C7" s="59">
        <v>0</v>
      </c>
      <c r="D7" s="59">
        <v>233.33333333333337</v>
      </c>
      <c r="E7" s="50"/>
      <c r="F7" s="50"/>
    </row>
    <row r="8" spans="1:9" x14ac:dyDescent="0.5">
      <c r="A8" s="56"/>
      <c r="B8" s="55"/>
      <c r="C8" s="55"/>
      <c r="D8" s="55"/>
      <c r="E8" s="50"/>
      <c r="F8" s="50"/>
    </row>
    <row r="9" spans="1:9" x14ac:dyDescent="0.5">
      <c r="A9" s="54" t="s">
        <v>47</v>
      </c>
      <c r="B9" s="55"/>
      <c r="C9" s="55"/>
      <c r="D9" s="55"/>
      <c r="E9" s="50"/>
      <c r="F9" s="50"/>
    </row>
    <row r="10" spans="1:9" ht="14.7" thickBot="1" x14ac:dyDescent="0.55000000000000004">
      <c r="A10" s="54" t="s">
        <v>46</v>
      </c>
      <c r="B10" s="58">
        <v>50</v>
      </c>
      <c r="C10" s="58">
        <v>83</v>
      </c>
      <c r="D10" s="58">
        <v>130</v>
      </c>
      <c r="E10" s="54" t="s">
        <v>45</v>
      </c>
      <c r="G10" s="225">
        <f>B10*1.1</f>
        <v>55.000000000000007</v>
      </c>
      <c r="H10" s="225">
        <f t="shared" ref="H10:I10" si="0">C10*1.1</f>
        <v>91.300000000000011</v>
      </c>
      <c r="I10" s="225">
        <f t="shared" si="0"/>
        <v>143</v>
      </c>
    </row>
    <row r="11" spans="1:9" ht="15" thickTop="1" thickBot="1" x14ac:dyDescent="0.55000000000000004">
      <c r="A11" s="54" t="s">
        <v>44</v>
      </c>
      <c r="B11" s="58">
        <v>61</v>
      </c>
      <c r="C11" s="58">
        <v>97</v>
      </c>
      <c r="D11" s="58">
        <v>145</v>
      </c>
      <c r="E11" s="57">
        <f>SUMPRODUCT(B10:D11,B6:D7)</f>
        <v>436499.99999999994</v>
      </c>
      <c r="G11" s="225">
        <f>B11*1.1</f>
        <v>67.100000000000009</v>
      </c>
      <c r="H11" s="225">
        <f t="shared" ref="H11" si="1">C11*1.1</f>
        <v>106.7</v>
      </c>
      <c r="I11" s="225">
        <f t="shared" ref="I11" si="2">D11*1.1</f>
        <v>159.5</v>
      </c>
    </row>
    <row r="12" spans="1:9" ht="14.7" thickTop="1" x14ac:dyDescent="0.5">
      <c r="A12" s="56"/>
      <c r="B12" s="55"/>
      <c r="C12" s="55"/>
      <c r="D12" s="55"/>
      <c r="E12" s="50"/>
      <c r="F12" s="50"/>
    </row>
    <row r="13" spans="1:9" x14ac:dyDescent="0.5">
      <c r="A13" s="54" t="s">
        <v>43</v>
      </c>
      <c r="B13" s="52">
        <f>B6+B7</f>
        <v>3000</v>
      </c>
      <c r="C13" s="52">
        <f>C6+C7</f>
        <v>2000</v>
      </c>
      <c r="D13" s="52">
        <f>D6+D7</f>
        <v>900</v>
      </c>
      <c r="E13" s="50"/>
      <c r="F13" s="50"/>
    </row>
    <row r="14" spans="1:9" x14ac:dyDescent="0.5">
      <c r="A14" s="54" t="s">
        <v>42</v>
      </c>
      <c r="B14" s="51">
        <v>3000</v>
      </c>
      <c r="C14" s="51">
        <v>2000</v>
      </c>
      <c r="D14" s="51">
        <v>900</v>
      </c>
      <c r="E14" s="50"/>
      <c r="F14" s="50"/>
    </row>
    <row r="15" spans="1:9" x14ac:dyDescent="0.5">
      <c r="A15" s="56"/>
      <c r="B15" s="55"/>
      <c r="C15" s="55"/>
      <c r="D15" s="55"/>
      <c r="E15" s="50"/>
      <c r="F15" s="50"/>
    </row>
    <row r="16" spans="1:9" x14ac:dyDescent="0.5">
      <c r="A16" s="54" t="s">
        <v>41</v>
      </c>
      <c r="B16" s="55"/>
      <c r="C16" s="55"/>
      <c r="D16" s="55"/>
      <c r="E16" s="53" t="s">
        <v>40</v>
      </c>
      <c r="F16" s="53" t="s">
        <v>4</v>
      </c>
    </row>
    <row r="17" spans="1:9" x14ac:dyDescent="0.5">
      <c r="A17" s="54" t="s">
        <v>39</v>
      </c>
      <c r="B17" s="53">
        <v>2</v>
      </c>
      <c r="C17" s="53">
        <v>1.5</v>
      </c>
      <c r="D17" s="53">
        <v>3</v>
      </c>
      <c r="E17" s="52">
        <f>SUMPRODUCT(B17:D17,$B$6:$D$6)</f>
        <v>11000</v>
      </c>
      <c r="F17" s="51">
        <v>11000</v>
      </c>
    </row>
    <row r="18" spans="1:9" x14ac:dyDescent="0.5">
      <c r="A18" s="54" t="s">
        <v>38</v>
      </c>
      <c r="B18" s="53">
        <v>0.5</v>
      </c>
      <c r="C18" s="53">
        <v>1</v>
      </c>
      <c r="D18" s="53">
        <v>0.5</v>
      </c>
      <c r="E18" s="52">
        <f>SUMPRODUCT(B18:D18,$B$6:$D$6)</f>
        <v>3833.3333333333335</v>
      </c>
      <c r="F18" s="51">
        <v>4500</v>
      </c>
    </row>
    <row r="19" spans="1:9" x14ac:dyDescent="0.5">
      <c r="A19" s="50"/>
      <c r="B19" s="50"/>
      <c r="C19" s="50"/>
      <c r="D19" s="50"/>
      <c r="E19" s="50"/>
      <c r="F19" s="50"/>
    </row>
    <row r="20" spans="1:9" x14ac:dyDescent="0.5">
      <c r="A20" s="50" t="s">
        <v>276</v>
      </c>
      <c r="B20" s="50"/>
      <c r="C20" s="50"/>
      <c r="D20" s="50"/>
      <c r="E20" s="50"/>
      <c r="F20" s="50"/>
    </row>
    <row r="21" spans="1:9" x14ac:dyDescent="0.5">
      <c r="A21" s="54" t="s">
        <v>258</v>
      </c>
      <c r="C21" s="220">
        <f>'Q3 (a)'!E11</f>
        <v>456800</v>
      </c>
      <c r="D21" t="s">
        <v>259</v>
      </c>
      <c r="E21" s="220">
        <f>E11</f>
        <v>436499.99999999994</v>
      </c>
      <c r="F21" t="s">
        <v>260</v>
      </c>
      <c r="H21" s="220">
        <f>'Q3 (a)'!E11-'Q3 (c)'!E11</f>
        <v>20300.000000000058</v>
      </c>
      <c r="I21" t="s">
        <v>261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2493-ED5E-4A68-A97D-325E5582C319}">
  <dimension ref="A2:I22"/>
  <sheetViews>
    <sheetView topLeftCell="A4" workbookViewId="0">
      <selection activeCell="A23" sqref="A23"/>
    </sheetView>
  </sheetViews>
  <sheetFormatPr defaultRowHeight="14.35" x14ac:dyDescent="0.5"/>
  <cols>
    <col min="1" max="1" width="15.1171875" bestFit="1" customWidth="1"/>
    <col min="2" max="2" width="11.05859375" customWidth="1"/>
    <col min="5" max="5" width="9.703125" bestFit="1" customWidth="1"/>
  </cols>
  <sheetData>
    <row r="2" spans="1:9" x14ac:dyDescent="0.5">
      <c r="A2" s="50"/>
      <c r="B2" s="63"/>
      <c r="D2" s="61"/>
      <c r="E2" s="50"/>
      <c r="F2" s="50"/>
    </row>
    <row r="3" spans="1:9" x14ac:dyDescent="0.5">
      <c r="A3" s="50"/>
      <c r="B3" s="50"/>
      <c r="C3" s="50"/>
      <c r="D3" s="50"/>
      <c r="E3" s="50"/>
      <c r="F3" s="50"/>
    </row>
    <row r="4" spans="1:9" x14ac:dyDescent="0.5">
      <c r="A4" s="50"/>
      <c r="B4" s="62" t="s">
        <v>52</v>
      </c>
      <c r="C4" s="61"/>
      <c r="D4" s="61"/>
      <c r="E4" s="50"/>
      <c r="F4" s="50"/>
    </row>
    <row r="5" spans="1:9" x14ac:dyDescent="0.5">
      <c r="A5" s="54" t="s">
        <v>51</v>
      </c>
      <c r="B5" s="53" t="s">
        <v>50</v>
      </c>
      <c r="C5" s="53" t="s">
        <v>49</v>
      </c>
      <c r="D5" s="53" t="s">
        <v>48</v>
      </c>
      <c r="E5" s="50"/>
      <c r="F5" s="60"/>
    </row>
    <row r="6" spans="1:9" x14ac:dyDescent="0.5">
      <c r="A6" s="54" t="s">
        <v>46</v>
      </c>
      <c r="B6" s="59">
        <v>3000</v>
      </c>
      <c r="C6" s="59">
        <v>300</v>
      </c>
      <c r="D6" s="59">
        <v>900</v>
      </c>
      <c r="E6" s="50"/>
      <c r="F6" s="50"/>
    </row>
    <row r="7" spans="1:9" x14ac:dyDescent="0.5">
      <c r="A7" s="54" t="s">
        <v>44</v>
      </c>
      <c r="B7" s="59">
        <v>0</v>
      </c>
      <c r="C7" s="59">
        <v>1700</v>
      </c>
      <c r="D7" s="59">
        <v>0</v>
      </c>
      <c r="E7" s="50"/>
      <c r="F7" s="50"/>
    </row>
    <row r="8" spans="1:9" x14ac:dyDescent="0.5">
      <c r="A8" s="56"/>
      <c r="B8" s="55"/>
      <c r="C8" s="55"/>
      <c r="D8" s="55"/>
      <c r="E8" s="50"/>
      <c r="F8" s="50"/>
    </row>
    <row r="9" spans="1:9" x14ac:dyDescent="0.5">
      <c r="A9" s="54" t="s">
        <v>47</v>
      </c>
      <c r="B9" s="55"/>
      <c r="C9" s="55"/>
      <c r="D9" s="55"/>
      <c r="E9" s="50"/>
      <c r="F9" s="50"/>
    </row>
    <row r="10" spans="1:9" ht="14.7" thickBot="1" x14ac:dyDescent="0.55000000000000004">
      <c r="A10" s="54" t="s">
        <v>46</v>
      </c>
      <c r="B10" s="58">
        <v>55.000000000000007</v>
      </c>
      <c r="C10" s="58">
        <v>91.300000000000011</v>
      </c>
      <c r="D10" s="58">
        <v>143</v>
      </c>
      <c r="E10" s="54" t="s">
        <v>45</v>
      </c>
      <c r="G10" s="225"/>
      <c r="H10" s="225"/>
      <c r="I10" s="225"/>
    </row>
    <row r="11" spans="1:9" ht="15" thickTop="1" thickBot="1" x14ac:dyDescent="0.55000000000000004">
      <c r="A11" s="54" t="s">
        <v>44</v>
      </c>
      <c r="B11" s="58">
        <v>67.100000000000009</v>
      </c>
      <c r="C11" s="58">
        <v>106.7</v>
      </c>
      <c r="D11" s="58">
        <v>159.5</v>
      </c>
      <c r="E11" s="57">
        <f>SUMPRODUCT(B10:D11,B6:D7)</f>
        <v>502480</v>
      </c>
      <c r="G11" s="225"/>
      <c r="H11" s="225"/>
      <c r="I11" s="225"/>
    </row>
    <row r="12" spans="1:9" ht="14.7" thickTop="1" x14ac:dyDescent="0.5">
      <c r="A12" s="56"/>
      <c r="B12" s="55"/>
      <c r="C12" s="55"/>
      <c r="D12" s="55"/>
      <c r="E12" s="50"/>
      <c r="F12" s="50"/>
    </row>
    <row r="13" spans="1:9" x14ac:dyDescent="0.5">
      <c r="A13" s="54" t="s">
        <v>43</v>
      </c>
      <c r="B13" s="52">
        <f>B6+B7</f>
        <v>3000</v>
      </c>
      <c r="C13" s="52">
        <f>C6+C7</f>
        <v>2000</v>
      </c>
      <c r="D13" s="52">
        <f>D6+D7</f>
        <v>900</v>
      </c>
      <c r="E13" s="50"/>
      <c r="F13" s="50"/>
    </row>
    <row r="14" spans="1:9" x14ac:dyDescent="0.5">
      <c r="A14" s="54" t="s">
        <v>42</v>
      </c>
      <c r="B14" s="51">
        <v>3000</v>
      </c>
      <c r="C14" s="51">
        <v>2000</v>
      </c>
      <c r="D14" s="51">
        <v>900</v>
      </c>
      <c r="E14" s="50"/>
      <c r="F14" s="50"/>
    </row>
    <row r="15" spans="1:9" x14ac:dyDescent="0.5">
      <c r="A15" s="56"/>
      <c r="B15" s="55"/>
      <c r="C15" s="55"/>
      <c r="D15" s="55"/>
      <c r="E15" s="50"/>
      <c r="F15" s="50"/>
    </row>
    <row r="16" spans="1:9" x14ac:dyDescent="0.5">
      <c r="A16" s="54" t="s">
        <v>41</v>
      </c>
      <c r="B16" s="55"/>
      <c r="C16" s="55"/>
      <c r="D16" s="55"/>
      <c r="E16" s="53" t="s">
        <v>40</v>
      </c>
      <c r="F16" s="53" t="s">
        <v>4</v>
      </c>
    </row>
    <row r="17" spans="1:6" x14ac:dyDescent="0.5">
      <c r="A17" s="54" t="s">
        <v>39</v>
      </c>
      <c r="B17" s="53">
        <v>2</v>
      </c>
      <c r="C17" s="53">
        <v>1.5</v>
      </c>
      <c r="D17" s="53">
        <v>3</v>
      </c>
      <c r="E17" s="52">
        <f>SUMPRODUCT(B17:D17,$B$6:$D$6)</f>
        <v>9150</v>
      </c>
      <c r="F17" s="51">
        <v>11000</v>
      </c>
    </row>
    <row r="18" spans="1:6" x14ac:dyDescent="0.5">
      <c r="A18" s="54" t="s">
        <v>38</v>
      </c>
      <c r="B18" s="53">
        <v>1</v>
      </c>
      <c r="C18" s="53">
        <v>2</v>
      </c>
      <c r="D18" s="53">
        <v>1</v>
      </c>
      <c r="E18" s="52">
        <f>SUMPRODUCT(B18:D18,$B$6:$D$6)</f>
        <v>4500</v>
      </c>
      <c r="F18" s="51">
        <v>4500</v>
      </c>
    </row>
    <row r="19" spans="1:6" x14ac:dyDescent="0.5">
      <c r="A19" s="50"/>
      <c r="B19" s="50"/>
      <c r="C19" s="50"/>
      <c r="D19" s="50"/>
      <c r="E19" s="50"/>
      <c r="F19" s="50"/>
    </row>
    <row r="21" spans="1:6" x14ac:dyDescent="0.5">
      <c r="A21" s="54" t="s">
        <v>262</v>
      </c>
    </row>
    <row r="22" spans="1:6" x14ac:dyDescent="0.5">
      <c r="A22" s="54" t="s">
        <v>300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26</vt:i4>
      </vt:variant>
    </vt:vector>
  </HeadingPairs>
  <TitlesOfParts>
    <vt:vector size="43" baseType="lpstr">
      <vt:lpstr>Q1 (a)</vt:lpstr>
      <vt:lpstr>Q1 (b)</vt:lpstr>
      <vt:lpstr>Q1 (c)</vt:lpstr>
      <vt:lpstr>Q2</vt:lpstr>
      <vt:lpstr>Q2 Integer</vt:lpstr>
      <vt:lpstr>Q3 (a)</vt:lpstr>
      <vt:lpstr>Q3 (b)</vt:lpstr>
      <vt:lpstr>Q3 (c)</vt:lpstr>
      <vt:lpstr>Q3 (d) </vt:lpstr>
      <vt:lpstr>Q4</vt:lpstr>
      <vt:lpstr>Q5</vt:lpstr>
      <vt:lpstr>Q6</vt:lpstr>
      <vt:lpstr>Q6 (2)</vt:lpstr>
      <vt:lpstr>Q7</vt:lpstr>
      <vt:lpstr>Q8</vt:lpstr>
      <vt:lpstr>Q9a</vt:lpstr>
      <vt:lpstr>Q9b</vt:lpstr>
      <vt:lpstr>Q9b!AvailWorkers</vt:lpstr>
      <vt:lpstr>AvailWorkers</vt:lpstr>
      <vt:lpstr>BlendPlan</vt:lpstr>
      <vt:lpstr>Chem1Used</vt:lpstr>
      <vt:lpstr>ChemsUsed</vt:lpstr>
      <vt:lpstr>HrsUsed</vt:lpstr>
      <vt:lpstr>MinChem1</vt:lpstr>
      <vt:lpstr>Q9b!Nonconsec</vt:lpstr>
      <vt:lpstr>Nonconsec</vt:lpstr>
      <vt:lpstr>Q9b!Onhand</vt:lpstr>
      <vt:lpstr>Onhand</vt:lpstr>
      <vt:lpstr>PremA1</vt:lpstr>
      <vt:lpstr>PremA2</vt:lpstr>
      <vt:lpstr>PremB1</vt:lpstr>
      <vt:lpstr>PremB2</vt:lpstr>
      <vt:lpstr>Prices</vt:lpstr>
      <vt:lpstr>Raw_HrsAvail</vt:lpstr>
      <vt:lpstr>Raw_HrsUsed</vt:lpstr>
      <vt:lpstr>Q9b!Reqd</vt:lpstr>
      <vt:lpstr>Reqd</vt:lpstr>
      <vt:lpstr>Revenue</vt:lpstr>
      <vt:lpstr>TotRev</vt:lpstr>
      <vt:lpstr>Q9b!TotWorkers</vt:lpstr>
      <vt:lpstr>TotWorkers</vt:lpstr>
      <vt:lpstr>Q9b!Workers</vt:lpstr>
      <vt:lpstr>Workers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Nazli Turken</dc:creator>
  <cp:lastModifiedBy>Nazli Turken</cp:lastModifiedBy>
  <dcterms:created xsi:type="dcterms:W3CDTF">2020-05-27T04:19:31Z</dcterms:created>
  <dcterms:modified xsi:type="dcterms:W3CDTF">2020-11-13T14:20:07Z</dcterms:modified>
</cp:coreProperties>
</file>