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hidePivotFieldList="1" defaultThemeVersion="166925"/>
  <mc:AlternateContent xmlns:mc="http://schemas.openxmlformats.org/markup-compatibility/2006">
    <mc:Choice Requires="x15">
      <x15ac:absPath xmlns:x15ac="http://schemas.microsoft.com/office/spreadsheetml/2010/11/ac" url="C:\Users\TUF\Documents\CCIT\CCIT - IF\PROJECT 4 - EXCEL\"/>
    </mc:Choice>
  </mc:AlternateContent>
  <xr:revisionPtr revIDLastSave="0" documentId="13_ncr:1_{1B7E9728-8C92-4C11-A85D-25E8B25B810B}" xr6:coauthVersionLast="45" xr6:coauthVersionMax="45" xr10:uidLastSave="{00000000-0000-0000-0000-000000000000}"/>
  <bookViews>
    <workbookView xWindow="-108" yWindow="-108" windowWidth="23256" windowHeight="12456" firstSheet="2" activeTab="8" xr2:uid="{DB99837C-3157-463B-B364-4555B73240A3}"/>
  </bookViews>
  <sheets>
    <sheet name="CUSTOMERS" sheetId="1" r:id="rId1"/>
    <sheet name="ITEM" sheetId="2" r:id="rId2"/>
    <sheet name="MUTATION" sheetId="3" r:id="rId3"/>
    <sheet name="TRANSACTION" sheetId="5" r:id="rId4"/>
    <sheet name="STOK" sheetId="4" r:id="rId5"/>
    <sheet name="PROFIT" sheetId="6" r:id="rId6"/>
    <sheet name="CHART1" sheetId="7" r:id="rId7"/>
    <sheet name="PIVOT PROFIT" sheetId="9" r:id="rId8"/>
    <sheet name="PIVOT SHIPPING" sheetId="11" r:id="rId9"/>
  </sheets>
  <definedNames>
    <definedName name="_xlcn.WorksheetConnection_BreadStore.xlsxTable11" hidden="1">Table1[]</definedName>
    <definedName name="_xlcn.WorksheetConnection_BreadStore.xlsxTable21" hidden="1">Table2[]</definedName>
    <definedName name="_xlcn.WorksheetConnection_BreadStore.xlsxTable41" hidden="1">Table4[]</definedName>
    <definedName name="_xlcn.WorksheetConnection_BreadStore.xlsxTable51" hidden="1">Table5[]</definedName>
    <definedName name="Slicer_Category">#N/A</definedName>
    <definedName name="Slicer_Ship_ID">#N/A</definedName>
    <definedName name="Slicer_State">#N/A</definedName>
  </definedNames>
  <calcPr calcId="191029"/>
  <pivotCaches>
    <pivotCache cacheId="238" r:id="rId10"/>
  </pivotCaches>
  <extLst>
    <ext xmlns:x14="http://schemas.microsoft.com/office/spreadsheetml/2009/9/main" uri="{876F7934-8845-4945-9796-88D515C7AA90}">
      <x14:pivotCaches>
        <pivotCache cacheId="332" r:id="rId11"/>
      </x14:pivotCaches>
    </ex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841E416B-1EF1-43b6-AB56-02D37102CBD5}">
      <x15:pivotCaches>
        <pivotCache cacheId="240" r:id="rId15"/>
        <pivotCache cacheId="383" r:id="rId16"/>
        <pivotCache cacheId="386" r:id="rId17"/>
        <pivotCache cacheId="389" r:id="rId18"/>
      </x15:pivotCaches>
    </ext>
    <ext xmlns:x15="http://schemas.microsoft.com/office/spreadsheetml/2010/11/main" uri="{983426D0-5260-488c-9760-48F4B6AC55F4}">
      <x15:pivotTableReferences>
        <x15:pivotTableReference r:id="rId19"/>
        <x15:pivotTableReference r:id="rId20"/>
        <x15:pivotTableReference r:id="rId21"/>
        <x15:pivotTableReference r:id="rId22"/>
      </x15:pivotTableReferenc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RANSACTION" connection="WorksheetConnection_Bread Store.xlsx!Table4"/>
          <x15:modelTable id="Table2" name="ITEM" connection="WorksheetConnection_Bread Store.xlsx!Table2"/>
          <x15:modelTable id="Table1" name="CUSTOMERS" connection="WorksheetConnection_Bread Store.xlsx!Table1"/>
          <x15:modelTable id="Table5" name="Table5" connection="WorksheetConnection_Bread Store.xlsx!Table5"/>
        </x15:modelTables>
        <x15:modelRelationships>
          <x15:modelRelationship fromTable="ITEM" fromColumn="Item ID" toTable="TRANSACTION" toColumn="Item ID"/>
          <x15:modelRelationship fromTable="TRANSACTION" fromColumn="Customer ID" toTable="CUSTOMERS" toColumn="Customer ID"/>
          <x15:modelRelationship fromTable="Table5" fromColumn="Item Name" toTable="ITEM" toColumn="Item Name"/>
        </x15:modelRelationships>
      </x15:dataModel>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4" i="7" l="1"/>
  <c r="B5" i="7"/>
  <c r="B6" i="7"/>
  <c r="B7" i="7"/>
  <c r="B8" i="7"/>
  <c r="B9" i="7"/>
  <c r="B10" i="7"/>
  <c r="B11" i="7"/>
  <c r="B12" i="7"/>
  <c r="B13" i="7"/>
  <c r="B14" i="7"/>
  <c r="B15" i="7"/>
  <c r="B16" i="7"/>
  <c r="B17" i="7"/>
  <c r="B18" i="7"/>
  <c r="B19" i="7"/>
  <c r="B20" i="7"/>
  <c r="B21" i="7"/>
  <c r="B22" i="7"/>
  <c r="B23" i="7"/>
  <c r="B24" i="7"/>
  <c r="B25" i="7"/>
  <c r="B26" i="7"/>
  <c r="B27" i="7"/>
  <c r="B28" i="7"/>
  <c r="B29" i="7"/>
  <c r="B30" i="7"/>
  <c r="B3" i="7"/>
  <c r="B2" i="7"/>
  <c r="G3" i="4" l="1"/>
  <c r="L4" i="6" s="1"/>
  <c r="G4" i="4"/>
  <c r="L5" i="6" s="1"/>
  <c r="G5" i="4"/>
  <c r="L6" i="6" s="1"/>
  <c r="G6" i="4"/>
  <c r="G7" i="4"/>
  <c r="L8" i="6" s="1"/>
  <c r="N8" i="6" s="1"/>
  <c r="G8" i="4"/>
  <c r="L9" i="6" s="1"/>
  <c r="G9" i="4"/>
  <c r="L10" i="6" s="1"/>
  <c r="N10" i="6" s="1"/>
  <c r="G10" i="4"/>
  <c r="L11" i="6" s="1"/>
  <c r="N11" i="6" s="1"/>
  <c r="G11" i="4"/>
  <c r="L12" i="6" s="1"/>
  <c r="G12" i="4"/>
  <c r="L13" i="6" s="1"/>
  <c r="G13" i="4"/>
  <c r="L14" i="6" s="1"/>
  <c r="G14" i="4"/>
  <c r="G15" i="4"/>
  <c r="L16" i="6" s="1"/>
  <c r="N16" i="6" s="1"/>
  <c r="G16" i="4"/>
  <c r="L17" i="6" s="1"/>
  <c r="G17" i="4"/>
  <c r="L18" i="6" s="1"/>
  <c r="N18" i="6" s="1"/>
  <c r="G18" i="4"/>
  <c r="L19" i="6" s="1"/>
  <c r="N19" i="6" s="1"/>
  <c r="G19" i="4"/>
  <c r="L20" i="6" s="1"/>
  <c r="G20" i="4"/>
  <c r="L21" i="6" s="1"/>
  <c r="G21" i="4"/>
  <c r="L22" i="6" s="1"/>
  <c r="G22" i="4"/>
  <c r="L23" i="6" s="1"/>
  <c r="G23" i="4"/>
  <c r="L24" i="6" s="1"/>
  <c r="N24" i="6" s="1"/>
  <c r="G24" i="4"/>
  <c r="G25" i="4"/>
  <c r="G26" i="4"/>
  <c r="G27" i="4"/>
  <c r="G28" i="4"/>
  <c r="G29" i="4"/>
  <c r="G30" i="4"/>
  <c r="L31" i="6" s="1"/>
  <c r="G31" i="4"/>
  <c r="G32" i="4"/>
  <c r="G33" i="4"/>
  <c r="G34" i="4"/>
  <c r="G35" i="4"/>
  <c r="L25" i="6" s="1"/>
  <c r="G36" i="4"/>
  <c r="L26" i="6" s="1"/>
  <c r="G37" i="4"/>
  <c r="L27" i="6" s="1"/>
  <c r="G38" i="4"/>
  <c r="L28" i="6" s="1"/>
  <c r="G39" i="4"/>
  <c r="L29" i="6" s="1"/>
  <c r="N29" i="6" s="1"/>
  <c r="G40" i="4"/>
  <c r="L30" i="6" s="1"/>
  <c r="G2" i="4"/>
  <c r="L7" i="6"/>
  <c r="L15" i="6"/>
  <c r="M4" i="6"/>
  <c r="M5" i="6"/>
  <c r="M6" i="6"/>
  <c r="M7" i="6"/>
  <c r="M8" i="6"/>
  <c r="M9" i="6"/>
  <c r="M10" i="6"/>
  <c r="M11" i="6"/>
  <c r="M12" i="6"/>
  <c r="M13" i="6"/>
  <c r="M14" i="6"/>
  <c r="M15" i="6"/>
  <c r="M16" i="6"/>
  <c r="M17" i="6"/>
  <c r="M18" i="6"/>
  <c r="M19" i="6"/>
  <c r="M20" i="6"/>
  <c r="M21" i="6"/>
  <c r="M22" i="6"/>
  <c r="M23" i="6"/>
  <c r="M24" i="6"/>
  <c r="M25" i="6"/>
  <c r="M26" i="6"/>
  <c r="M27" i="6"/>
  <c r="M28" i="6"/>
  <c r="M29" i="6"/>
  <c r="M30" i="6"/>
  <c r="M31" i="6"/>
  <c r="M3" i="6"/>
  <c r="F3" i="6"/>
  <c r="K3" i="6"/>
  <c r="K4" i="6"/>
  <c r="K5" i="6"/>
  <c r="K6" i="6"/>
  <c r="K7" i="6"/>
  <c r="K8" i="6"/>
  <c r="K9" i="6"/>
  <c r="K10" i="6"/>
  <c r="K11" i="6"/>
  <c r="K12" i="6"/>
  <c r="K13" i="6"/>
  <c r="K14" i="6"/>
  <c r="K15" i="6"/>
  <c r="K16" i="6"/>
  <c r="K17" i="6"/>
  <c r="K18" i="6"/>
  <c r="K19" i="6"/>
  <c r="K20" i="6"/>
  <c r="K21" i="6"/>
  <c r="K22" i="6"/>
  <c r="K23" i="6"/>
  <c r="K24" i="6"/>
  <c r="K25" i="6"/>
  <c r="K26" i="6"/>
  <c r="K27" i="6"/>
  <c r="K28" i="6"/>
  <c r="K29" i="6"/>
  <c r="K30" i="6"/>
  <c r="K31" i="6"/>
  <c r="F4" i="6"/>
  <c r="F5" i="6"/>
  <c r="F6" i="6"/>
  <c r="F7" i="6"/>
  <c r="F8" i="6"/>
  <c r="F9" i="6"/>
  <c r="F10" i="6"/>
  <c r="F11" i="6"/>
  <c r="F12" i="6"/>
  <c r="F13" i="6"/>
  <c r="F14" i="6"/>
  <c r="F15" i="6"/>
  <c r="F16" i="6"/>
  <c r="F17" i="6"/>
  <c r="F18" i="6"/>
  <c r="F19" i="6"/>
  <c r="F20" i="6"/>
  <c r="F21" i="6"/>
  <c r="F22" i="6"/>
  <c r="F23" i="6"/>
  <c r="F24" i="6"/>
  <c r="F25" i="6"/>
  <c r="F26" i="6"/>
  <c r="F27" i="6"/>
  <c r="F28" i="6"/>
  <c r="F29" i="6"/>
  <c r="F30" i="6"/>
  <c r="F31" i="6"/>
  <c r="D3" i="6"/>
  <c r="D4" i="6"/>
  <c r="D5" i="6"/>
  <c r="D6" i="6"/>
  <c r="D7" i="6"/>
  <c r="D8" i="6"/>
  <c r="D9" i="6"/>
  <c r="D10" i="6"/>
  <c r="D11" i="6"/>
  <c r="D12" i="6"/>
  <c r="D13" i="6"/>
  <c r="D14" i="6"/>
  <c r="D15" i="6"/>
  <c r="D16" i="6"/>
  <c r="D17" i="6"/>
  <c r="D18" i="6"/>
  <c r="D19" i="6"/>
  <c r="D20" i="6"/>
  <c r="D21" i="6"/>
  <c r="D22" i="6"/>
  <c r="D23" i="6"/>
  <c r="D24" i="6"/>
  <c r="D25" i="6"/>
  <c r="D26" i="6"/>
  <c r="D27" i="6"/>
  <c r="D28" i="6"/>
  <c r="D29" i="6"/>
  <c r="D30" i="6"/>
  <c r="D31" i="6"/>
  <c r="D2" i="6"/>
  <c r="F20" i="4"/>
  <c r="C21" i="6" s="1"/>
  <c r="H21" i="6" s="1"/>
  <c r="O2" i="5"/>
  <c r="O3" i="5"/>
  <c r="O4" i="5"/>
  <c r="O5" i="5"/>
  <c r="O6" i="5"/>
  <c r="O7" i="5"/>
  <c r="O8" i="5"/>
  <c r="O9" i="5"/>
  <c r="O10" i="5"/>
  <c r="O11" i="5"/>
  <c r="O12" i="5"/>
  <c r="O13" i="5"/>
  <c r="O14" i="5"/>
  <c r="O15" i="5"/>
  <c r="O16" i="5"/>
  <c r="O17" i="5"/>
  <c r="O18" i="5"/>
  <c r="O19" i="5"/>
  <c r="O20" i="5"/>
  <c r="O21" i="5"/>
  <c r="O22" i="5"/>
  <c r="O23" i="5"/>
  <c r="O24" i="5"/>
  <c r="O25" i="5"/>
  <c r="O26" i="5"/>
  <c r="O27" i="5"/>
  <c r="O28" i="5"/>
  <c r="O29" i="5"/>
  <c r="O30" i="5"/>
  <c r="L2" i="5"/>
  <c r="L3" i="5"/>
  <c r="L4" i="5"/>
  <c r="L5" i="5"/>
  <c r="L6" i="5"/>
  <c r="L7" i="5"/>
  <c r="L8" i="5"/>
  <c r="L9" i="5"/>
  <c r="L10" i="5"/>
  <c r="L11" i="5"/>
  <c r="L12" i="5"/>
  <c r="L13" i="5"/>
  <c r="L14" i="5"/>
  <c r="L15" i="5"/>
  <c r="L16" i="5"/>
  <c r="L17" i="5"/>
  <c r="L18" i="5"/>
  <c r="L19" i="5"/>
  <c r="L20" i="5"/>
  <c r="L21" i="5"/>
  <c r="L22" i="5"/>
  <c r="L23" i="5"/>
  <c r="L24" i="5"/>
  <c r="L25" i="5"/>
  <c r="L26" i="5"/>
  <c r="L27" i="5"/>
  <c r="L28" i="5"/>
  <c r="L29" i="5"/>
  <c r="L30" i="5"/>
  <c r="J3" i="5"/>
  <c r="J4" i="5"/>
  <c r="J5" i="5"/>
  <c r="J6" i="5"/>
  <c r="J7" i="5"/>
  <c r="J8" i="5"/>
  <c r="J9" i="5"/>
  <c r="J10" i="5"/>
  <c r="J11" i="5"/>
  <c r="J12" i="5"/>
  <c r="J13" i="5"/>
  <c r="J14" i="5"/>
  <c r="J15" i="5"/>
  <c r="J16" i="5"/>
  <c r="J17" i="5"/>
  <c r="J18" i="5"/>
  <c r="J19" i="5"/>
  <c r="J20" i="5"/>
  <c r="J21" i="5"/>
  <c r="J22" i="5"/>
  <c r="J23" i="5"/>
  <c r="J24" i="5"/>
  <c r="J25" i="5"/>
  <c r="J26" i="5"/>
  <c r="J27" i="5"/>
  <c r="J28" i="5"/>
  <c r="J29" i="5"/>
  <c r="J30" i="5"/>
  <c r="J2" i="5"/>
  <c r="I2" i="5"/>
  <c r="I3" i="5"/>
  <c r="I4" i="5"/>
  <c r="I5" i="5"/>
  <c r="I6" i="5"/>
  <c r="I7" i="5"/>
  <c r="I8" i="5"/>
  <c r="I9" i="5"/>
  <c r="I10" i="5"/>
  <c r="I11" i="5"/>
  <c r="I12" i="5"/>
  <c r="I13" i="5"/>
  <c r="I14" i="5"/>
  <c r="I15" i="5"/>
  <c r="I16" i="5"/>
  <c r="I17" i="5"/>
  <c r="I18" i="5"/>
  <c r="I19" i="5"/>
  <c r="I20" i="5"/>
  <c r="I21" i="5"/>
  <c r="I22" i="5"/>
  <c r="I23" i="5"/>
  <c r="I24" i="5"/>
  <c r="I25" i="5"/>
  <c r="I26" i="5"/>
  <c r="I27" i="5"/>
  <c r="I28" i="5"/>
  <c r="I29" i="5"/>
  <c r="I30" i="5"/>
  <c r="F2" i="5"/>
  <c r="G2" i="5"/>
  <c r="G3" i="5"/>
  <c r="G4" i="5"/>
  <c r="G5" i="5"/>
  <c r="G6" i="5"/>
  <c r="G7" i="5"/>
  <c r="G8" i="5"/>
  <c r="G9" i="5"/>
  <c r="G10" i="5"/>
  <c r="G11" i="5"/>
  <c r="G12" i="5"/>
  <c r="G13" i="5"/>
  <c r="G14" i="5"/>
  <c r="G15" i="5"/>
  <c r="G16" i="5"/>
  <c r="G17" i="5"/>
  <c r="G18" i="5"/>
  <c r="G19" i="5"/>
  <c r="G20" i="5"/>
  <c r="G21" i="5"/>
  <c r="G22" i="5"/>
  <c r="G23" i="5"/>
  <c r="G24" i="5"/>
  <c r="G25" i="5"/>
  <c r="G26" i="5"/>
  <c r="G27" i="5"/>
  <c r="G28" i="5"/>
  <c r="G29" i="5"/>
  <c r="G30" i="5"/>
  <c r="F3" i="5"/>
  <c r="F4" i="5"/>
  <c r="F5" i="5"/>
  <c r="F6" i="5"/>
  <c r="F7" i="5"/>
  <c r="F8" i="5"/>
  <c r="F9" i="5"/>
  <c r="F10" i="5"/>
  <c r="F11" i="5"/>
  <c r="F12" i="5"/>
  <c r="F13" i="5"/>
  <c r="F14" i="5"/>
  <c r="F15" i="5"/>
  <c r="F16" i="5"/>
  <c r="F17" i="5"/>
  <c r="F18" i="5"/>
  <c r="F19" i="5"/>
  <c r="F20" i="5"/>
  <c r="F21" i="5"/>
  <c r="F22" i="5"/>
  <c r="F23" i="5"/>
  <c r="F24" i="5"/>
  <c r="F25" i="5"/>
  <c r="F26" i="5"/>
  <c r="F27" i="5"/>
  <c r="F28" i="5"/>
  <c r="F29" i="5"/>
  <c r="F30" i="5"/>
  <c r="F3" i="4"/>
  <c r="C4" i="6" s="1"/>
  <c r="F4" i="4"/>
  <c r="C5" i="6" s="1"/>
  <c r="F5" i="4"/>
  <c r="C6" i="6" s="1"/>
  <c r="E6" i="6" s="1"/>
  <c r="F6" i="4"/>
  <c r="C7" i="6" s="1"/>
  <c r="F7" i="4"/>
  <c r="C8" i="6" s="1"/>
  <c r="H8" i="6" s="1"/>
  <c r="F8" i="4"/>
  <c r="C9" i="6" s="1"/>
  <c r="F9" i="4"/>
  <c r="C10" i="6" s="1"/>
  <c r="F10" i="4"/>
  <c r="C11" i="6" s="1"/>
  <c r="H11" i="6" s="1"/>
  <c r="F11" i="4"/>
  <c r="C12" i="6" s="1"/>
  <c r="E12" i="6" s="1"/>
  <c r="F12" i="4"/>
  <c r="C13" i="6" s="1"/>
  <c r="H13" i="6" s="1"/>
  <c r="F13" i="4"/>
  <c r="C14" i="6" s="1"/>
  <c r="E14" i="6" s="1"/>
  <c r="F14" i="4"/>
  <c r="C15" i="6" s="1"/>
  <c r="F15" i="4"/>
  <c r="C16" i="6" s="1"/>
  <c r="E16" i="6" s="1"/>
  <c r="F16" i="4"/>
  <c r="C17" i="6" s="1"/>
  <c r="F17" i="4"/>
  <c r="C18" i="6" s="1"/>
  <c r="F18" i="4"/>
  <c r="C19" i="6" s="1"/>
  <c r="H19" i="6" s="1"/>
  <c r="F19" i="4"/>
  <c r="K19" i="5" s="1"/>
  <c r="M19" i="5" s="1"/>
  <c r="N19" i="5" s="1"/>
  <c r="P19" i="5" s="1"/>
  <c r="F21" i="4"/>
  <c r="C22" i="6" s="1"/>
  <c r="H22" i="6" s="1"/>
  <c r="F22" i="4"/>
  <c r="K22" i="5" s="1"/>
  <c r="M22" i="5" s="1"/>
  <c r="F23" i="4"/>
  <c r="C24" i="6" s="1"/>
  <c r="H24" i="6" s="1"/>
  <c r="F24" i="4"/>
  <c r="F25" i="4"/>
  <c r="F26" i="4"/>
  <c r="F27" i="4"/>
  <c r="F28" i="4"/>
  <c r="F29" i="4"/>
  <c r="F30" i="4"/>
  <c r="K30" i="5" s="1"/>
  <c r="M30" i="5" s="1"/>
  <c r="F31" i="4"/>
  <c r="F32" i="4"/>
  <c r="F33" i="4"/>
  <c r="F34" i="4"/>
  <c r="F35" i="4"/>
  <c r="C25" i="6" s="1"/>
  <c r="F36" i="4"/>
  <c r="C26" i="6" s="1"/>
  <c r="F37" i="4"/>
  <c r="C27" i="6" s="1"/>
  <c r="H27" i="6" s="1"/>
  <c r="F38" i="4"/>
  <c r="K27" i="5" s="1"/>
  <c r="M27" i="5" s="1"/>
  <c r="F39" i="4"/>
  <c r="C29" i="6" s="1"/>
  <c r="H29" i="6" s="1"/>
  <c r="F40" i="4"/>
  <c r="C30" i="6" s="1"/>
  <c r="F2" i="4"/>
  <c r="K2" i="5" s="1"/>
  <c r="M2" i="5" s="1"/>
  <c r="E40" i="4"/>
  <c r="E2" i="4"/>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80" i="3"/>
  <c r="H81" i="3"/>
  <c r="H82" i="3"/>
  <c r="H83" i="3"/>
  <c r="H84" i="3"/>
  <c r="H85" i="3"/>
  <c r="H86" i="3"/>
  <c r="H87" i="3"/>
  <c r="H88" i="3"/>
  <c r="H89" i="3"/>
  <c r="H90" i="3"/>
  <c r="H91" i="3"/>
  <c r="H92" i="3"/>
  <c r="H93" i="3"/>
  <c r="H94" i="3"/>
  <c r="H95" i="3"/>
  <c r="H96" i="3"/>
  <c r="H97" i="3"/>
  <c r="H98" i="3"/>
  <c r="H99" i="3"/>
  <c r="H100" i="3"/>
  <c r="H101" i="3"/>
  <c r="H102" i="3"/>
  <c r="H103" i="3"/>
  <c r="H104" i="3"/>
  <c r="H105" i="3"/>
  <c r="H106" i="3"/>
  <c r="H107" i="3"/>
  <c r="H108" i="3"/>
  <c r="H109" i="3"/>
  <c r="H110" i="3"/>
  <c r="H111" i="3"/>
  <c r="H112" i="3"/>
  <c r="H113" i="3"/>
  <c r="H114" i="3"/>
  <c r="H115" i="3"/>
  <c r="H116" i="3"/>
  <c r="H117" i="3"/>
  <c r="H118" i="3"/>
  <c r="H80" i="3"/>
  <c r="G81" i="3"/>
  <c r="G82" i="3"/>
  <c r="G83" i="3"/>
  <c r="G84" i="3"/>
  <c r="G85" i="3"/>
  <c r="G86" i="3"/>
  <c r="G87" i="3"/>
  <c r="G88" i="3"/>
  <c r="G89" i="3"/>
  <c r="G90" i="3"/>
  <c r="G91" i="3"/>
  <c r="G92" i="3"/>
  <c r="G93" i="3"/>
  <c r="G94" i="3"/>
  <c r="G95" i="3"/>
  <c r="G96" i="3"/>
  <c r="G97" i="3"/>
  <c r="G98" i="3"/>
  <c r="G99" i="3"/>
  <c r="G100" i="3"/>
  <c r="G101" i="3"/>
  <c r="G102" i="3"/>
  <c r="G103" i="3"/>
  <c r="G104" i="3"/>
  <c r="G105" i="3"/>
  <c r="G106" i="3"/>
  <c r="G107" i="3"/>
  <c r="G108" i="3"/>
  <c r="G109" i="3"/>
  <c r="G110" i="3"/>
  <c r="G111" i="3"/>
  <c r="G112" i="3"/>
  <c r="G113" i="3"/>
  <c r="G114" i="3"/>
  <c r="G115" i="3"/>
  <c r="G116" i="3"/>
  <c r="G117" i="3"/>
  <c r="G118" i="3"/>
  <c r="G80" i="3"/>
  <c r="F81" i="3"/>
  <c r="F82" i="3"/>
  <c r="F83" i="3"/>
  <c r="F84" i="3"/>
  <c r="F85" i="3"/>
  <c r="F86" i="3"/>
  <c r="F87" i="3"/>
  <c r="F88" i="3"/>
  <c r="F89" i="3"/>
  <c r="F90" i="3"/>
  <c r="F91" i="3"/>
  <c r="F92" i="3"/>
  <c r="F93" i="3"/>
  <c r="F94" i="3"/>
  <c r="F95" i="3"/>
  <c r="F96" i="3"/>
  <c r="F97" i="3"/>
  <c r="F98" i="3"/>
  <c r="F99" i="3"/>
  <c r="F100" i="3"/>
  <c r="F101" i="3"/>
  <c r="F102" i="3"/>
  <c r="F103" i="3"/>
  <c r="F104" i="3"/>
  <c r="F105" i="3"/>
  <c r="F106" i="3"/>
  <c r="F107" i="3"/>
  <c r="F108" i="3"/>
  <c r="F109" i="3"/>
  <c r="F110" i="3"/>
  <c r="F111" i="3"/>
  <c r="F112" i="3"/>
  <c r="F113" i="3"/>
  <c r="F114" i="3"/>
  <c r="F115" i="3"/>
  <c r="F116" i="3"/>
  <c r="F117" i="3"/>
  <c r="F118" i="3"/>
  <c r="F80" i="3"/>
  <c r="F79"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80" i="3"/>
  <c r="E41" i="3"/>
  <c r="I3" i="3"/>
  <c r="I4"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79"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41" i="3"/>
  <c r="I2" i="3"/>
  <c r="H42" i="3"/>
  <c r="H43" i="3"/>
  <c r="H44" i="3"/>
  <c r="H45" i="3"/>
  <c r="H46" i="3"/>
  <c r="H47" i="3"/>
  <c r="H48" i="3"/>
  <c r="H49" i="3"/>
  <c r="H50" i="3"/>
  <c r="H51" i="3"/>
  <c r="H52" i="3"/>
  <c r="H53" i="3"/>
  <c r="H54" i="3"/>
  <c r="H55" i="3"/>
  <c r="H56" i="3"/>
  <c r="H57" i="3"/>
  <c r="H58" i="3"/>
  <c r="H59" i="3"/>
  <c r="H60" i="3"/>
  <c r="H61" i="3"/>
  <c r="H62" i="3"/>
  <c r="H63" i="3"/>
  <c r="H64" i="3"/>
  <c r="H65" i="3"/>
  <c r="H66" i="3"/>
  <c r="H67" i="3"/>
  <c r="H68" i="3"/>
  <c r="H69" i="3"/>
  <c r="H70" i="3"/>
  <c r="H71" i="3"/>
  <c r="H72" i="3"/>
  <c r="H73" i="3"/>
  <c r="H74" i="3"/>
  <c r="H75" i="3"/>
  <c r="H76" i="3"/>
  <c r="H77" i="3"/>
  <c r="H78" i="3"/>
  <c r="H79" i="3"/>
  <c r="H41" i="3"/>
  <c r="G42" i="3"/>
  <c r="G43" i="3"/>
  <c r="G44" i="3"/>
  <c r="G45" i="3"/>
  <c r="G46" i="3"/>
  <c r="G47" i="3"/>
  <c r="G48" i="3"/>
  <c r="G49" i="3"/>
  <c r="G50" i="3"/>
  <c r="G51" i="3"/>
  <c r="G52" i="3"/>
  <c r="G53" i="3"/>
  <c r="G54" i="3"/>
  <c r="G55" i="3"/>
  <c r="G56" i="3"/>
  <c r="G57" i="3"/>
  <c r="G58" i="3"/>
  <c r="G59" i="3"/>
  <c r="G60" i="3"/>
  <c r="G61" i="3"/>
  <c r="G62" i="3"/>
  <c r="G63" i="3"/>
  <c r="G64" i="3"/>
  <c r="G65" i="3"/>
  <c r="G66" i="3"/>
  <c r="G67" i="3"/>
  <c r="G68" i="3"/>
  <c r="G69" i="3"/>
  <c r="G70" i="3"/>
  <c r="G71" i="3"/>
  <c r="G72" i="3"/>
  <c r="G73" i="3"/>
  <c r="G74" i="3"/>
  <c r="G75" i="3"/>
  <c r="G76" i="3"/>
  <c r="G77" i="3"/>
  <c r="G78" i="3"/>
  <c r="G79" i="3"/>
  <c r="G41" i="3"/>
  <c r="G2"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2" i="3"/>
  <c r="E3" i="3"/>
  <c r="E3" i="4"/>
  <c r="E4"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L36" i="4" l="1"/>
  <c r="M36" i="4"/>
  <c r="J36" i="4"/>
  <c r="L28" i="4"/>
  <c r="J28" i="4"/>
  <c r="M28" i="4"/>
  <c r="L20" i="4"/>
  <c r="J20" i="4"/>
  <c r="M20" i="4"/>
  <c r="L12" i="4"/>
  <c r="M12" i="4"/>
  <c r="J12" i="4"/>
  <c r="L4" i="4"/>
  <c r="M4" i="4"/>
  <c r="J4" i="4"/>
  <c r="M13" i="4"/>
  <c r="L13" i="4"/>
  <c r="J13" i="4"/>
  <c r="M11" i="4"/>
  <c r="J11" i="4"/>
  <c r="L11" i="4"/>
  <c r="M21" i="4"/>
  <c r="L21" i="4"/>
  <c r="J21" i="4"/>
  <c r="M35" i="4"/>
  <c r="J35" i="4"/>
  <c r="L35" i="4"/>
  <c r="L34" i="4"/>
  <c r="J34" i="4"/>
  <c r="M34" i="4"/>
  <c r="M37" i="4"/>
  <c r="J37" i="4"/>
  <c r="L37" i="4"/>
  <c r="L29" i="4"/>
  <c r="M29" i="4"/>
  <c r="J29" i="4"/>
  <c r="L5" i="4"/>
  <c r="M5" i="4"/>
  <c r="J5" i="4"/>
  <c r="M27" i="4"/>
  <c r="J27" i="4"/>
  <c r="L27" i="4"/>
  <c r="M3" i="4"/>
  <c r="J3" i="4"/>
  <c r="K3" i="4"/>
  <c r="L3" i="4"/>
  <c r="J26" i="4"/>
  <c r="L26" i="4"/>
  <c r="M26" i="4"/>
  <c r="I33" i="4"/>
  <c r="J33" i="4"/>
  <c r="L33" i="4"/>
  <c r="M33" i="4"/>
  <c r="J25" i="4"/>
  <c r="L25" i="4"/>
  <c r="M25" i="4"/>
  <c r="J17" i="4"/>
  <c r="L17" i="4"/>
  <c r="M17" i="4"/>
  <c r="K9" i="4"/>
  <c r="J9" i="4"/>
  <c r="L9" i="4"/>
  <c r="M9" i="4"/>
  <c r="J40" i="4"/>
  <c r="L40" i="4"/>
  <c r="M40" i="4"/>
  <c r="M19" i="4"/>
  <c r="J19" i="4"/>
  <c r="L19" i="4"/>
  <c r="J10" i="4"/>
  <c r="K10" i="4"/>
  <c r="L10" i="4"/>
  <c r="M10" i="4"/>
  <c r="J32" i="4"/>
  <c r="L32" i="4"/>
  <c r="M32" i="4"/>
  <c r="J16" i="4"/>
  <c r="L16" i="4"/>
  <c r="M16" i="4"/>
  <c r="M39" i="4"/>
  <c r="L39" i="4"/>
  <c r="J39" i="4"/>
  <c r="L31" i="4"/>
  <c r="M31" i="4"/>
  <c r="J31" i="4"/>
  <c r="J23" i="4"/>
  <c r="M23" i="4"/>
  <c r="L23" i="4"/>
  <c r="L15" i="4"/>
  <c r="M15" i="4"/>
  <c r="J15" i="4"/>
  <c r="L7" i="4"/>
  <c r="M7" i="4"/>
  <c r="J7" i="4"/>
  <c r="J18" i="4"/>
  <c r="L18" i="4"/>
  <c r="M18" i="4"/>
  <c r="J2" i="4"/>
  <c r="L2" i="4"/>
  <c r="M2" i="4"/>
  <c r="J24" i="4"/>
  <c r="L24" i="4"/>
  <c r="M24" i="4"/>
  <c r="J8" i="4"/>
  <c r="L8" i="4"/>
  <c r="M8" i="4"/>
  <c r="J38" i="4"/>
  <c r="L38" i="4"/>
  <c r="M38" i="4"/>
  <c r="J30" i="4"/>
  <c r="L30" i="4"/>
  <c r="M30" i="4"/>
  <c r="J22" i="4"/>
  <c r="L22" i="4"/>
  <c r="M22" i="4"/>
  <c r="I22" i="4"/>
  <c r="J14" i="4"/>
  <c r="L14" i="4"/>
  <c r="M14" i="4"/>
  <c r="J6" i="4"/>
  <c r="L6" i="4"/>
  <c r="M6" i="4"/>
  <c r="N7" i="6"/>
  <c r="H4" i="6"/>
  <c r="N30" i="6"/>
  <c r="N17" i="6"/>
  <c r="N9" i="6"/>
  <c r="E25" i="6"/>
  <c r="N28" i="6"/>
  <c r="N31" i="6"/>
  <c r="N23" i="6"/>
  <c r="H17" i="6"/>
  <c r="H9" i="6"/>
  <c r="N27" i="6"/>
  <c r="N22" i="6"/>
  <c r="N14" i="6"/>
  <c r="N6" i="6"/>
  <c r="H30" i="6"/>
  <c r="N26" i="6"/>
  <c r="N21" i="6"/>
  <c r="N13" i="6"/>
  <c r="N5" i="6"/>
  <c r="H15" i="6"/>
  <c r="E7" i="6"/>
  <c r="N15" i="6"/>
  <c r="N25" i="6"/>
  <c r="N20" i="6"/>
  <c r="N12" i="6"/>
  <c r="N4" i="6"/>
  <c r="L3" i="6"/>
  <c r="N3" i="6" s="1"/>
  <c r="K3" i="5"/>
  <c r="M3" i="5" s="1"/>
  <c r="N3" i="5" s="1"/>
  <c r="P3" i="5" s="1"/>
  <c r="C31" i="6"/>
  <c r="H31" i="6" s="1"/>
  <c r="K11" i="5"/>
  <c r="M11" i="5" s="1"/>
  <c r="N11" i="5" s="1"/>
  <c r="P11" i="5" s="1"/>
  <c r="C28" i="6"/>
  <c r="H28" i="6" s="1"/>
  <c r="C23" i="6"/>
  <c r="H23" i="6" s="1"/>
  <c r="C20" i="6"/>
  <c r="H20" i="6" s="1"/>
  <c r="E5" i="6"/>
  <c r="H5" i="6"/>
  <c r="E26" i="6"/>
  <c r="H26" i="6"/>
  <c r="E18" i="6"/>
  <c r="H18" i="6"/>
  <c r="E10" i="6"/>
  <c r="H10" i="6"/>
  <c r="K14" i="5"/>
  <c r="M14" i="5" s="1"/>
  <c r="N14" i="5" s="1"/>
  <c r="P14" i="5" s="1"/>
  <c r="K29" i="5"/>
  <c r="M29" i="5" s="1"/>
  <c r="N29" i="5" s="1"/>
  <c r="P29" i="5" s="1"/>
  <c r="K21" i="5"/>
  <c r="M21" i="5" s="1"/>
  <c r="N21" i="5" s="1"/>
  <c r="P21" i="5" s="1"/>
  <c r="K13" i="5"/>
  <c r="M13" i="5" s="1"/>
  <c r="N13" i="5" s="1"/>
  <c r="P13" i="5" s="1"/>
  <c r="K5" i="5"/>
  <c r="M5" i="5" s="1"/>
  <c r="N5" i="5" s="1"/>
  <c r="P5" i="5" s="1"/>
  <c r="K6" i="5"/>
  <c r="M6" i="5" s="1"/>
  <c r="N6" i="5" s="1"/>
  <c r="P6" i="5" s="1"/>
  <c r="K28" i="5"/>
  <c r="M28" i="5" s="1"/>
  <c r="N28" i="5" s="1"/>
  <c r="P28" i="5" s="1"/>
  <c r="K20" i="5"/>
  <c r="M20" i="5" s="1"/>
  <c r="N20" i="5" s="1"/>
  <c r="P20" i="5" s="1"/>
  <c r="K12" i="5"/>
  <c r="M12" i="5" s="1"/>
  <c r="N12" i="5" s="1"/>
  <c r="P12" i="5" s="1"/>
  <c r="K4" i="5"/>
  <c r="M4" i="5" s="1"/>
  <c r="N4" i="5" s="1"/>
  <c r="P4" i="5" s="1"/>
  <c r="K26" i="5"/>
  <c r="M26" i="5" s="1"/>
  <c r="N26" i="5" s="1"/>
  <c r="P26" i="5" s="1"/>
  <c r="K18" i="5"/>
  <c r="M18" i="5" s="1"/>
  <c r="N18" i="5" s="1"/>
  <c r="P18" i="5" s="1"/>
  <c r="K10" i="5"/>
  <c r="M10" i="5" s="1"/>
  <c r="N10" i="5" s="1"/>
  <c r="P10" i="5" s="1"/>
  <c r="C3" i="6"/>
  <c r="G3" i="6" s="1"/>
  <c r="K25" i="5"/>
  <c r="M25" i="5" s="1"/>
  <c r="N25" i="5" s="1"/>
  <c r="P25" i="5" s="1"/>
  <c r="K17" i="5"/>
  <c r="M17" i="5" s="1"/>
  <c r="N17" i="5" s="1"/>
  <c r="P17" i="5" s="1"/>
  <c r="K9" i="5"/>
  <c r="M9" i="5" s="1"/>
  <c r="N9" i="5" s="1"/>
  <c r="P9" i="5" s="1"/>
  <c r="K24" i="5"/>
  <c r="M24" i="5" s="1"/>
  <c r="N24" i="5" s="1"/>
  <c r="P24" i="5" s="1"/>
  <c r="K16" i="5"/>
  <c r="M16" i="5" s="1"/>
  <c r="N16" i="5" s="1"/>
  <c r="P16" i="5" s="1"/>
  <c r="K8" i="5"/>
  <c r="M8" i="5" s="1"/>
  <c r="N8" i="5" s="1"/>
  <c r="P8" i="5" s="1"/>
  <c r="K23" i="5"/>
  <c r="M23" i="5" s="1"/>
  <c r="N23" i="5" s="1"/>
  <c r="P23" i="5" s="1"/>
  <c r="K15" i="5"/>
  <c r="M15" i="5" s="1"/>
  <c r="N15" i="5" s="1"/>
  <c r="P15" i="5" s="1"/>
  <c r="K7" i="5"/>
  <c r="M7" i="5" s="1"/>
  <c r="N7" i="5" s="1"/>
  <c r="P7" i="5" s="1"/>
  <c r="E29" i="6"/>
  <c r="E13" i="6"/>
  <c r="E9" i="6"/>
  <c r="E21" i="6"/>
  <c r="E17" i="6"/>
  <c r="H25" i="6"/>
  <c r="H7" i="6"/>
  <c r="E15" i="6"/>
  <c r="E24" i="6"/>
  <c r="E4" i="6"/>
  <c r="E8" i="6"/>
  <c r="H12" i="6"/>
  <c r="H6" i="6"/>
  <c r="H14" i="6"/>
  <c r="E22" i="6"/>
  <c r="E30" i="6"/>
  <c r="H16" i="6"/>
  <c r="E27" i="6"/>
  <c r="G30" i="6"/>
  <c r="G22" i="6"/>
  <c r="G14" i="6"/>
  <c r="G6" i="6"/>
  <c r="N22" i="5"/>
  <c r="P22" i="5" s="1"/>
  <c r="G29" i="6"/>
  <c r="G21" i="6"/>
  <c r="G13" i="6"/>
  <c r="G5" i="6"/>
  <c r="G12" i="6"/>
  <c r="G4" i="6"/>
  <c r="G27" i="6"/>
  <c r="N27" i="5"/>
  <c r="P27" i="5" s="1"/>
  <c r="G26" i="6"/>
  <c r="G18" i="6"/>
  <c r="G10" i="6"/>
  <c r="G25" i="6"/>
  <c r="G17" i="6"/>
  <c r="G9" i="6"/>
  <c r="N30" i="5"/>
  <c r="P30" i="5" s="1"/>
  <c r="G24" i="6"/>
  <c r="G16" i="6"/>
  <c r="G8" i="6"/>
  <c r="G15" i="6"/>
  <c r="G7" i="6"/>
  <c r="N2" i="5"/>
  <c r="P2" i="5" s="1"/>
  <c r="H34" i="4"/>
  <c r="I34" i="4" s="1"/>
  <c r="H26" i="4"/>
  <c r="I26" i="4" s="1"/>
  <c r="H18" i="4"/>
  <c r="I18" i="4" s="1"/>
  <c r="H10" i="4"/>
  <c r="I10" i="4" s="1"/>
  <c r="H2" i="4"/>
  <c r="I2" i="4" s="1"/>
  <c r="H33" i="4"/>
  <c r="K33" i="4" s="1"/>
  <c r="H25" i="4"/>
  <c r="I25" i="4" s="1"/>
  <c r="H17" i="4"/>
  <c r="I17" i="4" s="1"/>
  <c r="H9" i="4"/>
  <c r="I9" i="4" s="1"/>
  <c r="H40" i="4"/>
  <c r="I40" i="4" s="1"/>
  <c r="H32" i="4"/>
  <c r="K32" i="4" s="1"/>
  <c r="H24" i="4"/>
  <c r="K24" i="4" s="1"/>
  <c r="H16" i="4"/>
  <c r="K16" i="4" s="1"/>
  <c r="H8" i="4"/>
  <c r="I8" i="4" s="1"/>
  <c r="H39" i="4"/>
  <c r="I39" i="4" s="1"/>
  <c r="H31" i="4"/>
  <c r="I31" i="4" s="1"/>
  <c r="H23" i="4"/>
  <c r="K23" i="4" s="1"/>
  <c r="H15" i="4"/>
  <c r="I15" i="4" s="1"/>
  <c r="H7" i="4"/>
  <c r="I7" i="4" s="1"/>
  <c r="H38" i="4"/>
  <c r="I38" i="4" s="1"/>
  <c r="H30" i="4"/>
  <c r="K30" i="4" s="1"/>
  <c r="H22" i="4"/>
  <c r="K22" i="4" s="1"/>
  <c r="H14" i="4"/>
  <c r="K14" i="4" s="1"/>
  <c r="H6" i="4"/>
  <c r="K6" i="4" s="1"/>
  <c r="H37" i="4"/>
  <c r="K37" i="4" s="1"/>
  <c r="H29" i="4"/>
  <c r="I29" i="4" s="1"/>
  <c r="H21" i="4"/>
  <c r="K21" i="4" s="1"/>
  <c r="H13" i="4"/>
  <c r="K13" i="4" s="1"/>
  <c r="H5" i="4"/>
  <c r="K5" i="4" s="1"/>
  <c r="H36" i="4"/>
  <c r="I36" i="4" s="1"/>
  <c r="H28" i="4"/>
  <c r="K28" i="4" s="1"/>
  <c r="H20" i="4"/>
  <c r="I20" i="4" s="1"/>
  <c r="H12" i="4"/>
  <c r="I12" i="4" s="1"/>
  <c r="H4" i="4"/>
  <c r="K4" i="4" s="1"/>
  <c r="H35" i="4"/>
  <c r="I35" i="4" s="1"/>
  <c r="H27" i="4"/>
  <c r="I27" i="4" s="1"/>
  <c r="H19" i="4"/>
  <c r="I19" i="4" s="1"/>
  <c r="H11" i="4"/>
  <c r="K11" i="4" s="1"/>
  <c r="H3" i="4"/>
  <c r="I3" i="4" s="1"/>
  <c r="K8" i="4" l="1"/>
  <c r="K18" i="4"/>
  <c r="I23" i="4"/>
  <c r="I32" i="4"/>
  <c r="I5" i="4"/>
  <c r="K29" i="4"/>
  <c r="I11" i="4"/>
  <c r="K38" i="4"/>
  <c r="K39" i="4"/>
  <c r="K40" i="4"/>
  <c r="K25" i="4"/>
  <c r="K34" i="4"/>
  <c r="I4" i="4"/>
  <c r="K20" i="4"/>
  <c r="I28" i="4"/>
  <c r="I14" i="4"/>
  <c r="K15" i="4"/>
  <c r="K26" i="4"/>
  <c r="I21" i="4"/>
  <c r="I24" i="4"/>
  <c r="K2" i="4"/>
  <c r="I16" i="4"/>
  <c r="K19" i="4"/>
  <c r="K17" i="4"/>
  <c r="K27" i="4"/>
  <c r="I37" i="4"/>
  <c r="I13" i="4"/>
  <c r="K36" i="4"/>
  <c r="I30" i="4"/>
  <c r="K31" i="4"/>
  <c r="K35" i="4"/>
  <c r="K12" i="4"/>
  <c r="I6" i="4"/>
  <c r="K7" i="4"/>
  <c r="N32" i="6"/>
  <c r="E28" i="6"/>
  <c r="G28" i="6"/>
  <c r="E20" i="6"/>
  <c r="G20" i="6"/>
  <c r="G23" i="6"/>
  <c r="E23" i="6"/>
  <c r="E3" i="6"/>
  <c r="H3" i="6"/>
  <c r="N35" i="6" s="1"/>
  <c r="E31" i="6"/>
  <c r="G31" i="6"/>
  <c r="E19" i="6"/>
  <c r="G19" i="6"/>
  <c r="E11" i="6"/>
  <c r="G11" i="6"/>
  <c r="D3" i="4" l="1"/>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2" i="4"/>
  <c r="C3"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2" i="4"/>
  <c r="F2" i="3"/>
  <c r="B3" i="4"/>
  <c r="B4" i="4"/>
  <c r="B5" i="4"/>
  <c r="B6" i="4"/>
  <c r="B7" i="4"/>
  <c r="B8" i="4"/>
  <c r="B9" i="4"/>
  <c r="B10" i="4"/>
  <c r="B11" i="4"/>
  <c r="B12" i="4"/>
  <c r="B13" i="4"/>
  <c r="B14" i="4"/>
  <c r="B15" i="4"/>
  <c r="B16" i="4"/>
  <c r="B17" i="4"/>
  <c r="B18" i="4"/>
  <c r="B19" i="4"/>
  <c r="B20" i="4"/>
  <c r="B21" i="4"/>
  <c r="B22" i="4"/>
  <c r="B23" i="4"/>
  <c r="B24" i="4"/>
  <c r="B25" i="4"/>
  <c r="B26" i="4"/>
  <c r="B27" i="4"/>
  <c r="B28" i="4"/>
  <c r="B29" i="4"/>
  <c r="B30" i="4"/>
  <c r="B31" i="4"/>
  <c r="B32" i="4"/>
  <c r="B33" i="4"/>
  <c r="B34" i="4"/>
  <c r="B35" i="4"/>
  <c r="B36" i="4"/>
  <c r="B37" i="4"/>
  <c r="B38" i="4"/>
  <c r="B39" i="4"/>
  <c r="B40" i="4"/>
  <c r="B2" i="4"/>
  <c r="H3" i="3" l="1"/>
  <c r="H4" i="3"/>
  <c r="H5" i="3"/>
  <c r="H6" i="3"/>
  <c r="H7" i="3"/>
  <c r="H8" i="3"/>
  <c r="H9" i="3"/>
  <c r="H10" i="3"/>
  <c r="H11" i="3"/>
  <c r="H12" i="3"/>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2" i="3"/>
  <c r="G3" i="3"/>
  <c r="G4" i="3"/>
  <c r="G5" i="3"/>
  <c r="G6" i="3"/>
  <c r="G7" i="3"/>
  <c r="G8" i="3"/>
  <c r="G9" i="3"/>
  <c r="G10" i="3"/>
  <c r="G11" i="3"/>
  <c r="G12" i="3"/>
  <c r="G13" i="3"/>
  <c r="G14" i="3"/>
  <c r="G15" i="3"/>
  <c r="G16" i="3"/>
  <c r="G17" i="3"/>
  <c r="G18" i="3"/>
  <c r="G19" i="3"/>
  <c r="G20" i="3"/>
  <c r="G21" i="3"/>
  <c r="G22" i="3"/>
  <c r="G23" i="3"/>
  <c r="G24" i="3"/>
  <c r="G25" i="3"/>
  <c r="G26" i="3"/>
  <c r="G27" i="3"/>
  <c r="G28" i="3"/>
  <c r="G29" i="3"/>
  <c r="G30" i="3"/>
  <c r="G31" i="3"/>
  <c r="G32" i="3"/>
  <c r="G33" i="3"/>
  <c r="G34" i="3"/>
  <c r="G35" i="3"/>
  <c r="G36" i="3"/>
  <c r="G37" i="3"/>
  <c r="G38" i="3"/>
  <c r="G39" i="3"/>
  <c r="G40" i="3"/>
  <c r="E4"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F3" i="3"/>
  <c r="F4" i="3"/>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D2" i="1" l="1"/>
  <c r="D3" i="1"/>
  <c r="D4" i="1"/>
  <c r="D5" i="1"/>
  <c r="D6" i="1"/>
  <c r="D7" i="1"/>
  <c r="D8" i="1"/>
  <c r="D9" i="1"/>
  <c r="D10" i="1"/>
  <c r="D11" i="1"/>
  <c r="D12" i="1"/>
  <c r="D13" i="1"/>
  <c r="D14" i="1"/>
  <c r="D15" i="1"/>
  <c r="D16" i="1"/>
  <c r="D17" i="1"/>
  <c r="D18" i="1"/>
  <c r="D19" i="1"/>
  <c r="D20" i="1"/>
  <c r="D21" i="1"/>
  <c r="D22" i="1"/>
  <c r="D23" i="1"/>
  <c r="D24" i="1"/>
  <c r="D25" i="1"/>
  <c r="D26" i="1"/>
  <c r="D27" i="1"/>
  <c r="D28" i="1"/>
  <c r="D29" i="1"/>
  <c r="D30"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CD63140-4D62-4B1D-A8E3-72E57B654073}" keepAlive="1" name="ThisWorkbookDataModel" description="Data Model" type="5" refreshedVersion="6"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2" xr16:uid="{969664CE-C30F-4A44-8ED2-0869A7CCB729}" name="WorksheetConnection_Bread Store.xlsx!Table1" type="102" refreshedVersion="6" minRefreshableVersion="5">
    <extLst>
      <ext xmlns:x15="http://schemas.microsoft.com/office/spreadsheetml/2010/11/main" uri="{DE250136-89BD-433C-8126-D09CA5730AF9}">
        <x15:connection id="Table1">
          <x15:rangePr sourceName="_xlcn.WorksheetConnection_BreadStore.xlsxTable11"/>
        </x15:connection>
      </ext>
    </extLst>
  </connection>
  <connection id="3" xr16:uid="{BA0F9F7C-3B18-4870-B46C-CE2A72E07CDC}" name="WorksheetConnection_Bread Store.xlsx!Table2" type="102" refreshedVersion="6" minRefreshableVersion="5">
    <extLst>
      <ext xmlns:x15="http://schemas.microsoft.com/office/spreadsheetml/2010/11/main" uri="{DE250136-89BD-433C-8126-D09CA5730AF9}">
        <x15:connection id="Table2">
          <x15:rangePr sourceName="_xlcn.WorksheetConnection_BreadStore.xlsxTable21"/>
        </x15:connection>
      </ext>
    </extLst>
  </connection>
  <connection id="4" xr16:uid="{89704AB2-11DE-4108-A3B9-2F18709FF3C1}" name="WorksheetConnection_Bread Store.xlsx!Table4" type="102" refreshedVersion="6" minRefreshableVersion="5">
    <extLst>
      <ext xmlns:x15="http://schemas.microsoft.com/office/spreadsheetml/2010/11/main" uri="{DE250136-89BD-433C-8126-D09CA5730AF9}">
        <x15:connection id="Table4">
          <x15:rangePr sourceName="_xlcn.WorksheetConnection_BreadStore.xlsxTable41"/>
        </x15:connection>
      </ext>
    </extLst>
  </connection>
  <connection id="5" xr16:uid="{EEF21627-4B89-4F1D-8E18-E0B3C0253B4E}" name="WorksheetConnection_Bread Store.xlsx!Table5" type="102" refreshedVersion="6" minRefreshableVersion="5">
    <extLst>
      <ext xmlns:x15="http://schemas.microsoft.com/office/spreadsheetml/2010/11/main" uri="{DE250136-89BD-433C-8126-D09CA5730AF9}">
        <x15:connection id="Table5">
          <x15:rangePr sourceName="_xlcn.WorksheetConnection_BreadStore.xlsxTable51"/>
        </x15:connection>
      </ext>
    </extLst>
  </connection>
</connections>
</file>

<file path=xl/sharedStrings.xml><?xml version="1.0" encoding="utf-8"?>
<sst xmlns="http://schemas.openxmlformats.org/spreadsheetml/2006/main" count="1002" uniqueCount="304">
  <si>
    <t>Customer ID</t>
  </si>
  <si>
    <t>Customer Name</t>
  </si>
  <si>
    <t>Customer Birth</t>
  </si>
  <si>
    <t>Age</t>
  </si>
  <si>
    <t>Customer Address</t>
  </si>
  <si>
    <t>Customer Telp</t>
  </si>
  <si>
    <t>Country</t>
  </si>
  <si>
    <t>City</t>
  </si>
  <si>
    <t>State</t>
  </si>
  <si>
    <t>Postal Code</t>
  </si>
  <si>
    <t>ABDUL AZIS</t>
  </si>
  <si>
    <t xml:space="preserve">AGUNG SETYO </t>
  </si>
  <si>
    <t>AHMAD RIFALDI</t>
  </si>
  <si>
    <t>ALDI PRATAMA</t>
  </si>
  <si>
    <t>ARIS UNTUNG</t>
  </si>
  <si>
    <t>BAHARUDIN NURIS</t>
  </si>
  <si>
    <t>CARAMEL SILVIA</t>
  </si>
  <si>
    <t>FARUQ AMRULLAH</t>
  </si>
  <si>
    <t>FATHOR ROZI</t>
  </si>
  <si>
    <t>HOLIL ASYARI</t>
  </si>
  <si>
    <t>NURUL QOMARI</t>
  </si>
  <si>
    <t>QOMARUS ZAMAN</t>
  </si>
  <si>
    <t>RIRIN AGUSTINA</t>
  </si>
  <si>
    <t>WAHYUDI HAKIM</t>
  </si>
  <si>
    <t>IKA FEBRIANTI</t>
  </si>
  <si>
    <t>ISNAINI DESY</t>
  </si>
  <si>
    <t>IMAN MAEL</t>
  </si>
  <si>
    <t>JOKO SUBROTO</t>
  </si>
  <si>
    <t>KURNIA KARTIKA</t>
  </si>
  <si>
    <t xml:space="preserve">KURNIA HARRY </t>
  </si>
  <si>
    <t>LAILI HAMDIYAH</t>
  </si>
  <si>
    <t>MUAULANA SOBRI</t>
  </si>
  <si>
    <t>MIKRO AMIRUDDIN</t>
  </si>
  <si>
    <t>NUR HASANAH</t>
  </si>
  <si>
    <t>RIZAL AGUSTINO</t>
  </si>
  <si>
    <t>WAHYUDA AKBAR</t>
  </si>
  <si>
    <t>AS - 10002</t>
  </si>
  <si>
    <t>AS - 10027</t>
  </si>
  <si>
    <t>AR - 10003</t>
  </si>
  <si>
    <t>AU - 10005</t>
  </si>
  <si>
    <t>AP - 10004</t>
  </si>
  <si>
    <t>AA - 10001</t>
  </si>
  <si>
    <t>BN - 10006</t>
  </si>
  <si>
    <t>CS - 10007</t>
  </si>
  <si>
    <t>DECKY JAYA</t>
  </si>
  <si>
    <t>DJ - 10008</t>
  </si>
  <si>
    <t>FQ - 10009</t>
  </si>
  <si>
    <t>FR - 10010</t>
  </si>
  <si>
    <t>HA - 10011</t>
  </si>
  <si>
    <t>IF - 10012</t>
  </si>
  <si>
    <t>ID - 10013</t>
  </si>
  <si>
    <t>IM - 10014</t>
  </si>
  <si>
    <t>JS - 10015</t>
  </si>
  <si>
    <t>KK - 10016</t>
  </si>
  <si>
    <t>KH - 10017</t>
  </si>
  <si>
    <t>KB - 10018</t>
  </si>
  <si>
    <t>KUSAIRI BAHARUDIN</t>
  </si>
  <si>
    <t>LH - 10019</t>
  </si>
  <si>
    <t>MS - 10020</t>
  </si>
  <si>
    <t>MA - 10021</t>
  </si>
  <si>
    <t>MA - 10022</t>
  </si>
  <si>
    <t>MUAWANAH AMIN</t>
  </si>
  <si>
    <t>NH - 10023</t>
  </si>
  <si>
    <t>NQ - 10024</t>
  </si>
  <si>
    <t>QZ - 10025</t>
  </si>
  <si>
    <t>RA - 10026</t>
  </si>
  <si>
    <t>WH - 10028</t>
  </si>
  <si>
    <t>WA - 10029</t>
  </si>
  <si>
    <t> Pasar Palasari 21 TB</t>
  </si>
  <si>
    <t>Indonesia</t>
  </si>
  <si>
    <t>West Java</t>
  </si>
  <si>
    <t>Bandung</t>
  </si>
  <si>
    <t>  Jl Cilampe 5 RT 003/07</t>
  </si>
  <si>
    <t>Jakarta</t>
  </si>
  <si>
    <t>DKI Jakarta</t>
  </si>
  <si>
    <t>JL. Margonda Raya No. 48B</t>
  </si>
  <si>
    <t>Depok</t>
  </si>
  <si>
    <t>Pancoran Mas</t>
  </si>
  <si>
    <t>Jl Kimia 8 Pav, Dki Jakarta</t>
  </si>
  <si>
    <t>Jl Kb Jeruk Baru Bl B/5</t>
  </si>
  <si>
    <t>Jl Arief Rachman Hakim 150,</t>
  </si>
  <si>
    <t>East Java</t>
  </si>
  <si>
    <t>Surabaya</t>
  </si>
  <si>
    <t>Jl Majapahit 26 Y</t>
  </si>
  <si>
    <t>Jl Ketintang Baru IV BT/8</t>
  </si>
  <si>
    <t xml:space="preserve">l Raya Alternatif Cibubur </t>
  </si>
  <si>
    <t>Jl Margomulyo 44 Bl DD/23</t>
  </si>
  <si>
    <t>l Nogosari Lor 17 Yogyakarta</t>
  </si>
  <si>
    <t>Jl Madrasah I 11 RT 008/10</t>
  </si>
  <si>
    <t>Jl Bima 9</t>
  </si>
  <si>
    <t>Jl Gegerkalong Hilir 9</t>
  </si>
  <si>
    <t>Jl Pemuda 27</t>
  </si>
  <si>
    <t>Jl Bandengan Utr 81 Bl B/40-41</t>
  </si>
  <si>
    <t>Jl Sinabung I 1 RT 002/05</t>
  </si>
  <si>
    <t>Jl Genteng Besar 65</t>
  </si>
  <si>
    <t>Jl Raya Kec 9A RT 003/02</t>
  </si>
  <si>
    <t>Jl Pintu 1</t>
  </si>
  <si>
    <t>Psr Tanah Abang E/12/A-14 Bl A</t>
  </si>
  <si>
    <t>Jl Melati Tugu VII 14</t>
  </si>
  <si>
    <t>Jl Kedung Cowek 67</t>
  </si>
  <si>
    <t>Jl MPR Raya Kav 1 RT 005/11</t>
  </si>
  <si>
    <t>L Sulfat Agung 10 No. 2,</t>
  </si>
  <si>
    <t>Kompl Gading Kirana Tmr IX Bl A-10/25</t>
  </si>
  <si>
    <t>Jl Jend Sudirman 217</t>
  </si>
  <si>
    <t>Jl Raya Pejuangan Prisma Kedoya</t>
  </si>
  <si>
    <t>Jl Mangga 11 R</t>
  </si>
  <si>
    <t>Yogyakarta</t>
  </si>
  <si>
    <t>Malang</t>
  </si>
  <si>
    <t>Semarang</t>
  </si>
  <si>
    <t>Central Java</t>
  </si>
  <si>
    <t>Item ID</t>
  </si>
  <si>
    <t>Category</t>
  </si>
  <si>
    <t>Sub Category</t>
  </si>
  <si>
    <t>Item Name</t>
  </si>
  <si>
    <t>Cost Price Per Unit</t>
  </si>
  <si>
    <t>Sale Price Per Unit</t>
  </si>
  <si>
    <t>Code</t>
  </si>
  <si>
    <t>Item Mutation</t>
  </si>
  <si>
    <t>Bakery Products</t>
  </si>
  <si>
    <t>Milk And Dairy Products</t>
  </si>
  <si>
    <t>Confectionery Products</t>
  </si>
  <si>
    <t>Bread</t>
  </si>
  <si>
    <t>Rolls</t>
  </si>
  <si>
    <t>Cake</t>
  </si>
  <si>
    <t>Yogurt</t>
  </si>
  <si>
    <t>Milk</t>
  </si>
  <si>
    <t>Cheese</t>
  </si>
  <si>
    <t>Chocolate</t>
  </si>
  <si>
    <t>Cookies And Biscuits</t>
  </si>
  <si>
    <t>Snack</t>
  </si>
  <si>
    <t>Toast</t>
  </si>
  <si>
    <t>BP-BR-10001100</t>
  </si>
  <si>
    <t>BP-BR-10001101</t>
  </si>
  <si>
    <t>BP-BR-10001102</t>
  </si>
  <si>
    <t>BP-TO-10001103</t>
  </si>
  <si>
    <t>BP-TO-10001104</t>
  </si>
  <si>
    <t>BP-TO-10001105</t>
  </si>
  <si>
    <t>BP-TO-10001106</t>
  </si>
  <si>
    <t>BP-TO-10001107</t>
  </si>
  <si>
    <t>BP-TO-10001108</t>
  </si>
  <si>
    <t>BP-RO-10001109</t>
  </si>
  <si>
    <t>BP-RO-10001110</t>
  </si>
  <si>
    <t>BP-RO-10001111</t>
  </si>
  <si>
    <t>BP-RO-10001112</t>
  </si>
  <si>
    <t>BP-CA-10001113</t>
  </si>
  <si>
    <t>BP-CA-10001114</t>
  </si>
  <si>
    <t>BP-CA-10001115</t>
  </si>
  <si>
    <t>BP-CA-10001116</t>
  </si>
  <si>
    <t>MD-YO-2000200</t>
  </si>
  <si>
    <t>MD-YO-2000201</t>
  </si>
  <si>
    <t>MD-YO-2000202</t>
  </si>
  <si>
    <t>MD-MI-2000203</t>
  </si>
  <si>
    <t>MD-MI-2000204</t>
  </si>
  <si>
    <t>MD-MI-2000205</t>
  </si>
  <si>
    <t>MD-MI-2000206</t>
  </si>
  <si>
    <t>MD-MI-2000207</t>
  </si>
  <si>
    <t>MD-CH-2000208</t>
  </si>
  <si>
    <t>MD-CH-2000209</t>
  </si>
  <si>
    <t>MD-CH-2000210</t>
  </si>
  <si>
    <t>CP-CH-3000300</t>
  </si>
  <si>
    <t>CP-CH-3000301</t>
  </si>
  <si>
    <t>CP-CH-3000302</t>
  </si>
  <si>
    <t>CP-CH-3000303</t>
  </si>
  <si>
    <t>CP-CB-3000304</t>
  </si>
  <si>
    <t>CP-CB-3000305</t>
  </si>
  <si>
    <t>CP-CB-3000306</t>
  </si>
  <si>
    <t>CP-CB-3000307</t>
  </si>
  <si>
    <t>CP-SN-3000308</t>
  </si>
  <si>
    <t>CP-SN-3000309</t>
  </si>
  <si>
    <t>CP-SN-3000310</t>
  </si>
  <si>
    <t>Black Bread</t>
  </si>
  <si>
    <t>Bread Roll</t>
  </si>
  <si>
    <t>Chocolate Bread</t>
  </si>
  <si>
    <t>Chocolate Milk</t>
  </si>
  <si>
    <t>Masala Chicken On Toast</t>
  </si>
  <si>
    <t>Mozzarella Toast</t>
  </si>
  <si>
    <t>Bacon and Mushroom Toast</t>
  </si>
  <si>
    <t>Masala Cheese French Toast</t>
  </si>
  <si>
    <t>Prawn and Sesame Toast</t>
  </si>
  <si>
    <t>Cob</t>
  </si>
  <si>
    <t>Burn</t>
  </si>
  <si>
    <t>Sweet Roll</t>
  </si>
  <si>
    <t>French Roll</t>
  </si>
  <si>
    <t>Pound Cake</t>
  </si>
  <si>
    <t>Butter Cake</t>
  </si>
  <si>
    <t>Genoise Cake</t>
  </si>
  <si>
    <t>Chiffon Cake</t>
  </si>
  <si>
    <t xml:space="preserve">Blueberry Yogurt </t>
  </si>
  <si>
    <t>Original Yogurt</t>
  </si>
  <si>
    <t>Strawberry Bread</t>
  </si>
  <si>
    <t>Strawberry Milk</t>
  </si>
  <si>
    <t>Strawberry Yogurt</t>
  </si>
  <si>
    <t>Banana Milk</t>
  </si>
  <si>
    <t>Manggo Milk</t>
  </si>
  <si>
    <t>Original Milk</t>
  </si>
  <si>
    <t>Ayran</t>
  </si>
  <si>
    <t>Amasi</t>
  </si>
  <si>
    <t>Cheddar</t>
  </si>
  <si>
    <t>Kit Kat</t>
  </si>
  <si>
    <t>Nestle Crunch</t>
  </si>
  <si>
    <t>Snickers</t>
  </si>
  <si>
    <t>Hersheys</t>
  </si>
  <si>
    <t>Aachener Printen</t>
  </si>
  <si>
    <t>Acıbadem kurabiyesi</t>
  </si>
  <si>
    <t>Afghan biscuits</t>
  </si>
  <si>
    <t>Almond biscuit</t>
  </si>
  <si>
    <t>Bitterballen</t>
  </si>
  <si>
    <t>Cracker nuts</t>
  </si>
  <si>
    <t>Bubblegum</t>
  </si>
  <si>
    <t>MT01</t>
  </si>
  <si>
    <t>In Coming Item</t>
  </si>
  <si>
    <t>MT02</t>
  </si>
  <si>
    <t>Damaged Item</t>
  </si>
  <si>
    <t>MT03</t>
  </si>
  <si>
    <t>Out Coming Item</t>
  </si>
  <si>
    <t>Date</t>
  </si>
  <si>
    <t>Quantity</t>
  </si>
  <si>
    <t>Mutation ID</t>
  </si>
  <si>
    <t>Price</t>
  </si>
  <si>
    <t>Declaration</t>
  </si>
  <si>
    <t>Transaction ID</t>
  </si>
  <si>
    <t>Asset Stock</t>
  </si>
  <si>
    <t>Sold Out</t>
  </si>
  <si>
    <t>Damaged</t>
  </si>
  <si>
    <t>Stock Available</t>
  </si>
  <si>
    <t>TR01</t>
  </si>
  <si>
    <t>TR02</t>
  </si>
  <si>
    <t>TR03</t>
  </si>
  <si>
    <t>TR04</t>
  </si>
  <si>
    <t>TR05</t>
  </si>
  <si>
    <t>TR06</t>
  </si>
  <si>
    <t>TR07</t>
  </si>
  <si>
    <t>TR08</t>
  </si>
  <si>
    <t>TR09</t>
  </si>
  <si>
    <t>TR10</t>
  </si>
  <si>
    <t>TR11</t>
  </si>
  <si>
    <t>TR12</t>
  </si>
  <si>
    <t>TR13</t>
  </si>
  <si>
    <t>TR14</t>
  </si>
  <si>
    <t>TR15</t>
  </si>
  <si>
    <t>TR16</t>
  </si>
  <si>
    <t>TR17</t>
  </si>
  <si>
    <t>TR18</t>
  </si>
  <si>
    <t>TR19</t>
  </si>
  <si>
    <t>TR20</t>
  </si>
  <si>
    <t>TR21</t>
  </si>
  <si>
    <t>TR22</t>
  </si>
  <si>
    <t>TR23</t>
  </si>
  <si>
    <t>TR24</t>
  </si>
  <si>
    <t>TR25</t>
  </si>
  <si>
    <t>TR26</t>
  </si>
  <si>
    <t>TR27</t>
  </si>
  <si>
    <t>TR28</t>
  </si>
  <si>
    <t>TR29</t>
  </si>
  <si>
    <t>TR30</t>
  </si>
  <si>
    <t>TR31</t>
  </si>
  <si>
    <t>TR32</t>
  </si>
  <si>
    <t>TR33</t>
  </si>
  <si>
    <t>TR34</t>
  </si>
  <si>
    <t>TR35</t>
  </si>
  <si>
    <t>TR36</t>
  </si>
  <si>
    <t>TR37</t>
  </si>
  <si>
    <t>TR38</t>
  </si>
  <si>
    <t>TR39</t>
  </si>
  <si>
    <t>Transaction Date</t>
  </si>
  <si>
    <t>Ship Date</t>
  </si>
  <si>
    <t>Ship ID</t>
  </si>
  <si>
    <t>S01</t>
  </si>
  <si>
    <t>S02</t>
  </si>
  <si>
    <t>S03</t>
  </si>
  <si>
    <t>Ship Mode</t>
  </si>
  <si>
    <t>Time Of Ship</t>
  </si>
  <si>
    <t>First Class</t>
  </si>
  <si>
    <t>1-2 Days</t>
  </si>
  <si>
    <t>Second Class</t>
  </si>
  <si>
    <t>2-4 Days</t>
  </si>
  <si>
    <t>Standard Class</t>
  </si>
  <si>
    <t>4-6 Days</t>
  </si>
  <si>
    <t>Discount</t>
  </si>
  <si>
    <t>Total Price</t>
  </si>
  <si>
    <t>Shipping Charges</t>
  </si>
  <si>
    <t>Total Expense Per Item</t>
  </si>
  <si>
    <t>ITEM SOLD OUT</t>
  </si>
  <si>
    <t>Cost Total Per Unit</t>
  </si>
  <si>
    <t>Total Price Per Unit</t>
  </si>
  <si>
    <t>Profit</t>
  </si>
  <si>
    <t>LOSS</t>
  </si>
  <si>
    <t>Loss Total Per Unit</t>
  </si>
  <si>
    <t>PROFIT ALL ITEMS</t>
  </si>
  <si>
    <t>TOTAL</t>
  </si>
  <si>
    <t>Product</t>
  </si>
  <si>
    <t>Max</t>
  </si>
  <si>
    <t>Min</t>
  </si>
  <si>
    <t>Average</t>
  </si>
  <si>
    <t>Median</t>
  </si>
  <si>
    <t>Purchase</t>
  </si>
  <si>
    <t>Sum of Total Price</t>
  </si>
  <si>
    <t>Row Labels</t>
  </si>
  <si>
    <t>Grand Total</t>
  </si>
  <si>
    <t>Blueberry Yogurt</t>
  </si>
  <si>
    <t>Sum of Price</t>
  </si>
  <si>
    <t>Sum of Quantity</t>
  </si>
  <si>
    <t>20%</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</si>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</sst>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Rp&quot;* #,##0_-;\-&quot;Rp&quot;* #,##0_-;_-&quot;Rp&quot;* &quot;-&quot;_-;_-@_-"/>
    <numFmt numFmtId="43" formatCode="_-* #,##0.00_-;\-* #,##0.00_-;_-* &quot;-&quot;??_-;_-@_-"/>
    <numFmt numFmtId="164" formatCode="000000000000"/>
    <numFmt numFmtId="165" formatCode="&quot;Rp&quot;#,##0"/>
  </numFmts>
  <fonts count="7" x14ac:knownFonts="1">
    <font>
      <sz val="11"/>
      <color theme="1"/>
      <name val="Calibri"/>
      <family val="2"/>
      <scheme val="minor"/>
    </font>
    <font>
      <sz val="12"/>
      <color theme="1"/>
      <name val="Times New Roman"/>
      <family val="1"/>
    </font>
    <font>
      <sz val="8"/>
      <name val="Calibri"/>
      <family val="2"/>
      <scheme val="minor"/>
    </font>
    <font>
      <sz val="11"/>
      <color theme="1"/>
      <name val="Calibri"/>
      <family val="2"/>
      <scheme val="minor"/>
    </font>
    <font>
      <sz val="11"/>
      <color theme="1"/>
      <name val="Times New Roman"/>
      <family val="1"/>
    </font>
    <font>
      <sz val="40"/>
      <color theme="1"/>
      <name val="Times New Roman"/>
      <family val="1"/>
    </font>
    <font>
      <sz val="40"/>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theme="1"/>
        <bgColor indexed="64"/>
      </patternFill>
    </fill>
    <fill>
      <patternFill patternType="solid">
        <fgColor rgb="FFFF0000"/>
        <bgColor indexed="64"/>
      </patternFill>
    </fill>
    <fill>
      <patternFill patternType="solid">
        <fgColor rgb="FF0070C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43" fontId="3" fillId="0" borderId="0" applyFont="0" applyFill="0" applyBorder="0" applyAlignment="0" applyProtection="0"/>
    <xf numFmtId="42" fontId="3" fillId="0" borderId="0" applyFont="0" applyFill="0" applyBorder="0" applyAlignment="0" applyProtection="0"/>
  </cellStyleXfs>
  <cellXfs count="46">
    <xf numFmtId="0" fontId="0" fillId="0" borderId="0" xfId="0"/>
    <xf numFmtId="165" fontId="4" fillId="0" borderId="1" xfId="1" applyNumberFormat="1" applyFont="1" applyBorder="1" applyAlignment="1">
      <alignment horizontal="center"/>
    </xf>
    <xf numFmtId="0" fontId="0" fillId="0" borderId="1" xfId="0" applyBorder="1"/>
    <xf numFmtId="0" fontId="4" fillId="2" borderId="1" xfId="0" applyFont="1" applyFill="1" applyBorder="1" applyAlignment="1">
      <alignment horizontal="center" vertical="center"/>
    </xf>
    <xf numFmtId="0" fontId="4" fillId="0" borderId="1" xfId="0" applyFont="1" applyBorder="1" applyAlignment="1">
      <alignment horizontal="center" vertical="center"/>
    </xf>
    <xf numFmtId="0" fontId="4" fillId="0" borderId="0" xfId="0" applyFont="1" applyAlignment="1">
      <alignment horizontal="center" vertical="center"/>
    </xf>
    <xf numFmtId="0" fontId="4" fillId="0" borderId="1" xfId="0" applyFont="1" applyBorder="1" applyAlignment="1">
      <alignment horizontal="center"/>
    </xf>
    <xf numFmtId="14" fontId="4" fillId="0" borderId="1" xfId="0" applyNumberFormat="1" applyFont="1" applyBorder="1" applyAlignment="1">
      <alignment horizontal="center"/>
    </xf>
    <xf numFmtId="164" fontId="4" fillId="0" borderId="1" xfId="0" applyNumberFormat="1" applyFont="1" applyBorder="1" applyAlignment="1">
      <alignment horizontal="center"/>
    </xf>
    <xf numFmtId="165" fontId="4" fillId="0" borderId="1" xfId="0" applyNumberFormat="1" applyFont="1" applyBorder="1" applyAlignment="1">
      <alignment horizontal="center" vertical="center"/>
    </xf>
    <xf numFmtId="0" fontId="4" fillId="4" borderId="1" xfId="0" applyFont="1" applyFill="1" applyBorder="1" applyAlignment="1">
      <alignment horizontal="center" vertical="center"/>
    </xf>
    <xf numFmtId="0" fontId="0" fillId="0" borderId="1" xfId="0" applyBorder="1" applyAlignment="1">
      <alignment horizontal="center"/>
    </xf>
    <xf numFmtId="0" fontId="4" fillId="2" borderId="1" xfId="0" applyFont="1" applyFill="1" applyBorder="1" applyAlignment="1">
      <alignment horizontal="center"/>
    </xf>
    <xf numFmtId="0" fontId="0" fillId="3" borderId="0" xfId="0" applyFill="1" applyAlignment="1">
      <alignment horizontal="center"/>
    </xf>
    <xf numFmtId="14" fontId="4" fillId="0" borderId="1" xfId="0" applyNumberFormat="1" applyFont="1" applyBorder="1" applyAlignment="1">
      <alignment horizontal="center" vertical="center"/>
    </xf>
    <xf numFmtId="0" fontId="0" fillId="4" borderId="1" xfId="0" applyFill="1" applyBorder="1" applyAlignment="1">
      <alignment horizontal="center"/>
    </xf>
    <xf numFmtId="0" fontId="1" fillId="3" borderId="0" xfId="0" applyFont="1" applyFill="1" applyAlignment="1">
      <alignment horizontal="center"/>
    </xf>
    <xf numFmtId="0" fontId="0" fillId="0" borderId="0" xfId="0" applyBorder="1" applyAlignment="1">
      <alignment horizontal="center"/>
    </xf>
    <xf numFmtId="0" fontId="0" fillId="0" borderId="0" xfId="0" applyBorder="1"/>
    <xf numFmtId="0" fontId="0" fillId="3" borderId="1" xfId="0" applyFill="1" applyBorder="1"/>
    <xf numFmtId="0" fontId="0" fillId="5" borderId="0" xfId="0" applyFill="1"/>
    <xf numFmtId="0" fontId="5" fillId="5" borderId="0" xfId="0" applyFont="1" applyFill="1" applyAlignment="1">
      <alignment horizontal="center"/>
    </xf>
    <xf numFmtId="0" fontId="0" fillId="5" borderId="0" xfId="0" applyFill="1" applyAlignment="1">
      <alignment horizontal="center"/>
    </xf>
    <xf numFmtId="0" fontId="0" fillId="0" borderId="0" xfId="0" applyFill="1"/>
    <xf numFmtId="165" fontId="0" fillId="0" borderId="1" xfId="2" applyNumberFormat="1" applyFont="1" applyBorder="1" applyAlignment="1">
      <alignment horizontal="center"/>
    </xf>
    <xf numFmtId="165" fontId="0" fillId="0" borderId="1" xfId="0" applyNumberFormat="1" applyBorder="1" applyAlignment="1">
      <alignment horizontal="center"/>
    </xf>
    <xf numFmtId="14" fontId="0" fillId="0" borderId="1" xfId="0" applyNumberFormat="1" applyBorder="1" applyAlignment="1">
      <alignment horizontal="center"/>
    </xf>
    <xf numFmtId="165" fontId="0" fillId="0" borderId="1" xfId="0" applyNumberFormat="1" applyBorder="1"/>
    <xf numFmtId="165" fontId="4" fillId="0" borderId="1" xfId="0" applyNumberFormat="1" applyFont="1" applyBorder="1" applyAlignment="1">
      <alignment horizontal="center"/>
    </xf>
    <xf numFmtId="0" fontId="4" fillId="5" borderId="0" xfId="0" applyFont="1" applyFill="1"/>
    <xf numFmtId="0" fontId="4" fillId="5" borderId="0" xfId="0" applyFont="1" applyFill="1" applyAlignment="1">
      <alignment horizontal="center"/>
    </xf>
    <xf numFmtId="0" fontId="0" fillId="6" borderId="5" xfId="0" applyFill="1" applyBorder="1"/>
    <xf numFmtId="0" fontId="0" fillId="0" borderId="5" xfId="0" applyBorder="1"/>
    <xf numFmtId="0" fontId="6" fillId="6" borderId="4" xfId="0" applyFont="1" applyFill="1" applyBorder="1"/>
    <xf numFmtId="0" fontId="5" fillId="3" borderId="1" xfId="0" applyFont="1" applyFill="1" applyBorder="1"/>
    <xf numFmtId="0" fontId="0" fillId="0" borderId="4" xfId="0" applyBorder="1"/>
    <xf numFmtId="0" fontId="0" fillId="0" borderId="3" xfId="0" applyBorder="1"/>
    <xf numFmtId="165" fontId="0" fillId="0" borderId="2" xfId="0" applyNumberFormat="1" applyBorder="1"/>
    <xf numFmtId="0" fontId="4" fillId="2" borderId="1" xfId="0" applyFont="1" applyFill="1" applyBorder="1"/>
    <xf numFmtId="0" fontId="4" fillId="0" borderId="1" xfId="0" applyFont="1" applyBorder="1"/>
    <xf numFmtId="0" fontId="4" fillId="2" borderId="6" xfId="0" applyFont="1" applyFill="1" applyBorder="1" applyAlignment="1">
      <alignment horizontal="center"/>
    </xf>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65" fontId="0" fillId="0" borderId="0" xfId="0" applyNumberFormat="1"/>
  </cellXfs>
  <cellStyles count="3">
    <cellStyle name="Comma" xfId="1" builtinId="3"/>
    <cellStyle name="Currency [0]" xfId="2" builtinId="7"/>
    <cellStyle name="Normal" xfId="0" builtinId="0"/>
  </cellStyles>
  <dxfs count="99">
    <dxf>
      <numFmt numFmtId="165" formatCode="&quot;Rp&quot;#,##0"/>
    </dxf>
    <dxf>
      <numFmt numFmtId="165" formatCode="&quot;Rp&quot;#,##0"/>
    </dxf>
    <dxf>
      <numFmt numFmtId="165" formatCode="&quot;Rp&quot;#,##0"/>
    </dxf>
    <dxf>
      <numFmt numFmtId="165" formatCode="&quot;Rp&quot;#,##0"/>
    </dxf>
    <dxf>
      <numFmt numFmtId="165" formatCode="&quot;Rp&quot;#,##0"/>
    </dxf>
    <dxf>
      <numFmt numFmtId="165" formatCode="&quot;Rp&quot;#,##0"/>
    </dxf>
    <dxf>
      <numFmt numFmtId="165" formatCode="&quot;Rp&quot;#,##0"/>
    </dxf>
    <dxf>
      <numFmt numFmtId="165" formatCode="&quot;Rp&quot;#,##0"/>
    </dxf>
    <dxf>
      <numFmt numFmtId="165" formatCode="&quot;Rp&quot;#,##0"/>
    </dxf>
    <dxf>
      <numFmt numFmtId="165" formatCode="&quot;Rp&quot;#,##0"/>
    </dxf>
    <dxf>
      <numFmt numFmtId="165" formatCode="&quot;Rp&quot;#,##0"/>
    </dxf>
    <dxf>
      <numFmt numFmtId="165" formatCode="&quot;Rp&quot;#,##0"/>
    </dxf>
    <dxf>
      <numFmt numFmtId="165" formatCode="&quot;Rp&quot;#,##0"/>
    </dxf>
    <dxf>
      <numFmt numFmtId="165" formatCode="&quot;Rp&quot;#,##0"/>
    </dxf>
    <dxf>
      <numFmt numFmtId="165" formatCode="&quot;Rp&quot;#,##0"/>
    </dxf>
    <dxf>
      <numFmt numFmtId="165" formatCode="&quot;Rp&quot;#,##0"/>
    </dxf>
    <dxf>
      <numFmt numFmtId="165" formatCode="&quot;Rp&quot;#,##0"/>
    </dxf>
    <dxf>
      <numFmt numFmtId="165" formatCode="&quot;Rp&quot;#,##0"/>
    </dxf>
    <dxf>
      <numFmt numFmtId="165" formatCode="&quot;Rp&quot;#,##0"/>
    </dxf>
    <dxf>
      <numFmt numFmtId="165" formatCode="&quot;Rp&quot;#,##0"/>
    </dxf>
    <dxf>
      <numFmt numFmtId="165" formatCode="&quot;Rp&quot;#,##0"/>
    </dxf>
    <dxf>
      <numFmt numFmtId="165" formatCode="&quot;Rp&quot;#,##0"/>
    </dxf>
    <dxf>
      <numFmt numFmtId="165" formatCode="&quot;Rp&quot;#,##0"/>
    </dxf>
    <dxf>
      <numFmt numFmtId="165" formatCode="&quot;Rp&quot;#,##0"/>
    </dxf>
    <dxf>
      <numFmt numFmtId="165" formatCode="&quot;Rp&quot;#,##0"/>
    </dxf>
    <dxf>
      <numFmt numFmtId="165" formatCode="&quot;Rp&quot;#,##0"/>
    </dxf>
    <dxf>
      <numFmt numFmtId="165" formatCode="&quot;Rp&quot;#,##0"/>
    </dxf>
    <dxf>
      <numFmt numFmtId="165" formatCode="&quot;Rp&quot;#,##0"/>
    </dxf>
    <dxf>
      <numFmt numFmtId="165" formatCode="&quot;Rp&quot;#,##0"/>
    </dxf>
    <dxf>
      <numFmt numFmtId="165" formatCode="&quot;Rp&quot;#,##0"/>
    </dxf>
    <dxf>
      <numFmt numFmtId="165" formatCode="&quot;Rp&quot;#,##0"/>
    </dxf>
    <dxf>
      <numFmt numFmtId="165" formatCode="&quot;Rp&quot;#,##0"/>
    </dxf>
    <dxf>
      <numFmt numFmtId="165" formatCode="&quot;Rp&quot;#,##0"/>
    </dxf>
    <dxf>
      <numFmt numFmtId="165" formatCode="&quot;Rp&quot;#,##0"/>
    </dxf>
    <dxf>
      <numFmt numFmtId="165" formatCode="&quot;Rp&quot;#,##0"/>
    </dxf>
    <dxf>
      <numFmt numFmtId="165" formatCode="&quot;Rp&quot;#,##0"/>
    </dxf>
    <dxf>
      <numFmt numFmtId="165" formatCode="&quot;Rp&quot;#,##0"/>
    </dxf>
    <dxf>
      <numFmt numFmtId="165" formatCode="&quot;Rp&quot;#,##0"/>
    </dxf>
    <dxf>
      <numFmt numFmtId="165" formatCode="&quot;Rp&quot;#,##0"/>
    </dxf>
    <dxf>
      <numFmt numFmtId="165" formatCode="&quot;Rp&quot;#,##0"/>
    </dxf>
    <dxf>
      <numFmt numFmtId="165" formatCode="&quot;Rp&quot;#,##0"/>
    </dxf>
    <dxf>
      <numFmt numFmtId="165" formatCode="&quot;Rp&quot;#,##0"/>
    </dxf>
    <dxf>
      <numFmt numFmtId="165" formatCode="&quot;Rp&quot;#,##0"/>
    </dxf>
    <dxf>
      <numFmt numFmtId="165" formatCode="&quot;Rp&quot;#,##0"/>
    </dxf>
    <dxf>
      <numFmt numFmtId="165" formatCode="&quot;Rp&quot;#,##0"/>
    </dxf>
    <dxf>
      <numFmt numFmtId="165" formatCode="&quot;Rp&quot;#,##0"/>
    </dxf>
    <dxf>
      <numFmt numFmtId="165" formatCode="&quot;Rp&quot;#,##0"/>
    </dxf>
    <dxf>
      <numFmt numFmtId="165" formatCode="&quot;Rp&quot;#,##0"/>
    </dxf>
    <dxf>
      <numFmt numFmtId="165" formatCode="&quot;Rp&quot;#,##0"/>
    </dxf>
    <dxf>
      <numFmt numFmtId="165" formatCode="&quot;Rp&quot;#,##0"/>
    </dxf>
    <dxf>
      <numFmt numFmtId="165" formatCode="&quot;Rp&quot;#,##0"/>
    </dxf>
    <dxf>
      <numFmt numFmtId="165" formatCode="&quot;Rp&quot;#,##0"/>
    </dxf>
    <dxf>
      <numFmt numFmtId="165" formatCode="&quot;Rp&quot;#,##0"/>
    </dxf>
    <dxf>
      <numFmt numFmtId="165" formatCode="&quot;Rp&quot;#,##0"/>
    </dxf>
    <dxf>
      <numFmt numFmtId="165" formatCode="&quot;Rp&quot;#,##0"/>
    </dxf>
    <dxf>
      <numFmt numFmtId="165" formatCode="&quot;Rp&quot;#,##0"/>
    </dxf>
    <dxf>
      <numFmt numFmtId="165" formatCode="&quot;Rp&quot;#,##0"/>
    </dxf>
    <dxf>
      <numFmt numFmtId="165" formatCode="&quot;Rp&quot;#,##0"/>
    </dxf>
    <dxf>
      <numFmt numFmtId="165" formatCode="&quot;Rp&quot;#,##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quot;Rp&quot;#,##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quot;Rp&quot;#,##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quot;Rp&quot;#,##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dxf>
    <dxf>
      <border diagonalUp="0" diagonalDown="0">
        <left style="thin">
          <color indexed="64"/>
        </left>
        <right style="thin">
          <color indexed="64"/>
        </right>
        <top style="thin">
          <color indexed="64"/>
        </top>
        <bottom style="thin">
          <color indexed="64"/>
        </bottom>
        <vertical/>
        <horizontal/>
      </border>
    </dxf>
    <dxf>
      <font>
        <b/>
      </font>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patternFill>
      </fill>
      <alignment horizontal="center" vertical="bottom" textRotation="0" wrapText="0" indent="0" justifyLastLine="0" shrinkToFit="0" readingOrder="0"/>
    </dxf>
    <dxf>
      <font>
        <strike val="0"/>
        <outline val="0"/>
        <shadow val="0"/>
        <u val="none"/>
        <vertAlign val="baseline"/>
        <sz val="11"/>
        <color theme="1"/>
        <name val="Times New Roman"/>
        <family val="1"/>
        <scheme val="none"/>
      </font>
      <numFmt numFmtId="165" formatCode="&quot;Rp&quot;#,##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theme="1"/>
        <name val="Times New Roman"/>
        <family val="1"/>
        <scheme val="none"/>
      </font>
      <numFmt numFmtId="166" formatCode="_(* #,##0_);_(* \(#,##0\);_(* &quot;-&quot;??_);_(@_)"/>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theme="1"/>
        <name val="Times New Roman"/>
        <family val="1"/>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theme="1"/>
        <name val="Times New Roman"/>
        <family val="1"/>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theme="1"/>
        <name val="Times New Roman"/>
        <family val="1"/>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theme="1"/>
        <name val="Times New Roman"/>
        <family val="1"/>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theme="1"/>
        <name val="Times New Roman"/>
        <family val="1"/>
        <scheme val="none"/>
      </font>
      <alignment horizontal="center" vertical="bottom" textRotation="0" wrapText="0" indent="0" justifyLastLine="0" shrinkToFit="0" readingOrder="0"/>
    </dxf>
    <dxf>
      <fill>
        <patternFill patternType="solid">
          <fgColor indexed="64"/>
          <bgColor theme="4"/>
        </patternFill>
      </fill>
      <alignment horizontal="center" vertical="bottom" textRotation="0" wrapText="0" indent="0" justifyLastLine="0" shrinkToFit="0" readingOrder="0"/>
    </dxf>
    <dxf>
      <font>
        <strike val="0"/>
        <outline val="0"/>
        <shadow val="0"/>
        <u val="none"/>
        <vertAlign val="baseline"/>
        <sz val="11"/>
        <color theme="1"/>
        <name val="Times New Roman"/>
        <family val="1"/>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theme="1"/>
        <name val="Times New Roman"/>
        <family val="1"/>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theme="1"/>
        <name val="Times New Roman"/>
        <family val="1"/>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theme="1"/>
        <name val="Times New Roman"/>
        <family val="1"/>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theme="1"/>
        <name val="Times New Roman"/>
        <family val="1"/>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theme="1"/>
        <name val="Times New Roman"/>
        <family val="1"/>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theme="1"/>
        <name val="Times New Roman"/>
        <family val="1"/>
        <scheme val="none"/>
      </font>
      <numFmt numFmtId="0" formatCode="Genera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theme="1"/>
        <name val="Times New Roman"/>
        <family val="1"/>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theme="1"/>
        <name val="Times New Roman"/>
        <family val="1"/>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Times New Roman"/>
        <family val="1"/>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theme="1"/>
        <name val="Times New Roman"/>
        <family val="1"/>
        <scheme val="none"/>
      </font>
      <alignment horizontal="center" vertical="bottom" textRotation="0" wrapText="0" indent="0" justifyLastLine="0" shrinkToFit="0" readingOrder="0"/>
    </dxf>
    <dxf>
      <fill>
        <patternFill patternType="solid">
          <fgColor indexed="64"/>
          <bgColor theme="4"/>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microsoft.com/office/2007/relationships/slicerCache" Target="slicerCaches/slicerCache2.xml"/><Relationship Id="rId18" Type="http://schemas.openxmlformats.org/officeDocument/2006/relationships/pivotCacheDefinition" Target="pivotCache/pivotCacheDefinition6.xml"/><Relationship Id="rId26" Type="http://schemas.openxmlformats.org/officeDocument/2006/relationships/sharedStrings" Target="sharedStrings.xml"/><Relationship Id="rId39" Type="http://schemas.openxmlformats.org/officeDocument/2006/relationships/customXml" Target="../customXml/item11.xml"/><Relationship Id="rId21" Type="http://schemas.openxmlformats.org/officeDocument/2006/relationships/pivotTable" Target="pivotTables/pivotTable3.xml"/><Relationship Id="rId34" Type="http://schemas.openxmlformats.org/officeDocument/2006/relationships/customXml" Target="../customXml/item6.xml"/><Relationship Id="rId42" Type="http://schemas.openxmlformats.org/officeDocument/2006/relationships/customXml" Target="../customXml/item14.xml"/><Relationship Id="rId47" Type="http://schemas.openxmlformats.org/officeDocument/2006/relationships/customXml" Target="../customXml/item19.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9" Type="http://schemas.openxmlformats.org/officeDocument/2006/relationships/customXml" Target="../customXml/item1.xml"/><Relationship Id="rId11" Type="http://schemas.openxmlformats.org/officeDocument/2006/relationships/pivotCacheDefinition" Target="pivotCache/pivotCacheDefinition2.xml"/><Relationship Id="rId24" Type="http://schemas.openxmlformats.org/officeDocument/2006/relationships/connections" Target="connections.xml"/><Relationship Id="rId32" Type="http://schemas.openxmlformats.org/officeDocument/2006/relationships/customXml" Target="../customXml/item4.xml"/><Relationship Id="rId37" Type="http://schemas.openxmlformats.org/officeDocument/2006/relationships/customXml" Target="../customXml/item9.xml"/><Relationship Id="rId40" Type="http://schemas.openxmlformats.org/officeDocument/2006/relationships/customXml" Target="../customXml/item12.xml"/><Relationship Id="rId45" Type="http://schemas.openxmlformats.org/officeDocument/2006/relationships/customXml" Target="../customXml/item17.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theme" Target="theme/theme1.xml"/><Relationship Id="rId28" Type="http://schemas.openxmlformats.org/officeDocument/2006/relationships/calcChain" Target="calcChain.xml"/><Relationship Id="rId36" Type="http://schemas.openxmlformats.org/officeDocument/2006/relationships/customXml" Target="../customXml/item8.xml"/><Relationship Id="rId49" Type="http://schemas.openxmlformats.org/officeDocument/2006/relationships/customXml" Target="../customXml/item21.xml"/><Relationship Id="rId10" Type="http://schemas.openxmlformats.org/officeDocument/2006/relationships/pivotCacheDefinition" Target="pivotCache/pivotCacheDefinition1.xml"/><Relationship Id="rId19" Type="http://schemas.openxmlformats.org/officeDocument/2006/relationships/pivotTable" Target="pivotTables/pivotTable1.xml"/><Relationship Id="rId31" Type="http://schemas.openxmlformats.org/officeDocument/2006/relationships/customXml" Target="../customXml/item3.xml"/><Relationship Id="rId44" Type="http://schemas.openxmlformats.org/officeDocument/2006/relationships/customXml" Target="../customXml/item16.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pivotTable" Target="pivotTables/pivotTable4.xml"/><Relationship Id="rId27" Type="http://schemas.openxmlformats.org/officeDocument/2006/relationships/powerPivotData" Target="model/item.data"/><Relationship Id="rId30" Type="http://schemas.openxmlformats.org/officeDocument/2006/relationships/customXml" Target="../customXml/item2.xml"/><Relationship Id="rId35" Type="http://schemas.openxmlformats.org/officeDocument/2006/relationships/customXml" Target="../customXml/item7.xml"/><Relationship Id="rId43" Type="http://schemas.openxmlformats.org/officeDocument/2006/relationships/customXml" Target="../customXml/item15.xml"/><Relationship Id="rId48" Type="http://schemas.openxmlformats.org/officeDocument/2006/relationships/customXml" Target="../customXml/item20.xml"/><Relationship Id="rId8" Type="http://schemas.openxmlformats.org/officeDocument/2006/relationships/worksheet" Target="worksheets/sheet8.xml"/><Relationship Id="rId3" Type="http://schemas.openxmlformats.org/officeDocument/2006/relationships/worksheet" Target="worksheets/sheet3.xml"/><Relationship Id="rId12" Type="http://schemas.microsoft.com/office/2007/relationships/slicerCache" Target="slicerCaches/slicerCache1.xml"/><Relationship Id="rId17" Type="http://schemas.openxmlformats.org/officeDocument/2006/relationships/pivotCacheDefinition" Target="pivotCache/pivotCacheDefinition5.xml"/><Relationship Id="rId25" Type="http://schemas.openxmlformats.org/officeDocument/2006/relationships/styles" Target="styles.xml"/><Relationship Id="rId33" Type="http://schemas.openxmlformats.org/officeDocument/2006/relationships/customXml" Target="../customXml/item5.xml"/><Relationship Id="rId38" Type="http://schemas.openxmlformats.org/officeDocument/2006/relationships/customXml" Target="../customXml/item10.xml"/><Relationship Id="rId46" Type="http://schemas.openxmlformats.org/officeDocument/2006/relationships/customXml" Target="../customXml/item18.xml"/><Relationship Id="rId20" Type="http://schemas.openxmlformats.org/officeDocument/2006/relationships/pivotTable" Target="pivotTables/pivotTable2.xml"/><Relationship Id="rId41" Type="http://schemas.openxmlformats.org/officeDocument/2006/relationships/customXml" Target="../customXml/item13.xml"/><Relationship Id="rId1" Type="http://schemas.openxmlformats.org/officeDocument/2006/relationships/worksheet" Target="worksheets/sheet1.xml"/><Relationship Id="rId6" Type="http://schemas.openxmlformats.org/officeDocument/2006/relationships/worksheet" Target="worksheets/sheet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8.9867546716725491E-2"/>
          <c:y val="0.19486111111111112"/>
          <c:w val="0.88053069885488411"/>
          <c:h val="0.57067913385826774"/>
        </c:manualLayout>
      </c:layout>
      <c:lineChart>
        <c:grouping val="standard"/>
        <c:varyColors val="0"/>
        <c:ser>
          <c:idx val="0"/>
          <c:order val="0"/>
          <c:tx>
            <c:strRef>
              <c:f>PROFIT!$H$2</c:f>
              <c:strCache>
                <c:ptCount val="1"/>
                <c:pt idx="0">
                  <c:v>Profit</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numRef>
              <c:f>PROFIT!$A$3:$A$31</c:f>
              <c:numCache>
                <c:formatCode>m/d/yyyy</c:formatCode>
                <c:ptCount val="29"/>
                <c:pt idx="0">
                  <c:v>44508</c:v>
                </c:pt>
                <c:pt idx="1">
                  <c:v>44509</c:v>
                </c:pt>
                <c:pt idx="2">
                  <c:v>44510</c:v>
                </c:pt>
                <c:pt idx="3">
                  <c:v>44511</c:v>
                </c:pt>
                <c:pt idx="4">
                  <c:v>44512</c:v>
                </c:pt>
                <c:pt idx="5">
                  <c:v>44513</c:v>
                </c:pt>
                <c:pt idx="6">
                  <c:v>44514</c:v>
                </c:pt>
                <c:pt idx="7">
                  <c:v>44515</c:v>
                </c:pt>
                <c:pt idx="8">
                  <c:v>44516</c:v>
                </c:pt>
                <c:pt idx="9">
                  <c:v>44517</c:v>
                </c:pt>
                <c:pt idx="10">
                  <c:v>44518</c:v>
                </c:pt>
                <c:pt idx="11">
                  <c:v>44519</c:v>
                </c:pt>
                <c:pt idx="12">
                  <c:v>44520</c:v>
                </c:pt>
                <c:pt idx="13">
                  <c:v>44521</c:v>
                </c:pt>
                <c:pt idx="14">
                  <c:v>44522</c:v>
                </c:pt>
                <c:pt idx="15">
                  <c:v>44523</c:v>
                </c:pt>
                <c:pt idx="16">
                  <c:v>44524</c:v>
                </c:pt>
                <c:pt idx="17">
                  <c:v>44525</c:v>
                </c:pt>
                <c:pt idx="18">
                  <c:v>44526</c:v>
                </c:pt>
                <c:pt idx="19">
                  <c:v>44527</c:v>
                </c:pt>
                <c:pt idx="20">
                  <c:v>44528</c:v>
                </c:pt>
                <c:pt idx="21">
                  <c:v>44529</c:v>
                </c:pt>
                <c:pt idx="22">
                  <c:v>44530</c:v>
                </c:pt>
                <c:pt idx="23">
                  <c:v>44531</c:v>
                </c:pt>
                <c:pt idx="24">
                  <c:v>44532</c:v>
                </c:pt>
                <c:pt idx="25">
                  <c:v>44533</c:v>
                </c:pt>
                <c:pt idx="26">
                  <c:v>44534</c:v>
                </c:pt>
                <c:pt idx="27">
                  <c:v>44535</c:v>
                </c:pt>
                <c:pt idx="28">
                  <c:v>44536</c:v>
                </c:pt>
              </c:numCache>
            </c:numRef>
          </c:cat>
          <c:val>
            <c:numRef>
              <c:f>PROFIT!$H$3:$H$31</c:f>
              <c:numCache>
                <c:formatCode>"Rp"#,##0</c:formatCode>
                <c:ptCount val="29"/>
                <c:pt idx="0">
                  <c:v>75000</c:v>
                </c:pt>
                <c:pt idx="1">
                  <c:v>50000</c:v>
                </c:pt>
                <c:pt idx="2">
                  <c:v>150000</c:v>
                </c:pt>
                <c:pt idx="3">
                  <c:v>100000</c:v>
                </c:pt>
                <c:pt idx="4">
                  <c:v>200000</c:v>
                </c:pt>
                <c:pt idx="5">
                  <c:v>150000</c:v>
                </c:pt>
                <c:pt idx="6">
                  <c:v>250000</c:v>
                </c:pt>
                <c:pt idx="7">
                  <c:v>150000</c:v>
                </c:pt>
                <c:pt idx="8">
                  <c:v>150000</c:v>
                </c:pt>
                <c:pt idx="9">
                  <c:v>100000</c:v>
                </c:pt>
                <c:pt idx="10">
                  <c:v>600000</c:v>
                </c:pt>
                <c:pt idx="11">
                  <c:v>700000</c:v>
                </c:pt>
                <c:pt idx="12">
                  <c:v>340000</c:v>
                </c:pt>
                <c:pt idx="13">
                  <c:v>100000</c:v>
                </c:pt>
                <c:pt idx="14">
                  <c:v>300000</c:v>
                </c:pt>
                <c:pt idx="15">
                  <c:v>400000</c:v>
                </c:pt>
                <c:pt idx="16">
                  <c:v>250000</c:v>
                </c:pt>
                <c:pt idx="17">
                  <c:v>300000</c:v>
                </c:pt>
                <c:pt idx="18">
                  <c:v>700000</c:v>
                </c:pt>
                <c:pt idx="19">
                  <c:v>400000</c:v>
                </c:pt>
                <c:pt idx="20">
                  <c:v>360000</c:v>
                </c:pt>
                <c:pt idx="21">
                  <c:v>600000</c:v>
                </c:pt>
                <c:pt idx="22">
                  <c:v>625000</c:v>
                </c:pt>
                <c:pt idx="23">
                  <c:v>350000</c:v>
                </c:pt>
                <c:pt idx="24">
                  <c:v>250000</c:v>
                </c:pt>
                <c:pt idx="25">
                  <c:v>97500</c:v>
                </c:pt>
                <c:pt idx="26">
                  <c:v>62500</c:v>
                </c:pt>
                <c:pt idx="27">
                  <c:v>7000</c:v>
                </c:pt>
                <c:pt idx="28">
                  <c:v>780000</c:v>
                </c:pt>
              </c:numCache>
            </c:numRef>
          </c:val>
          <c:smooth val="0"/>
          <c:extLst>
            <c:ext xmlns:c16="http://schemas.microsoft.com/office/drawing/2014/chart" uri="{C3380CC4-5D6E-409C-BE32-E72D297353CC}">
              <c16:uniqueId val="{00000001-F8D2-440D-888F-CA2DA4F9CDF2}"/>
            </c:ext>
          </c:extLst>
        </c:ser>
        <c:dLbls>
          <c:showLegendKey val="0"/>
          <c:showVal val="0"/>
          <c:showCatName val="0"/>
          <c:showSerName val="0"/>
          <c:showPercent val="0"/>
          <c:showBubbleSize val="0"/>
        </c:dLbls>
        <c:smooth val="0"/>
        <c:axId val="481426864"/>
        <c:axId val="531949184"/>
      </c:lineChart>
      <c:dateAx>
        <c:axId val="481426864"/>
        <c:scaling>
          <c:orientation val="minMax"/>
        </c:scaling>
        <c:delete val="0"/>
        <c:axPos val="b"/>
        <c:numFmt formatCode="m/d/yyyy"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31949184"/>
        <c:crosses val="autoZero"/>
        <c:auto val="1"/>
        <c:lblOffset val="100"/>
        <c:baseTimeUnit val="days"/>
      </c:dateAx>
      <c:valAx>
        <c:axId val="531949184"/>
        <c:scaling>
          <c:orientation val="minMax"/>
        </c:scaling>
        <c:delete val="0"/>
        <c:axPos val="l"/>
        <c:majorGridlines>
          <c:spPr>
            <a:ln w="9525" cap="flat" cmpd="sng" algn="ctr">
              <a:solidFill>
                <a:schemeClr val="lt1">
                  <a:lumMod val="95000"/>
                  <a:alpha val="10000"/>
                </a:schemeClr>
              </a:solidFill>
              <a:round/>
            </a:ln>
            <a:effectLst/>
          </c:spPr>
        </c:majorGridlines>
        <c:numFmt formatCode="&quot;Rp&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814268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strRef>
              <c:f>PROFIT!$N$2</c:f>
              <c:strCache>
                <c:ptCount val="1"/>
                <c:pt idx="0">
                  <c:v>Loss Total Per Unit</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numRef>
              <c:f>PROFIT!$L$3:$L$31</c:f>
              <c:numCache>
                <c:formatCode>General</c:formatCode>
                <c:ptCount val="29"/>
                <c:pt idx="0">
                  <c:v>1</c:v>
                </c:pt>
                <c:pt idx="1">
                  <c:v>1</c:v>
                </c:pt>
                <c:pt idx="2">
                  <c:v>1</c:v>
                </c:pt>
                <c:pt idx="3">
                  <c:v>6</c:v>
                </c:pt>
                <c:pt idx="4">
                  <c:v>3</c:v>
                </c:pt>
                <c:pt idx="5">
                  <c:v>1</c:v>
                </c:pt>
                <c:pt idx="6">
                  <c:v>4</c:v>
                </c:pt>
                <c:pt idx="7">
                  <c:v>1</c:v>
                </c:pt>
                <c:pt idx="8">
                  <c:v>5</c:v>
                </c:pt>
                <c:pt idx="9">
                  <c:v>2</c:v>
                </c:pt>
                <c:pt idx="10">
                  <c:v>5</c:v>
                </c:pt>
                <c:pt idx="11">
                  <c:v>6</c:v>
                </c:pt>
                <c:pt idx="12">
                  <c:v>4</c:v>
                </c:pt>
                <c:pt idx="13">
                  <c:v>2</c:v>
                </c:pt>
                <c:pt idx="14">
                  <c:v>2</c:v>
                </c:pt>
                <c:pt idx="15">
                  <c:v>1</c:v>
                </c:pt>
                <c:pt idx="16">
                  <c:v>2</c:v>
                </c:pt>
                <c:pt idx="17">
                  <c:v>1</c:v>
                </c:pt>
                <c:pt idx="18">
                  <c:v>2</c:v>
                </c:pt>
                <c:pt idx="19">
                  <c:v>1</c:v>
                </c:pt>
                <c:pt idx="20">
                  <c:v>1</c:v>
                </c:pt>
                <c:pt idx="21">
                  <c:v>2</c:v>
                </c:pt>
                <c:pt idx="22">
                  <c:v>6</c:v>
                </c:pt>
                <c:pt idx="23">
                  <c:v>5</c:v>
                </c:pt>
                <c:pt idx="24">
                  <c:v>2</c:v>
                </c:pt>
                <c:pt idx="25">
                  <c:v>2</c:v>
                </c:pt>
                <c:pt idx="26">
                  <c:v>2</c:v>
                </c:pt>
                <c:pt idx="27">
                  <c:v>2</c:v>
                </c:pt>
                <c:pt idx="28">
                  <c:v>2</c:v>
                </c:pt>
              </c:numCache>
            </c:numRef>
          </c:cat>
          <c:val>
            <c:numRef>
              <c:f>PROFIT!$N$3:$N$31</c:f>
              <c:numCache>
                <c:formatCode>"Rp"#,##0</c:formatCode>
                <c:ptCount val="29"/>
                <c:pt idx="0">
                  <c:v>30000</c:v>
                </c:pt>
                <c:pt idx="1">
                  <c:v>55000</c:v>
                </c:pt>
                <c:pt idx="2">
                  <c:v>55000</c:v>
                </c:pt>
                <c:pt idx="3">
                  <c:v>180000</c:v>
                </c:pt>
                <c:pt idx="4">
                  <c:v>285000</c:v>
                </c:pt>
                <c:pt idx="5">
                  <c:v>100000</c:v>
                </c:pt>
                <c:pt idx="6">
                  <c:v>320000</c:v>
                </c:pt>
                <c:pt idx="7">
                  <c:v>90000</c:v>
                </c:pt>
                <c:pt idx="8">
                  <c:v>425000</c:v>
                </c:pt>
                <c:pt idx="9">
                  <c:v>106400</c:v>
                </c:pt>
                <c:pt idx="10">
                  <c:v>250000</c:v>
                </c:pt>
                <c:pt idx="11">
                  <c:v>240000</c:v>
                </c:pt>
                <c:pt idx="12">
                  <c:v>280000</c:v>
                </c:pt>
                <c:pt idx="13">
                  <c:v>180000</c:v>
                </c:pt>
                <c:pt idx="14">
                  <c:v>190000</c:v>
                </c:pt>
                <c:pt idx="15">
                  <c:v>94500</c:v>
                </c:pt>
                <c:pt idx="16">
                  <c:v>150000</c:v>
                </c:pt>
                <c:pt idx="17">
                  <c:v>100000</c:v>
                </c:pt>
                <c:pt idx="18">
                  <c:v>110000</c:v>
                </c:pt>
                <c:pt idx="19">
                  <c:v>60000</c:v>
                </c:pt>
                <c:pt idx="20">
                  <c:v>40000</c:v>
                </c:pt>
                <c:pt idx="21">
                  <c:v>79000</c:v>
                </c:pt>
                <c:pt idx="22">
                  <c:v>480000</c:v>
                </c:pt>
                <c:pt idx="23">
                  <c:v>350000</c:v>
                </c:pt>
                <c:pt idx="24">
                  <c:v>180000</c:v>
                </c:pt>
                <c:pt idx="25">
                  <c:v>100000</c:v>
                </c:pt>
                <c:pt idx="26">
                  <c:v>90000</c:v>
                </c:pt>
                <c:pt idx="27">
                  <c:v>90000</c:v>
                </c:pt>
                <c:pt idx="28">
                  <c:v>240000</c:v>
                </c:pt>
              </c:numCache>
            </c:numRef>
          </c:val>
          <c:smooth val="0"/>
          <c:extLst>
            <c:ext xmlns:c16="http://schemas.microsoft.com/office/drawing/2014/chart" uri="{C3380CC4-5D6E-409C-BE32-E72D297353CC}">
              <c16:uniqueId val="{00000000-B7DB-4930-8B71-79C6A8288ABA}"/>
            </c:ext>
          </c:extLst>
        </c:ser>
        <c:dLbls>
          <c:showLegendKey val="0"/>
          <c:showVal val="0"/>
          <c:showCatName val="0"/>
          <c:showSerName val="0"/>
          <c:showPercent val="0"/>
          <c:showBubbleSize val="0"/>
        </c:dLbls>
        <c:smooth val="0"/>
        <c:axId val="648184048"/>
        <c:axId val="645345360"/>
      </c:lineChart>
      <c:catAx>
        <c:axId val="648184048"/>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45345360"/>
        <c:crosses val="autoZero"/>
        <c:auto val="1"/>
        <c:lblAlgn val="ctr"/>
        <c:lblOffset val="100"/>
        <c:noMultiLvlLbl val="0"/>
      </c:catAx>
      <c:valAx>
        <c:axId val="645345360"/>
        <c:scaling>
          <c:orientation val="minMax"/>
        </c:scaling>
        <c:delete val="0"/>
        <c:axPos val="l"/>
        <c:majorGridlines>
          <c:spPr>
            <a:ln w="9525" cap="flat" cmpd="sng" algn="ctr">
              <a:solidFill>
                <a:schemeClr val="lt1">
                  <a:lumMod val="95000"/>
                  <a:alpha val="10000"/>
                </a:schemeClr>
              </a:solidFill>
              <a:round/>
            </a:ln>
            <a:effectLst/>
          </c:spPr>
        </c:majorGridlines>
        <c:numFmt formatCode="&quot;Rp&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48184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a:t>Customers With The Most </a:t>
            </a:r>
          </a:p>
          <a:p>
            <a:pPr>
              <a:defRPr/>
            </a:pPr>
            <a:r>
              <a:rPr lang="en-US"/>
              <a:t>Purchase</a:t>
            </a:r>
          </a:p>
        </c:rich>
      </c:tx>
      <c:layout>
        <c:manualLayout>
          <c:xMode val="edge"/>
          <c:yMode val="edge"/>
          <c:x val="0.34593299950981299"/>
          <c:y val="4.6296296296296294E-2"/>
        </c:manualLayout>
      </c:layout>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lotArea>
      <c:layout/>
      <c:barChart>
        <c:barDir val="col"/>
        <c:grouping val="clustered"/>
        <c:varyColors val="0"/>
        <c:ser>
          <c:idx val="0"/>
          <c:order val="0"/>
          <c:tx>
            <c:strRef>
              <c:f>CHART1!$B$1</c:f>
              <c:strCache>
                <c:ptCount val="1"/>
                <c:pt idx="0">
                  <c:v>Purchase</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CHART1!$A$2:$A$30</c:f>
              <c:strCache>
                <c:ptCount val="29"/>
                <c:pt idx="0">
                  <c:v>ABDUL AZIS</c:v>
                </c:pt>
                <c:pt idx="1">
                  <c:v>AGUNG SETYO </c:v>
                </c:pt>
                <c:pt idx="2">
                  <c:v>AHMAD RIFALDI</c:v>
                </c:pt>
                <c:pt idx="3">
                  <c:v>ALDI PRATAMA</c:v>
                </c:pt>
                <c:pt idx="4">
                  <c:v>ARIS UNTUNG</c:v>
                </c:pt>
                <c:pt idx="5">
                  <c:v>BAHARUDIN NURIS</c:v>
                </c:pt>
                <c:pt idx="6">
                  <c:v>CARAMEL SILVIA</c:v>
                </c:pt>
                <c:pt idx="7">
                  <c:v>DECKY JAYA</c:v>
                </c:pt>
                <c:pt idx="8">
                  <c:v>FARUQ AMRULLAH</c:v>
                </c:pt>
                <c:pt idx="9">
                  <c:v>FATHOR ROZI</c:v>
                </c:pt>
                <c:pt idx="10">
                  <c:v>HOLIL ASYARI</c:v>
                </c:pt>
                <c:pt idx="11">
                  <c:v>IKA FEBRIANTI</c:v>
                </c:pt>
                <c:pt idx="12">
                  <c:v>ISNAINI DESY</c:v>
                </c:pt>
                <c:pt idx="13">
                  <c:v>IMAN MAEL</c:v>
                </c:pt>
                <c:pt idx="14">
                  <c:v>JOKO SUBROTO</c:v>
                </c:pt>
                <c:pt idx="15">
                  <c:v>KURNIA KARTIKA</c:v>
                </c:pt>
                <c:pt idx="16">
                  <c:v>KURNIA HARRY </c:v>
                </c:pt>
                <c:pt idx="17">
                  <c:v>KUSAIRI BAHARUDIN</c:v>
                </c:pt>
                <c:pt idx="18">
                  <c:v>LAILI HAMDIYAH</c:v>
                </c:pt>
                <c:pt idx="19">
                  <c:v>MUAULANA SOBRI</c:v>
                </c:pt>
                <c:pt idx="20">
                  <c:v>MIKRO AMIRUDDIN</c:v>
                </c:pt>
                <c:pt idx="21">
                  <c:v>MUAWANAH AMIN</c:v>
                </c:pt>
                <c:pt idx="22">
                  <c:v>NUR HASANAH</c:v>
                </c:pt>
                <c:pt idx="23">
                  <c:v>NURUL QOMARI</c:v>
                </c:pt>
                <c:pt idx="24">
                  <c:v>QOMARUS ZAMAN</c:v>
                </c:pt>
                <c:pt idx="25">
                  <c:v>RIRIN AGUSTINA</c:v>
                </c:pt>
                <c:pt idx="26">
                  <c:v>RIZAL AGUSTINO</c:v>
                </c:pt>
                <c:pt idx="27">
                  <c:v>WAHYUDI HAKIM</c:v>
                </c:pt>
                <c:pt idx="28">
                  <c:v>WAHYUDA AKBAR</c:v>
                </c:pt>
              </c:strCache>
            </c:strRef>
          </c:cat>
          <c:val>
            <c:numRef>
              <c:f>CHART1!$B$2:$B$30</c:f>
              <c:numCache>
                <c:formatCode>General</c:formatCode>
                <c:ptCount val="29"/>
                <c:pt idx="0">
                  <c:v>6</c:v>
                </c:pt>
                <c:pt idx="1">
                  <c:v>3</c:v>
                </c:pt>
                <c:pt idx="2">
                  <c:v>5</c:v>
                </c:pt>
                <c:pt idx="3">
                  <c:v>4</c:v>
                </c:pt>
                <c:pt idx="4">
                  <c:v>4</c:v>
                </c:pt>
                <c:pt idx="5">
                  <c:v>5</c:v>
                </c:pt>
                <c:pt idx="6">
                  <c:v>7</c:v>
                </c:pt>
                <c:pt idx="7">
                  <c:v>4</c:v>
                </c:pt>
                <c:pt idx="8">
                  <c:v>4</c:v>
                </c:pt>
                <c:pt idx="9">
                  <c:v>2</c:v>
                </c:pt>
                <c:pt idx="10">
                  <c:v>4</c:v>
                </c:pt>
                <c:pt idx="11">
                  <c:v>3</c:v>
                </c:pt>
                <c:pt idx="12">
                  <c:v>6</c:v>
                </c:pt>
                <c:pt idx="13">
                  <c:v>1</c:v>
                </c:pt>
                <c:pt idx="14">
                  <c:v>2</c:v>
                </c:pt>
                <c:pt idx="15">
                  <c:v>2</c:v>
                </c:pt>
                <c:pt idx="16">
                  <c:v>5</c:v>
                </c:pt>
                <c:pt idx="17">
                  <c:v>3</c:v>
                </c:pt>
                <c:pt idx="18">
                  <c:v>2</c:v>
                </c:pt>
                <c:pt idx="19">
                  <c:v>4</c:v>
                </c:pt>
                <c:pt idx="20">
                  <c:v>1</c:v>
                </c:pt>
                <c:pt idx="21">
                  <c:v>2</c:v>
                </c:pt>
                <c:pt idx="22">
                  <c:v>3</c:v>
                </c:pt>
                <c:pt idx="23">
                  <c:v>1</c:v>
                </c:pt>
                <c:pt idx="24">
                  <c:v>2</c:v>
                </c:pt>
                <c:pt idx="25">
                  <c:v>1</c:v>
                </c:pt>
                <c:pt idx="26">
                  <c:v>1</c:v>
                </c:pt>
                <c:pt idx="27">
                  <c:v>1</c:v>
                </c:pt>
                <c:pt idx="28">
                  <c:v>1</c:v>
                </c:pt>
              </c:numCache>
            </c:numRef>
          </c:val>
          <c:extLst>
            <c:ext xmlns:c16="http://schemas.microsoft.com/office/drawing/2014/chart" uri="{C3380CC4-5D6E-409C-BE32-E72D297353CC}">
              <c16:uniqueId val="{00000000-E229-44FF-801C-FB7023822B78}"/>
            </c:ext>
          </c:extLst>
        </c:ser>
        <c:dLbls>
          <c:dLblPos val="inEnd"/>
          <c:showLegendKey val="0"/>
          <c:showVal val="1"/>
          <c:showCatName val="0"/>
          <c:showSerName val="0"/>
          <c:showPercent val="0"/>
          <c:showBubbleSize val="0"/>
        </c:dLbls>
        <c:gapWidth val="41"/>
        <c:axId val="151401392"/>
        <c:axId val="264952768"/>
      </c:barChart>
      <c:catAx>
        <c:axId val="15140139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264952768"/>
        <c:crosses val="autoZero"/>
        <c:auto val="1"/>
        <c:lblAlgn val="ctr"/>
        <c:lblOffset val="100"/>
        <c:noMultiLvlLbl val="0"/>
      </c:catAx>
      <c:valAx>
        <c:axId val="264952768"/>
        <c:scaling>
          <c:orientation val="minMax"/>
        </c:scaling>
        <c:delete val="1"/>
        <c:axPos val="l"/>
        <c:numFmt formatCode="General" sourceLinked="1"/>
        <c:majorTickMark val="none"/>
        <c:minorTickMark val="none"/>
        <c:tickLblPos val="nextTo"/>
        <c:crossAx val="151401392"/>
        <c:crosses val="autoZero"/>
        <c:crossBetween val="between"/>
      </c:valAx>
      <c:spPr>
        <a:noFill/>
        <a:ln>
          <a:noFill/>
        </a:ln>
        <a:effectLst/>
      </c:spPr>
    </c:plotArea>
    <c:plotVisOnly val="1"/>
    <c:dispBlanksAs val="gap"/>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chemeClr val="accent1"/>
            </a:solidFill>
            <a:ln>
              <a:noFill/>
            </a:ln>
            <a:effectLst/>
          </c:spPr>
          <c:invertIfNegative val="0"/>
          <c:cat>
            <c:strLit>
              <c:ptCount val="29"/>
              <c:pt idx="0">
                <c:v>Acıbadem kurabiyesi</c:v>
              </c:pt>
              <c:pt idx="1">
                <c:v>Afghan biscuits</c:v>
              </c:pt>
              <c:pt idx="2">
                <c:v>Almond biscuit</c:v>
              </c:pt>
              <c:pt idx="3">
                <c:v>Bacon and Mushroom Toast</c:v>
              </c:pt>
              <c:pt idx="4">
                <c:v>Bitterballen</c:v>
              </c:pt>
              <c:pt idx="5">
                <c:v>Black Bread</c:v>
              </c:pt>
              <c:pt idx="6">
                <c:v>Blueberry Yogurt</c:v>
              </c:pt>
              <c:pt idx="7">
                <c:v>Bread Roll</c:v>
              </c:pt>
              <c:pt idx="8">
                <c:v>Bubblegum</c:v>
              </c:pt>
              <c:pt idx="9">
                <c:v>Burn</c:v>
              </c:pt>
              <c:pt idx="10">
                <c:v>Butter Cake</c:v>
              </c:pt>
              <c:pt idx="11">
                <c:v>Chiffon Cake</c:v>
              </c:pt>
              <c:pt idx="12">
                <c:v>Chocolate Bread</c:v>
              </c:pt>
              <c:pt idx="13">
                <c:v>Chocolate Milk</c:v>
              </c:pt>
              <c:pt idx="14">
                <c:v>Cob</c:v>
              </c:pt>
              <c:pt idx="15">
                <c:v>Cracker nuts</c:v>
              </c:pt>
              <c:pt idx="16">
                <c:v>French Roll</c:v>
              </c:pt>
              <c:pt idx="17">
                <c:v>Genoise Cake</c:v>
              </c:pt>
              <c:pt idx="18">
                <c:v>Kit Kat</c:v>
              </c:pt>
              <c:pt idx="19">
                <c:v>Masala Cheese French Toast</c:v>
              </c:pt>
              <c:pt idx="20">
                <c:v>Masala Chicken On Toast</c:v>
              </c:pt>
              <c:pt idx="21">
                <c:v>Mozzarella Toast</c:v>
              </c:pt>
              <c:pt idx="22">
                <c:v>Original Yogurt</c:v>
              </c:pt>
              <c:pt idx="23">
                <c:v>Pound Cake</c:v>
              </c:pt>
              <c:pt idx="24">
                <c:v>Prawn and Sesame Toast</c:v>
              </c:pt>
              <c:pt idx="25">
                <c:v>Strawberry Bread</c:v>
              </c:pt>
              <c:pt idx="26">
                <c:v>Strawberry Milk</c:v>
              </c:pt>
              <c:pt idx="27">
                <c:v>Strawberry Yogurt</c:v>
              </c:pt>
              <c:pt idx="28">
                <c:v>Sweet Roll</c:v>
              </c:pt>
            </c:strLit>
          </c:cat>
          <c:val>
            <c:numLit>
              <c:formatCode>General</c:formatCode>
              <c:ptCount val="29"/>
              <c:pt idx="0">
                <c:v>400000</c:v>
              </c:pt>
              <c:pt idx="1">
                <c:v>490000</c:v>
              </c:pt>
              <c:pt idx="2">
                <c:v>450000</c:v>
              </c:pt>
              <c:pt idx="3">
                <c:v>400000</c:v>
              </c:pt>
              <c:pt idx="4">
                <c:v>150000</c:v>
              </c:pt>
              <c:pt idx="5">
                <c:v>110000</c:v>
              </c:pt>
              <c:pt idx="6">
                <c:v>600000</c:v>
              </c:pt>
              <c:pt idx="7">
                <c:v>330000</c:v>
              </c:pt>
              <c:pt idx="8">
                <c:v>90000</c:v>
              </c:pt>
              <c:pt idx="9">
                <c:v>300000</c:v>
              </c:pt>
              <c:pt idx="10">
                <c:v>285000</c:v>
              </c:pt>
              <c:pt idx="11">
                <c:v>375000</c:v>
              </c:pt>
              <c:pt idx="12">
                <c:v>120000</c:v>
              </c:pt>
              <c:pt idx="13">
                <c:v>237000</c:v>
              </c:pt>
              <c:pt idx="14">
                <c:v>106400</c:v>
              </c:pt>
              <c:pt idx="15">
                <c:v>225000</c:v>
              </c:pt>
              <c:pt idx="16">
                <c:v>280000</c:v>
              </c:pt>
              <c:pt idx="17">
                <c:v>378000</c:v>
              </c:pt>
              <c:pt idx="18">
                <c:v>720000</c:v>
              </c:pt>
              <c:pt idx="19">
                <c:v>270000</c:v>
              </c:pt>
              <c:pt idx="20">
                <c:v>380000</c:v>
              </c:pt>
              <c:pt idx="21">
                <c:v>300000</c:v>
              </c:pt>
              <c:pt idx="22">
                <c:v>385000</c:v>
              </c:pt>
              <c:pt idx="23">
                <c:v>180000</c:v>
              </c:pt>
              <c:pt idx="24">
                <c:v>255000</c:v>
              </c:pt>
              <c:pt idx="25">
                <c:v>90000</c:v>
              </c:pt>
              <c:pt idx="26">
                <c:v>160000</c:v>
              </c:pt>
              <c:pt idx="27">
                <c:v>300000</c:v>
              </c:pt>
              <c:pt idx="28">
                <c:v>350000</c:v>
              </c:pt>
            </c:numLit>
          </c:val>
          <c:extLst>
            <c:ext xmlns:c16="http://schemas.microsoft.com/office/drawing/2014/chart" uri="{C3380CC4-5D6E-409C-BE32-E72D297353CC}">
              <c16:uniqueId val="{00000004-8EA1-4E83-B8F5-8876F6D1E1A5}"/>
            </c:ext>
          </c:extLst>
        </c:ser>
        <c:dLbls>
          <c:showLegendKey val="0"/>
          <c:showVal val="0"/>
          <c:showCatName val="0"/>
          <c:showSerName val="0"/>
          <c:showPercent val="0"/>
          <c:showBubbleSize val="0"/>
        </c:dLbls>
        <c:gapWidth val="219"/>
        <c:overlap val="-27"/>
        <c:axId val="2005086960"/>
        <c:axId val="217472128"/>
      </c:barChart>
      <c:catAx>
        <c:axId val="2005086960"/>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7472128"/>
        <c:crosses val="autoZero"/>
        <c:auto val="1"/>
        <c:lblAlgn val="ctr"/>
        <c:lblOffset val="100"/>
        <c:noMultiLvlLbl val="0"/>
        <c:extLst>
          <c:ext xmlns:c15="http://schemas.microsoft.com/office/drawing/2012/chart" uri="{F40574EE-89B7-4290-83BB-5DA773EAF853}">
            <c15:numFmt c:formatCode="General" c:sourceLinked="1"/>
          </c:ext>
        </c:extLst>
      </c:catAx>
      <c:valAx>
        <c:axId val="2174721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5086960"/>
        <c:crosses val="autoZero"/>
        <c:crossBetween val="between"/>
        <c:extLst>
          <c:ext xmlns:c15="http://schemas.microsoft.com/office/drawing/2012/chart" uri="{F40574EE-89B7-4290-83BB-5DA773EAF853}">
            <c15:numFmt c:formatCode="General" c:sourceLinked="1"/>
          </c:ext>
        </c:extLs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extLst>
    <c:ext xmlns:c15="http://schemas.microsoft.com/office/drawing/2012/chart" uri="{723BEF56-08C2-4564-9609-F4CBC75E7E54}">
      <c15:pivotSource>
        <c15:name>[Bread Store.xlsx]PivotChartTable1</c15:name>
        <c15:fmtId val="0"/>
      </c15:pivotSource>
      <c15:pivotOptions>
        <c15:dropZoneFilter val="1"/>
        <c15:dropZoneCategories val="1"/>
        <c15:dropZoneData val="1"/>
        <c15:dropZoneSeries val="1"/>
        <c15:dropZonesVisible val="1"/>
      </c15: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SHIPPING</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showLegendKey val="0"/>
          <c:showVal val="0"/>
          <c:showCatName val="0"/>
          <c:showSerName val="0"/>
          <c:showPercent val="0"/>
          <c:showBubbleSize val="0"/>
          <c:extLst>
            <c:ext xmlns:c15="http://schemas.microsoft.com/office/drawing/2012/chart" uri="{CE6537A1-D6FC-4f65-9D91-7224C49458BB}"/>
          </c:extLst>
        </c:dLbl>
      </c:pivotFmt>
      <c:pivotFmt>
        <c:idx val="44"/>
        <c:dLbl>
          <c:idx val="0"/>
          <c:showLegendKey val="0"/>
          <c:showVal val="0"/>
          <c:showCatName val="0"/>
          <c:showSerName val="0"/>
          <c:showPercent val="0"/>
          <c:showBubbleSize val="0"/>
          <c:extLst>
            <c:ext xmlns:c15="http://schemas.microsoft.com/office/drawing/2012/chart" uri="{CE6537A1-D6FC-4f65-9D91-7224C49458BB}"/>
          </c:extLst>
        </c:dLbl>
      </c:pivotFmt>
      <c:pivotFmt>
        <c:idx val="45"/>
        <c:dLbl>
          <c:idx val="0"/>
          <c:showLegendKey val="0"/>
          <c:showVal val="0"/>
          <c:showCatName val="0"/>
          <c:showSerName val="0"/>
          <c:showPercent val="0"/>
          <c:showBubbleSize val="0"/>
          <c:extLst>
            <c:ext xmlns:c15="http://schemas.microsoft.com/office/drawing/2012/chart" uri="{CE6537A1-D6FC-4f65-9D91-7224C49458BB}"/>
          </c:extLst>
        </c:dLbl>
      </c:pivotFmt>
      <c:pivotFmt>
        <c:idx val="46"/>
        <c:dLbl>
          <c:idx val="0"/>
          <c:showLegendKey val="0"/>
          <c:showVal val="0"/>
          <c:showCatName val="0"/>
          <c:showSerName val="0"/>
          <c:showPercent val="0"/>
          <c:showBubbleSize val="0"/>
          <c:extLst>
            <c:ext xmlns:c15="http://schemas.microsoft.com/office/drawing/2012/chart" uri="{CE6537A1-D6FC-4f65-9D91-7224C49458BB}"/>
          </c:extLst>
        </c:dLbl>
      </c:pivotFmt>
      <c:pivotFmt>
        <c:idx val="47"/>
        <c:dLbl>
          <c:idx val="0"/>
          <c:showLegendKey val="0"/>
          <c:showVal val="0"/>
          <c:showCatName val="0"/>
          <c:showSerName val="0"/>
          <c:showPercent val="0"/>
          <c:showBubbleSize val="0"/>
          <c:extLst>
            <c:ext xmlns:c15="http://schemas.microsoft.com/office/drawing/2012/chart" uri="{CE6537A1-D6FC-4f65-9D91-7224C49458BB}"/>
          </c:extLst>
        </c:dLbl>
      </c:pivotFmt>
      <c:pivotFmt>
        <c:idx val="48"/>
        <c:dLbl>
          <c:idx val="0"/>
          <c:showLegendKey val="0"/>
          <c:showVal val="0"/>
          <c:showCatName val="0"/>
          <c:showSerName val="0"/>
          <c:showPercent val="0"/>
          <c:showBubbleSize val="0"/>
          <c:extLst>
            <c:ext xmlns:c15="http://schemas.microsoft.com/office/drawing/2012/chart" uri="{CE6537A1-D6FC-4f65-9D91-7224C49458BB}"/>
          </c:extLst>
        </c:dLbl>
      </c:pivotFmt>
      <c:pivotFmt>
        <c:idx val="49"/>
        <c:dLbl>
          <c:idx val="0"/>
          <c:showLegendKey val="0"/>
          <c:showVal val="0"/>
          <c:showCatName val="0"/>
          <c:showSerName val="0"/>
          <c:showPercent val="0"/>
          <c:showBubbleSize val="0"/>
          <c:extLst>
            <c:ext xmlns:c15="http://schemas.microsoft.com/office/drawing/2012/chart" uri="{CE6537A1-D6FC-4f65-9D91-7224C49458BB}"/>
          </c:extLst>
        </c:dLbl>
      </c:pivotFmt>
      <c:pivotFmt>
        <c:idx val="50"/>
        <c:dLbl>
          <c:idx val="0"/>
          <c:showLegendKey val="0"/>
          <c:showVal val="0"/>
          <c:showCatName val="0"/>
          <c:showSerName val="0"/>
          <c:showPercent val="0"/>
          <c:showBubbleSize val="0"/>
          <c:extLst>
            <c:ext xmlns:c15="http://schemas.microsoft.com/office/drawing/2012/chart" uri="{CE6537A1-D6FC-4f65-9D91-7224C49458BB}"/>
          </c:extLst>
        </c:dLbl>
      </c:pivotFmt>
      <c:pivotFmt>
        <c:idx val="51"/>
        <c:dLbl>
          <c:idx val="0"/>
          <c:showLegendKey val="0"/>
          <c:showVal val="0"/>
          <c:showCatName val="0"/>
          <c:showSerName val="0"/>
          <c:showPercent val="0"/>
          <c:showBubbleSize val="0"/>
          <c:extLst>
            <c:ext xmlns:c15="http://schemas.microsoft.com/office/drawing/2012/chart" uri="{CE6537A1-D6FC-4f65-9D91-7224C49458BB}"/>
          </c:extLst>
        </c:dLbl>
      </c:pivotFmt>
      <c:pivotFmt>
        <c:idx val="52"/>
        <c:dLbl>
          <c:idx val="0"/>
          <c:showLegendKey val="0"/>
          <c:showVal val="0"/>
          <c:showCatName val="0"/>
          <c:showSerName val="0"/>
          <c:showPercent val="0"/>
          <c:showBubbleSize val="0"/>
          <c:extLst>
            <c:ext xmlns:c15="http://schemas.microsoft.com/office/drawing/2012/chart" uri="{CE6537A1-D6FC-4f65-9D91-7224C49458BB}"/>
          </c:extLst>
        </c:dLbl>
      </c:pivotFmt>
      <c:pivotFmt>
        <c:idx val="53"/>
        <c:dLbl>
          <c:idx val="0"/>
          <c:showLegendKey val="0"/>
          <c:showVal val="0"/>
          <c:showCatName val="0"/>
          <c:showSerName val="0"/>
          <c:showPercent val="0"/>
          <c:showBubbleSize val="0"/>
          <c:extLst>
            <c:ext xmlns:c15="http://schemas.microsoft.com/office/drawing/2012/chart" uri="{CE6537A1-D6FC-4f65-9D91-7224C49458BB}"/>
          </c:extLst>
        </c:dLbl>
      </c:pivotFmt>
      <c:pivotFmt>
        <c:idx val="54"/>
        <c:dLbl>
          <c:idx val="0"/>
          <c:showLegendKey val="0"/>
          <c:showVal val="0"/>
          <c:showCatName val="0"/>
          <c:showSerName val="0"/>
          <c:showPercent val="0"/>
          <c:showBubbleSize val="0"/>
          <c:extLst>
            <c:ext xmlns:c15="http://schemas.microsoft.com/office/drawing/2012/chart" uri="{CE6537A1-D6FC-4f65-9D91-7224C49458BB}"/>
          </c:extLst>
        </c:dLbl>
      </c:pivotFmt>
      <c:pivotFmt>
        <c:idx val="55"/>
        <c:dLbl>
          <c:idx val="0"/>
          <c:showLegendKey val="0"/>
          <c:showVal val="0"/>
          <c:showCatName val="0"/>
          <c:showSerName val="0"/>
          <c:showPercent val="0"/>
          <c:showBubbleSize val="0"/>
          <c:extLst>
            <c:ext xmlns:c15="http://schemas.microsoft.com/office/drawing/2012/chart" uri="{CE6537A1-D6FC-4f65-9D91-7224C49458BB}"/>
          </c:extLst>
        </c:dLbl>
      </c:pivotFmt>
      <c:pivotFmt>
        <c:idx val="56"/>
        <c:dLbl>
          <c:idx val="0"/>
          <c:showLegendKey val="0"/>
          <c:showVal val="0"/>
          <c:showCatName val="0"/>
          <c:showSerName val="0"/>
          <c:showPercent val="0"/>
          <c:showBubbleSize val="0"/>
          <c:extLst>
            <c:ext xmlns:c15="http://schemas.microsoft.com/office/drawing/2012/chart" uri="{CE6537A1-D6FC-4f65-9D91-7224C49458BB}"/>
          </c:extLst>
        </c:dLbl>
      </c:pivotFmt>
      <c:pivotFmt>
        <c:idx val="57"/>
        <c:dLbl>
          <c:idx val="0"/>
          <c:showLegendKey val="0"/>
          <c:showVal val="0"/>
          <c:showCatName val="0"/>
          <c:showSerName val="0"/>
          <c:showPercent val="0"/>
          <c:showBubbleSize val="0"/>
          <c:extLst>
            <c:ext xmlns:c15="http://schemas.microsoft.com/office/drawing/2012/chart" uri="{CE6537A1-D6FC-4f65-9D91-7224C49458BB}"/>
          </c:extLst>
        </c:dLbl>
      </c:pivotFmt>
      <c:pivotFmt>
        <c:idx val="58"/>
        <c:dLbl>
          <c:idx val="0"/>
          <c:showLegendKey val="0"/>
          <c:showVal val="0"/>
          <c:showCatName val="0"/>
          <c:showSerName val="0"/>
          <c:showPercent val="0"/>
          <c:showBubbleSize val="0"/>
          <c:extLst>
            <c:ext xmlns:c15="http://schemas.microsoft.com/office/drawing/2012/chart" uri="{CE6537A1-D6FC-4f65-9D91-7224C49458BB}"/>
          </c:extLst>
        </c:dLbl>
      </c:pivotFmt>
      <c:pivotFmt>
        <c:idx val="59"/>
        <c:dLbl>
          <c:idx val="0"/>
          <c:showLegendKey val="0"/>
          <c:showVal val="0"/>
          <c:showCatName val="0"/>
          <c:showSerName val="0"/>
          <c:showPercent val="0"/>
          <c:showBubbleSize val="0"/>
          <c:extLst>
            <c:ext xmlns:c15="http://schemas.microsoft.com/office/drawing/2012/chart" uri="{CE6537A1-D6FC-4f65-9D91-7224C49458BB}"/>
          </c:extLst>
        </c:dLbl>
      </c:pivotFmt>
      <c:pivotFmt>
        <c:idx val="60"/>
        <c:dLbl>
          <c:idx val="0"/>
          <c:showLegendKey val="0"/>
          <c:showVal val="0"/>
          <c:showCatName val="0"/>
          <c:showSerName val="0"/>
          <c:showPercent val="0"/>
          <c:showBubbleSize val="0"/>
          <c:extLst>
            <c:ext xmlns:c15="http://schemas.microsoft.com/office/drawing/2012/chart" uri="{CE6537A1-D6FC-4f65-9D91-7224C49458BB}"/>
          </c:extLst>
        </c:dLbl>
      </c:pivotFmt>
      <c:pivotFmt>
        <c:idx val="61"/>
        <c:dLbl>
          <c:idx val="0"/>
          <c:showLegendKey val="0"/>
          <c:showVal val="0"/>
          <c:showCatName val="0"/>
          <c:showSerName val="0"/>
          <c:showPercent val="0"/>
          <c:showBubbleSize val="0"/>
          <c:extLst>
            <c:ext xmlns:c15="http://schemas.microsoft.com/office/drawing/2012/chart" uri="{CE6537A1-D6FC-4f65-9D91-7224C49458BB}"/>
          </c:extLst>
        </c:dLbl>
      </c:pivotFmt>
      <c:pivotFmt>
        <c:idx val="62"/>
        <c:dLbl>
          <c:idx val="0"/>
          <c:showLegendKey val="0"/>
          <c:showVal val="0"/>
          <c:showCatName val="0"/>
          <c:showSerName val="0"/>
          <c:showPercent val="0"/>
          <c:showBubbleSize val="0"/>
          <c:extLst>
            <c:ext xmlns:c15="http://schemas.microsoft.com/office/drawing/2012/chart" uri="{CE6537A1-D6FC-4f65-9D91-7224C49458BB}"/>
          </c:extLst>
        </c:dLbl>
      </c:pivotFmt>
      <c:pivotFmt>
        <c:idx val="63"/>
        <c:dLbl>
          <c:idx val="0"/>
          <c:showLegendKey val="0"/>
          <c:showVal val="0"/>
          <c:showCatName val="0"/>
          <c:showSerName val="0"/>
          <c:showPercent val="0"/>
          <c:showBubbleSize val="0"/>
          <c:extLst>
            <c:ext xmlns:c15="http://schemas.microsoft.com/office/drawing/2012/chart" uri="{CE6537A1-D6FC-4f65-9D91-7224C49458BB}"/>
          </c:extLst>
        </c:dLbl>
      </c:pivotFmt>
      <c:pivotFmt>
        <c:idx val="64"/>
        <c:dLbl>
          <c:idx val="0"/>
          <c:showLegendKey val="0"/>
          <c:showVal val="0"/>
          <c:showCatName val="0"/>
          <c:showSerName val="0"/>
          <c:showPercent val="0"/>
          <c:showBubbleSize val="0"/>
          <c:extLst>
            <c:ext xmlns:c15="http://schemas.microsoft.com/office/drawing/2012/chart" uri="{CE6537A1-D6FC-4f65-9D91-7224C49458BB}"/>
          </c:extLst>
        </c:dLbl>
      </c:pivotFmt>
      <c:pivotFmt>
        <c:idx val="65"/>
        <c:dLbl>
          <c:idx val="0"/>
          <c:showLegendKey val="0"/>
          <c:showVal val="0"/>
          <c:showCatName val="0"/>
          <c:showSerName val="0"/>
          <c:showPercent val="0"/>
          <c:showBubbleSize val="0"/>
          <c:extLst>
            <c:ext xmlns:c15="http://schemas.microsoft.com/office/drawing/2012/chart" uri="{CE6537A1-D6FC-4f65-9D91-7224C49458BB}"/>
          </c:extLst>
        </c:dLbl>
      </c:pivotFmt>
      <c:pivotFmt>
        <c:idx val="66"/>
        <c:dLbl>
          <c:idx val="0"/>
          <c:showLegendKey val="0"/>
          <c:showVal val="0"/>
          <c:showCatName val="0"/>
          <c:showSerName val="0"/>
          <c:showPercent val="0"/>
          <c:showBubbleSize val="0"/>
          <c:extLst>
            <c:ext xmlns:c15="http://schemas.microsoft.com/office/drawing/2012/chart" uri="{CE6537A1-D6FC-4f65-9D91-7224C49458BB}"/>
          </c:extLst>
        </c:dLbl>
      </c:pivotFmt>
      <c:pivotFmt>
        <c:idx val="67"/>
        <c:dLbl>
          <c:idx val="0"/>
          <c:showLegendKey val="0"/>
          <c:showVal val="0"/>
          <c:showCatName val="0"/>
          <c:showSerName val="0"/>
          <c:showPercent val="0"/>
          <c:showBubbleSize val="0"/>
          <c:extLst>
            <c:ext xmlns:c15="http://schemas.microsoft.com/office/drawing/2012/chart" uri="{CE6537A1-D6FC-4f65-9D91-7224C49458BB}"/>
          </c:extLst>
        </c:dLbl>
      </c:pivotFmt>
      <c:pivotFmt>
        <c:idx val="68"/>
        <c:dLbl>
          <c:idx val="0"/>
          <c:showLegendKey val="0"/>
          <c:showVal val="0"/>
          <c:showCatName val="0"/>
          <c:showSerName val="0"/>
          <c:showPercent val="0"/>
          <c:showBubbleSize val="0"/>
          <c:extLst>
            <c:ext xmlns:c15="http://schemas.microsoft.com/office/drawing/2012/chart" uri="{CE6537A1-D6FC-4f65-9D91-7224C49458BB}"/>
          </c:extLst>
        </c:dLbl>
      </c:pivotFmt>
      <c:pivotFmt>
        <c:idx val="70"/>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2"/>
        <c:dLbl>
          <c:idx val="0"/>
          <c:showLegendKey val="0"/>
          <c:showVal val="0"/>
          <c:showCatName val="0"/>
          <c:showSerName val="0"/>
          <c:showPercent val="0"/>
          <c:showBubbleSize val="0"/>
          <c:extLst>
            <c:ext xmlns:c15="http://schemas.microsoft.com/office/drawing/2012/chart" uri="{CE6537A1-D6FC-4f65-9D91-7224C49458BB}"/>
          </c:extLst>
        </c:dLbl>
      </c:pivotFmt>
      <c:pivotFmt>
        <c:idx val="73"/>
        <c:dLbl>
          <c:idx val="0"/>
          <c:showLegendKey val="0"/>
          <c:showVal val="0"/>
          <c:showCatName val="0"/>
          <c:showSerName val="0"/>
          <c:showPercent val="0"/>
          <c:showBubbleSize val="0"/>
          <c:extLst>
            <c:ext xmlns:c15="http://schemas.microsoft.com/office/drawing/2012/chart" uri="{CE6537A1-D6FC-4f65-9D91-7224C49458BB}"/>
          </c:extLst>
        </c:dLbl>
      </c:pivotFmt>
      <c:pivotFmt>
        <c:idx val="74"/>
        <c:dLbl>
          <c:idx val="0"/>
          <c:showLegendKey val="0"/>
          <c:showVal val="0"/>
          <c:showCatName val="0"/>
          <c:showSerName val="0"/>
          <c:showPercent val="0"/>
          <c:showBubbleSize val="0"/>
          <c:extLst>
            <c:ext xmlns:c15="http://schemas.microsoft.com/office/drawing/2012/chart" uri="{CE6537A1-D6FC-4f65-9D91-7224C49458BB}"/>
          </c:extLst>
        </c:dLbl>
      </c:pivotFmt>
      <c:pivotFmt>
        <c:idx val="75"/>
        <c:dLbl>
          <c:idx val="0"/>
          <c:showLegendKey val="0"/>
          <c:showVal val="0"/>
          <c:showCatName val="0"/>
          <c:showSerName val="0"/>
          <c:showPercent val="0"/>
          <c:showBubbleSize val="0"/>
          <c:extLst>
            <c:ext xmlns:c15="http://schemas.microsoft.com/office/drawing/2012/chart" uri="{CE6537A1-D6FC-4f65-9D91-7224C49458BB}"/>
          </c:extLst>
        </c:dLbl>
      </c:pivotFmt>
      <c:pivotFmt>
        <c:idx val="76"/>
        <c:dLbl>
          <c:idx val="0"/>
          <c:showLegendKey val="0"/>
          <c:showVal val="0"/>
          <c:showCatName val="0"/>
          <c:showSerName val="0"/>
          <c:showPercent val="0"/>
          <c:showBubbleSize val="0"/>
          <c:extLst>
            <c:ext xmlns:c15="http://schemas.microsoft.com/office/drawing/2012/chart" uri="{CE6537A1-D6FC-4f65-9D91-7224C49458BB}"/>
          </c:extLst>
        </c:dLbl>
      </c:pivotFmt>
      <c:pivotFmt>
        <c:idx val="77"/>
        <c:dLbl>
          <c:idx val="0"/>
          <c:showLegendKey val="0"/>
          <c:showVal val="0"/>
          <c:showCatName val="0"/>
          <c:showSerName val="0"/>
          <c:showPercent val="0"/>
          <c:showBubbleSize val="0"/>
          <c:extLst>
            <c:ext xmlns:c15="http://schemas.microsoft.com/office/drawing/2012/chart" uri="{CE6537A1-D6FC-4f65-9D91-7224C49458BB}"/>
          </c:extLst>
        </c:dLbl>
      </c:pivotFmt>
      <c:pivotFmt>
        <c:idx val="78"/>
        <c:dLbl>
          <c:idx val="0"/>
          <c:showLegendKey val="0"/>
          <c:showVal val="0"/>
          <c:showCatName val="0"/>
          <c:showSerName val="0"/>
          <c:showPercent val="0"/>
          <c:showBubbleSize val="0"/>
          <c:extLst>
            <c:ext xmlns:c15="http://schemas.microsoft.com/office/drawing/2012/chart" uri="{CE6537A1-D6FC-4f65-9D91-7224C49458BB}"/>
          </c:extLst>
        </c:dLbl>
      </c:pivotFmt>
      <c:pivotFmt>
        <c:idx val="79"/>
        <c:dLbl>
          <c:idx val="0"/>
          <c:showLegendKey val="0"/>
          <c:showVal val="0"/>
          <c:showCatName val="0"/>
          <c:showSerName val="0"/>
          <c:showPercent val="0"/>
          <c:showBubbleSize val="0"/>
          <c:extLst>
            <c:ext xmlns:c15="http://schemas.microsoft.com/office/drawing/2012/chart" uri="{CE6537A1-D6FC-4f65-9D91-7224C49458BB}"/>
          </c:extLst>
        </c:dLbl>
      </c:pivotFmt>
      <c:pivotFmt>
        <c:idx val="80"/>
        <c:dLbl>
          <c:idx val="0"/>
          <c:showLegendKey val="0"/>
          <c:showVal val="0"/>
          <c:showCatName val="0"/>
          <c:showSerName val="0"/>
          <c:showPercent val="0"/>
          <c:showBubbleSize val="0"/>
          <c:extLst>
            <c:ext xmlns:c15="http://schemas.microsoft.com/office/drawing/2012/chart" uri="{CE6537A1-D6FC-4f65-9D91-7224C49458BB}"/>
          </c:extLst>
        </c:dLbl>
      </c:pivotFmt>
      <c:pivotFmt>
        <c:idx val="81"/>
        <c:dLbl>
          <c:idx val="0"/>
          <c:showLegendKey val="0"/>
          <c:showVal val="0"/>
          <c:showCatName val="0"/>
          <c:showSerName val="0"/>
          <c:showPercent val="0"/>
          <c:showBubbleSize val="0"/>
          <c:extLst>
            <c:ext xmlns:c15="http://schemas.microsoft.com/office/drawing/2012/chart" uri="{CE6537A1-D6FC-4f65-9D91-7224C49458BB}"/>
          </c:extLst>
        </c:dLbl>
      </c:pivotFmt>
      <c:pivotFmt>
        <c:idx val="82"/>
        <c:dLbl>
          <c:idx val="0"/>
          <c:showLegendKey val="0"/>
          <c:showVal val="0"/>
          <c:showCatName val="0"/>
          <c:showSerName val="0"/>
          <c:showPercent val="0"/>
          <c:showBubbleSize val="0"/>
          <c:extLst>
            <c:ext xmlns:c15="http://schemas.microsoft.com/office/drawing/2012/chart" uri="{CE6537A1-D6FC-4f65-9D91-7224C49458BB}"/>
          </c:extLst>
        </c:dLbl>
      </c:pivotFmt>
      <c:pivotFmt>
        <c:idx val="83"/>
        <c:dLbl>
          <c:idx val="0"/>
          <c:showLegendKey val="0"/>
          <c:showVal val="0"/>
          <c:showCatName val="0"/>
          <c:showSerName val="0"/>
          <c:showPercent val="0"/>
          <c:showBubbleSize val="0"/>
          <c:extLst>
            <c:ext xmlns:c15="http://schemas.microsoft.com/office/drawing/2012/chart" uri="{CE6537A1-D6FC-4f65-9D91-7224C49458BB}"/>
          </c:extLst>
        </c:dLbl>
      </c:pivotFmt>
      <c:pivotFmt>
        <c:idx val="84"/>
        <c:dLbl>
          <c:idx val="0"/>
          <c:showLegendKey val="0"/>
          <c:showVal val="0"/>
          <c:showCatName val="0"/>
          <c:showSerName val="0"/>
          <c:showPercent val="0"/>
          <c:showBubbleSize val="0"/>
          <c:extLst>
            <c:ext xmlns:c15="http://schemas.microsoft.com/office/drawing/2012/chart" uri="{CE6537A1-D6FC-4f65-9D91-7224C49458BB}"/>
          </c:extLst>
        </c:dLbl>
      </c:pivotFmt>
      <c:pivotFmt>
        <c:idx val="85"/>
        <c:dLbl>
          <c:idx val="0"/>
          <c:showLegendKey val="0"/>
          <c:showVal val="0"/>
          <c:showCatName val="0"/>
          <c:showSerName val="0"/>
          <c:showPercent val="0"/>
          <c:showBubbleSize val="0"/>
          <c:extLst>
            <c:ext xmlns:c15="http://schemas.microsoft.com/office/drawing/2012/chart" uri="{CE6537A1-D6FC-4f65-9D91-7224C49458BB}"/>
          </c:extLst>
        </c:dLbl>
      </c:pivotFmt>
      <c:pivotFmt>
        <c:idx val="86"/>
        <c:dLbl>
          <c:idx val="0"/>
          <c:showLegendKey val="0"/>
          <c:showVal val="0"/>
          <c:showCatName val="0"/>
          <c:showSerName val="0"/>
          <c:showPercent val="0"/>
          <c:showBubbleSize val="0"/>
          <c:extLst>
            <c:ext xmlns:c15="http://schemas.microsoft.com/office/drawing/2012/chart" uri="{CE6537A1-D6FC-4f65-9D91-7224C49458BB}"/>
          </c:extLst>
        </c:dLbl>
      </c:pivotFmt>
      <c:pivotFmt>
        <c:idx val="87"/>
        <c:dLbl>
          <c:idx val="0"/>
          <c:showLegendKey val="0"/>
          <c:showVal val="0"/>
          <c:showCatName val="0"/>
          <c:showSerName val="0"/>
          <c:showPercent val="0"/>
          <c:showBubbleSize val="0"/>
          <c:extLst>
            <c:ext xmlns:c15="http://schemas.microsoft.com/office/drawing/2012/chart" uri="{CE6537A1-D6FC-4f65-9D91-7224C49458BB}"/>
          </c:extLst>
        </c:dLbl>
      </c:pivotFmt>
      <c:pivotFmt>
        <c:idx val="88"/>
        <c:dLbl>
          <c:idx val="0"/>
          <c:showLegendKey val="0"/>
          <c:showVal val="0"/>
          <c:showCatName val="0"/>
          <c:showSerName val="0"/>
          <c:showPercent val="0"/>
          <c:showBubbleSize val="0"/>
          <c:extLst>
            <c:ext xmlns:c15="http://schemas.microsoft.com/office/drawing/2012/chart" uri="{CE6537A1-D6FC-4f65-9D91-7224C49458BB}"/>
          </c:extLst>
        </c:dLbl>
      </c:pivotFmt>
      <c:pivotFmt>
        <c:idx val="89"/>
        <c:dLbl>
          <c:idx val="0"/>
          <c:showLegendKey val="0"/>
          <c:showVal val="0"/>
          <c:showCatName val="0"/>
          <c:showSerName val="0"/>
          <c:showPercent val="0"/>
          <c:showBubbleSize val="0"/>
          <c:extLst>
            <c:ext xmlns:c15="http://schemas.microsoft.com/office/drawing/2012/chart" uri="{CE6537A1-D6FC-4f65-9D91-7224C49458BB}"/>
          </c:extLst>
        </c:dLbl>
      </c:pivotFmt>
      <c:pivotFmt>
        <c:idx val="90"/>
        <c:dLbl>
          <c:idx val="0"/>
          <c:showLegendKey val="0"/>
          <c:showVal val="0"/>
          <c:showCatName val="0"/>
          <c:showSerName val="0"/>
          <c:showPercent val="0"/>
          <c:showBubbleSize val="0"/>
          <c:extLst>
            <c:ext xmlns:c15="http://schemas.microsoft.com/office/drawing/2012/chart" uri="{CE6537A1-D6FC-4f65-9D91-7224C49458BB}"/>
          </c:extLst>
        </c:dLbl>
      </c:pivotFmt>
      <c:pivotFmt>
        <c:idx val="91"/>
        <c:dLbl>
          <c:idx val="0"/>
          <c:showLegendKey val="0"/>
          <c:showVal val="0"/>
          <c:showCatName val="0"/>
          <c:showSerName val="0"/>
          <c:showPercent val="0"/>
          <c:showBubbleSize val="0"/>
          <c:extLst>
            <c:ext xmlns:c15="http://schemas.microsoft.com/office/drawing/2012/chart" uri="{CE6537A1-D6FC-4f65-9D91-7224C49458BB}"/>
          </c:extLst>
        </c:dLbl>
      </c:pivotFmt>
      <c:pivotFmt>
        <c:idx val="92"/>
        <c:dLbl>
          <c:idx val="0"/>
          <c:showLegendKey val="0"/>
          <c:showVal val="0"/>
          <c:showCatName val="0"/>
          <c:showSerName val="0"/>
          <c:showPercent val="0"/>
          <c:showBubbleSize val="0"/>
          <c:extLst>
            <c:ext xmlns:c15="http://schemas.microsoft.com/office/drawing/2012/chart" uri="{CE6537A1-D6FC-4f65-9D91-7224C49458BB}"/>
          </c:extLst>
        </c:dLbl>
      </c:pivotFmt>
      <c:pivotFmt>
        <c:idx val="93"/>
        <c:dLbl>
          <c:idx val="0"/>
          <c:showLegendKey val="0"/>
          <c:showVal val="0"/>
          <c:showCatName val="0"/>
          <c:showSerName val="0"/>
          <c:showPercent val="0"/>
          <c:showBubbleSize val="0"/>
          <c:extLst>
            <c:ext xmlns:c15="http://schemas.microsoft.com/office/drawing/2012/chart" uri="{CE6537A1-D6FC-4f65-9D91-7224C49458BB}"/>
          </c:extLst>
        </c:dLbl>
      </c:pivotFmt>
      <c:pivotFmt>
        <c:idx val="94"/>
        <c:dLbl>
          <c:idx val="0"/>
          <c:showLegendKey val="0"/>
          <c:showVal val="0"/>
          <c:showCatName val="0"/>
          <c:showSerName val="0"/>
          <c:showPercent val="0"/>
          <c:showBubbleSize val="0"/>
          <c:extLst>
            <c:ext xmlns:c15="http://schemas.microsoft.com/office/drawing/2012/chart" uri="{CE6537A1-D6FC-4f65-9D91-7224C49458BB}"/>
          </c:extLst>
        </c:dLbl>
      </c:pivotFmt>
      <c:pivotFmt>
        <c:idx val="95"/>
        <c:dLbl>
          <c:idx val="0"/>
          <c:showLegendKey val="0"/>
          <c:showVal val="0"/>
          <c:showCatName val="0"/>
          <c:showSerName val="0"/>
          <c:showPercent val="0"/>
          <c:showBubbleSize val="0"/>
          <c:extLst>
            <c:ext xmlns:c15="http://schemas.microsoft.com/office/drawing/2012/chart" uri="{CE6537A1-D6FC-4f65-9D91-7224C49458BB}"/>
          </c:extLst>
        </c:dLbl>
      </c:pivotFmt>
      <c:pivotFmt>
        <c:idx val="96"/>
        <c:dLbl>
          <c:idx val="0"/>
          <c:showLegendKey val="0"/>
          <c:showVal val="0"/>
          <c:showCatName val="0"/>
          <c:showSerName val="0"/>
          <c:showPercent val="0"/>
          <c:showBubbleSize val="0"/>
          <c:extLst>
            <c:ext xmlns:c15="http://schemas.microsoft.com/office/drawing/2012/chart" uri="{CE6537A1-D6FC-4f65-9D91-7224C49458BB}"/>
          </c:extLst>
        </c:dLbl>
      </c:pivotFmt>
      <c:pivotFmt>
        <c:idx val="97"/>
        <c:dLbl>
          <c:idx val="0"/>
          <c:showLegendKey val="0"/>
          <c:showVal val="0"/>
          <c:showCatName val="0"/>
          <c:showSerName val="0"/>
          <c:showPercent val="0"/>
          <c:showBubbleSize val="0"/>
          <c:extLst>
            <c:ext xmlns:c15="http://schemas.microsoft.com/office/drawing/2012/chart" uri="{CE6537A1-D6FC-4f65-9D91-7224C49458BB}"/>
          </c:extLst>
        </c:dLbl>
      </c:pivotFmt>
      <c:pivotFmt>
        <c:idx val="98"/>
        <c:dLbl>
          <c:idx val="0"/>
          <c:showLegendKey val="0"/>
          <c:showVal val="0"/>
          <c:showCatName val="0"/>
          <c:showSerName val="0"/>
          <c:showPercent val="0"/>
          <c:showBubbleSize val="0"/>
          <c:extLst>
            <c:ext xmlns:c15="http://schemas.microsoft.com/office/drawing/2012/chart" uri="{CE6537A1-D6FC-4f65-9D91-7224C49458BB}"/>
          </c:extLst>
        </c:dLbl>
      </c:pivotFmt>
      <c:pivotFmt>
        <c:idx val="99"/>
        <c:dLbl>
          <c:idx val="0"/>
          <c:showLegendKey val="0"/>
          <c:showVal val="0"/>
          <c:showCatName val="0"/>
          <c:showSerName val="0"/>
          <c:showPercent val="0"/>
          <c:showBubbleSize val="0"/>
          <c:extLst>
            <c:ext xmlns:c15="http://schemas.microsoft.com/office/drawing/2012/chart" uri="{CE6537A1-D6FC-4f65-9D91-7224C49458BB}"/>
          </c:extLst>
        </c:dLbl>
      </c:pivotFmt>
      <c:pivotFmt>
        <c:idx val="100"/>
        <c:dLbl>
          <c:idx val="0"/>
          <c:showLegendKey val="0"/>
          <c:showVal val="0"/>
          <c:showCatName val="0"/>
          <c:showSerName val="0"/>
          <c:showPercent val="0"/>
          <c:showBubbleSize val="0"/>
          <c:extLst>
            <c:ext xmlns:c15="http://schemas.microsoft.com/office/drawing/2012/chart" uri="{CE6537A1-D6FC-4f65-9D91-7224C49458BB}"/>
          </c:extLst>
        </c:dLbl>
      </c:pivotFmt>
      <c:pivotFmt>
        <c:idx val="10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0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0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04"/>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05"/>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06"/>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07"/>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08"/>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09"/>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1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1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1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1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14"/>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15"/>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16"/>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17"/>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18"/>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19"/>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2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2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2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2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24"/>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25"/>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26"/>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27"/>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28"/>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Lit>
              <c:ptCount val="3"/>
              <c:pt idx="0">
                <c:v>S01</c:v>
              </c:pt>
              <c:pt idx="1">
                <c:v>S02</c:v>
              </c:pt>
              <c:pt idx="2">
                <c:v>S03</c:v>
              </c:pt>
            </c:strLit>
          </c:cat>
          <c:val>
            <c:numLit>
              <c:formatCode>General</c:formatCode>
              <c:ptCount val="3"/>
              <c:pt idx="0">
                <c:v>16</c:v>
              </c:pt>
              <c:pt idx="1">
                <c:v>12</c:v>
              </c:pt>
              <c:pt idx="2">
                <c:v>1</c:v>
              </c:pt>
            </c:numLit>
          </c:val>
          <c:extLst>
            <c:ext xmlns:c16="http://schemas.microsoft.com/office/drawing/2014/chart" uri="{C3380CC4-5D6E-409C-BE32-E72D297353CC}">
              <c16:uniqueId val="{0000007B-2285-4107-8220-B3A1BE00A3A9}"/>
            </c:ext>
          </c:extLst>
        </c:ser>
        <c:dLbls>
          <c:dLblPos val="inEnd"/>
          <c:showLegendKey val="0"/>
          <c:showVal val="1"/>
          <c:showCatName val="0"/>
          <c:showSerName val="0"/>
          <c:showPercent val="0"/>
          <c:showBubbleSize val="0"/>
        </c:dLbls>
        <c:gapWidth val="100"/>
        <c:overlap val="-24"/>
        <c:axId val="1421581648"/>
        <c:axId val="264955264"/>
      </c:barChart>
      <c:catAx>
        <c:axId val="1421581648"/>
        <c:scaling>
          <c:orientation val="minMax"/>
        </c:scaling>
        <c:delete val="0"/>
        <c:axPos val="b"/>
        <c:numFmt formatCode="General" sourceLinked="0"/>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64955264"/>
        <c:crosses val="autoZero"/>
        <c:auto val="1"/>
        <c:lblAlgn val="ctr"/>
        <c:lblOffset val="100"/>
        <c:noMultiLvlLbl val="0"/>
        <c:extLst>
          <c:ext xmlns:c15="http://schemas.microsoft.com/office/drawing/2012/chart" uri="{F40574EE-89B7-4290-83BB-5DA773EAF853}">
            <c15:numFmt c:formatCode="General" c:sourceLinked="1"/>
          </c:ext>
        </c:extLst>
      </c:catAx>
      <c:valAx>
        <c:axId val="26495526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21581648"/>
        <c:crosses val="autoZero"/>
        <c:crossBetween val="between"/>
        <c:extLst>
          <c:ext xmlns:c15="http://schemas.microsoft.com/office/drawing/2012/chart" uri="{F40574EE-89B7-4290-83BB-5DA773EAF853}">
            <c15:numFmt c:formatCode="General" c:sourceLinked="1"/>
          </c:ext>
        </c:extLs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5="http://schemas.microsoft.com/office/drawing/2012/chart" uri="{723BEF56-08C2-4564-9609-F4CBC75E7E54}">
      <c15:pivotSource>
        <c15:name>[Bread Store.xlsx]PivotChartTable2</c15:name>
        <c15:fmtId val="0"/>
      </c15:pivotSource>
      <c15:pivotOptions>
        <c15:dropZoneFilter val="1"/>
        <c15:dropZoneCategories val="1"/>
        <c15:dropZoneData val="1"/>
        <c15:dropZoneSeries val="1"/>
        <c15:dropZonesVisible val="1"/>
      </c15: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STATE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v>Total</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Lit>
              <c:ptCount val="7"/>
              <c:pt idx="0">
                <c:v>Bandung</c:v>
              </c:pt>
              <c:pt idx="1">
                <c:v>Depok</c:v>
              </c:pt>
              <c:pt idx="2">
                <c:v>Jakarta</c:v>
              </c:pt>
              <c:pt idx="3">
                <c:v>Malang</c:v>
              </c:pt>
              <c:pt idx="4">
                <c:v>Semarang</c:v>
              </c:pt>
              <c:pt idx="5">
                <c:v>Surabaya</c:v>
              </c:pt>
              <c:pt idx="6">
                <c:v>Yogyakarta</c:v>
              </c:pt>
            </c:strLit>
          </c:cat>
          <c:val>
            <c:numLit>
              <c:formatCode>General</c:formatCode>
              <c:ptCount val="7"/>
              <c:pt idx="0">
                <c:v>3</c:v>
              </c:pt>
              <c:pt idx="1">
                <c:v>1</c:v>
              </c:pt>
              <c:pt idx="2">
                <c:v>16</c:v>
              </c:pt>
              <c:pt idx="3">
                <c:v>1</c:v>
              </c:pt>
              <c:pt idx="4">
                <c:v>1</c:v>
              </c:pt>
              <c:pt idx="5">
                <c:v>6</c:v>
              </c:pt>
              <c:pt idx="6">
                <c:v>1</c:v>
              </c:pt>
            </c:numLit>
          </c:val>
          <c:extLst>
            <c:ext xmlns:c16="http://schemas.microsoft.com/office/drawing/2014/chart" uri="{C3380CC4-5D6E-409C-BE32-E72D297353CC}">
              <c16:uniqueId val="{00000000-1611-48DA-A15C-E84B3F3D32A2}"/>
            </c:ext>
          </c:extLst>
        </c:ser>
        <c:dLbls>
          <c:showLegendKey val="0"/>
          <c:showVal val="0"/>
          <c:showCatName val="0"/>
          <c:showSerName val="0"/>
          <c:showPercent val="0"/>
          <c:showBubbleSize val="0"/>
        </c:dLbls>
        <c:gapWidth val="100"/>
        <c:overlap val="100"/>
        <c:axId val="81029872"/>
        <c:axId val="218731296"/>
      </c:barChart>
      <c:catAx>
        <c:axId val="81029872"/>
        <c:scaling>
          <c:orientation val="minMax"/>
        </c:scaling>
        <c:delete val="0"/>
        <c:axPos val="l"/>
        <c:numFmt formatCode="General" sourceLinked="0"/>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8731296"/>
        <c:crosses val="autoZero"/>
        <c:auto val="1"/>
        <c:lblAlgn val="ctr"/>
        <c:lblOffset val="100"/>
        <c:noMultiLvlLbl val="0"/>
        <c:extLst>
          <c:ext xmlns:c15="http://schemas.microsoft.com/office/drawing/2012/chart" uri="{F40574EE-89B7-4290-83BB-5DA773EAF853}">
            <c15:numFmt c:formatCode="General" c:sourceLinked="1"/>
          </c:ext>
        </c:extLst>
      </c:catAx>
      <c:valAx>
        <c:axId val="218731296"/>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1029872"/>
        <c:crosses val="autoZero"/>
        <c:crossBetween val="between"/>
        <c:extLst>
          <c:ext xmlns:c15="http://schemas.microsoft.com/office/drawing/2012/chart" uri="{F40574EE-89B7-4290-83BB-5DA773EAF853}">
            <c15:numFmt c:formatCode="General" c:sourceLinked="1"/>
          </c:ext>
        </c:extLs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5="http://schemas.microsoft.com/office/drawing/2012/chart" uri="{723BEF56-08C2-4564-9609-F4CBC75E7E54}">
      <c15:pivotSource>
        <c15:name>[Bread Store.xlsx]PivotChartTable3</c15:name>
        <c15:fmtId val="0"/>
      </c15:pivotSource>
      <c15:pivotOptions>
        <c15:dropZoneFilter val="1"/>
        <c15:dropZoneCategories val="1"/>
        <c15:dropZoneData val="1"/>
        <c15:dropZoneSeries val="1"/>
        <c15:dropZonesVisible val="1"/>
      </c15: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CATEGORY</a:t>
            </a:r>
          </a:p>
          <a:p>
            <a:pPr>
              <a:defRPr/>
            </a:pP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v>Total</c:v>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cat>
            <c:strLit>
              <c:ptCount val="3"/>
              <c:pt idx="0">
                <c:v>Bakery Products</c:v>
              </c:pt>
              <c:pt idx="1">
                <c:v>Confectionery Products</c:v>
              </c:pt>
              <c:pt idx="2">
                <c:v>Milk And Dairy Products</c:v>
              </c:pt>
            </c:strLit>
          </c:cat>
          <c:val>
            <c:numLit>
              <c:formatCode>General</c:formatCode>
              <c:ptCount val="3"/>
              <c:pt idx="0">
                <c:v>17</c:v>
              </c:pt>
              <c:pt idx="1">
                <c:v>7</c:v>
              </c:pt>
              <c:pt idx="2">
                <c:v>5</c:v>
              </c:pt>
            </c:numLit>
          </c:val>
          <c:extLst>
            <c:ext xmlns:c16="http://schemas.microsoft.com/office/drawing/2014/chart" uri="{C3380CC4-5D6E-409C-BE32-E72D297353CC}">
              <c16:uniqueId val="{00000000-9A53-49EB-A79D-383E25816871}"/>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5="http://schemas.microsoft.com/office/drawing/2012/chart" uri="{723BEF56-08C2-4564-9609-F4CBC75E7E54}">
      <c15:pivotSource>
        <c15:name>[Bread Store.xlsx]PivotChartTable4</c15:name>
        <c15:fmtId val="0"/>
      </c15:pivotSource>
      <c15:pivotOptions>
        <c15:dropZoneFilter val="1"/>
        <c15:dropZoneCategories val="1"/>
        <c15:dropZoneData val="1"/>
        <c15:dropZoneSeries val="1"/>
        <c15:dropZonesVisible val="1"/>
      </c15: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0</xdr:colOff>
      <xdr:row>40</xdr:row>
      <xdr:rowOff>133026</xdr:rowOff>
    </xdr:from>
    <xdr:to>
      <xdr:col>20</xdr:col>
      <xdr:colOff>45205</xdr:colOff>
      <xdr:row>79</xdr:row>
      <xdr:rowOff>116236</xdr:rowOff>
    </xdr:to>
    <xdr:graphicFrame macro="">
      <xdr:nvGraphicFramePr>
        <xdr:cNvPr id="2" name="Chart 1">
          <a:extLst>
            <a:ext uri="{FF2B5EF4-FFF2-40B4-BE49-F238E27FC236}">
              <a16:creationId xmlns:a16="http://schemas.microsoft.com/office/drawing/2014/main" id="{5DB3285D-9251-4FCF-B2A3-BF9B8C3397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64576</xdr:colOff>
      <xdr:row>81</xdr:row>
      <xdr:rowOff>64575</xdr:rowOff>
    </xdr:from>
    <xdr:to>
      <xdr:col>20</xdr:col>
      <xdr:colOff>51661</xdr:colOff>
      <xdr:row>102</xdr:row>
      <xdr:rowOff>151107</xdr:rowOff>
    </xdr:to>
    <xdr:graphicFrame macro="">
      <xdr:nvGraphicFramePr>
        <xdr:cNvPr id="3" name="Chart 2">
          <a:extLst>
            <a:ext uri="{FF2B5EF4-FFF2-40B4-BE49-F238E27FC236}">
              <a16:creationId xmlns:a16="http://schemas.microsoft.com/office/drawing/2014/main" id="{65C7612C-1587-4924-8B37-056365FA59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510540</xdr:colOff>
      <xdr:row>6</xdr:row>
      <xdr:rowOff>95250</xdr:rowOff>
    </xdr:from>
    <xdr:to>
      <xdr:col>16</xdr:col>
      <xdr:colOff>251460</xdr:colOff>
      <xdr:row>21</xdr:row>
      <xdr:rowOff>95250</xdr:rowOff>
    </xdr:to>
    <xdr:graphicFrame macro="">
      <xdr:nvGraphicFramePr>
        <xdr:cNvPr id="2" name="Chart 1">
          <a:extLst>
            <a:ext uri="{FF2B5EF4-FFF2-40B4-BE49-F238E27FC236}">
              <a16:creationId xmlns:a16="http://schemas.microsoft.com/office/drawing/2014/main" id="{38193196-D050-40AC-9578-9D4B200534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4</xdr:row>
      <xdr:rowOff>53340</xdr:rowOff>
    </xdr:from>
    <xdr:to>
      <xdr:col>7</xdr:col>
      <xdr:colOff>482600</xdr:colOff>
      <xdr:row>21</xdr:row>
      <xdr:rowOff>167640</xdr:rowOff>
    </xdr:to>
    <xdr:graphicFrame macro="">
      <xdr:nvGraphicFramePr>
        <xdr:cNvPr id="2" name="Chart 1">
          <a:extLst>
            <a:ext uri="{FF2B5EF4-FFF2-40B4-BE49-F238E27FC236}">
              <a16:creationId xmlns:a16="http://schemas.microsoft.com/office/drawing/2014/main" id="{935B7777-0639-4633-9F4F-2A6955F062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16</xdr:row>
      <xdr:rowOff>108143</xdr:rowOff>
    </xdr:from>
    <xdr:to>
      <xdr:col>6</xdr:col>
      <xdr:colOff>441960</xdr:colOff>
      <xdr:row>30</xdr:row>
      <xdr:rowOff>110683</xdr:rowOff>
    </xdr:to>
    <xdr:graphicFrame macro="">
      <xdr:nvGraphicFramePr>
        <xdr:cNvPr id="2" name="Chart 1">
          <a:extLst>
            <a:ext uri="{FF2B5EF4-FFF2-40B4-BE49-F238E27FC236}">
              <a16:creationId xmlns:a16="http://schemas.microsoft.com/office/drawing/2014/main" id="{6E16AA14-6D50-471B-B0ED-D12A01EE20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281940</xdr:colOff>
      <xdr:row>17</xdr:row>
      <xdr:rowOff>12914</xdr:rowOff>
    </xdr:from>
    <xdr:to>
      <xdr:col>18</xdr:col>
      <xdr:colOff>533400</xdr:colOff>
      <xdr:row>30</xdr:row>
      <xdr:rowOff>180554</xdr:rowOff>
    </xdr:to>
    <xdr:graphicFrame macro="">
      <xdr:nvGraphicFramePr>
        <xdr:cNvPr id="3" name="Chart 2">
          <a:extLst>
            <a:ext uri="{FF2B5EF4-FFF2-40B4-BE49-F238E27FC236}">
              <a16:creationId xmlns:a16="http://schemas.microsoft.com/office/drawing/2014/main" id="{3799115F-7BAF-44DB-B385-380E04532E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199282</xdr:colOff>
      <xdr:row>17</xdr:row>
      <xdr:rowOff>77491</xdr:rowOff>
    </xdr:from>
    <xdr:to>
      <xdr:col>28</xdr:col>
      <xdr:colOff>72282</xdr:colOff>
      <xdr:row>31</xdr:row>
      <xdr:rowOff>100352</xdr:rowOff>
    </xdr:to>
    <xdr:graphicFrame macro="">
      <xdr:nvGraphicFramePr>
        <xdr:cNvPr id="4" name="Chart 3">
          <a:extLst>
            <a:ext uri="{FF2B5EF4-FFF2-40B4-BE49-F238E27FC236}">
              <a16:creationId xmlns:a16="http://schemas.microsoft.com/office/drawing/2014/main" id="{DFA3D47B-74C8-4B1D-87F5-4FBB78A7F0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502637</xdr:colOff>
      <xdr:row>7</xdr:row>
      <xdr:rowOff>169333</xdr:rowOff>
    </xdr:from>
    <xdr:to>
      <xdr:col>4</xdr:col>
      <xdr:colOff>502638</xdr:colOff>
      <xdr:row>16</xdr:row>
      <xdr:rowOff>23988</xdr:rowOff>
    </xdr:to>
    <mc:AlternateContent xmlns:mc="http://schemas.openxmlformats.org/markup-compatibility/2006">
      <mc:Choice xmlns:a14="http://schemas.microsoft.com/office/drawing/2010/main" Requires="a14">
        <xdr:graphicFrame macro="">
          <xdr:nvGraphicFramePr>
            <xdr:cNvPr id="5" name="Ship ID">
              <a:extLst>
                <a:ext uri="{FF2B5EF4-FFF2-40B4-BE49-F238E27FC236}">
                  <a16:creationId xmlns:a16="http://schemas.microsoft.com/office/drawing/2014/main" id="{C7D073D0-7067-4AA7-9996-DA2D0988DBA8}"/>
                </a:ext>
              </a:extLst>
            </xdr:cNvPr>
            <xdr:cNvGraphicFramePr/>
          </xdr:nvGraphicFramePr>
          <xdr:xfrm>
            <a:off x="0" y="0"/>
            <a:ext cx="0" cy="0"/>
          </xdr:xfrm>
          <a:graphic>
            <a:graphicData uri="http://schemas.microsoft.com/office/drawing/2010/slicer">
              <sle:slicer xmlns:sle="http://schemas.microsoft.com/office/drawing/2010/slicer" name="Ship ID"/>
            </a:graphicData>
          </a:graphic>
        </xdr:graphicFrame>
      </mc:Choice>
      <mc:Fallback>
        <xdr:sp macro="" textlink="">
          <xdr:nvSpPr>
            <xdr:cNvPr id="0" name=""/>
            <xdr:cNvSpPr>
              <a:spLocks noTextEdit="1"/>
            </xdr:cNvSpPr>
          </xdr:nvSpPr>
          <xdr:spPr>
            <a:xfrm>
              <a:off x="1109415" y="1453444"/>
              <a:ext cx="1820334" cy="1505655"/>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368390</xdr:colOff>
      <xdr:row>4</xdr:row>
      <xdr:rowOff>155222</xdr:rowOff>
    </xdr:from>
    <xdr:to>
      <xdr:col>14</xdr:col>
      <xdr:colOff>368390</xdr:colOff>
      <xdr:row>16</xdr:row>
      <xdr:rowOff>126761</xdr:rowOff>
    </xdr:to>
    <mc:AlternateContent xmlns:mc="http://schemas.openxmlformats.org/markup-compatibility/2006">
      <mc:Choice xmlns:a14="http://schemas.microsoft.com/office/drawing/2010/main" Requires="a14">
        <xdr:graphicFrame macro="">
          <xdr:nvGraphicFramePr>
            <xdr:cNvPr id="6" name="State">
              <a:extLst>
                <a:ext uri="{FF2B5EF4-FFF2-40B4-BE49-F238E27FC236}">
                  <a16:creationId xmlns:a16="http://schemas.microsoft.com/office/drawing/2014/main" id="{49EAE2BD-1621-4432-9E17-EDE5F251458A}"/>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dr:sp macro="" textlink="">
          <xdr:nvSpPr>
            <xdr:cNvPr id="0" name=""/>
            <xdr:cNvSpPr>
              <a:spLocks noTextEdit="1"/>
            </xdr:cNvSpPr>
          </xdr:nvSpPr>
          <xdr:spPr>
            <a:xfrm>
              <a:off x="7042946" y="889000"/>
              <a:ext cx="1820333" cy="2172872"/>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484950</xdr:colOff>
      <xdr:row>8</xdr:row>
      <xdr:rowOff>98777</xdr:rowOff>
    </xdr:from>
    <xdr:to>
      <xdr:col>25</xdr:col>
      <xdr:colOff>494281</xdr:colOff>
      <xdr:row>15</xdr:row>
      <xdr:rowOff>145430</xdr:rowOff>
    </xdr:to>
    <mc:AlternateContent xmlns:mc="http://schemas.openxmlformats.org/markup-compatibility/2006">
      <mc:Choice xmlns:a14="http://schemas.microsoft.com/office/drawing/2010/main" Requires="a14">
        <xdr:graphicFrame macro="">
          <xdr:nvGraphicFramePr>
            <xdr:cNvPr id="7" name="Category">
              <a:extLst>
                <a:ext uri="{FF2B5EF4-FFF2-40B4-BE49-F238E27FC236}">
                  <a16:creationId xmlns:a16="http://schemas.microsoft.com/office/drawing/2014/main" id="{32918AE3-ADD4-434A-8E87-2632BFE47930}"/>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13834061" y="1566333"/>
              <a:ext cx="1829664" cy="1330764"/>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UF" refreshedDate="44564.513933680559" createdVersion="5" refreshedVersion="6" minRefreshableVersion="3" recordCount="0" supportSubquery="1" supportAdvancedDrill="1" xr:uid="{51223CC2-C0C0-4F63-884D-2928C23B9CA2}">
  <cacheSource type="external" connectionId="1"/>
  <cacheFields count="5">
    <cacheField name="[Measures].[Sum of Total Price]" caption="Sum of Total Price" numFmtId="0" hierarchy="44" level="32767"/>
    <cacheField name="[Table5].[Item Name].[Item Name]" caption="Item Name" numFmtId="0" hierarchy="16" level="1">
      <sharedItems count="29">
        <s v="Acıbadem kurabiyesi"/>
        <s v="Afghan biscuits"/>
        <s v="Almond biscuit"/>
        <s v="Bacon and Mushroom Toast"/>
        <s v="Bitterballen"/>
        <s v="Black Bread"/>
        <s v="Blueberry Yogurt"/>
        <s v="Bread Roll"/>
        <s v="Bubblegum"/>
        <s v="Burn"/>
        <s v="Butter Cake"/>
        <s v="Chiffon Cake"/>
        <s v="Chocolate Bread"/>
        <s v="Chocolate Milk"/>
        <s v="Cob"/>
        <s v="Cracker nuts"/>
        <s v="French Roll"/>
        <s v="Genoise Cake"/>
        <s v="Kit Kat"/>
        <s v="Masala Cheese French Toast"/>
        <s v="Masala Chicken On Toast"/>
        <s v="Mozzarella Toast"/>
        <s v="Original Yogurt"/>
        <s v="Pound Cake"/>
        <s v="Prawn and Sesame Toast"/>
        <s v="Strawberry Bread"/>
        <s v="Strawberry Milk"/>
        <s v="Strawberry Yogurt"/>
        <s v="Sweet Roll"/>
      </sharedItems>
    </cacheField>
    <cacheField name="[Measures].[Sum of Price]" caption="Sum of Price" numFmtId="0" hierarchy="45" level="32767"/>
    <cacheField name="[Table5].[Discount].[Discount]" caption="Discount" numFmtId="0" hierarchy="19" level="1">
      <sharedItems count="2">
        <s v="20%"/>
        <s v="0"/>
      </sharedItems>
    </cacheField>
    <cacheField name="[Measures].[Sum of Quantity]" caption="Sum of Quantity" numFmtId="0" hierarchy="46" level="32767"/>
  </cacheFields>
  <cacheHierarchies count="48">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Customer Name]" caption="Customer Name" attribute="1" defaultMemberUniqueName="[CUSTOMERS].[Customer Name].[All]" allUniqueName="[CUSTOMERS].[Customer Name].[All]" dimensionUniqueName="[CUSTOMERS]" displayFolder="" count="0" memberValueDatatype="130" unbalanced="0"/>
    <cacheHierarchy uniqueName="[CUSTOMERS].[Customer Birth]" caption="Customer Birth" attribute="1" time="1" defaultMemberUniqueName="[CUSTOMERS].[Customer Birth].[All]" allUniqueName="[CUSTOMERS].[Customer Birth].[All]" dimensionUniqueName="[CUSTOMERS]" displayFolder="" count="0" memberValueDatatype="7" unbalanced="0"/>
    <cacheHierarchy uniqueName="[CUSTOMERS].[Age]" caption="Age" attribute="1" defaultMemberUniqueName="[CUSTOMERS].[Age].[All]" allUniqueName="[CUSTOMERS].[Age].[All]" dimensionUniqueName="[CUSTOMERS]" displayFolder="" count="0" memberValueDatatype="20" unbalanced="0"/>
    <cacheHierarchy uniqueName="[CUSTOMERS].[Customer Address]" caption="Customer Address" attribute="1" defaultMemberUniqueName="[CUSTOMERS].[Customer Address].[All]" allUniqueName="[CUSTOMERS].[Customer Address].[All]" dimensionUniqueName="[CUSTOMERS]" displayFolder="" count="0" memberValueDatatype="130" unbalanced="0"/>
    <cacheHierarchy uniqueName="[CUSTOMERS].[Customer Telp]" caption="Customer Telp" attribute="1" defaultMemberUniqueName="[CUSTOMERS].[Customer Telp].[All]" allUniqueName="[CUSTOMERS].[Customer Telp].[All]" dimensionUniqueName="[CUSTOMERS]" displayFolder="" count="0" memberValueDatatype="5" unbalanced="0"/>
    <cacheHierarchy uniqueName="[CUSTOMERS].[Country]" caption="Country" attribute="1" defaultMemberUniqueName="[CUSTOMERS].[Country].[All]" allUniqueName="[CUSTOMERS].[Country].[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State]" caption="State" attribute="1" defaultMemberUniqueName="[CUSTOMERS].[State].[All]" allUniqueName="[CUSTOMERS].[State].[All]" dimensionUniqueName="[CUSTOMERS]" displayFolder="" count="0" memberValueDatatype="130" unbalanced="0"/>
    <cacheHierarchy uniqueName="[CUSTOMERS].[Postal Code]" caption="Postal Code" attribute="1" defaultMemberUniqueName="[CUSTOMERS].[Postal Code].[All]" allUniqueName="[CUSTOMERS].[Postal Code].[All]" dimensionUniqueName="[CUSTOMERS]" displayFolder="" count="0" memberValueDatatype="20" unbalanced="0"/>
    <cacheHierarchy uniqueName="[ITEM].[Item ID]" caption="Item ID" attribute="1" defaultMemberUniqueName="[ITEM].[Item ID].[All]" allUniqueName="[ITEM].[Item ID].[All]" dimensionUniqueName="[ITEM]" displayFolder="" count="0" memberValueDatatype="130" unbalanced="0"/>
    <cacheHierarchy uniqueName="[ITEM].[Category]" caption="Category" attribute="1" defaultMemberUniqueName="[ITEM].[Category].[All]" allUniqueName="[ITEM].[Category].[All]" dimensionUniqueName="[ITEM]" displayFolder="" count="0" memberValueDatatype="130" unbalanced="0"/>
    <cacheHierarchy uniqueName="[ITEM].[Sub Category]" caption="Sub Category" attribute="1" defaultMemberUniqueName="[ITEM].[Sub Category].[All]" allUniqueName="[ITEM].[Sub Category].[All]" dimensionUniqueName="[ITEM]" displayFolder="" count="0" memberValueDatatype="130" unbalanced="0"/>
    <cacheHierarchy uniqueName="[ITEM].[Item Name]" caption="Item Name" attribute="1" defaultMemberUniqueName="[ITEM].[Item Name].[All]" allUniqueName="[ITEM].[Item Name].[All]" dimensionUniqueName="[ITEM]" displayFolder="" count="0" memberValueDatatype="130" unbalanced="0"/>
    <cacheHierarchy uniqueName="[ITEM].[Cost Price Per Unit]" caption="Cost Price Per Unit" attribute="1" defaultMemberUniqueName="[ITEM].[Cost Price Per Unit].[All]" allUniqueName="[ITEM].[Cost Price Per Unit].[All]" dimensionUniqueName="[ITEM]" displayFolder="" count="0" memberValueDatatype="20" unbalanced="0"/>
    <cacheHierarchy uniqueName="[ITEM].[Sale Price Per Unit]" caption="Sale Price Per Unit" attribute="1" defaultMemberUniqueName="[ITEM].[Sale Price Per Unit].[All]" allUniqueName="[ITEM].[Sale Price Per Unit].[All]" dimensionUniqueName="[ITEM]" displayFolder="" count="0" memberValueDatatype="20" unbalanced="0"/>
    <cacheHierarchy uniqueName="[Table5].[Item Name]" caption="Item Name" attribute="1" defaultMemberUniqueName="[Table5].[Item Name].[All]" allUniqueName="[Table5].[Item Name].[All]" dimensionUniqueName="[Table5]" displayFolder="" count="2" memberValueDatatype="130" unbalanced="0">
      <fieldsUsage count="2">
        <fieldUsage x="-1"/>
        <fieldUsage x="1"/>
      </fieldsUsage>
    </cacheHierarchy>
    <cacheHierarchy uniqueName="[Table5].[Quantity]" caption="Quantity" attribute="1" defaultMemberUniqueName="[Table5].[Quantity].[All]" allUniqueName="[Table5].[Quantity].[All]" dimensionUniqueName="[Table5]" displayFolder="" count="0" memberValueDatatype="20" unbalanced="0"/>
    <cacheHierarchy uniqueName="[Table5].[Price]" caption="Price" attribute="1" defaultMemberUniqueName="[Table5].[Price].[All]" allUniqueName="[Table5].[Price].[All]" dimensionUniqueName="[Table5]" displayFolder="" count="0" memberValueDatatype="20" unbalanced="0"/>
    <cacheHierarchy uniqueName="[Table5].[Discount]" caption="Discount" attribute="1" defaultMemberUniqueName="[Table5].[Discount].[All]" allUniqueName="[Table5].[Discount].[All]" dimensionUniqueName="[Table5]" displayFolder="" count="2" memberValueDatatype="130" unbalanced="0">
      <fieldsUsage count="2">
        <fieldUsage x="-1"/>
        <fieldUsage x="3"/>
      </fieldsUsage>
    </cacheHierarchy>
    <cacheHierarchy uniqueName="[Table5].[Total Price]" caption="Total Price" attribute="1" defaultMemberUniqueName="[Table5].[Total Price].[All]" allUniqueName="[Table5].[Total Price].[All]" dimensionUniqueName="[Table5]" displayFolder="" count="0" memberValueDatatype="20" unbalanced="0"/>
    <cacheHierarchy uniqueName="[Table5].[Shipping Charges]" caption="Shipping Charges" attribute="1" defaultMemberUniqueName="[Table5].[Shipping Charges].[All]" allUniqueName="[Table5].[Shipping Charges].[All]" dimensionUniqueName="[Table5]" displayFolder="" count="0" memberValueDatatype="20" unbalanced="0"/>
    <cacheHierarchy uniqueName="[Table5].[Total Expense Per Item]" caption="Total Expense Per Item" attribute="1" defaultMemberUniqueName="[Table5].[Total Expense Per Item].[All]" allUniqueName="[Table5].[Total Expense Per Item].[All]" dimensionUniqueName="[Table5]" displayFolder="" count="0" memberValueDatatype="20" unbalanced="0"/>
    <cacheHierarchy uniqueName="[TRANSACTION].[Transaction ID]" caption="Transaction ID" attribute="1" defaultMemberUniqueName="[TRANSACTION].[Transaction ID].[All]" allUniqueName="[TRANSACTION].[Transaction ID].[All]" dimensionUniqueName="[TRANSACTION]" displayFolder="" count="0" memberValueDatatype="130" unbalanced="0"/>
    <cacheHierarchy uniqueName="[TRANSACTION].[Transaction Date]" caption="Transaction Date" attribute="1" time="1" defaultMemberUniqueName="[TRANSACTION].[Transaction Date].[All]" allUniqueName="[TRANSACTION].[Transaction Date].[All]" dimensionUniqueName="[TRANSACTION]" displayFolder="" count="0" memberValueDatatype="7" unbalanced="0"/>
    <cacheHierarchy uniqueName="[TRANSACTION].[Ship Date]" caption="Ship Date" attribute="1" time="1" defaultMemberUniqueName="[TRANSACTION].[Ship Date].[All]" allUniqueName="[TRANSACTION].[Ship Date].[All]" dimensionUniqueName="[TRANSACTION]" displayFolder="" count="0" memberValueDatatype="7" unbalanced="0"/>
    <cacheHierarchy uniqueName="[TRANSACTION].[Ship ID]" caption="Ship ID" attribute="1" defaultMemberUniqueName="[TRANSACTION].[Ship ID].[All]" allUniqueName="[TRANSACTION].[Ship ID].[All]" dimensionUniqueName="[TRANSACTION]" displayFolder="" count="0" memberValueDatatype="130" unbalanced="0"/>
    <cacheHierarchy uniqueName="[TRANSACTION].[Customer ID]" caption="Customer ID" attribute="1" defaultMemberUniqueName="[TRANSACTION].[Customer ID].[All]" allUniqueName="[TRANSACTION].[Customer ID].[All]" dimensionUniqueName="[TRANSACTION]" displayFolder="" count="0" memberValueDatatype="130" unbalanced="0"/>
    <cacheHierarchy uniqueName="[TRANSACTION].[Customer Name]" caption="Customer Name" attribute="1" defaultMemberUniqueName="[TRANSACTION].[Customer Name].[All]" allUniqueName="[TRANSACTION].[Customer Name].[All]" dimensionUniqueName="[TRANSACTION]" displayFolder="" count="0" memberValueDatatype="130" unbalanced="0"/>
    <cacheHierarchy uniqueName="[TRANSACTION].[State]" caption="State" attribute="1" defaultMemberUniqueName="[TRANSACTION].[State].[All]" allUniqueName="[TRANSACTION].[State].[All]" dimensionUniqueName="[TRANSACTION]" displayFolder="" count="0" memberValueDatatype="130" unbalanced="0"/>
    <cacheHierarchy uniqueName="[TRANSACTION].[Item ID]" caption="Item ID" attribute="1" defaultMemberUniqueName="[TRANSACTION].[Item ID].[All]" allUniqueName="[TRANSACTION].[Item ID].[All]" dimensionUniqueName="[TRANSACTION]" displayFolder="" count="0" memberValueDatatype="130" unbalanced="0"/>
    <cacheHierarchy uniqueName="[TRANSACTION].[Category]" caption="Category" attribute="1" defaultMemberUniqueName="[TRANSACTION].[Category].[All]" allUniqueName="[TRANSACTION].[Category].[All]" dimensionUniqueName="[TRANSACTION]" displayFolder="" count="0" memberValueDatatype="130" unbalanced="0"/>
    <cacheHierarchy uniqueName="[Measures].[__XL_Count Table2]" caption="__XL_Count Table2" measure="1" displayFolder="" measureGroup="ITEM" count="0" hidden="1"/>
    <cacheHierarchy uniqueName="[Measures].[__XL_Count Table4]" caption="__XL_Count Table4" measure="1" displayFolder="" measureGroup="TRANSACTION" count="0" hidden="1"/>
    <cacheHierarchy uniqueName="[Measures].[__XL_Count Table1]" caption="__XL_Count Table1" measure="1" displayFolder="" measureGroup="CUSTOMERS" count="0" hidden="1"/>
    <cacheHierarchy uniqueName="[Measures].[__XL_Count Table5]" caption="__XL_Count Table5" measure="1" displayFolder="" measureGroup="Table5" count="0" hidden="1"/>
    <cacheHierarchy uniqueName="[Measures].[__No measures defined]" caption="__No measures defined" measure="1" displayFolder="" count="0" hidden="1"/>
    <cacheHierarchy uniqueName="[Measures].[Sum of Sale Price Per Unit]" caption="Sum of Sale Price Per Unit" measure="1" displayFolder="" measureGroup="ITEM" count="0" hidden="1">
      <extLst>
        <ext xmlns:x15="http://schemas.microsoft.com/office/spreadsheetml/2010/11/main" uri="{B97F6D7D-B522-45F9-BDA1-12C45D357490}">
          <x15:cacheHierarchy aggregatedColumn="15"/>
        </ext>
      </extLst>
    </cacheHierarchy>
    <cacheHierarchy uniqueName="[Measures].[Sum of Cost Price Per Unit]" caption="Sum of Cost Price Per Unit" measure="1" displayFolder="" measureGroup="ITEM" count="0" hidden="1">
      <extLst>
        <ext xmlns:x15="http://schemas.microsoft.com/office/spreadsheetml/2010/11/main" uri="{B97F6D7D-B522-45F9-BDA1-12C45D357490}">
          <x15:cacheHierarchy aggregatedColumn="14"/>
        </ext>
      </extLst>
    </cacheHierarchy>
    <cacheHierarchy uniqueName="[Measures].[Count of Category]" caption="Count of Category" measure="1" displayFolder="" measureGroup="ITEM" count="0" hidden="1">
      <extLst>
        <ext xmlns:x15="http://schemas.microsoft.com/office/spreadsheetml/2010/11/main" uri="{B97F6D7D-B522-45F9-BDA1-12C45D357490}">
          <x15:cacheHierarchy aggregatedColumn="11"/>
        </ext>
      </extLst>
    </cacheHierarchy>
    <cacheHierarchy uniqueName="[Measures].[Count of Ship ID]" caption="Count of Ship ID" measure="1" displayFolder="" measureGroup="TRANSACTION" count="0" hidden="1">
      <extLst>
        <ext xmlns:x15="http://schemas.microsoft.com/office/spreadsheetml/2010/11/main" uri="{B97F6D7D-B522-45F9-BDA1-12C45D357490}">
          <x15:cacheHierarchy aggregatedColumn="26"/>
        </ext>
      </extLst>
    </cacheHierarchy>
    <cacheHierarchy uniqueName="[Measures].[Count of Transaction Date]" caption="Count of Transaction Date" measure="1" displayFolder="" measureGroup="TRANSACTION" count="0" hidden="1">
      <extLst>
        <ext xmlns:x15="http://schemas.microsoft.com/office/spreadsheetml/2010/11/main" uri="{B97F6D7D-B522-45F9-BDA1-12C45D357490}">
          <x15:cacheHierarchy aggregatedColumn="24"/>
        </ext>
      </extLst>
    </cacheHierarchy>
    <cacheHierarchy uniqueName="[Measures].[Count of Customer Name]" caption="Count of Customer Name" measure="1" displayFolder="" measureGroup="CUSTOMERS" count="0" hidden="1">
      <extLst>
        <ext xmlns:x15="http://schemas.microsoft.com/office/spreadsheetml/2010/11/main" uri="{B97F6D7D-B522-45F9-BDA1-12C45D357490}">
          <x15:cacheHierarchy aggregatedColumn="1"/>
        </ext>
      </extLst>
    </cacheHierarchy>
    <cacheHierarchy uniqueName="[Measures].[Sum of Shipping Charges]" caption="Sum of Shipping Charges" measure="1" displayFolder="" measureGroup="Table5" count="0" hidden="1">
      <extLst>
        <ext xmlns:x15="http://schemas.microsoft.com/office/spreadsheetml/2010/11/main" uri="{B97F6D7D-B522-45F9-BDA1-12C45D357490}">
          <x15:cacheHierarchy aggregatedColumn="21"/>
        </ext>
      </extLst>
    </cacheHierarchy>
    <cacheHierarchy uniqueName="[Measures].[Sum of Total Price]" caption="Sum of Total Price" measure="1" displayFolder="" measureGroup="Table5" count="0" oneField="1" hidden="1">
      <fieldsUsage count="1">
        <fieldUsage x="0"/>
      </fieldsUsage>
      <extLst>
        <ext xmlns:x15="http://schemas.microsoft.com/office/spreadsheetml/2010/11/main" uri="{B97F6D7D-B522-45F9-BDA1-12C45D357490}">
          <x15:cacheHierarchy aggregatedColumn="20"/>
        </ext>
      </extLst>
    </cacheHierarchy>
    <cacheHierarchy uniqueName="[Measures].[Sum of Price]" caption="Sum of Price" measure="1" displayFolder="" measureGroup="Table5" count="0" oneField="1" hidden="1">
      <fieldsUsage count="1">
        <fieldUsage x="2"/>
      </fieldsUsage>
      <extLst>
        <ext xmlns:x15="http://schemas.microsoft.com/office/spreadsheetml/2010/11/main" uri="{B97F6D7D-B522-45F9-BDA1-12C45D357490}">
          <x15:cacheHierarchy aggregatedColumn="18"/>
        </ext>
      </extLst>
    </cacheHierarchy>
    <cacheHierarchy uniqueName="[Measures].[Sum of Quantity]" caption="Sum of Quantity" measure="1" displayFolder="" measureGroup="Table5" count="0" oneField="1" hidden="1">
      <fieldsUsage count="1">
        <fieldUsage x="4"/>
      </fieldsUsage>
      <extLst>
        <ext xmlns:x15="http://schemas.microsoft.com/office/spreadsheetml/2010/11/main" uri="{B97F6D7D-B522-45F9-BDA1-12C45D357490}">
          <x15:cacheHierarchy aggregatedColumn="17"/>
        </ext>
      </extLst>
    </cacheHierarchy>
    <cacheHierarchy uniqueName="[Measures].[Count of Customer Name 2]" caption="Count of Customer Name 2" measure="1" displayFolder="" measureGroup="TRANSACTION" count="0" hidden="1">
      <extLst>
        <ext xmlns:x15="http://schemas.microsoft.com/office/spreadsheetml/2010/11/main" uri="{B97F6D7D-B522-45F9-BDA1-12C45D357490}">
          <x15:cacheHierarchy aggregatedColumn="28"/>
        </ext>
      </extLst>
    </cacheHierarchy>
  </cacheHierarchies>
  <kpis count="0"/>
  <dimensions count="5">
    <dimension name="CUSTOMERS" uniqueName="[CUSTOMERS]" caption="CUSTOMERS"/>
    <dimension name="ITEM" uniqueName="[ITEM]" caption="ITEM"/>
    <dimension measure="1" name="Measures" uniqueName="[Measures]" caption="Measures"/>
    <dimension name="Table5" uniqueName="[Table5]" caption="Table5"/>
    <dimension name="TRANSACTION" uniqueName="[TRANSACTION]" caption="TRANSACTION"/>
  </dimensions>
  <measureGroups count="4">
    <measureGroup name="CUSTOMERS" caption="CUSTOMERS"/>
    <measureGroup name="ITEM" caption="ITEM"/>
    <measureGroup name="Table5" caption="Table5"/>
    <measureGroup name="TRANSACTION" caption="TRANSACTION"/>
  </measureGroups>
  <maps count="10">
    <map measureGroup="0" dimension="0"/>
    <map measureGroup="1" dimension="0"/>
    <map measureGroup="1" dimension="1"/>
    <map measureGroup="1" dimension="4"/>
    <map measureGroup="2" dimension="0"/>
    <map measureGroup="2" dimension="1"/>
    <map measureGroup="2" dimension="3"/>
    <map measureGroup="2" dimension="4"/>
    <map measureGroup="3" dimension="0"/>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UF" refreshedDate="44564.523881365742" createdVersion="3" refreshedVersion="6" minRefreshableVersion="3" recordCount="0" supportSubquery="1" supportAdvancedDrill="1" xr:uid="{D4001BC0-F0E2-4E51-B86A-292817526C6C}">
  <cacheSource type="external" connectionId="1">
    <extLst>
      <ext xmlns:x14="http://schemas.microsoft.com/office/spreadsheetml/2009/9/main" uri="{F057638F-6D5F-4e77-A914-E7F072B9BCA8}">
        <x14:sourceConnection name="ThisWorkbookDataModel"/>
      </ext>
    </extLst>
  </cacheSource>
  <cacheFields count="0"/>
  <cacheHierarchies count="48">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Customer Name]" caption="Customer Name" attribute="1" defaultMemberUniqueName="[CUSTOMERS].[Customer Name].[All]" allUniqueName="[CUSTOMERS].[Customer Name].[All]" dimensionUniqueName="[CUSTOMERS]" displayFolder="" count="0" memberValueDatatype="130" unbalanced="0"/>
    <cacheHierarchy uniqueName="[CUSTOMERS].[Customer Birth]" caption="Customer Birth" attribute="1" time="1" defaultMemberUniqueName="[CUSTOMERS].[Customer Birth].[All]" allUniqueName="[CUSTOMERS].[Customer Birth].[All]" dimensionUniqueName="[CUSTOMERS]" displayFolder="" count="0" memberValueDatatype="7" unbalanced="0"/>
    <cacheHierarchy uniqueName="[CUSTOMERS].[Age]" caption="Age" attribute="1" defaultMemberUniqueName="[CUSTOMERS].[Age].[All]" allUniqueName="[CUSTOMERS].[Age].[All]" dimensionUniqueName="[CUSTOMERS]" displayFolder="" count="0" memberValueDatatype="20" unbalanced="0"/>
    <cacheHierarchy uniqueName="[CUSTOMERS].[Customer Address]" caption="Customer Address" attribute="1" defaultMemberUniqueName="[CUSTOMERS].[Customer Address].[All]" allUniqueName="[CUSTOMERS].[Customer Address].[All]" dimensionUniqueName="[CUSTOMERS]" displayFolder="" count="0" memberValueDatatype="130" unbalanced="0"/>
    <cacheHierarchy uniqueName="[CUSTOMERS].[Customer Telp]" caption="Customer Telp" attribute="1" defaultMemberUniqueName="[CUSTOMERS].[Customer Telp].[All]" allUniqueName="[CUSTOMERS].[Customer Telp].[All]" dimensionUniqueName="[CUSTOMERS]" displayFolder="" count="0" memberValueDatatype="5" unbalanced="0"/>
    <cacheHierarchy uniqueName="[CUSTOMERS].[Country]" caption="Country" attribute="1" defaultMemberUniqueName="[CUSTOMERS].[Country].[All]" allUniqueName="[CUSTOMERS].[Country].[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State]" caption="State" attribute="1" defaultMemberUniqueName="[CUSTOMERS].[State].[All]" allUniqueName="[CUSTOMERS].[State].[All]" dimensionUniqueName="[CUSTOMERS]" displayFolder="" count="0" memberValueDatatype="130" unbalanced="0"/>
    <cacheHierarchy uniqueName="[CUSTOMERS].[Postal Code]" caption="Postal Code" attribute="1" defaultMemberUniqueName="[CUSTOMERS].[Postal Code].[All]" allUniqueName="[CUSTOMERS].[Postal Code].[All]" dimensionUniqueName="[CUSTOMERS]" displayFolder="" count="0" memberValueDatatype="20" unbalanced="0"/>
    <cacheHierarchy uniqueName="[ITEM].[Item ID]" caption="Item ID" attribute="1" defaultMemberUniqueName="[ITEM].[Item ID].[All]" allUniqueName="[ITEM].[Item ID].[All]" dimensionUniqueName="[ITEM]" displayFolder="" count="0" memberValueDatatype="130" unbalanced="0"/>
    <cacheHierarchy uniqueName="[ITEM].[Category]" caption="Category" attribute="1" defaultMemberUniqueName="[ITEM].[Category].[All]" allUniqueName="[ITEM].[Category].[All]" dimensionUniqueName="[ITEM]" displayFolder="" count="0" memberValueDatatype="130" unbalanced="0"/>
    <cacheHierarchy uniqueName="[ITEM].[Sub Category]" caption="Sub Category" attribute="1" defaultMemberUniqueName="[ITEM].[Sub Category].[All]" allUniqueName="[ITEM].[Sub Category].[All]" dimensionUniqueName="[ITEM]" displayFolder="" count="0" memberValueDatatype="130" unbalanced="0"/>
    <cacheHierarchy uniqueName="[ITEM].[Item Name]" caption="Item Name" attribute="1" defaultMemberUniqueName="[ITEM].[Item Name].[All]" allUniqueName="[ITEM].[Item Name].[All]" dimensionUniqueName="[ITEM]" displayFolder="" count="0" memberValueDatatype="130" unbalanced="0"/>
    <cacheHierarchy uniqueName="[ITEM].[Cost Price Per Unit]" caption="Cost Price Per Unit" attribute="1" defaultMemberUniqueName="[ITEM].[Cost Price Per Unit].[All]" allUniqueName="[ITEM].[Cost Price Per Unit].[All]" dimensionUniqueName="[ITEM]" displayFolder="" count="0" memberValueDatatype="20" unbalanced="0"/>
    <cacheHierarchy uniqueName="[ITEM].[Sale Price Per Unit]" caption="Sale Price Per Unit" attribute="1" defaultMemberUniqueName="[ITEM].[Sale Price Per Unit].[All]" allUniqueName="[ITEM].[Sale Price Per Unit].[All]" dimensionUniqueName="[ITEM]" displayFolder="" count="0" memberValueDatatype="20" unbalanced="0"/>
    <cacheHierarchy uniqueName="[Table5].[Item Name]" caption="Item Name" attribute="1" defaultMemberUniqueName="[Table5].[Item Name].[All]" allUniqueName="[Table5].[Item Name].[All]" dimensionUniqueName="[Table5]" displayFolder="" count="0" memberValueDatatype="130" unbalanced="0"/>
    <cacheHierarchy uniqueName="[Table5].[Quantity]" caption="Quantity" attribute="1" defaultMemberUniqueName="[Table5].[Quantity].[All]" allUniqueName="[Table5].[Quantity].[All]" dimensionUniqueName="[Table5]" displayFolder="" count="0" memberValueDatatype="20" unbalanced="0"/>
    <cacheHierarchy uniqueName="[Table5].[Price]" caption="Price" attribute="1" defaultMemberUniqueName="[Table5].[Price].[All]" allUniqueName="[Table5].[Price].[All]" dimensionUniqueName="[Table5]" displayFolder="" count="0" memberValueDatatype="20" unbalanced="0"/>
    <cacheHierarchy uniqueName="[Table5].[Discount]" caption="Discount" attribute="1" defaultMemberUniqueName="[Table5].[Discount].[All]" allUniqueName="[Table5].[Discount].[All]" dimensionUniqueName="[Table5]" displayFolder="" count="0" memberValueDatatype="130" unbalanced="0"/>
    <cacheHierarchy uniqueName="[Table5].[Total Price]" caption="Total Price" attribute="1" defaultMemberUniqueName="[Table5].[Total Price].[All]" allUniqueName="[Table5].[Total Price].[All]" dimensionUniqueName="[Table5]" displayFolder="" count="0" memberValueDatatype="20" unbalanced="0"/>
    <cacheHierarchy uniqueName="[Table5].[Shipping Charges]" caption="Shipping Charges" attribute="1" defaultMemberUniqueName="[Table5].[Shipping Charges].[All]" allUniqueName="[Table5].[Shipping Charges].[All]" dimensionUniqueName="[Table5]" displayFolder="" count="0" memberValueDatatype="20" unbalanced="0"/>
    <cacheHierarchy uniqueName="[Table5].[Total Expense Per Item]" caption="Total Expense Per Item" attribute="1" defaultMemberUniqueName="[Table5].[Total Expense Per Item].[All]" allUniqueName="[Table5].[Total Expense Per Item].[All]" dimensionUniqueName="[Table5]" displayFolder="" count="0" memberValueDatatype="20" unbalanced="0"/>
    <cacheHierarchy uniqueName="[TRANSACTION].[Transaction ID]" caption="Transaction ID" attribute="1" defaultMemberUniqueName="[TRANSACTION].[Transaction ID].[All]" allUniqueName="[TRANSACTION].[Transaction ID].[All]" dimensionUniqueName="[TRANSACTION]" displayFolder="" count="0" memberValueDatatype="130" unbalanced="0"/>
    <cacheHierarchy uniqueName="[TRANSACTION].[Transaction Date]" caption="Transaction Date" attribute="1" time="1" defaultMemberUniqueName="[TRANSACTION].[Transaction Date].[All]" allUniqueName="[TRANSACTION].[Transaction Date].[All]" dimensionUniqueName="[TRANSACTION]" displayFolder="" count="0" memberValueDatatype="7" unbalanced="0"/>
    <cacheHierarchy uniqueName="[TRANSACTION].[Ship Date]" caption="Ship Date" attribute="1" time="1" defaultMemberUniqueName="[TRANSACTION].[Ship Date].[All]" allUniqueName="[TRANSACTION].[Ship Date].[All]" dimensionUniqueName="[TRANSACTION]" displayFolder="" count="0" memberValueDatatype="7" unbalanced="0"/>
    <cacheHierarchy uniqueName="[TRANSACTION].[Ship ID]" caption="Ship ID" attribute="1" defaultMemberUniqueName="[TRANSACTION].[Ship ID].[All]" allUniqueName="[TRANSACTION].[Ship ID].[All]" dimensionUniqueName="[TRANSACTION]" displayFolder="" count="2" memberValueDatatype="130" unbalanced="0"/>
    <cacheHierarchy uniqueName="[TRANSACTION].[Customer ID]" caption="Customer ID" attribute="1" defaultMemberUniqueName="[TRANSACTION].[Customer ID].[All]" allUniqueName="[TRANSACTION].[Customer ID].[All]" dimensionUniqueName="[TRANSACTION]" displayFolder="" count="0" memberValueDatatype="130" unbalanced="0"/>
    <cacheHierarchy uniqueName="[TRANSACTION].[Customer Name]" caption="Customer Name" attribute="1" defaultMemberUniqueName="[TRANSACTION].[Customer Name].[All]" allUniqueName="[TRANSACTION].[Customer Name].[All]" dimensionUniqueName="[TRANSACTION]" displayFolder="" count="0" memberValueDatatype="130" unbalanced="0"/>
    <cacheHierarchy uniqueName="[TRANSACTION].[State]" caption="State" attribute="1" defaultMemberUniqueName="[TRANSACTION].[State].[All]" allUniqueName="[TRANSACTION].[State].[All]" dimensionUniqueName="[TRANSACTION]" displayFolder="" count="2" memberValueDatatype="130" unbalanced="0"/>
    <cacheHierarchy uniqueName="[TRANSACTION].[Item ID]" caption="Item ID" attribute="1" defaultMemberUniqueName="[TRANSACTION].[Item ID].[All]" allUniqueName="[TRANSACTION].[Item ID].[All]" dimensionUniqueName="[TRANSACTION]" displayFolder="" count="0" memberValueDatatype="130" unbalanced="0"/>
    <cacheHierarchy uniqueName="[TRANSACTION].[Category]" caption="Category" attribute="1" defaultMemberUniqueName="[TRANSACTION].[Category].[All]" allUniqueName="[TRANSACTION].[Category].[All]" dimensionUniqueName="[TRANSACTION]" displayFolder="" count="2" memberValueDatatype="130" unbalanced="0"/>
    <cacheHierarchy uniqueName="[Measures].[__XL_Count Table2]" caption="__XL_Count Table2" measure="1" displayFolder="" measureGroup="ITEM" count="0" hidden="1"/>
    <cacheHierarchy uniqueName="[Measures].[__XL_Count Table4]" caption="__XL_Count Table4" measure="1" displayFolder="" measureGroup="TRANSACTION" count="0" hidden="1"/>
    <cacheHierarchy uniqueName="[Measures].[__XL_Count Table1]" caption="__XL_Count Table1" measure="1" displayFolder="" measureGroup="CUSTOMERS" count="0" hidden="1"/>
    <cacheHierarchy uniqueName="[Measures].[__XL_Count Table5]" caption="__XL_Count Table5" measure="1" displayFolder="" measureGroup="Table5" count="0" hidden="1"/>
    <cacheHierarchy uniqueName="[Measures].[__No measures defined]" caption="__No measures defined" measure="1" displayFolder="" count="0" hidden="1"/>
    <cacheHierarchy uniqueName="[Measures].[Sum of Sale Price Per Unit]" caption="Sum of Sale Price Per Unit" measure="1" displayFolder="" measureGroup="ITEM" count="0" hidden="1">
      <extLst>
        <ext xmlns:x15="http://schemas.microsoft.com/office/spreadsheetml/2010/11/main" uri="{B97F6D7D-B522-45F9-BDA1-12C45D357490}">
          <x15:cacheHierarchy aggregatedColumn="15"/>
        </ext>
      </extLst>
    </cacheHierarchy>
    <cacheHierarchy uniqueName="[Measures].[Sum of Cost Price Per Unit]" caption="Sum of Cost Price Per Unit" measure="1" displayFolder="" measureGroup="ITEM" count="0" hidden="1">
      <extLst>
        <ext xmlns:x15="http://schemas.microsoft.com/office/spreadsheetml/2010/11/main" uri="{B97F6D7D-B522-45F9-BDA1-12C45D357490}">
          <x15:cacheHierarchy aggregatedColumn="14"/>
        </ext>
      </extLst>
    </cacheHierarchy>
    <cacheHierarchy uniqueName="[Measures].[Count of Category]" caption="Count of Category" measure="1" displayFolder="" measureGroup="ITEM" count="0" hidden="1">
      <extLst>
        <ext xmlns:x15="http://schemas.microsoft.com/office/spreadsheetml/2010/11/main" uri="{B97F6D7D-B522-45F9-BDA1-12C45D357490}">
          <x15:cacheHierarchy aggregatedColumn="11"/>
        </ext>
      </extLst>
    </cacheHierarchy>
    <cacheHierarchy uniqueName="[Measures].[Count of Ship ID]" caption="Count of Ship ID" measure="1" displayFolder="" measureGroup="TRANSACTION" count="0" hidden="1">
      <extLst>
        <ext xmlns:x15="http://schemas.microsoft.com/office/spreadsheetml/2010/11/main" uri="{B97F6D7D-B522-45F9-BDA1-12C45D357490}">
          <x15:cacheHierarchy aggregatedColumn="26"/>
        </ext>
      </extLst>
    </cacheHierarchy>
    <cacheHierarchy uniqueName="[Measures].[Count of Transaction Date]" caption="Count of Transaction Date" measure="1" displayFolder="" measureGroup="TRANSACTION" count="0" hidden="1">
      <extLst>
        <ext xmlns:x15="http://schemas.microsoft.com/office/spreadsheetml/2010/11/main" uri="{B97F6D7D-B522-45F9-BDA1-12C45D357490}">
          <x15:cacheHierarchy aggregatedColumn="24"/>
        </ext>
      </extLst>
    </cacheHierarchy>
    <cacheHierarchy uniqueName="[Measures].[Count of Customer Name]" caption="Count of Customer Name" measure="1" displayFolder="" measureGroup="CUSTOMERS" count="0" hidden="1">
      <extLst>
        <ext xmlns:x15="http://schemas.microsoft.com/office/spreadsheetml/2010/11/main" uri="{B97F6D7D-B522-45F9-BDA1-12C45D357490}">
          <x15:cacheHierarchy aggregatedColumn="1"/>
        </ext>
      </extLst>
    </cacheHierarchy>
    <cacheHierarchy uniqueName="[Measures].[Sum of Shipping Charges]" caption="Sum of Shipping Charges" measure="1" displayFolder="" measureGroup="Table5" count="0" hidden="1">
      <extLst>
        <ext xmlns:x15="http://schemas.microsoft.com/office/spreadsheetml/2010/11/main" uri="{B97F6D7D-B522-45F9-BDA1-12C45D357490}">
          <x15:cacheHierarchy aggregatedColumn="21"/>
        </ext>
      </extLst>
    </cacheHierarchy>
    <cacheHierarchy uniqueName="[Measures].[Sum of Total Price]" caption="Sum of Total Price" measure="1" displayFolder="" measureGroup="Table5" count="0" hidden="1">
      <extLst>
        <ext xmlns:x15="http://schemas.microsoft.com/office/spreadsheetml/2010/11/main" uri="{B97F6D7D-B522-45F9-BDA1-12C45D357490}">
          <x15:cacheHierarchy aggregatedColumn="20"/>
        </ext>
      </extLst>
    </cacheHierarchy>
    <cacheHierarchy uniqueName="[Measures].[Sum of Price]" caption="Sum of Price" measure="1" displayFolder="" measureGroup="Table5" count="0" hidden="1">
      <extLst>
        <ext xmlns:x15="http://schemas.microsoft.com/office/spreadsheetml/2010/11/main" uri="{B97F6D7D-B522-45F9-BDA1-12C45D357490}">
          <x15:cacheHierarchy aggregatedColumn="18"/>
        </ext>
      </extLst>
    </cacheHierarchy>
    <cacheHierarchy uniqueName="[Measures].[Sum of Quantity]" caption="Sum of Quantity" measure="1" displayFolder="" measureGroup="Table5" count="0" hidden="1">
      <extLst>
        <ext xmlns:x15="http://schemas.microsoft.com/office/spreadsheetml/2010/11/main" uri="{B97F6D7D-B522-45F9-BDA1-12C45D357490}">
          <x15:cacheHierarchy aggregatedColumn="17"/>
        </ext>
      </extLst>
    </cacheHierarchy>
    <cacheHierarchy uniqueName="[Measures].[Count of Customer Name 2]" caption="Count of Customer Name 2" measure="1" displayFolder="" measureGroup="TRANSACTION" count="0" hidden="1">
      <extLst>
        <ext xmlns:x15="http://schemas.microsoft.com/office/spreadsheetml/2010/11/main" uri="{B97F6D7D-B522-45F9-BDA1-12C45D357490}">
          <x15:cacheHierarchy aggregatedColumn="28"/>
        </ext>
      </extLst>
    </cacheHierarchy>
  </cacheHierarchies>
  <kpis count="0"/>
  <extLst>
    <ext xmlns:x14="http://schemas.microsoft.com/office/spreadsheetml/2009/9/main" uri="{725AE2AE-9491-48be-B2B4-4EB974FC3084}">
      <x14:pivotCacheDefinition slicerData="1" pivotCacheId="1602257431"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UF" refreshedDate="44564.514613310188" createdVersion="5" refreshedVersion="6" minRefreshableVersion="3" recordCount="0" supportSubquery="1" supportAdvancedDrill="1" xr:uid="{4E9853E9-A3D9-4036-B4B7-68484262789D}">
  <cacheSource type="external" connectionId="1">
    <extLst>
      <ext xmlns:x14="http://schemas.microsoft.com/office/spreadsheetml/2009/9/main" uri="{F057638F-6D5F-4e77-A914-E7F072B9BCA8}">
        <x14:sourceConnection name="ThisWorkbookDataModel"/>
      </ext>
    </extLst>
  </cacheSource>
  <cacheFields count="2">
    <cacheField name="[Table5].[Item Name].[Item Name]" caption="Item Name" numFmtId="0" hierarchy="16" level="1">
      <sharedItems count="29">
        <s v="Acıbadem kurabiyesi"/>
        <s v="Afghan biscuits"/>
        <s v="Almond biscuit"/>
        <s v="Bacon and Mushroom Toast"/>
        <s v="Bitterballen"/>
        <s v="Black Bread"/>
        <s v="Blueberry Yogurt"/>
        <s v="Bread Roll"/>
        <s v="Bubblegum"/>
        <s v="Burn"/>
        <s v="Butter Cake"/>
        <s v="Chiffon Cake"/>
        <s v="Chocolate Bread"/>
        <s v="Chocolate Milk"/>
        <s v="Cob"/>
        <s v="Cracker nuts"/>
        <s v="French Roll"/>
        <s v="Genoise Cake"/>
        <s v="Kit Kat"/>
        <s v="Masala Cheese French Toast"/>
        <s v="Masala Chicken On Toast"/>
        <s v="Mozzarella Toast"/>
        <s v="Original Yogurt"/>
        <s v="Pound Cake"/>
        <s v="Prawn and Sesame Toast"/>
        <s v="Strawberry Bread"/>
        <s v="Strawberry Milk"/>
        <s v="Strawberry Yogurt"/>
        <s v="Sweet Roll"/>
      </sharedItems>
    </cacheField>
    <cacheField name="[Measures].[Sum of Total Price]" caption="Sum of Total Price" numFmtId="0" hierarchy="44" level="32767"/>
  </cacheFields>
  <cacheHierarchies count="48">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Customer Name]" caption="Customer Name" attribute="1" defaultMemberUniqueName="[CUSTOMERS].[Customer Name].[All]" allUniqueName="[CUSTOMERS].[Customer Name].[All]" dimensionUniqueName="[CUSTOMERS]" displayFolder="" count="0" memberValueDatatype="130" unbalanced="0"/>
    <cacheHierarchy uniqueName="[CUSTOMERS].[Customer Birth]" caption="Customer Birth" attribute="1" time="1" defaultMemberUniqueName="[CUSTOMERS].[Customer Birth].[All]" allUniqueName="[CUSTOMERS].[Customer Birth].[All]" dimensionUniqueName="[CUSTOMERS]" displayFolder="" count="0" memberValueDatatype="7" unbalanced="0"/>
    <cacheHierarchy uniqueName="[CUSTOMERS].[Age]" caption="Age" attribute="1" defaultMemberUniqueName="[CUSTOMERS].[Age].[All]" allUniqueName="[CUSTOMERS].[Age].[All]" dimensionUniqueName="[CUSTOMERS]" displayFolder="" count="0" memberValueDatatype="20" unbalanced="0"/>
    <cacheHierarchy uniqueName="[CUSTOMERS].[Customer Address]" caption="Customer Address" attribute="1" defaultMemberUniqueName="[CUSTOMERS].[Customer Address].[All]" allUniqueName="[CUSTOMERS].[Customer Address].[All]" dimensionUniqueName="[CUSTOMERS]" displayFolder="" count="0" memberValueDatatype="130" unbalanced="0"/>
    <cacheHierarchy uniqueName="[CUSTOMERS].[Customer Telp]" caption="Customer Telp" attribute="1" defaultMemberUniqueName="[CUSTOMERS].[Customer Telp].[All]" allUniqueName="[CUSTOMERS].[Customer Telp].[All]" dimensionUniqueName="[CUSTOMERS]" displayFolder="" count="0" memberValueDatatype="5" unbalanced="0"/>
    <cacheHierarchy uniqueName="[CUSTOMERS].[Country]" caption="Country" attribute="1" defaultMemberUniqueName="[CUSTOMERS].[Country].[All]" allUniqueName="[CUSTOMERS].[Country].[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State]" caption="State" attribute="1" defaultMemberUniqueName="[CUSTOMERS].[State].[All]" allUniqueName="[CUSTOMERS].[State].[All]" dimensionUniqueName="[CUSTOMERS]" displayFolder="" count="0" memberValueDatatype="130" unbalanced="0"/>
    <cacheHierarchy uniqueName="[CUSTOMERS].[Postal Code]" caption="Postal Code" attribute="1" defaultMemberUniqueName="[CUSTOMERS].[Postal Code].[All]" allUniqueName="[CUSTOMERS].[Postal Code].[All]" dimensionUniqueName="[CUSTOMERS]" displayFolder="" count="0" memberValueDatatype="20" unbalanced="0"/>
    <cacheHierarchy uniqueName="[ITEM].[Item ID]" caption="Item ID" attribute="1" defaultMemberUniqueName="[ITEM].[Item ID].[All]" allUniqueName="[ITEM].[Item ID].[All]" dimensionUniqueName="[ITEM]" displayFolder="" count="0" memberValueDatatype="130" unbalanced="0"/>
    <cacheHierarchy uniqueName="[ITEM].[Category]" caption="Category" attribute="1" defaultMemberUniqueName="[ITEM].[Category].[All]" allUniqueName="[ITEM].[Category].[All]" dimensionUniqueName="[ITEM]" displayFolder="" count="0" memberValueDatatype="130" unbalanced="0"/>
    <cacheHierarchy uniqueName="[ITEM].[Sub Category]" caption="Sub Category" attribute="1" defaultMemberUniqueName="[ITEM].[Sub Category].[All]" allUniqueName="[ITEM].[Sub Category].[All]" dimensionUniqueName="[ITEM]" displayFolder="" count="0" memberValueDatatype="130" unbalanced="0"/>
    <cacheHierarchy uniqueName="[ITEM].[Item Name]" caption="Item Name" attribute="1" defaultMemberUniqueName="[ITEM].[Item Name].[All]" allUniqueName="[ITEM].[Item Name].[All]" dimensionUniqueName="[ITEM]" displayFolder="" count="0" memberValueDatatype="130" unbalanced="0"/>
    <cacheHierarchy uniqueName="[ITEM].[Cost Price Per Unit]" caption="Cost Price Per Unit" attribute="1" defaultMemberUniqueName="[ITEM].[Cost Price Per Unit].[All]" allUniqueName="[ITEM].[Cost Price Per Unit].[All]" dimensionUniqueName="[ITEM]" displayFolder="" count="0" memberValueDatatype="20" unbalanced="0"/>
    <cacheHierarchy uniqueName="[ITEM].[Sale Price Per Unit]" caption="Sale Price Per Unit" attribute="1" defaultMemberUniqueName="[ITEM].[Sale Price Per Unit].[All]" allUniqueName="[ITEM].[Sale Price Per Unit].[All]" dimensionUniqueName="[ITEM]" displayFolder="" count="0" memberValueDatatype="20" unbalanced="0"/>
    <cacheHierarchy uniqueName="[Table5].[Item Name]" caption="Item Name" attribute="1" defaultMemberUniqueName="[Table5].[Item Name].[All]" allUniqueName="[Table5].[Item Name].[All]" dimensionUniqueName="[Table5]" displayFolder="" count="2" memberValueDatatype="130" unbalanced="0">
      <fieldsUsage count="2">
        <fieldUsage x="-1"/>
        <fieldUsage x="0"/>
      </fieldsUsage>
    </cacheHierarchy>
    <cacheHierarchy uniqueName="[Table5].[Quantity]" caption="Quantity" attribute="1" defaultMemberUniqueName="[Table5].[Quantity].[All]" allUniqueName="[Table5].[Quantity].[All]" dimensionUniqueName="[Table5]" displayFolder="" count="0" memberValueDatatype="20" unbalanced="0"/>
    <cacheHierarchy uniqueName="[Table5].[Price]" caption="Price" attribute="1" defaultMemberUniqueName="[Table5].[Price].[All]" allUniqueName="[Table5].[Price].[All]" dimensionUniqueName="[Table5]" displayFolder="" count="0" memberValueDatatype="20" unbalanced="0"/>
    <cacheHierarchy uniqueName="[Table5].[Discount]" caption="Discount" attribute="1" defaultMemberUniqueName="[Table5].[Discount].[All]" allUniqueName="[Table5].[Discount].[All]" dimensionUniqueName="[Table5]" displayFolder="" count="0" memberValueDatatype="130" unbalanced="0"/>
    <cacheHierarchy uniqueName="[Table5].[Total Price]" caption="Total Price" attribute="1" defaultMemberUniqueName="[Table5].[Total Price].[All]" allUniqueName="[Table5].[Total Price].[All]" dimensionUniqueName="[Table5]" displayFolder="" count="0" memberValueDatatype="20" unbalanced="0"/>
    <cacheHierarchy uniqueName="[Table5].[Shipping Charges]" caption="Shipping Charges" attribute="1" defaultMemberUniqueName="[Table5].[Shipping Charges].[All]" allUniqueName="[Table5].[Shipping Charges].[All]" dimensionUniqueName="[Table5]" displayFolder="" count="0" memberValueDatatype="20" unbalanced="0"/>
    <cacheHierarchy uniqueName="[Table5].[Total Expense Per Item]" caption="Total Expense Per Item" attribute="1" defaultMemberUniqueName="[Table5].[Total Expense Per Item].[All]" allUniqueName="[Table5].[Total Expense Per Item].[All]" dimensionUniqueName="[Table5]" displayFolder="" count="0" memberValueDatatype="20" unbalanced="0"/>
    <cacheHierarchy uniqueName="[TRANSACTION].[Transaction ID]" caption="Transaction ID" attribute="1" defaultMemberUniqueName="[TRANSACTION].[Transaction ID].[All]" allUniqueName="[TRANSACTION].[Transaction ID].[All]" dimensionUniqueName="[TRANSACTION]" displayFolder="" count="0" memberValueDatatype="130" unbalanced="0"/>
    <cacheHierarchy uniqueName="[TRANSACTION].[Transaction Date]" caption="Transaction Date" attribute="1" time="1" defaultMemberUniqueName="[TRANSACTION].[Transaction Date].[All]" allUniqueName="[TRANSACTION].[Transaction Date].[All]" dimensionUniqueName="[TRANSACTION]" displayFolder="" count="0" memberValueDatatype="7" unbalanced="0"/>
    <cacheHierarchy uniqueName="[TRANSACTION].[Ship Date]" caption="Ship Date" attribute="1" time="1" defaultMemberUniqueName="[TRANSACTION].[Ship Date].[All]" allUniqueName="[TRANSACTION].[Ship Date].[All]" dimensionUniqueName="[TRANSACTION]" displayFolder="" count="0" memberValueDatatype="7" unbalanced="0"/>
    <cacheHierarchy uniqueName="[TRANSACTION].[Ship ID]" caption="Ship ID" attribute="1" defaultMemberUniqueName="[TRANSACTION].[Ship ID].[All]" allUniqueName="[TRANSACTION].[Ship ID].[All]" dimensionUniqueName="[TRANSACTION]" displayFolder="" count="0" memberValueDatatype="130" unbalanced="0"/>
    <cacheHierarchy uniqueName="[TRANSACTION].[Customer ID]" caption="Customer ID" attribute="1" defaultMemberUniqueName="[TRANSACTION].[Customer ID].[All]" allUniqueName="[TRANSACTION].[Customer ID].[All]" dimensionUniqueName="[TRANSACTION]" displayFolder="" count="0" memberValueDatatype="130" unbalanced="0"/>
    <cacheHierarchy uniqueName="[TRANSACTION].[Customer Name]" caption="Customer Name" attribute="1" defaultMemberUniqueName="[TRANSACTION].[Customer Name].[All]" allUniqueName="[TRANSACTION].[Customer Name].[All]" dimensionUniqueName="[TRANSACTION]" displayFolder="" count="0" memberValueDatatype="130" unbalanced="0"/>
    <cacheHierarchy uniqueName="[TRANSACTION].[State]" caption="State" attribute="1" defaultMemberUniqueName="[TRANSACTION].[State].[All]" allUniqueName="[TRANSACTION].[State].[All]" dimensionUniqueName="[TRANSACTION]" displayFolder="" count="0" memberValueDatatype="130" unbalanced="0"/>
    <cacheHierarchy uniqueName="[TRANSACTION].[Item ID]" caption="Item ID" attribute="1" defaultMemberUniqueName="[TRANSACTION].[Item ID].[All]" allUniqueName="[TRANSACTION].[Item ID].[All]" dimensionUniqueName="[TRANSACTION]" displayFolder="" count="0" memberValueDatatype="130" unbalanced="0"/>
    <cacheHierarchy uniqueName="[TRANSACTION].[Category]" caption="Category" attribute="1" defaultMemberUniqueName="[TRANSACTION].[Category].[All]" allUniqueName="[TRANSACTION].[Category].[All]" dimensionUniqueName="[TRANSACTION]" displayFolder="" count="0" memberValueDatatype="130" unbalanced="0"/>
    <cacheHierarchy uniqueName="[Measures].[__XL_Count Table2]" caption="__XL_Count Table2" measure="1" displayFolder="" measureGroup="ITEM" count="0" hidden="1"/>
    <cacheHierarchy uniqueName="[Measures].[__XL_Count Table4]" caption="__XL_Count Table4" measure="1" displayFolder="" measureGroup="TRANSACTION" count="0" hidden="1"/>
    <cacheHierarchy uniqueName="[Measures].[__XL_Count Table1]" caption="__XL_Count Table1" measure="1" displayFolder="" measureGroup="CUSTOMERS" count="0" hidden="1"/>
    <cacheHierarchy uniqueName="[Measures].[__XL_Count Table5]" caption="__XL_Count Table5" measure="1" displayFolder="" measureGroup="Table5" count="0" hidden="1"/>
    <cacheHierarchy uniqueName="[Measures].[__No measures defined]" caption="__No measures defined" measure="1" displayFolder="" count="0" hidden="1"/>
    <cacheHierarchy uniqueName="[Measures].[Sum of Sale Price Per Unit]" caption="Sum of Sale Price Per Unit" measure="1" displayFolder="" measureGroup="ITEM" count="0" hidden="1">
      <extLst>
        <ext xmlns:x15="http://schemas.microsoft.com/office/spreadsheetml/2010/11/main" uri="{B97F6D7D-B522-45F9-BDA1-12C45D357490}">
          <x15:cacheHierarchy aggregatedColumn="15"/>
        </ext>
      </extLst>
    </cacheHierarchy>
    <cacheHierarchy uniqueName="[Measures].[Sum of Cost Price Per Unit]" caption="Sum of Cost Price Per Unit" measure="1" displayFolder="" measureGroup="ITEM" count="0" hidden="1">
      <extLst>
        <ext xmlns:x15="http://schemas.microsoft.com/office/spreadsheetml/2010/11/main" uri="{B97F6D7D-B522-45F9-BDA1-12C45D357490}">
          <x15:cacheHierarchy aggregatedColumn="14"/>
        </ext>
      </extLst>
    </cacheHierarchy>
    <cacheHierarchy uniqueName="[Measures].[Count of Category]" caption="Count of Category" measure="1" displayFolder="" measureGroup="ITEM" count="0" hidden="1">
      <extLst>
        <ext xmlns:x15="http://schemas.microsoft.com/office/spreadsheetml/2010/11/main" uri="{B97F6D7D-B522-45F9-BDA1-12C45D357490}">
          <x15:cacheHierarchy aggregatedColumn="11"/>
        </ext>
      </extLst>
    </cacheHierarchy>
    <cacheHierarchy uniqueName="[Measures].[Count of Ship ID]" caption="Count of Ship ID" measure="1" displayFolder="" measureGroup="TRANSACTION" count="0" hidden="1">
      <extLst>
        <ext xmlns:x15="http://schemas.microsoft.com/office/spreadsheetml/2010/11/main" uri="{B97F6D7D-B522-45F9-BDA1-12C45D357490}">
          <x15:cacheHierarchy aggregatedColumn="26"/>
        </ext>
      </extLst>
    </cacheHierarchy>
    <cacheHierarchy uniqueName="[Measures].[Count of Transaction Date]" caption="Count of Transaction Date" measure="1" displayFolder="" measureGroup="TRANSACTION" count="0" hidden="1">
      <extLst>
        <ext xmlns:x15="http://schemas.microsoft.com/office/spreadsheetml/2010/11/main" uri="{B97F6D7D-B522-45F9-BDA1-12C45D357490}">
          <x15:cacheHierarchy aggregatedColumn="24"/>
        </ext>
      </extLst>
    </cacheHierarchy>
    <cacheHierarchy uniqueName="[Measures].[Count of Customer Name]" caption="Count of Customer Name" measure="1" displayFolder="" measureGroup="CUSTOMERS" count="0" hidden="1">
      <extLst>
        <ext xmlns:x15="http://schemas.microsoft.com/office/spreadsheetml/2010/11/main" uri="{B97F6D7D-B522-45F9-BDA1-12C45D357490}">
          <x15:cacheHierarchy aggregatedColumn="1"/>
        </ext>
      </extLst>
    </cacheHierarchy>
    <cacheHierarchy uniqueName="[Measures].[Sum of Shipping Charges]" caption="Sum of Shipping Charges" measure="1" displayFolder="" measureGroup="Table5" count="0" hidden="1">
      <extLst>
        <ext xmlns:x15="http://schemas.microsoft.com/office/spreadsheetml/2010/11/main" uri="{B97F6D7D-B522-45F9-BDA1-12C45D357490}">
          <x15:cacheHierarchy aggregatedColumn="21"/>
        </ext>
      </extLst>
    </cacheHierarchy>
    <cacheHierarchy uniqueName="[Measures].[Sum of Total Price]" caption="Sum of Total Price" measure="1" displayFolder="" measureGroup="Table5" count="0" oneField="1" hidden="1">
      <fieldsUsage count="1">
        <fieldUsage x="1"/>
      </fieldsUsage>
      <extLst>
        <ext xmlns:x15="http://schemas.microsoft.com/office/spreadsheetml/2010/11/main" uri="{B97F6D7D-B522-45F9-BDA1-12C45D357490}">
          <x15:cacheHierarchy aggregatedColumn="20"/>
        </ext>
      </extLst>
    </cacheHierarchy>
    <cacheHierarchy uniqueName="[Measures].[Sum of Price]" caption="Sum of Price" measure="1" displayFolder="" measureGroup="Table5" count="0" hidden="1">
      <extLst>
        <ext xmlns:x15="http://schemas.microsoft.com/office/spreadsheetml/2010/11/main" uri="{B97F6D7D-B522-45F9-BDA1-12C45D357490}">
          <x15:cacheHierarchy aggregatedColumn="18"/>
        </ext>
      </extLst>
    </cacheHierarchy>
    <cacheHierarchy uniqueName="[Measures].[Sum of Quantity]" caption="Sum of Quantity" measure="1" displayFolder="" measureGroup="Table5" count="0" hidden="1">
      <extLst>
        <ext xmlns:x15="http://schemas.microsoft.com/office/spreadsheetml/2010/11/main" uri="{B97F6D7D-B522-45F9-BDA1-12C45D357490}">
          <x15:cacheHierarchy aggregatedColumn="17"/>
        </ext>
      </extLst>
    </cacheHierarchy>
    <cacheHierarchy uniqueName="[Measures].[Count of Customer Name 2]" caption="Count of Customer Name 2" measure="1" displayFolder="" measureGroup="TRANSACTION" count="0" hidden="1">
      <extLst>
        <ext xmlns:x15="http://schemas.microsoft.com/office/spreadsheetml/2010/11/main" uri="{B97F6D7D-B522-45F9-BDA1-12C45D357490}">
          <x15:cacheHierarchy aggregatedColumn="28"/>
        </ext>
      </extLst>
    </cacheHierarchy>
  </cacheHierarchies>
  <kpis count="0"/>
  <dimensions count="5">
    <dimension name="CUSTOMERS" uniqueName="[CUSTOMERS]" caption="CUSTOMERS"/>
    <dimension name="ITEM" uniqueName="[ITEM]" caption="ITEM"/>
    <dimension measure="1" name="Measures" uniqueName="[Measures]" caption="Measures"/>
    <dimension name="Table5" uniqueName="[Table5]" caption="Table5"/>
    <dimension name="TRANSACTION" uniqueName="[TRANSACTION]" caption="TRANSACTION"/>
  </dimensions>
  <measureGroups count="4">
    <measureGroup name="CUSTOMERS" caption="CUSTOMERS"/>
    <measureGroup name="ITEM" caption="ITEM"/>
    <measureGroup name="Table5" caption="Table5"/>
    <measureGroup name="TRANSACTION" caption="TRANSACTION"/>
  </measureGroups>
  <maps count="10">
    <map measureGroup="0" dimension="0"/>
    <map measureGroup="1" dimension="0"/>
    <map measureGroup="1" dimension="1"/>
    <map measureGroup="1" dimension="4"/>
    <map measureGroup="2" dimension="0"/>
    <map measureGroup="2" dimension="1"/>
    <map measureGroup="2" dimension="3"/>
    <map measureGroup="2" dimension="4"/>
    <map measureGroup="3" dimension="0"/>
    <map measureGroup="3" dimension="4"/>
  </maps>
  <extLst>
    <ext xmlns:x14="http://schemas.microsoft.com/office/spreadsheetml/2009/9/main" uri="{725AE2AE-9491-48be-B2B4-4EB974FC3084}">
      <x14:pivotCacheDefinition pivotCacheId="1138678190"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UF" refreshedDate="44564.52468599537" createdVersion="5" refreshedVersion="6" minRefreshableVersion="3" recordCount="0" supportSubquery="1" supportAdvancedDrill="1" xr:uid="{393F9013-8686-4153-AB98-41E7EE988BB0}">
  <cacheSource type="external" connectionId="1">
    <extLst>
      <ext xmlns:x14="http://schemas.microsoft.com/office/spreadsheetml/2009/9/main" uri="{F057638F-6D5F-4e77-A914-E7F072B9BCA8}">
        <x14:sourceConnection name="ThisWorkbookDataModel"/>
      </ext>
    </extLst>
  </cacheSource>
  <cacheFields count="2">
    <cacheField name="[TRANSACTION].[Ship ID].[Ship ID]" caption="Ship ID" numFmtId="0" hierarchy="26" level="1">
      <sharedItems containsBlank="1" count="4">
        <s v="S01"/>
        <s v="S02"/>
        <s v="S03"/>
        <m u="1"/>
      </sharedItems>
    </cacheField>
    <cacheField name="[Measures].[Count of Customer Name 2]" caption="Count of Customer Name 2" numFmtId="0" hierarchy="47" level="32767"/>
  </cacheFields>
  <cacheHierarchies count="48">
    <cacheHierarchy uniqueName="[CUSTOMERS].[Customer ID]" caption="Customer ID" attribute="1" defaultMemberUniqueName="[CUSTOMERS].[Customer ID].[All]" allUniqueName="[CUSTOMERS].[Customer ID].[All]" dimensionUniqueName="[CUSTOMERS]" displayFolder="" count="2" memberValueDatatype="130" unbalanced="0"/>
    <cacheHierarchy uniqueName="[CUSTOMERS].[Customer Name]" caption="Customer Name" attribute="1" defaultMemberUniqueName="[CUSTOMERS].[Customer Name].[All]" allUniqueName="[CUSTOMERS].[Customer Name].[All]" dimensionUniqueName="[CUSTOMERS]" displayFolder="" count="2" memberValueDatatype="130" unbalanced="0"/>
    <cacheHierarchy uniqueName="[CUSTOMERS].[Customer Birth]" caption="Customer Birth" attribute="1" time="1" defaultMemberUniqueName="[CUSTOMERS].[Customer Birth].[All]" allUniqueName="[CUSTOMERS].[Customer Birth].[All]" dimensionUniqueName="[CUSTOMERS]" displayFolder="" count="2" memberValueDatatype="7" unbalanced="0"/>
    <cacheHierarchy uniqueName="[CUSTOMERS].[Age]" caption="Age" attribute="1" defaultMemberUniqueName="[CUSTOMERS].[Age].[All]" allUniqueName="[CUSTOMERS].[Age].[All]" dimensionUniqueName="[CUSTOMERS]" displayFolder="" count="2" memberValueDatatype="20" unbalanced="0"/>
    <cacheHierarchy uniqueName="[CUSTOMERS].[Customer Address]" caption="Customer Address" attribute="1" defaultMemberUniqueName="[CUSTOMERS].[Customer Address].[All]" allUniqueName="[CUSTOMERS].[Customer Address].[All]" dimensionUniqueName="[CUSTOMERS]" displayFolder="" count="2" memberValueDatatype="130" unbalanced="0"/>
    <cacheHierarchy uniqueName="[CUSTOMERS].[Customer Telp]" caption="Customer Telp" attribute="1" defaultMemberUniqueName="[CUSTOMERS].[Customer Telp].[All]" allUniqueName="[CUSTOMERS].[Customer Telp].[All]" dimensionUniqueName="[CUSTOMERS]" displayFolder="" count="2" memberValueDatatype="5" unbalanced="0"/>
    <cacheHierarchy uniqueName="[CUSTOMERS].[Country]" caption="Country" attribute="1" defaultMemberUniqueName="[CUSTOMERS].[Country].[All]" allUniqueName="[CUSTOMERS].[Country].[All]" dimensionUniqueName="[CUSTOMERS]" displayFolder="" count="2" memberValueDatatype="130" unbalanced="0"/>
    <cacheHierarchy uniqueName="[CUSTOMERS].[City]" caption="City" attribute="1" defaultMemberUniqueName="[CUSTOMERS].[City].[All]" allUniqueName="[CUSTOMERS].[City].[All]" dimensionUniqueName="[CUSTOMERS]" displayFolder="" count="2" memberValueDatatype="130" unbalanced="0"/>
    <cacheHierarchy uniqueName="[CUSTOMERS].[State]" caption="State" attribute="1" defaultMemberUniqueName="[CUSTOMERS].[State].[All]" allUniqueName="[CUSTOMERS].[State].[All]" dimensionUniqueName="[CUSTOMERS]" displayFolder="" count="2" memberValueDatatype="130" unbalanced="0"/>
    <cacheHierarchy uniqueName="[CUSTOMERS].[Postal Code]" caption="Postal Code" attribute="1" defaultMemberUniqueName="[CUSTOMERS].[Postal Code].[All]" allUniqueName="[CUSTOMERS].[Postal Code].[All]" dimensionUniqueName="[CUSTOMERS]" displayFolder="" count="2" memberValueDatatype="20" unbalanced="0"/>
    <cacheHierarchy uniqueName="[ITEM].[Item ID]" caption="Item ID" attribute="1" defaultMemberUniqueName="[ITEM].[Item ID].[All]" allUniqueName="[ITEM].[Item ID].[All]" dimensionUniqueName="[ITEM]" displayFolder="" count="2" memberValueDatatype="130" unbalanced="0"/>
    <cacheHierarchy uniqueName="[ITEM].[Category]" caption="Category" attribute="1" defaultMemberUniqueName="[ITEM].[Category].[All]" allUniqueName="[ITEM].[Category].[All]" dimensionUniqueName="[ITEM]" displayFolder="" count="2" memberValueDatatype="130" unbalanced="0"/>
    <cacheHierarchy uniqueName="[ITEM].[Sub Category]" caption="Sub Category" attribute="1" defaultMemberUniqueName="[ITEM].[Sub Category].[All]" allUniqueName="[ITEM].[Sub Category].[All]" dimensionUniqueName="[ITEM]" displayFolder="" count="2" memberValueDatatype="130" unbalanced="0"/>
    <cacheHierarchy uniqueName="[ITEM].[Item Name]" caption="Item Name" attribute="1" defaultMemberUniqueName="[ITEM].[Item Name].[All]" allUniqueName="[ITEM].[Item Name].[All]" dimensionUniqueName="[ITEM]" displayFolder="" count="2" memberValueDatatype="130" unbalanced="0"/>
    <cacheHierarchy uniqueName="[ITEM].[Cost Price Per Unit]" caption="Cost Price Per Unit" attribute="1" defaultMemberUniqueName="[ITEM].[Cost Price Per Unit].[All]" allUniqueName="[ITEM].[Cost Price Per Unit].[All]" dimensionUniqueName="[ITEM]" displayFolder="" count="2" memberValueDatatype="20" unbalanced="0"/>
    <cacheHierarchy uniqueName="[ITEM].[Sale Price Per Unit]" caption="Sale Price Per Unit" attribute="1" defaultMemberUniqueName="[ITEM].[Sale Price Per Unit].[All]" allUniqueName="[ITEM].[Sale Price Per Unit].[All]" dimensionUniqueName="[ITEM]" displayFolder="" count="2" memberValueDatatype="20" unbalanced="0"/>
    <cacheHierarchy uniqueName="[Table5].[Item Name]" caption="Item Name" attribute="1" defaultMemberUniqueName="[Table5].[Item Name].[All]" allUniqueName="[Table5].[Item Name].[All]" dimensionUniqueName="[Table5]" displayFolder="" count="2" memberValueDatatype="130" unbalanced="0"/>
    <cacheHierarchy uniqueName="[Table5].[Quantity]" caption="Quantity" attribute="1" defaultMemberUniqueName="[Table5].[Quantity].[All]" allUniqueName="[Table5].[Quantity].[All]" dimensionUniqueName="[Table5]" displayFolder="" count="2" memberValueDatatype="20" unbalanced="0"/>
    <cacheHierarchy uniqueName="[Table5].[Price]" caption="Price" attribute="1" defaultMemberUniqueName="[Table5].[Price].[All]" allUniqueName="[Table5].[Price].[All]" dimensionUniqueName="[Table5]" displayFolder="" count="2" memberValueDatatype="20" unbalanced="0"/>
    <cacheHierarchy uniqueName="[Table5].[Discount]" caption="Discount" attribute="1" defaultMemberUniqueName="[Table5].[Discount].[All]" allUniqueName="[Table5].[Discount].[All]" dimensionUniqueName="[Table5]" displayFolder="" count="2" memberValueDatatype="130" unbalanced="0"/>
    <cacheHierarchy uniqueName="[Table5].[Total Price]" caption="Total Price" attribute="1" defaultMemberUniqueName="[Table5].[Total Price].[All]" allUniqueName="[Table5].[Total Price].[All]" dimensionUniqueName="[Table5]" displayFolder="" count="2" memberValueDatatype="20" unbalanced="0"/>
    <cacheHierarchy uniqueName="[Table5].[Shipping Charges]" caption="Shipping Charges" attribute="1" defaultMemberUniqueName="[Table5].[Shipping Charges].[All]" allUniqueName="[Table5].[Shipping Charges].[All]" dimensionUniqueName="[Table5]" displayFolder="" count="2" memberValueDatatype="20" unbalanced="0"/>
    <cacheHierarchy uniqueName="[Table5].[Total Expense Per Item]" caption="Total Expense Per Item" attribute="1" defaultMemberUniqueName="[Table5].[Total Expense Per Item].[All]" allUniqueName="[Table5].[Total Expense Per Item].[All]" dimensionUniqueName="[Table5]" displayFolder="" count="2" memberValueDatatype="20" unbalanced="0"/>
    <cacheHierarchy uniqueName="[TRANSACTION].[Transaction ID]" caption="Transaction ID" attribute="1" defaultMemberUniqueName="[TRANSACTION].[Transaction ID].[All]" allUniqueName="[TRANSACTION].[Transaction ID].[All]" dimensionUniqueName="[TRANSACTION]" displayFolder="" count="2" memberValueDatatype="130" unbalanced="0"/>
    <cacheHierarchy uniqueName="[TRANSACTION].[Transaction Date]" caption="Transaction Date" attribute="1" time="1" defaultMemberUniqueName="[TRANSACTION].[Transaction Date].[All]" allUniqueName="[TRANSACTION].[Transaction Date].[All]" dimensionUniqueName="[TRANSACTION]" displayFolder="" count="2" memberValueDatatype="7" unbalanced="0"/>
    <cacheHierarchy uniqueName="[TRANSACTION].[Ship Date]" caption="Ship Date" attribute="1" time="1" defaultMemberUniqueName="[TRANSACTION].[Ship Date].[All]" allUniqueName="[TRANSACTION].[Ship Date].[All]" dimensionUniqueName="[TRANSACTION]" displayFolder="" count="2" memberValueDatatype="7" unbalanced="0"/>
    <cacheHierarchy uniqueName="[TRANSACTION].[Ship ID]" caption="Ship ID" attribute="1" defaultMemberUniqueName="[TRANSACTION].[Ship ID].[All]" allUniqueName="[TRANSACTION].[Ship ID].[All]" dimensionUniqueName="[TRANSACTION]" displayFolder="" count="2" memberValueDatatype="130" unbalanced="0">
      <fieldsUsage count="2">
        <fieldUsage x="-1"/>
        <fieldUsage x="0"/>
      </fieldsUsage>
    </cacheHierarchy>
    <cacheHierarchy uniqueName="[TRANSACTION].[Customer ID]" caption="Customer ID" attribute="1" defaultMemberUniqueName="[TRANSACTION].[Customer ID].[All]" allUniqueName="[TRANSACTION].[Customer ID].[All]" dimensionUniqueName="[TRANSACTION]" displayFolder="" count="2" memberValueDatatype="130" unbalanced="0"/>
    <cacheHierarchy uniqueName="[TRANSACTION].[Customer Name]" caption="Customer Name" attribute="1" defaultMemberUniqueName="[TRANSACTION].[Customer Name].[All]" allUniqueName="[TRANSACTION].[Customer Name].[All]" dimensionUniqueName="[TRANSACTION]" displayFolder="" count="2" memberValueDatatype="130" unbalanced="0"/>
    <cacheHierarchy uniqueName="[TRANSACTION].[State]" caption="State" attribute="1" defaultMemberUniqueName="[TRANSACTION].[State].[All]" allUniqueName="[TRANSACTION].[State].[All]" dimensionUniqueName="[TRANSACTION]" displayFolder="" count="2" memberValueDatatype="130" unbalanced="0"/>
    <cacheHierarchy uniqueName="[TRANSACTION].[Item ID]" caption="Item ID" attribute="1" defaultMemberUniqueName="[TRANSACTION].[Item ID].[All]" allUniqueName="[TRANSACTION].[Item ID].[All]" dimensionUniqueName="[TRANSACTION]" displayFolder="" count="2" memberValueDatatype="130" unbalanced="0"/>
    <cacheHierarchy uniqueName="[TRANSACTION].[Category]" caption="Category" attribute="1" defaultMemberUniqueName="[TRANSACTION].[Category].[All]" allUniqueName="[TRANSACTION].[Category].[All]" dimensionUniqueName="[TRANSACTION]" displayFolder="" count="2" memberValueDatatype="130" unbalanced="0"/>
    <cacheHierarchy uniqueName="[Measures].[__XL_Count Table2]" caption="__XL_Count Table2" measure="1" displayFolder="" measureGroup="ITEM" count="0" hidden="1"/>
    <cacheHierarchy uniqueName="[Measures].[__XL_Count Table4]" caption="__XL_Count Table4" measure="1" displayFolder="" measureGroup="TRANSACTION" count="0" hidden="1"/>
    <cacheHierarchy uniqueName="[Measures].[__XL_Count Table1]" caption="__XL_Count Table1" measure="1" displayFolder="" measureGroup="CUSTOMERS" count="0" hidden="1"/>
    <cacheHierarchy uniqueName="[Measures].[__XL_Count Table5]" caption="__XL_Count Table5" measure="1" displayFolder="" measureGroup="Table5" count="0" hidden="1"/>
    <cacheHierarchy uniqueName="[Measures].[__No measures defined]" caption="__No measures defined" measure="1" displayFolder="" count="0" hidden="1"/>
    <cacheHierarchy uniqueName="[Measures].[Sum of Sale Price Per Unit]" caption="Sum of Sale Price Per Unit" measure="1" displayFolder="" measureGroup="ITEM" count="0" hidden="1">
      <extLst>
        <ext xmlns:x15="http://schemas.microsoft.com/office/spreadsheetml/2010/11/main" uri="{B97F6D7D-B522-45F9-BDA1-12C45D357490}">
          <x15:cacheHierarchy aggregatedColumn="15"/>
        </ext>
      </extLst>
    </cacheHierarchy>
    <cacheHierarchy uniqueName="[Measures].[Sum of Cost Price Per Unit]" caption="Sum of Cost Price Per Unit" measure="1" displayFolder="" measureGroup="ITEM" count="0" hidden="1">
      <extLst>
        <ext xmlns:x15="http://schemas.microsoft.com/office/spreadsheetml/2010/11/main" uri="{B97F6D7D-B522-45F9-BDA1-12C45D357490}">
          <x15:cacheHierarchy aggregatedColumn="14"/>
        </ext>
      </extLst>
    </cacheHierarchy>
    <cacheHierarchy uniqueName="[Measures].[Count of Category]" caption="Count of Category" measure="1" displayFolder="" measureGroup="ITEM" count="0" hidden="1">
      <extLst>
        <ext xmlns:x15="http://schemas.microsoft.com/office/spreadsheetml/2010/11/main" uri="{B97F6D7D-B522-45F9-BDA1-12C45D357490}">
          <x15:cacheHierarchy aggregatedColumn="11"/>
        </ext>
      </extLst>
    </cacheHierarchy>
    <cacheHierarchy uniqueName="[Measures].[Count of Ship ID]" caption="Count of Ship ID" measure="1" displayFolder="" measureGroup="TRANSACTION" count="0" hidden="1">
      <extLst>
        <ext xmlns:x15="http://schemas.microsoft.com/office/spreadsheetml/2010/11/main" uri="{B97F6D7D-B522-45F9-BDA1-12C45D357490}">
          <x15:cacheHierarchy aggregatedColumn="26"/>
        </ext>
      </extLst>
    </cacheHierarchy>
    <cacheHierarchy uniqueName="[Measures].[Count of Transaction Date]" caption="Count of Transaction Date" measure="1" displayFolder="" measureGroup="TRANSACTION" count="0" hidden="1">
      <extLst>
        <ext xmlns:x15="http://schemas.microsoft.com/office/spreadsheetml/2010/11/main" uri="{B97F6D7D-B522-45F9-BDA1-12C45D357490}">
          <x15:cacheHierarchy aggregatedColumn="24"/>
        </ext>
      </extLst>
    </cacheHierarchy>
    <cacheHierarchy uniqueName="[Measures].[Count of Customer Name]" caption="Count of Customer Name" measure="1" displayFolder="" measureGroup="CUSTOMERS" count="0" hidden="1">
      <extLst>
        <ext xmlns:x15="http://schemas.microsoft.com/office/spreadsheetml/2010/11/main" uri="{B97F6D7D-B522-45F9-BDA1-12C45D357490}">
          <x15:cacheHierarchy aggregatedColumn="1"/>
        </ext>
      </extLst>
    </cacheHierarchy>
    <cacheHierarchy uniqueName="[Measures].[Sum of Shipping Charges]" caption="Sum of Shipping Charges" measure="1" displayFolder="" measureGroup="Table5" count="0" hidden="1">
      <extLst>
        <ext xmlns:x15="http://schemas.microsoft.com/office/spreadsheetml/2010/11/main" uri="{B97F6D7D-B522-45F9-BDA1-12C45D357490}">
          <x15:cacheHierarchy aggregatedColumn="21"/>
        </ext>
      </extLst>
    </cacheHierarchy>
    <cacheHierarchy uniqueName="[Measures].[Sum of Total Price]" caption="Sum of Total Price" measure="1" displayFolder="" measureGroup="Table5" count="0" hidden="1">
      <extLst>
        <ext xmlns:x15="http://schemas.microsoft.com/office/spreadsheetml/2010/11/main" uri="{B97F6D7D-B522-45F9-BDA1-12C45D357490}">
          <x15:cacheHierarchy aggregatedColumn="20"/>
        </ext>
      </extLst>
    </cacheHierarchy>
    <cacheHierarchy uniqueName="[Measures].[Sum of Price]" caption="Sum of Price" measure="1" displayFolder="" measureGroup="Table5" count="0" hidden="1">
      <extLst>
        <ext xmlns:x15="http://schemas.microsoft.com/office/spreadsheetml/2010/11/main" uri="{B97F6D7D-B522-45F9-BDA1-12C45D357490}">
          <x15:cacheHierarchy aggregatedColumn="18"/>
        </ext>
      </extLst>
    </cacheHierarchy>
    <cacheHierarchy uniqueName="[Measures].[Sum of Quantity]" caption="Sum of Quantity" measure="1" displayFolder="" measureGroup="Table5" count="0" hidden="1">
      <extLst>
        <ext xmlns:x15="http://schemas.microsoft.com/office/spreadsheetml/2010/11/main" uri="{B97F6D7D-B522-45F9-BDA1-12C45D357490}">
          <x15:cacheHierarchy aggregatedColumn="17"/>
        </ext>
      </extLst>
    </cacheHierarchy>
    <cacheHierarchy uniqueName="[Measures].[Count of Customer Name 2]" caption="Count of Customer Name 2" measure="1" displayFolder="" measureGroup="TRANSACTION" count="0" oneField="1" hidden="1">
      <fieldsUsage count="1">
        <fieldUsage x="1"/>
      </fieldsUsage>
      <extLst>
        <ext xmlns:x15="http://schemas.microsoft.com/office/spreadsheetml/2010/11/main" uri="{B97F6D7D-B522-45F9-BDA1-12C45D357490}">
          <x15:cacheHierarchy aggregatedColumn="28"/>
        </ext>
      </extLst>
    </cacheHierarchy>
  </cacheHierarchies>
  <kpis count="0"/>
  <dimensions count="5">
    <dimension name="CUSTOMERS" uniqueName="[CUSTOMERS]" caption="CUSTOMERS"/>
    <dimension name="ITEM" uniqueName="[ITEM]" caption="ITEM"/>
    <dimension measure="1" name="Measures" uniqueName="[Measures]" caption="Measures"/>
    <dimension name="Table5" uniqueName="[Table5]" caption="Table5"/>
    <dimension name="TRANSACTION" uniqueName="[TRANSACTION]" caption="TRANSACTION"/>
  </dimensions>
  <measureGroups count="4">
    <measureGroup name="CUSTOMERS" caption="CUSTOMERS"/>
    <measureGroup name="ITEM" caption="ITEM"/>
    <measureGroup name="Table5" caption="Table5"/>
    <measureGroup name="TRANSACTION" caption="TRANSACTION"/>
  </measureGroups>
  <maps count="10">
    <map measureGroup="0" dimension="0"/>
    <map measureGroup="1" dimension="0"/>
    <map measureGroup="1" dimension="1"/>
    <map measureGroup="1" dimension="4"/>
    <map measureGroup="2" dimension="0"/>
    <map measureGroup="2" dimension="1"/>
    <map measureGroup="2" dimension="3"/>
    <map measureGroup="2" dimension="4"/>
    <map measureGroup="3" dimension="0"/>
    <map measureGroup="3" dimension="4"/>
  </maps>
  <extLst>
    <ext xmlns:x14="http://schemas.microsoft.com/office/spreadsheetml/2009/9/main" uri="{725AE2AE-9491-48be-B2B4-4EB974FC3084}">
      <x14:pivotCacheDefinition pivotCacheId="1541655554"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UF" refreshedDate="44564.524882175923" createdVersion="5" refreshedVersion="6" minRefreshableVersion="3" recordCount="0" supportSubquery="1" supportAdvancedDrill="1" xr:uid="{3DFD1AB2-A113-4FD4-89A4-CD1BAF9099AA}">
  <cacheSource type="external" connectionId="1">
    <extLst>
      <ext xmlns:x14="http://schemas.microsoft.com/office/spreadsheetml/2009/9/main" uri="{F057638F-6D5F-4e77-A914-E7F072B9BCA8}">
        <x14:sourceConnection name="ThisWorkbookDataModel"/>
      </ext>
    </extLst>
  </cacheSource>
  <cacheFields count="2">
    <cacheField name="[TRANSACTION].[State].[State]" caption="State" numFmtId="0" hierarchy="29" level="1">
      <sharedItems count="7">
        <s v="Bandung"/>
        <s v="Depok"/>
        <s v="Jakarta"/>
        <s v="Malang"/>
        <s v="Semarang"/>
        <s v="Surabaya"/>
        <s v="Yogyakarta"/>
      </sharedItems>
    </cacheField>
    <cacheField name="[Measures].[Count of Customer Name 2]" caption="Count of Customer Name 2" numFmtId="0" hierarchy="47" level="32767"/>
  </cacheFields>
  <cacheHierarchies count="48">
    <cacheHierarchy uniqueName="[CUSTOMERS].[Customer ID]" caption="Customer ID" attribute="1" defaultMemberUniqueName="[CUSTOMERS].[Customer ID].[All]" allUniqueName="[CUSTOMERS].[Customer ID].[All]" dimensionUniqueName="[CUSTOMERS]" displayFolder="" count="2" memberValueDatatype="130" unbalanced="0"/>
    <cacheHierarchy uniqueName="[CUSTOMERS].[Customer Name]" caption="Customer Name" attribute="1" defaultMemberUniqueName="[CUSTOMERS].[Customer Name].[All]" allUniqueName="[CUSTOMERS].[Customer Name].[All]" dimensionUniqueName="[CUSTOMERS]" displayFolder="" count="2" memberValueDatatype="130" unbalanced="0"/>
    <cacheHierarchy uniqueName="[CUSTOMERS].[Customer Birth]" caption="Customer Birth" attribute="1" time="1" defaultMemberUniqueName="[CUSTOMERS].[Customer Birth].[All]" allUniqueName="[CUSTOMERS].[Customer Birth].[All]" dimensionUniqueName="[CUSTOMERS]" displayFolder="" count="2" memberValueDatatype="7" unbalanced="0"/>
    <cacheHierarchy uniqueName="[CUSTOMERS].[Age]" caption="Age" attribute="1" defaultMemberUniqueName="[CUSTOMERS].[Age].[All]" allUniqueName="[CUSTOMERS].[Age].[All]" dimensionUniqueName="[CUSTOMERS]" displayFolder="" count="2" memberValueDatatype="20" unbalanced="0"/>
    <cacheHierarchy uniqueName="[CUSTOMERS].[Customer Address]" caption="Customer Address" attribute="1" defaultMemberUniqueName="[CUSTOMERS].[Customer Address].[All]" allUniqueName="[CUSTOMERS].[Customer Address].[All]" dimensionUniqueName="[CUSTOMERS]" displayFolder="" count="2" memberValueDatatype="130" unbalanced="0"/>
    <cacheHierarchy uniqueName="[CUSTOMERS].[Customer Telp]" caption="Customer Telp" attribute="1" defaultMemberUniqueName="[CUSTOMERS].[Customer Telp].[All]" allUniqueName="[CUSTOMERS].[Customer Telp].[All]" dimensionUniqueName="[CUSTOMERS]" displayFolder="" count="2" memberValueDatatype="5" unbalanced="0"/>
    <cacheHierarchy uniqueName="[CUSTOMERS].[Country]" caption="Country" attribute="1" defaultMemberUniqueName="[CUSTOMERS].[Country].[All]" allUniqueName="[CUSTOMERS].[Country].[All]" dimensionUniqueName="[CUSTOMERS]" displayFolder="" count="2" memberValueDatatype="130" unbalanced="0"/>
    <cacheHierarchy uniqueName="[CUSTOMERS].[City]" caption="City" attribute="1" defaultMemberUniqueName="[CUSTOMERS].[City].[All]" allUniqueName="[CUSTOMERS].[City].[All]" dimensionUniqueName="[CUSTOMERS]" displayFolder="" count="2" memberValueDatatype="130" unbalanced="0"/>
    <cacheHierarchy uniqueName="[CUSTOMERS].[State]" caption="State" attribute="1" defaultMemberUniqueName="[CUSTOMERS].[State].[All]" allUniqueName="[CUSTOMERS].[State].[All]" dimensionUniqueName="[CUSTOMERS]" displayFolder="" count="2" memberValueDatatype="130" unbalanced="0"/>
    <cacheHierarchy uniqueName="[CUSTOMERS].[Postal Code]" caption="Postal Code" attribute="1" defaultMemberUniqueName="[CUSTOMERS].[Postal Code].[All]" allUniqueName="[CUSTOMERS].[Postal Code].[All]" dimensionUniqueName="[CUSTOMERS]" displayFolder="" count="2" memberValueDatatype="20" unbalanced="0"/>
    <cacheHierarchy uniqueName="[ITEM].[Item ID]" caption="Item ID" attribute="1" defaultMemberUniqueName="[ITEM].[Item ID].[All]" allUniqueName="[ITEM].[Item ID].[All]" dimensionUniqueName="[ITEM]" displayFolder="" count="2" memberValueDatatype="130" unbalanced="0"/>
    <cacheHierarchy uniqueName="[ITEM].[Category]" caption="Category" attribute="1" defaultMemberUniqueName="[ITEM].[Category].[All]" allUniqueName="[ITEM].[Category].[All]" dimensionUniqueName="[ITEM]" displayFolder="" count="2" memberValueDatatype="130" unbalanced="0"/>
    <cacheHierarchy uniqueName="[ITEM].[Sub Category]" caption="Sub Category" attribute="1" defaultMemberUniqueName="[ITEM].[Sub Category].[All]" allUniqueName="[ITEM].[Sub Category].[All]" dimensionUniqueName="[ITEM]" displayFolder="" count="2" memberValueDatatype="130" unbalanced="0"/>
    <cacheHierarchy uniqueName="[ITEM].[Item Name]" caption="Item Name" attribute="1" defaultMemberUniqueName="[ITEM].[Item Name].[All]" allUniqueName="[ITEM].[Item Name].[All]" dimensionUniqueName="[ITEM]" displayFolder="" count="2" memberValueDatatype="130" unbalanced="0"/>
    <cacheHierarchy uniqueName="[ITEM].[Cost Price Per Unit]" caption="Cost Price Per Unit" attribute="1" defaultMemberUniqueName="[ITEM].[Cost Price Per Unit].[All]" allUniqueName="[ITEM].[Cost Price Per Unit].[All]" dimensionUniqueName="[ITEM]" displayFolder="" count="2" memberValueDatatype="20" unbalanced="0"/>
    <cacheHierarchy uniqueName="[ITEM].[Sale Price Per Unit]" caption="Sale Price Per Unit" attribute="1" defaultMemberUniqueName="[ITEM].[Sale Price Per Unit].[All]" allUniqueName="[ITEM].[Sale Price Per Unit].[All]" dimensionUniqueName="[ITEM]" displayFolder="" count="2" memberValueDatatype="20" unbalanced="0"/>
    <cacheHierarchy uniqueName="[Table5].[Item Name]" caption="Item Name" attribute="1" defaultMemberUniqueName="[Table5].[Item Name].[All]" allUniqueName="[Table5].[Item Name].[All]" dimensionUniqueName="[Table5]" displayFolder="" count="2" memberValueDatatype="130" unbalanced="0"/>
    <cacheHierarchy uniqueName="[Table5].[Quantity]" caption="Quantity" attribute="1" defaultMemberUniqueName="[Table5].[Quantity].[All]" allUniqueName="[Table5].[Quantity].[All]" dimensionUniqueName="[Table5]" displayFolder="" count="2" memberValueDatatype="20" unbalanced="0"/>
    <cacheHierarchy uniqueName="[Table5].[Price]" caption="Price" attribute="1" defaultMemberUniqueName="[Table5].[Price].[All]" allUniqueName="[Table5].[Price].[All]" dimensionUniqueName="[Table5]" displayFolder="" count="2" memberValueDatatype="20" unbalanced="0"/>
    <cacheHierarchy uniqueName="[Table5].[Discount]" caption="Discount" attribute="1" defaultMemberUniqueName="[Table5].[Discount].[All]" allUniqueName="[Table5].[Discount].[All]" dimensionUniqueName="[Table5]" displayFolder="" count="2" memberValueDatatype="130" unbalanced="0"/>
    <cacheHierarchy uniqueName="[Table5].[Total Price]" caption="Total Price" attribute="1" defaultMemberUniqueName="[Table5].[Total Price].[All]" allUniqueName="[Table5].[Total Price].[All]" dimensionUniqueName="[Table5]" displayFolder="" count="2" memberValueDatatype="20" unbalanced="0"/>
    <cacheHierarchy uniqueName="[Table5].[Shipping Charges]" caption="Shipping Charges" attribute="1" defaultMemberUniqueName="[Table5].[Shipping Charges].[All]" allUniqueName="[Table5].[Shipping Charges].[All]" dimensionUniqueName="[Table5]" displayFolder="" count="2" memberValueDatatype="20" unbalanced="0"/>
    <cacheHierarchy uniqueName="[Table5].[Total Expense Per Item]" caption="Total Expense Per Item" attribute="1" defaultMemberUniqueName="[Table5].[Total Expense Per Item].[All]" allUniqueName="[Table5].[Total Expense Per Item].[All]" dimensionUniqueName="[Table5]" displayFolder="" count="2" memberValueDatatype="20" unbalanced="0"/>
    <cacheHierarchy uniqueName="[TRANSACTION].[Transaction ID]" caption="Transaction ID" attribute="1" defaultMemberUniqueName="[TRANSACTION].[Transaction ID].[All]" allUniqueName="[TRANSACTION].[Transaction ID].[All]" dimensionUniqueName="[TRANSACTION]" displayFolder="" count="2" memberValueDatatype="130" unbalanced="0"/>
    <cacheHierarchy uniqueName="[TRANSACTION].[Transaction Date]" caption="Transaction Date" attribute="1" time="1" defaultMemberUniqueName="[TRANSACTION].[Transaction Date].[All]" allUniqueName="[TRANSACTION].[Transaction Date].[All]" dimensionUniqueName="[TRANSACTION]" displayFolder="" count="2" memberValueDatatype="7" unbalanced="0"/>
    <cacheHierarchy uniqueName="[TRANSACTION].[Ship Date]" caption="Ship Date" attribute="1" time="1" defaultMemberUniqueName="[TRANSACTION].[Ship Date].[All]" allUniqueName="[TRANSACTION].[Ship Date].[All]" dimensionUniqueName="[TRANSACTION]" displayFolder="" count="2" memberValueDatatype="7" unbalanced="0"/>
    <cacheHierarchy uniqueName="[TRANSACTION].[Ship ID]" caption="Ship ID" attribute="1" defaultMemberUniqueName="[TRANSACTION].[Ship ID].[All]" allUniqueName="[TRANSACTION].[Ship ID].[All]" dimensionUniqueName="[TRANSACTION]" displayFolder="" count="2" memberValueDatatype="130" unbalanced="0"/>
    <cacheHierarchy uniqueName="[TRANSACTION].[Customer ID]" caption="Customer ID" attribute="1" defaultMemberUniqueName="[TRANSACTION].[Customer ID].[All]" allUniqueName="[TRANSACTION].[Customer ID].[All]" dimensionUniqueName="[TRANSACTION]" displayFolder="" count="2" memberValueDatatype="130" unbalanced="0"/>
    <cacheHierarchy uniqueName="[TRANSACTION].[Customer Name]" caption="Customer Name" attribute="1" defaultMemberUniqueName="[TRANSACTION].[Customer Name].[All]" allUniqueName="[TRANSACTION].[Customer Name].[All]" dimensionUniqueName="[TRANSACTION]" displayFolder="" count="2" memberValueDatatype="130" unbalanced="0"/>
    <cacheHierarchy uniqueName="[TRANSACTION].[State]" caption="State" attribute="1" defaultMemberUniqueName="[TRANSACTION].[State].[All]" allUniqueName="[TRANSACTION].[State].[All]" dimensionUniqueName="[TRANSACTION]" displayFolder="" count="2" memberValueDatatype="130" unbalanced="0">
      <fieldsUsage count="2">
        <fieldUsage x="-1"/>
        <fieldUsage x="0"/>
      </fieldsUsage>
    </cacheHierarchy>
    <cacheHierarchy uniqueName="[TRANSACTION].[Item ID]" caption="Item ID" attribute="1" defaultMemberUniqueName="[TRANSACTION].[Item ID].[All]" allUniqueName="[TRANSACTION].[Item ID].[All]" dimensionUniqueName="[TRANSACTION]" displayFolder="" count="2" memberValueDatatype="130" unbalanced="0"/>
    <cacheHierarchy uniqueName="[TRANSACTION].[Category]" caption="Category" attribute="1" defaultMemberUniqueName="[TRANSACTION].[Category].[All]" allUniqueName="[TRANSACTION].[Category].[All]" dimensionUniqueName="[TRANSACTION]" displayFolder="" count="2" memberValueDatatype="130" unbalanced="0"/>
    <cacheHierarchy uniqueName="[Measures].[__XL_Count Table2]" caption="__XL_Count Table2" measure="1" displayFolder="" measureGroup="ITEM" count="0" hidden="1"/>
    <cacheHierarchy uniqueName="[Measures].[__XL_Count Table4]" caption="__XL_Count Table4" measure="1" displayFolder="" measureGroup="TRANSACTION" count="0" hidden="1"/>
    <cacheHierarchy uniqueName="[Measures].[__XL_Count Table1]" caption="__XL_Count Table1" measure="1" displayFolder="" measureGroup="CUSTOMERS" count="0" hidden="1"/>
    <cacheHierarchy uniqueName="[Measures].[__XL_Count Table5]" caption="__XL_Count Table5" measure="1" displayFolder="" measureGroup="Table5" count="0" hidden="1"/>
    <cacheHierarchy uniqueName="[Measures].[__No measures defined]" caption="__No measures defined" measure="1" displayFolder="" count="0" hidden="1"/>
    <cacheHierarchy uniqueName="[Measures].[Sum of Sale Price Per Unit]" caption="Sum of Sale Price Per Unit" measure="1" displayFolder="" measureGroup="ITEM" count="0" hidden="1">
      <extLst>
        <ext xmlns:x15="http://schemas.microsoft.com/office/spreadsheetml/2010/11/main" uri="{B97F6D7D-B522-45F9-BDA1-12C45D357490}">
          <x15:cacheHierarchy aggregatedColumn="15"/>
        </ext>
      </extLst>
    </cacheHierarchy>
    <cacheHierarchy uniqueName="[Measures].[Sum of Cost Price Per Unit]" caption="Sum of Cost Price Per Unit" measure="1" displayFolder="" measureGroup="ITEM" count="0" hidden="1">
      <extLst>
        <ext xmlns:x15="http://schemas.microsoft.com/office/spreadsheetml/2010/11/main" uri="{B97F6D7D-B522-45F9-BDA1-12C45D357490}">
          <x15:cacheHierarchy aggregatedColumn="14"/>
        </ext>
      </extLst>
    </cacheHierarchy>
    <cacheHierarchy uniqueName="[Measures].[Count of Category]" caption="Count of Category" measure="1" displayFolder="" measureGroup="ITEM" count="0" hidden="1">
      <extLst>
        <ext xmlns:x15="http://schemas.microsoft.com/office/spreadsheetml/2010/11/main" uri="{B97F6D7D-B522-45F9-BDA1-12C45D357490}">
          <x15:cacheHierarchy aggregatedColumn="11"/>
        </ext>
      </extLst>
    </cacheHierarchy>
    <cacheHierarchy uniqueName="[Measures].[Count of Ship ID]" caption="Count of Ship ID" measure="1" displayFolder="" measureGroup="TRANSACTION" count="0" hidden="1">
      <extLst>
        <ext xmlns:x15="http://schemas.microsoft.com/office/spreadsheetml/2010/11/main" uri="{B97F6D7D-B522-45F9-BDA1-12C45D357490}">
          <x15:cacheHierarchy aggregatedColumn="26"/>
        </ext>
      </extLst>
    </cacheHierarchy>
    <cacheHierarchy uniqueName="[Measures].[Count of Transaction Date]" caption="Count of Transaction Date" measure="1" displayFolder="" measureGroup="TRANSACTION" count="0" hidden="1">
      <extLst>
        <ext xmlns:x15="http://schemas.microsoft.com/office/spreadsheetml/2010/11/main" uri="{B97F6D7D-B522-45F9-BDA1-12C45D357490}">
          <x15:cacheHierarchy aggregatedColumn="24"/>
        </ext>
      </extLst>
    </cacheHierarchy>
    <cacheHierarchy uniqueName="[Measures].[Count of Customer Name]" caption="Count of Customer Name" measure="1" displayFolder="" measureGroup="CUSTOMERS" count="0" hidden="1">
      <extLst>
        <ext xmlns:x15="http://schemas.microsoft.com/office/spreadsheetml/2010/11/main" uri="{B97F6D7D-B522-45F9-BDA1-12C45D357490}">
          <x15:cacheHierarchy aggregatedColumn="1"/>
        </ext>
      </extLst>
    </cacheHierarchy>
    <cacheHierarchy uniqueName="[Measures].[Sum of Shipping Charges]" caption="Sum of Shipping Charges" measure="1" displayFolder="" measureGroup="Table5" count="0" hidden="1">
      <extLst>
        <ext xmlns:x15="http://schemas.microsoft.com/office/spreadsheetml/2010/11/main" uri="{B97F6D7D-B522-45F9-BDA1-12C45D357490}">
          <x15:cacheHierarchy aggregatedColumn="21"/>
        </ext>
      </extLst>
    </cacheHierarchy>
    <cacheHierarchy uniqueName="[Measures].[Sum of Total Price]" caption="Sum of Total Price" measure="1" displayFolder="" measureGroup="Table5" count="0" hidden="1">
      <extLst>
        <ext xmlns:x15="http://schemas.microsoft.com/office/spreadsheetml/2010/11/main" uri="{B97F6D7D-B522-45F9-BDA1-12C45D357490}">
          <x15:cacheHierarchy aggregatedColumn="20"/>
        </ext>
      </extLst>
    </cacheHierarchy>
    <cacheHierarchy uniqueName="[Measures].[Sum of Price]" caption="Sum of Price" measure="1" displayFolder="" measureGroup="Table5" count="0" hidden="1">
      <extLst>
        <ext xmlns:x15="http://schemas.microsoft.com/office/spreadsheetml/2010/11/main" uri="{B97F6D7D-B522-45F9-BDA1-12C45D357490}">
          <x15:cacheHierarchy aggregatedColumn="18"/>
        </ext>
      </extLst>
    </cacheHierarchy>
    <cacheHierarchy uniqueName="[Measures].[Sum of Quantity]" caption="Sum of Quantity" measure="1" displayFolder="" measureGroup="Table5" count="0" hidden="1">
      <extLst>
        <ext xmlns:x15="http://schemas.microsoft.com/office/spreadsheetml/2010/11/main" uri="{B97F6D7D-B522-45F9-BDA1-12C45D357490}">
          <x15:cacheHierarchy aggregatedColumn="17"/>
        </ext>
      </extLst>
    </cacheHierarchy>
    <cacheHierarchy uniqueName="[Measures].[Count of Customer Name 2]" caption="Count of Customer Name 2" measure="1" displayFolder="" measureGroup="TRANSACTION" count="0" oneField="1" hidden="1">
      <fieldsUsage count="1">
        <fieldUsage x="1"/>
      </fieldsUsage>
      <extLst>
        <ext xmlns:x15="http://schemas.microsoft.com/office/spreadsheetml/2010/11/main" uri="{B97F6D7D-B522-45F9-BDA1-12C45D357490}">
          <x15:cacheHierarchy aggregatedColumn="28"/>
        </ext>
      </extLst>
    </cacheHierarchy>
  </cacheHierarchies>
  <kpis count="0"/>
  <dimensions count="5">
    <dimension name="CUSTOMERS" uniqueName="[CUSTOMERS]" caption="CUSTOMERS"/>
    <dimension name="ITEM" uniqueName="[ITEM]" caption="ITEM"/>
    <dimension measure="1" name="Measures" uniqueName="[Measures]" caption="Measures"/>
    <dimension name="Table5" uniqueName="[Table5]" caption="Table5"/>
    <dimension name="TRANSACTION" uniqueName="[TRANSACTION]" caption="TRANSACTION"/>
  </dimensions>
  <measureGroups count="4">
    <measureGroup name="CUSTOMERS" caption="CUSTOMERS"/>
    <measureGroup name="ITEM" caption="ITEM"/>
    <measureGroup name="Table5" caption="Table5"/>
    <measureGroup name="TRANSACTION" caption="TRANSACTION"/>
  </measureGroups>
  <maps count="10">
    <map measureGroup="0" dimension="0"/>
    <map measureGroup="1" dimension="0"/>
    <map measureGroup="1" dimension="1"/>
    <map measureGroup="1" dimension="4"/>
    <map measureGroup="2" dimension="0"/>
    <map measureGroup="2" dimension="1"/>
    <map measureGroup="2" dimension="3"/>
    <map measureGroup="2" dimension="4"/>
    <map measureGroup="3" dimension="0"/>
    <map measureGroup="3" dimension="4"/>
  </maps>
  <extLst>
    <ext xmlns:x14="http://schemas.microsoft.com/office/spreadsheetml/2009/9/main" uri="{725AE2AE-9491-48be-B2B4-4EB974FC3084}">
      <x14:pivotCacheDefinition pivotCacheId="1860512608"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UF" refreshedDate="44564.525394444441" createdVersion="5" refreshedVersion="6" minRefreshableVersion="3" recordCount="0" supportSubquery="1" supportAdvancedDrill="1" xr:uid="{F490B782-A72E-4DE6-8752-72DBE69F4758}">
  <cacheSource type="external" connectionId="1">
    <extLst>
      <ext xmlns:x14="http://schemas.microsoft.com/office/spreadsheetml/2009/9/main" uri="{F057638F-6D5F-4e77-A914-E7F072B9BCA8}">
        <x14:sourceConnection name="ThisWorkbookDataModel"/>
      </ext>
    </extLst>
  </cacheSource>
  <cacheFields count="2">
    <cacheField name="[TRANSACTION].[Category].[Category]" caption="Category" numFmtId="0" hierarchy="31" level="1">
      <sharedItems count="3">
        <s v="Bakery Products"/>
        <s v="Confectionery Products"/>
        <s v="Milk And Dairy Products"/>
      </sharedItems>
    </cacheField>
    <cacheField name="[Measures].[Count of Customer Name 2]" caption="Count of Customer Name 2" numFmtId="0" hierarchy="47" level="32767"/>
  </cacheFields>
  <cacheHierarchies count="48">
    <cacheHierarchy uniqueName="[CUSTOMERS].[Customer ID]" caption="Customer ID" attribute="1" defaultMemberUniqueName="[CUSTOMERS].[Customer ID].[All]" allUniqueName="[CUSTOMERS].[Customer ID].[All]" dimensionUniqueName="[CUSTOMERS]" displayFolder="" count="2" memberValueDatatype="130" unbalanced="0"/>
    <cacheHierarchy uniqueName="[CUSTOMERS].[Customer Name]" caption="Customer Name" attribute="1" defaultMemberUniqueName="[CUSTOMERS].[Customer Name].[All]" allUniqueName="[CUSTOMERS].[Customer Name].[All]" dimensionUniqueName="[CUSTOMERS]" displayFolder="" count="2" memberValueDatatype="130" unbalanced="0"/>
    <cacheHierarchy uniqueName="[CUSTOMERS].[Customer Birth]" caption="Customer Birth" attribute="1" time="1" defaultMemberUniqueName="[CUSTOMERS].[Customer Birth].[All]" allUniqueName="[CUSTOMERS].[Customer Birth].[All]" dimensionUniqueName="[CUSTOMERS]" displayFolder="" count="2" memberValueDatatype="7" unbalanced="0"/>
    <cacheHierarchy uniqueName="[CUSTOMERS].[Age]" caption="Age" attribute="1" defaultMemberUniqueName="[CUSTOMERS].[Age].[All]" allUniqueName="[CUSTOMERS].[Age].[All]" dimensionUniqueName="[CUSTOMERS]" displayFolder="" count="2" memberValueDatatype="20" unbalanced="0"/>
    <cacheHierarchy uniqueName="[CUSTOMERS].[Customer Address]" caption="Customer Address" attribute="1" defaultMemberUniqueName="[CUSTOMERS].[Customer Address].[All]" allUniqueName="[CUSTOMERS].[Customer Address].[All]" dimensionUniqueName="[CUSTOMERS]" displayFolder="" count="2" memberValueDatatype="130" unbalanced="0"/>
    <cacheHierarchy uniqueName="[CUSTOMERS].[Customer Telp]" caption="Customer Telp" attribute="1" defaultMemberUniqueName="[CUSTOMERS].[Customer Telp].[All]" allUniqueName="[CUSTOMERS].[Customer Telp].[All]" dimensionUniqueName="[CUSTOMERS]" displayFolder="" count="2" memberValueDatatype="5" unbalanced="0"/>
    <cacheHierarchy uniqueName="[CUSTOMERS].[Country]" caption="Country" attribute="1" defaultMemberUniqueName="[CUSTOMERS].[Country].[All]" allUniqueName="[CUSTOMERS].[Country].[All]" dimensionUniqueName="[CUSTOMERS]" displayFolder="" count="2" memberValueDatatype="130" unbalanced="0"/>
    <cacheHierarchy uniqueName="[CUSTOMERS].[City]" caption="City" attribute="1" defaultMemberUniqueName="[CUSTOMERS].[City].[All]" allUniqueName="[CUSTOMERS].[City].[All]" dimensionUniqueName="[CUSTOMERS]" displayFolder="" count="2" memberValueDatatype="130" unbalanced="0"/>
    <cacheHierarchy uniqueName="[CUSTOMERS].[State]" caption="State" attribute="1" defaultMemberUniqueName="[CUSTOMERS].[State].[All]" allUniqueName="[CUSTOMERS].[State].[All]" dimensionUniqueName="[CUSTOMERS]" displayFolder="" count="2" memberValueDatatype="130" unbalanced="0"/>
    <cacheHierarchy uniqueName="[CUSTOMERS].[Postal Code]" caption="Postal Code" attribute="1" defaultMemberUniqueName="[CUSTOMERS].[Postal Code].[All]" allUniqueName="[CUSTOMERS].[Postal Code].[All]" dimensionUniqueName="[CUSTOMERS]" displayFolder="" count="2" memberValueDatatype="20" unbalanced="0"/>
    <cacheHierarchy uniqueName="[ITEM].[Item ID]" caption="Item ID" attribute="1" defaultMemberUniqueName="[ITEM].[Item ID].[All]" allUniqueName="[ITEM].[Item ID].[All]" dimensionUniqueName="[ITEM]" displayFolder="" count="2" memberValueDatatype="130" unbalanced="0"/>
    <cacheHierarchy uniqueName="[ITEM].[Category]" caption="Category" attribute="1" defaultMemberUniqueName="[ITEM].[Category].[All]" allUniqueName="[ITEM].[Category].[All]" dimensionUniqueName="[ITEM]" displayFolder="" count="2" memberValueDatatype="130" unbalanced="0"/>
    <cacheHierarchy uniqueName="[ITEM].[Sub Category]" caption="Sub Category" attribute="1" defaultMemberUniqueName="[ITEM].[Sub Category].[All]" allUniqueName="[ITEM].[Sub Category].[All]" dimensionUniqueName="[ITEM]" displayFolder="" count="2" memberValueDatatype="130" unbalanced="0"/>
    <cacheHierarchy uniqueName="[ITEM].[Item Name]" caption="Item Name" attribute="1" defaultMemberUniqueName="[ITEM].[Item Name].[All]" allUniqueName="[ITEM].[Item Name].[All]" dimensionUniqueName="[ITEM]" displayFolder="" count="2" memberValueDatatype="130" unbalanced="0"/>
    <cacheHierarchy uniqueName="[ITEM].[Cost Price Per Unit]" caption="Cost Price Per Unit" attribute="1" defaultMemberUniqueName="[ITEM].[Cost Price Per Unit].[All]" allUniqueName="[ITEM].[Cost Price Per Unit].[All]" dimensionUniqueName="[ITEM]" displayFolder="" count="2" memberValueDatatype="20" unbalanced="0"/>
    <cacheHierarchy uniqueName="[ITEM].[Sale Price Per Unit]" caption="Sale Price Per Unit" attribute="1" defaultMemberUniqueName="[ITEM].[Sale Price Per Unit].[All]" allUniqueName="[ITEM].[Sale Price Per Unit].[All]" dimensionUniqueName="[ITEM]" displayFolder="" count="2" memberValueDatatype="20" unbalanced="0"/>
    <cacheHierarchy uniqueName="[Table5].[Item Name]" caption="Item Name" attribute="1" defaultMemberUniqueName="[Table5].[Item Name].[All]" allUniqueName="[Table5].[Item Name].[All]" dimensionUniqueName="[Table5]" displayFolder="" count="2" memberValueDatatype="130" unbalanced="0"/>
    <cacheHierarchy uniqueName="[Table5].[Quantity]" caption="Quantity" attribute="1" defaultMemberUniqueName="[Table5].[Quantity].[All]" allUniqueName="[Table5].[Quantity].[All]" dimensionUniqueName="[Table5]" displayFolder="" count="2" memberValueDatatype="20" unbalanced="0"/>
    <cacheHierarchy uniqueName="[Table5].[Price]" caption="Price" attribute="1" defaultMemberUniqueName="[Table5].[Price].[All]" allUniqueName="[Table5].[Price].[All]" dimensionUniqueName="[Table5]" displayFolder="" count="2" memberValueDatatype="20" unbalanced="0"/>
    <cacheHierarchy uniqueName="[Table5].[Discount]" caption="Discount" attribute="1" defaultMemberUniqueName="[Table5].[Discount].[All]" allUniqueName="[Table5].[Discount].[All]" dimensionUniqueName="[Table5]" displayFolder="" count="2" memberValueDatatype="130" unbalanced="0"/>
    <cacheHierarchy uniqueName="[Table5].[Total Price]" caption="Total Price" attribute="1" defaultMemberUniqueName="[Table5].[Total Price].[All]" allUniqueName="[Table5].[Total Price].[All]" dimensionUniqueName="[Table5]" displayFolder="" count="2" memberValueDatatype="20" unbalanced="0"/>
    <cacheHierarchy uniqueName="[Table5].[Shipping Charges]" caption="Shipping Charges" attribute="1" defaultMemberUniqueName="[Table5].[Shipping Charges].[All]" allUniqueName="[Table5].[Shipping Charges].[All]" dimensionUniqueName="[Table5]" displayFolder="" count="2" memberValueDatatype="20" unbalanced="0"/>
    <cacheHierarchy uniqueName="[Table5].[Total Expense Per Item]" caption="Total Expense Per Item" attribute="1" defaultMemberUniqueName="[Table5].[Total Expense Per Item].[All]" allUniqueName="[Table5].[Total Expense Per Item].[All]" dimensionUniqueName="[Table5]" displayFolder="" count="2" memberValueDatatype="20" unbalanced="0"/>
    <cacheHierarchy uniqueName="[TRANSACTION].[Transaction ID]" caption="Transaction ID" attribute="1" defaultMemberUniqueName="[TRANSACTION].[Transaction ID].[All]" allUniqueName="[TRANSACTION].[Transaction ID].[All]" dimensionUniqueName="[TRANSACTION]" displayFolder="" count="2" memberValueDatatype="130" unbalanced="0"/>
    <cacheHierarchy uniqueName="[TRANSACTION].[Transaction Date]" caption="Transaction Date" attribute="1" time="1" defaultMemberUniqueName="[TRANSACTION].[Transaction Date].[All]" allUniqueName="[TRANSACTION].[Transaction Date].[All]" dimensionUniqueName="[TRANSACTION]" displayFolder="" count="2" memberValueDatatype="7" unbalanced="0"/>
    <cacheHierarchy uniqueName="[TRANSACTION].[Ship Date]" caption="Ship Date" attribute="1" time="1" defaultMemberUniqueName="[TRANSACTION].[Ship Date].[All]" allUniqueName="[TRANSACTION].[Ship Date].[All]" dimensionUniqueName="[TRANSACTION]" displayFolder="" count="2" memberValueDatatype="7" unbalanced="0"/>
    <cacheHierarchy uniqueName="[TRANSACTION].[Ship ID]" caption="Ship ID" attribute="1" defaultMemberUniqueName="[TRANSACTION].[Ship ID].[All]" allUniqueName="[TRANSACTION].[Ship ID].[All]" dimensionUniqueName="[TRANSACTION]" displayFolder="" count="2" memberValueDatatype="130" unbalanced="0"/>
    <cacheHierarchy uniqueName="[TRANSACTION].[Customer ID]" caption="Customer ID" attribute="1" defaultMemberUniqueName="[TRANSACTION].[Customer ID].[All]" allUniqueName="[TRANSACTION].[Customer ID].[All]" dimensionUniqueName="[TRANSACTION]" displayFolder="" count="2" memberValueDatatype="130" unbalanced="0"/>
    <cacheHierarchy uniqueName="[TRANSACTION].[Customer Name]" caption="Customer Name" attribute="1" defaultMemberUniqueName="[TRANSACTION].[Customer Name].[All]" allUniqueName="[TRANSACTION].[Customer Name].[All]" dimensionUniqueName="[TRANSACTION]" displayFolder="" count="2" memberValueDatatype="130" unbalanced="0"/>
    <cacheHierarchy uniqueName="[TRANSACTION].[State]" caption="State" attribute="1" defaultMemberUniqueName="[TRANSACTION].[State].[All]" allUniqueName="[TRANSACTION].[State].[All]" dimensionUniqueName="[TRANSACTION]" displayFolder="" count="2" memberValueDatatype="130" unbalanced="0"/>
    <cacheHierarchy uniqueName="[TRANSACTION].[Item ID]" caption="Item ID" attribute="1" defaultMemberUniqueName="[TRANSACTION].[Item ID].[All]" allUniqueName="[TRANSACTION].[Item ID].[All]" dimensionUniqueName="[TRANSACTION]" displayFolder="" count="2" memberValueDatatype="130" unbalanced="0"/>
    <cacheHierarchy uniqueName="[TRANSACTION].[Category]" caption="Category" attribute="1" defaultMemberUniqueName="[TRANSACTION].[Category].[All]" allUniqueName="[TRANSACTION].[Category].[All]" dimensionUniqueName="[TRANSACTION]" displayFolder="" count="2" memberValueDatatype="130" unbalanced="0">
      <fieldsUsage count="2">
        <fieldUsage x="-1"/>
        <fieldUsage x="0"/>
      </fieldsUsage>
    </cacheHierarchy>
    <cacheHierarchy uniqueName="[Measures].[__XL_Count Table2]" caption="__XL_Count Table2" measure="1" displayFolder="" measureGroup="ITEM" count="0" hidden="1"/>
    <cacheHierarchy uniqueName="[Measures].[__XL_Count Table4]" caption="__XL_Count Table4" measure="1" displayFolder="" measureGroup="TRANSACTION" count="0" hidden="1"/>
    <cacheHierarchy uniqueName="[Measures].[__XL_Count Table1]" caption="__XL_Count Table1" measure="1" displayFolder="" measureGroup="CUSTOMERS" count="0" hidden="1"/>
    <cacheHierarchy uniqueName="[Measures].[__XL_Count Table5]" caption="__XL_Count Table5" measure="1" displayFolder="" measureGroup="Table5" count="0" hidden="1"/>
    <cacheHierarchy uniqueName="[Measures].[__No measures defined]" caption="__No measures defined" measure="1" displayFolder="" count="0" hidden="1"/>
    <cacheHierarchy uniqueName="[Measures].[Sum of Sale Price Per Unit]" caption="Sum of Sale Price Per Unit" measure="1" displayFolder="" measureGroup="ITEM" count="0" hidden="1">
      <extLst>
        <ext xmlns:x15="http://schemas.microsoft.com/office/spreadsheetml/2010/11/main" uri="{B97F6D7D-B522-45F9-BDA1-12C45D357490}">
          <x15:cacheHierarchy aggregatedColumn="15"/>
        </ext>
      </extLst>
    </cacheHierarchy>
    <cacheHierarchy uniqueName="[Measures].[Sum of Cost Price Per Unit]" caption="Sum of Cost Price Per Unit" measure="1" displayFolder="" measureGroup="ITEM" count="0" hidden="1">
      <extLst>
        <ext xmlns:x15="http://schemas.microsoft.com/office/spreadsheetml/2010/11/main" uri="{B97F6D7D-B522-45F9-BDA1-12C45D357490}">
          <x15:cacheHierarchy aggregatedColumn="14"/>
        </ext>
      </extLst>
    </cacheHierarchy>
    <cacheHierarchy uniqueName="[Measures].[Count of Category]" caption="Count of Category" measure="1" displayFolder="" measureGroup="ITEM" count="0" hidden="1">
      <extLst>
        <ext xmlns:x15="http://schemas.microsoft.com/office/spreadsheetml/2010/11/main" uri="{B97F6D7D-B522-45F9-BDA1-12C45D357490}">
          <x15:cacheHierarchy aggregatedColumn="11"/>
        </ext>
      </extLst>
    </cacheHierarchy>
    <cacheHierarchy uniqueName="[Measures].[Count of Ship ID]" caption="Count of Ship ID" measure="1" displayFolder="" measureGroup="TRANSACTION" count="0" hidden="1">
      <extLst>
        <ext xmlns:x15="http://schemas.microsoft.com/office/spreadsheetml/2010/11/main" uri="{B97F6D7D-B522-45F9-BDA1-12C45D357490}">
          <x15:cacheHierarchy aggregatedColumn="26"/>
        </ext>
      </extLst>
    </cacheHierarchy>
    <cacheHierarchy uniqueName="[Measures].[Count of Transaction Date]" caption="Count of Transaction Date" measure="1" displayFolder="" measureGroup="TRANSACTION" count="0" hidden="1">
      <extLst>
        <ext xmlns:x15="http://schemas.microsoft.com/office/spreadsheetml/2010/11/main" uri="{B97F6D7D-B522-45F9-BDA1-12C45D357490}">
          <x15:cacheHierarchy aggregatedColumn="24"/>
        </ext>
      </extLst>
    </cacheHierarchy>
    <cacheHierarchy uniqueName="[Measures].[Count of Customer Name]" caption="Count of Customer Name" measure="1" displayFolder="" measureGroup="CUSTOMERS" count="0" hidden="1">
      <extLst>
        <ext xmlns:x15="http://schemas.microsoft.com/office/spreadsheetml/2010/11/main" uri="{B97F6D7D-B522-45F9-BDA1-12C45D357490}">
          <x15:cacheHierarchy aggregatedColumn="1"/>
        </ext>
      </extLst>
    </cacheHierarchy>
    <cacheHierarchy uniqueName="[Measures].[Sum of Shipping Charges]" caption="Sum of Shipping Charges" measure="1" displayFolder="" measureGroup="Table5" count="0" hidden="1">
      <extLst>
        <ext xmlns:x15="http://schemas.microsoft.com/office/spreadsheetml/2010/11/main" uri="{B97F6D7D-B522-45F9-BDA1-12C45D357490}">
          <x15:cacheHierarchy aggregatedColumn="21"/>
        </ext>
      </extLst>
    </cacheHierarchy>
    <cacheHierarchy uniqueName="[Measures].[Sum of Total Price]" caption="Sum of Total Price" measure="1" displayFolder="" measureGroup="Table5" count="0" hidden="1">
      <extLst>
        <ext xmlns:x15="http://schemas.microsoft.com/office/spreadsheetml/2010/11/main" uri="{B97F6D7D-B522-45F9-BDA1-12C45D357490}">
          <x15:cacheHierarchy aggregatedColumn="20"/>
        </ext>
      </extLst>
    </cacheHierarchy>
    <cacheHierarchy uniqueName="[Measures].[Sum of Price]" caption="Sum of Price" measure="1" displayFolder="" measureGroup="Table5" count="0" hidden="1">
      <extLst>
        <ext xmlns:x15="http://schemas.microsoft.com/office/spreadsheetml/2010/11/main" uri="{B97F6D7D-B522-45F9-BDA1-12C45D357490}">
          <x15:cacheHierarchy aggregatedColumn="18"/>
        </ext>
      </extLst>
    </cacheHierarchy>
    <cacheHierarchy uniqueName="[Measures].[Sum of Quantity]" caption="Sum of Quantity" measure="1" displayFolder="" measureGroup="Table5" count="0" hidden="1">
      <extLst>
        <ext xmlns:x15="http://schemas.microsoft.com/office/spreadsheetml/2010/11/main" uri="{B97F6D7D-B522-45F9-BDA1-12C45D357490}">
          <x15:cacheHierarchy aggregatedColumn="17"/>
        </ext>
      </extLst>
    </cacheHierarchy>
    <cacheHierarchy uniqueName="[Measures].[Count of Customer Name 2]" caption="Count of Customer Name 2" measure="1" displayFolder="" measureGroup="TRANSACTION" count="0" oneField="1" hidden="1">
      <fieldsUsage count="1">
        <fieldUsage x="1"/>
      </fieldsUsage>
      <extLst>
        <ext xmlns:x15="http://schemas.microsoft.com/office/spreadsheetml/2010/11/main" uri="{B97F6D7D-B522-45F9-BDA1-12C45D357490}">
          <x15:cacheHierarchy aggregatedColumn="28"/>
        </ext>
      </extLst>
    </cacheHierarchy>
  </cacheHierarchies>
  <kpis count="0"/>
  <dimensions count="5">
    <dimension name="CUSTOMERS" uniqueName="[CUSTOMERS]" caption="CUSTOMERS"/>
    <dimension name="ITEM" uniqueName="[ITEM]" caption="ITEM"/>
    <dimension measure="1" name="Measures" uniqueName="[Measures]" caption="Measures"/>
    <dimension name="Table5" uniqueName="[Table5]" caption="Table5"/>
    <dimension name="TRANSACTION" uniqueName="[TRANSACTION]" caption="TRANSACTION"/>
  </dimensions>
  <measureGroups count="4">
    <measureGroup name="CUSTOMERS" caption="CUSTOMERS"/>
    <measureGroup name="ITEM" caption="ITEM"/>
    <measureGroup name="Table5" caption="Table5"/>
    <measureGroup name="TRANSACTION" caption="TRANSACTION"/>
  </measureGroups>
  <maps count="10">
    <map measureGroup="0" dimension="0"/>
    <map measureGroup="1" dimension="0"/>
    <map measureGroup="1" dimension="1"/>
    <map measureGroup="1" dimension="4"/>
    <map measureGroup="2" dimension="0"/>
    <map measureGroup="2" dimension="1"/>
    <map measureGroup="2" dimension="3"/>
    <map measureGroup="2" dimension="4"/>
    <map measureGroup="3" dimension="0"/>
    <map measureGroup="3" dimension="4"/>
  </maps>
  <extLst>
    <ext xmlns:x14="http://schemas.microsoft.com/office/spreadsheetml/2009/9/main" uri="{725AE2AE-9491-48be-B2B4-4EB974FC3084}">
      <x14:pivotCacheDefinition pivotCacheId="1066242083"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EAE53D5-5DF6-42E6-83C6-DFACBA475D4D}" name="PivotChartTable4" cacheId="389"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chartFormat="1">
  <location ref="A1:B5" firstHeaderRow="1" firstDataRow="1" firstDataCol="1"/>
  <pivotFields count="2">
    <pivotField axis="axisRow" allDrilled="1" subtotalTop="0" showAll="0" dataSourceSort="1" defaultSubtotal="0" defaultAttributeDrillState="1">
      <items count="3">
        <item x="0"/>
        <item x="1"/>
        <item x="2"/>
      </items>
    </pivotField>
    <pivotField dataField="1" subtotalTop="0" showAll="0" defaultSubtotal="0"/>
  </pivotFields>
  <rowFields count="1">
    <field x="0"/>
  </rowFields>
  <rowItems count="4">
    <i>
      <x/>
    </i>
    <i>
      <x v="1"/>
    </i>
    <i>
      <x v="2"/>
    </i>
    <i t="grand">
      <x/>
    </i>
  </rowItems>
  <colItems count="1">
    <i/>
  </colItems>
  <dataFields count="1">
    <dataField name="Count of Customer Name" fld="1" subtotal="count" baseField="0" baseItem="0"/>
  </dataFields>
  <chartFormats count="1">
    <chartFormat chart="0" format="0" series="1">
      <pivotArea type="data" outline="0" fieldPosition="0">
        <references count="1">
          <reference field="4294967294" count="1" selected="0">
            <x v="0"/>
          </reference>
        </references>
      </pivotArea>
    </chartFormat>
  </chartFormat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rowHierarchiesUsage count="1">
    <rowHierarchyUsage hierarchyUsage="3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44433962-1CF7-4059-B4EE-95C3D5FFCF73}">
      <x15:pivotTableData rowCount="4" columnCount="1" cacheId="1066242083">
        <x15:pivotRow count="1">
          <x15:c>
            <x15:v>17</x15:v>
          </x15:c>
        </x15:pivotRow>
        <x15:pivotRow count="1">
          <x15:c>
            <x15:v>7</x15:v>
          </x15:c>
        </x15:pivotRow>
        <x15:pivotRow count="1">
          <x15:c>
            <x15:v>5</x15:v>
          </x15:c>
        </x15:pivotRow>
        <x15:pivotRow count="1">
          <x15:c>
            <x15:v>29</x15:v>
          </x15:c>
        </x15:pivotRow>
      </x15:pivotTableData>
    </ext>
    <ext xmlns:x15="http://schemas.microsoft.com/office/spreadsheetml/2010/11/main" uri="{E67621CE-5B39-4880-91FE-76760E9C1902}">
      <x15:pivotTableUISettings>
        <x15:activeTabTopLevelEntity name="[TRANSACTIO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73C6A64-BDD4-4D89-B1A0-649E22FB24CD}" name="PivotChartTable3" cacheId="386"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chartFormat="1">
  <location ref="A1:B9" firstHeaderRow="1" firstDataRow="1" firstDataCol="1"/>
  <pivotFields count="2">
    <pivotField axis="axisRow" allDrilled="1" subtotalTop="0" showAll="0" dataSourceSort="1" defaultSubtotal="0" defaultAttributeDrillState="1">
      <items count="7">
        <item x="0"/>
        <item x="1"/>
        <item x="2"/>
        <item x="3"/>
        <item x="4"/>
        <item x="5"/>
        <item x="6"/>
      </items>
    </pivotField>
    <pivotField dataField="1" subtotalTop="0" showAll="0" defaultSubtotal="0"/>
  </pivotFields>
  <rowFields count="1">
    <field x="0"/>
  </rowFields>
  <rowItems count="8">
    <i>
      <x/>
    </i>
    <i>
      <x v="1"/>
    </i>
    <i>
      <x v="2"/>
    </i>
    <i>
      <x v="3"/>
    </i>
    <i>
      <x v="4"/>
    </i>
    <i>
      <x v="5"/>
    </i>
    <i>
      <x v="6"/>
    </i>
    <i t="grand">
      <x/>
    </i>
  </rowItems>
  <colItems count="1">
    <i/>
  </colItems>
  <dataFields count="1">
    <dataField name="Count of Customer Name" fld="1" subtotal="count" baseField="0" baseItem="0"/>
  </dataFields>
  <chartFormats count="1">
    <chartFormat chart="0" format="30" series="1">
      <pivotArea type="data" outline="0" fieldPosition="0">
        <references count="1">
          <reference field="4294967294" count="1" selected="0">
            <x v="0"/>
          </reference>
        </references>
      </pivotArea>
    </chartFormat>
  </chartFormat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rowHierarchiesUsage count="1">
    <rowHierarchyUsage hierarchyUsage="2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44433962-1CF7-4059-B4EE-95C3D5FFCF73}">
      <x15:pivotTableData rowCount="8" columnCount="1" cacheId="1860512608">
        <x15:pivotRow count="1">
          <x15:c>
            <x15:v>3</x15:v>
          </x15:c>
        </x15:pivotRow>
        <x15:pivotRow count="1">
          <x15:c>
            <x15:v>1</x15:v>
          </x15:c>
        </x15:pivotRow>
        <x15:pivotRow count="1">
          <x15:c>
            <x15:v>16</x15:v>
          </x15:c>
        </x15:pivotRow>
        <x15:pivotRow count="1">
          <x15:c>
            <x15:v>1</x15:v>
          </x15:c>
        </x15:pivotRow>
        <x15:pivotRow count="1">
          <x15:c>
            <x15:v>1</x15:v>
          </x15:c>
        </x15:pivotRow>
        <x15:pivotRow count="1">
          <x15:c>
            <x15:v>6</x15:v>
          </x15:c>
        </x15:pivotRow>
        <x15:pivotRow count="1">
          <x15:c>
            <x15:v>1</x15:v>
          </x15:c>
        </x15:pivotRow>
        <x15:pivotRow count="1">
          <x15:c>
            <x15:v>29</x15:v>
          </x15:c>
        </x15:pivotRow>
      </x15:pivotTableData>
    </ext>
    <ext xmlns:x15="http://schemas.microsoft.com/office/spreadsheetml/2010/11/main" uri="{E67621CE-5B39-4880-91FE-76760E9C1902}">
      <x15:pivotTableUISettings>
        <x15:activeTabTopLevelEntity name="[TRANSACTIO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2FA95E4-5BF6-4250-A45F-2994D8CCD2E7}" name="PivotChartTable2" cacheId="383"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chartFormat="1">
  <location ref="A3:B7" firstHeaderRow="1" firstDataRow="1" firstDataCol="1"/>
  <pivotFields count="2">
    <pivotField axis="axisRow" allDrilled="1" subtotalTop="0" showAll="0" dataSourceSort="1" defaultSubtotal="0" defaultAttributeDrillState="1">
      <items count="4">
        <item x="0"/>
        <item x="1"/>
        <item x="2"/>
        <item x="3"/>
      </items>
    </pivotField>
    <pivotField dataField="1" subtotalTop="0" showAll="0" defaultSubtotal="0"/>
  </pivotFields>
  <rowFields count="1">
    <field x="0"/>
  </rowFields>
  <rowItems count="4">
    <i>
      <x/>
    </i>
    <i>
      <x v="1"/>
    </i>
    <i>
      <x v="2"/>
    </i>
    <i t="grand">
      <x/>
    </i>
  </rowItems>
  <colItems count="1">
    <i/>
  </colItems>
  <dataFields count="1">
    <dataField name="Count of Customer Name" fld="1" subtotal="count" baseField="0" baseItem="0"/>
  </dataFields>
  <chartFormats count="6">
    <chartFormat chart="0" format="66" series="1">
      <pivotArea type="data" outline="0" fieldPosition="0">
        <references count="1">
          <reference field="0" count="1" selected="0">
            <x v="1"/>
          </reference>
        </references>
      </pivotArea>
    </chartFormat>
    <chartFormat chart="0" format="67" series="1">
      <pivotArea type="data" outline="0" fieldPosition="0">
        <references count="1">
          <reference field="0" count="1" selected="0">
            <x v="2"/>
          </reference>
        </references>
      </pivotArea>
    </chartFormat>
    <chartFormat chart="0" format="68" series="1">
      <pivotArea type="data" outline="0" fieldPosition="0">
        <references count="1">
          <reference field="0" count="1" selected="0">
            <x v="3"/>
          </reference>
        </references>
      </pivotArea>
    </chartFormat>
    <chartFormat chart="0" format="69" series="1">
      <pivotArea type="data" outline="0" fieldPosition="0">
        <references count="1">
          <reference field="0" count="1" selected="0">
            <x v="0"/>
          </reference>
        </references>
      </pivotArea>
    </chartFormat>
    <chartFormat chart="0" format="70" series="1">
      <pivotArea type="data" outline="0" fieldPosition="0">
        <references count="2">
          <reference field="4294967294" count="1" selected="0">
            <x v="0"/>
          </reference>
          <reference field="0" count="1" selected="0">
            <x v="0"/>
          </reference>
        </references>
      </pivotArea>
    </chartFormat>
    <chartFormat chart="0" format="71" series="1">
      <pivotArea type="data" outline="0" fieldPosition="0">
        <references count="1">
          <reference field="4294967294" count="1" selected="0">
            <x v="0"/>
          </reference>
        </references>
      </pivotArea>
    </chartFormat>
  </chartFormat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rowHierarchiesUsage count="1">
    <rowHierarchyUsage hierarchyUsage="2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44433962-1CF7-4059-B4EE-95C3D5FFCF73}">
      <x15:pivotTableData rowCount="4" columnCount="1" cacheId="1541655554">
        <x15:pivotRow count="1">
          <x15:c>
            <x15:v>16</x15:v>
          </x15:c>
        </x15:pivotRow>
        <x15:pivotRow count="1">
          <x15:c>
            <x15:v>12</x15:v>
          </x15:c>
        </x15:pivotRow>
        <x15:pivotRow count="1">
          <x15:c>
            <x15:v>1</x15:v>
          </x15:c>
        </x15:pivotRow>
        <x15:pivotRow count="1">
          <x15:c>
            <x15:v>29</x15:v>
          </x15:c>
        </x15:pivotRow>
      </x15:pivotTableData>
    </ext>
    <ext xmlns:x15="http://schemas.microsoft.com/office/spreadsheetml/2010/11/main" uri="{E67621CE-5B39-4880-91FE-76760E9C1902}">
      <x15:pivotTableUISettings>
        <x15:activeTabTopLevelEntity name="[TRANSACTIO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AD4928F-BD97-4CF5-AF49-76BADC4F88D7}" name="PivotChartTable1" cacheId="240"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chartFormat="1">
  <location ref="A3:B33" firstHeaderRow="1" firstDataRow="1" firstDataCol="1"/>
  <pivotFields count="2">
    <pivotField axis="axisRow" allDrilled="1" subtotalTop="0" showAll="0" dataSourceSort="1" defaultSubtotal="0" defaultAttributeDrillState="1">
      <items count="29">
        <item x="0"/>
        <item x="1"/>
        <item x="2"/>
        <item x="3"/>
        <item x="4"/>
        <item x="5"/>
        <item x="6"/>
        <item x="7"/>
        <item x="8"/>
        <item x="9"/>
        <item x="10"/>
        <item x="11"/>
        <item x="12"/>
        <item x="13"/>
        <item x="14"/>
        <item x="15"/>
        <item x="16"/>
        <item x="17"/>
        <item x="18"/>
        <item x="19"/>
        <item x="20"/>
        <item x="21"/>
        <item x="22"/>
        <item x="23"/>
        <item x="24"/>
        <item x="25"/>
        <item x="26"/>
        <item x="27"/>
        <item x="28"/>
      </items>
    </pivotField>
    <pivotField dataField="1" subtotalTop="0" showAll="0" defaultSubtotal="0"/>
  </pivotFields>
  <rowFields count="1">
    <field x="0"/>
  </rowFields>
  <rowItems count="3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t="grand">
      <x/>
    </i>
  </rowItems>
  <colItems count="1">
    <i/>
  </colItems>
  <dataFields count="1">
    <dataField name="Sum of Total Price" fld="1" baseField="0" baseItem="0"/>
  </dataFields>
  <chartFormats count="1">
    <chartFormat chart="0" format="5" series="1">
      <pivotArea type="data" outline="0" fieldPosition="0">
        <references count="1">
          <reference field="4294967294" count="1" selected="0">
            <x v="0"/>
          </reference>
        </references>
      </pivotArea>
    </chartFormat>
  </chartFormat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rowHierarchiesUsage count="1">
    <rowHierarchyUsage hierarchyUsage="1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44433962-1CF7-4059-B4EE-95C3D5FFCF73}">
      <x15:pivotTableData rowCount="30" columnCount="1" cacheId="1138678190">
        <x15:pivotRow count="1">
          <x15:c>
            <x15:v>400000</x15:v>
          </x15:c>
        </x15:pivotRow>
        <x15:pivotRow count="1">
          <x15:c>
            <x15:v>490000</x15:v>
          </x15:c>
        </x15:pivotRow>
        <x15:pivotRow count="1">
          <x15:c>
            <x15:v>450000</x15:v>
          </x15:c>
        </x15:pivotRow>
        <x15:pivotRow count="1">
          <x15:c>
            <x15:v>400000</x15:v>
          </x15:c>
        </x15:pivotRow>
        <x15:pivotRow count="1">
          <x15:c>
            <x15:v>150000</x15:v>
          </x15:c>
        </x15:pivotRow>
        <x15:pivotRow count="1">
          <x15:c>
            <x15:v>110000</x15:v>
          </x15:c>
        </x15:pivotRow>
        <x15:pivotRow count="1">
          <x15:c>
            <x15:v>600000</x15:v>
          </x15:c>
        </x15:pivotRow>
        <x15:pivotRow count="1">
          <x15:c>
            <x15:v>330000</x15:v>
          </x15:c>
        </x15:pivotRow>
        <x15:pivotRow count="1">
          <x15:c>
            <x15:v>90000</x15:v>
          </x15:c>
        </x15:pivotRow>
        <x15:pivotRow count="1">
          <x15:c>
            <x15:v>300000</x15:v>
          </x15:c>
        </x15:pivotRow>
        <x15:pivotRow count="1">
          <x15:c>
            <x15:v>285000</x15:v>
          </x15:c>
        </x15:pivotRow>
        <x15:pivotRow count="1">
          <x15:c>
            <x15:v>375000</x15:v>
          </x15:c>
        </x15:pivotRow>
        <x15:pivotRow count="1">
          <x15:c>
            <x15:v>120000</x15:v>
          </x15:c>
        </x15:pivotRow>
        <x15:pivotRow count="1">
          <x15:c>
            <x15:v>237000</x15:v>
          </x15:c>
        </x15:pivotRow>
        <x15:pivotRow count="1">
          <x15:c>
            <x15:v>106400</x15:v>
          </x15:c>
        </x15:pivotRow>
        <x15:pivotRow count="1">
          <x15:c>
            <x15:v>225000</x15:v>
          </x15:c>
        </x15:pivotRow>
        <x15:pivotRow count="1">
          <x15:c>
            <x15:v>280000</x15:v>
          </x15:c>
        </x15:pivotRow>
        <x15:pivotRow count="1">
          <x15:c>
            <x15:v>378000</x15:v>
          </x15:c>
        </x15:pivotRow>
        <x15:pivotRow count="1">
          <x15:c>
            <x15:v>720000</x15:v>
          </x15:c>
        </x15:pivotRow>
        <x15:pivotRow count="1">
          <x15:c>
            <x15:v>270000</x15:v>
          </x15:c>
        </x15:pivotRow>
        <x15:pivotRow count="1">
          <x15:c>
            <x15:v>380000</x15:v>
          </x15:c>
        </x15:pivotRow>
        <x15:pivotRow count="1">
          <x15:c>
            <x15:v>300000</x15:v>
          </x15:c>
        </x15:pivotRow>
        <x15:pivotRow count="1">
          <x15:c>
            <x15:v>385000</x15:v>
          </x15:c>
        </x15:pivotRow>
        <x15:pivotRow count="1">
          <x15:c>
            <x15:v>180000</x15:v>
          </x15:c>
        </x15:pivotRow>
        <x15:pivotRow count="1">
          <x15:c>
            <x15:v>255000</x15:v>
          </x15:c>
        </x15:pivotRow>
        <x15:pivotRow count="1">
          <x15:c>
            <x15:v>90000</x15:v>
          </x15:c>
        </x15:pivotRow>
        <x15:pivotRow count="1">
          <x15:c>
            <x15:v>160000</x15:v>
          </x15:c>
        </x15:pivotRow>
        <x15:pivotRow count="1">
          <x15:c>
            <x15:v>300000</x15:v>
          </x15:c>
        </x15:pivotRow>
        <x15:pivotRow count="1">
          <x15:c>
            <x15:v>350000</x15:v>
          </x15:c>
        </x15:pivotRow>
        <x15:pivotRow count="1">
          <x15:c>
            <x15:v>8716400</x15:v>
          </x15:c>
        </x15:pivotRow>
      </x15:pivotTableData>
    </ext>
    <ext xmlns:x15="http://schemas.microsoft.com/office/spreadsheetml/2010/11/main" uri="{E67621CE-5B39-4880-91FE-76760E9C1902}">
      <x15:pivotTableUISettings>
        <x15:activeTabTopLevelEntity name="[Table5]"/>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28AFC35-ECE7-44B9-89AC-6F79DD445170}" name="PivotTable5" cacheId="238" applyNumberFormats="0" applyBorderFormats="0" applyFontFormats="0" applyPatternFormats="0" applyAlignmentFormats="0" applyWidthHeightFormats="1" dataCaption="Values" tag="8fdb725d-79b8-4251-a2e5-af0c7bc7de6d" updatedVersion="6" minRefreshableVersion="3" useAutoFormatting="1" itemPrintTitles="1" createdVersion="5" indent="0" outline="1" outlineData="1" multipleFieldFilters="0">
  <location ref="I3:L62" firstHeaderRow="0" firstDataRow="1" firstDataCol="1"/>
  <pivotFields count="5">
    <pivotField dataField="1" subtotalTop="0" showAll="0" defaultSubtotal="0"/>
    <pivotField axis="axisRow" allDrilled="1" subtotalTop="0" showAll="0" dataSourceSort="1" defaultSubtotal="0" defaultAttributeDrillState="1">
      <items count="29">
        <item x="0"/>
        <item x="1"/>
        <item x="2"/>
        <item x="3"/>
        <item x="4"/>
        <item x="5"/>
        <item x="6"/>
        <item x="7"/>
        <item x="8"/>
        <item x="9"/>
        <item x="10"/>
        <item x="11"/>
        <item x="12"/>
        <item x="13"/>
        <item x="14"/>
        <item x="15"/>
        <item x="16"/>
        <item x="17"/>
        <item x="18"/>
        <item x="19"/>
        <item x="20"/>
        <item x="21"/>
        <item x="22"/>
        <item x="23"/>
        <item x="24"/>
        <item x="25"/>
        <item x="26"/>
        <item x="27"/>
        <item x="28"/>
      </items>
    </pivotField>
    <pivotField dataField="1" subtotalTop="0" showAll="0" defaultSubtotal="0"/>
    <pivotField axis="axisRow" allDrilled="1" subtotalTop="0" showAll="0" dataSourceSort="1" defaultSubtotal="0" defaultAttributeDrillState="1">
      <items count="2">
        <item x="0"/>
        <item x="1"/>
      </items>
    </pivotField>
    <pivotField dataField="1" subtotalTop="0" showAll="0" defaultSubtotal="0"/>
  </pivotFields>
  <rowFields count="2">
    <field x="1"/>
    <field x="3"/>
  </rowFields>
  <rowItems count="59">
    <i>
      <x/>
    </i>
    <i r="1">
      <x/>
    </i>
    <i>
      <x v="1"/>
    </i>
    <i r="1">
      <x/>
    </i>
    <i>
      <x v="2"/>
    </i>
    <i r="1">
      <x/>
    </i>
    <i>
      <x v="3"/>
    </i>
    <i r="1">
      <x/>
    </i>
    <i>
      <x v="4"/>
    </i>
    <i r="1">
      <x/>
    </i>
    <i>
      <x v="5"/>
    </i>
    <i r="1">
      <x/>
    </i>
    <i>
      <x v="6"/>
    </i>
    <i r="1">
      <x/>
    </i>
    <i>
      <x v="7"/>
    </i>
    <i r="1">
      <x/>
    </i>
    <i>
      <x v="8"/>
    </i>
    <i r="1">
      <x v="1"/>
    </i>
    <i>
      <x v="9"/>
    </i>
    <i r="1">
      <x/>
    </i>
    <i>
      <x v="10"/>
    </i>
    <i r="1">
      <x/>
    </i>
    <i>
      <x v="11"/>
    </i>
    <i r="1">
      <x/>
    </i>
    <i>
      <x v="12"/>
    </i>
    <i r="1">
      <x/>
    </i>
    <i>
      <x v="13"/>
    </i>
    <i r="1">
      <x/>
    </i>
    <i>
      <x v="14"/>
    </i>
    <i r="1">
      <x/>
    </i>
    <i>
      <x v="15"/>
    </i>
    <i r="1">
      <x/>
    </i>
    <i>
      <x v="16"/>
    </i>
    <i r="1">
      <x/>
    </i>
    <i>
      <x v="17"/>
    </i>
    <i r="1">
      <x/>
    </i>
    <i>
      <x v="18"/>
    </i>
    <i r="1">
      <x/>
    </i>
    <i>
      <x v="19"/>
    </i>
    <i r="1">
      <x/>
    </i>
    <i>
      <x v="20"/>
    </i>
    <i r="1">
      <x/>
    </i>
    <i>
      <x v="21"/>
    </i>
    <i r="1">
      <x/>
    </i>
    <i>
      <x v="22"/>
    </i>
    <i r="1">
      <x/>
    </i>
    <i>
      <x v="23"/>
    </i>
    <i r="1">
      <x/>
    </i>
    <i>
      <x v="24"/>
    </i>
    <i r="1">
      <x/>
    </i>
    <i>
      <x v="25"/>
    </i>
    <i r="1">
      <x/>
    </i>
    <i>
      <x v="26"/>
    </i>
    <i r="1">
      <x/>
    </i>
    <i>
      <x v="27"/>
    </i>
    <i r="1">
      <x/>
    </i>
    <i>
      <x v="28"/>
    </i>
    <i r="1">
      <x/>
    </i>
    <i t="grand">
      <x/>
    </i>
  </rowItems>
  <colFields count="1">
    <field x="-2"/>
  </colFields>
  <colItems count="3">
    <i>
      <x/>
    </i>
    <i i="1">
      <x v="1"/>
    </i>
    <i i="2">
      <x v="2"/>
    </i>
  </colItems>
  <dataFields count="3">
    <dataField name="Sum of Total Price" fld="0" baseField="0" baseItem="0"/>
    <dataField name="Sum of Price" fld="2" baseField="0" baseItem="0"/>
    <dataField name="Sum of Quantity" fld="4" baseField="0" baseItem="0"/>
  </dataFields>
  <formats count="58">
    <format dxfId="57">
      <pivotArea collapsedLevelsAreSubtotals="1" fieldPosition="0">
        <references count="3">
          <reference field="4294967294" count="2" selected="0">
            <x v="0"/>
            <x v="1"/>
          </reference>
          <reference field="1" count="1" selected="0">
            <x v="0"/>
          </reference>
          <reference field="3" count="1">
            <x v="0"/>
          </reference>
        </references>
      </pivotArea>
    </format>
    <format dxfId="56">
      <pivotArea collapsedLevelsAreSubtotals="1" fieldPosition="0">
        <references count="2">
          <reference field="4294967294" count="2" selected="0">
            <x v="0"/>
            <x v="1"/>
          </reference>
          <reference field="1" count="1">
            <x v="1"/>
          </reference>
        </references>
      </pivotArea>
    </format>
    <format dxfId="55">
      <pivotArea collapsedLevelsAreSubtotals="1" fieldPosition="0">
        <references count="3">
          <reference field="4294967294" count="2" selected="0">
            <x v="0"/>
            <x v="1"/>
          </reference>
          <reference field="1" count="1" selected="0">
            <x v="1"/>
          </reference>
          <reference field="3" count="1">
            <x v="0"/>
          </reference>
        </references>
      </pivotArea>
    </format>
    <format dxfId="54">
      <pivotArea collapsedLevelsAreSubtotals="1" fieldPosition="0">
        <references count="2">
          <reference field="4294967294" count="2" selected="0">
            <x v="0"/>
            <x v="1"/>
          </reference>
          <reference field="1" count="1">
            <x v="2"/>
          </reference>
        </references>
      </pivotArea>
    </format>
    <format dxfId="53">
      <pivotArea collapsedLevelsAreSubtotals="1" fieldPosition="0">
        <references count="3">
          <reference field="4294967294" count="2" selected="0">
            <x v="0"/>
            <x v="1"/>
          </reference>
          <reference field="1" count="1" selected="0">
            <x v="2"/>
          </reference>
          <reference field="3" count="1">
            <x v="0"/>
          </reference>
        </references>
      </pivotArea>
    </format>
    <format dxfId="52">
      <pivotArea collapsedLevelsAreSubtotals="1" fieldPosition="0">
        <references count="2">
          <reference field="4294967294" count="2" selected="0">
            <x v="0"/>
            <x v="1"/>
          </reference>
          <reference field="1" count="1">
            <x v="3"/>
          </reference>
        </references>
      </pivotArea>
    </format>
    <format dxfId="51">
      <pivotArea collapsedLevelsAreSubtotals="1" fieldPosition="0">
        <references count="3">
          <reference field="4294967294" count="2" selected="0">
            <x v="0"/>
            <x v="1"/>
          </reference>
          <reference field="1" count="1" selected="0">
            <x v="3"/>
          </reference>
          <reference field="3" count="1">
            <x v="0"/>
          </reference>
        </references>
      </pivotArea>
    </format>
    <format dxfId="50">
      <pivotArea collapsedLevelsAreSubtotals="1" fieldPosition="0">
        <references count="2">
          <reference field="4294967294" count="2" selected="0">
            <x v="0"/>
            <x v="1"/>
          </reference>
          <reference field="1" count="1">
            <x v="4"/>
          </reference>
        </references>
      </pivotArea>
    </format>
    <format dxfId="49">
      <pivotArea collapsedLevelsAreSubtotals="1" fieldPosition="0">
        <references count="3">
          <reference field="4294967294" count="2" selected="0">
            <x v="0"/>
            <x v="1"/>
          </reference>
          <reference field="1" count="1" selected="0">
            <x v="4"/>
          </reference>
          <reference field="3" count="1">
            <x v="0"/>
          </reference>
        </references>
      </pivotArea>
    </format>
    <format dxfId="48">
      <pivotArea collapsedLevelsAreSubtotals="1" fieldPosition="0">
        <references count="2">
          <reference field="4294967294" count="2" selected="0">
            <x v="0"/>
            <x v="1"/>
          </reference>
          <reference field="1" count="1">
            <x v="5"/>
          </reference>
        </references>
      </pivotArea>
    </format>
    <format dxfId="47">
      <pivotArea collapsedLevelsAreSubtotals="1" fieldPosition="0">
        <references count="3">
          <reference field="4294967294" count="2" selected="0">
            <x v="0"/>
            <x v="1"/>
          </reference>
          <reference field="1" count="1" selected="0">
            <x v="5"/>
          </reference>
          <reference field="3" count="1">
            <x v="0"/>
          </reference>
        </references>
      </pivotArea>
    </format>
    <format dxfId="46">
      <pivotArea collapsedLevelsAreSubtotals="1" fieldPosition="0">
        <references count="2">
          <reference field="4294967294" count="2" selected="0">
            <x v="0"/>
            <x v="1"/>
          </reference>
          <reference field="1" count="1">
            <x v="6"/>
          </reference>
        </references>
      </pivotArea>
    </format>
    <format dxfId="45">
      <pivotArea collapsedLevelsAreSubtotals="1" fieldPosition="0">
        <references count="3">
          <reference field="4294967294" count="2" selected="0">
            <x v="0"/>
            <x v="1"/>
          </reference>
          <reference field="1" count="1" selected="0">
            <x v="6"/>
          </reference>
          <reference field="3" count="1">
            <x v="0"/>
          </reference>
        </references>
      </pivotArea>
    </format>
    <format dxfId="44">
      <pivotArea collapsedLevelsAreSubtotals="1" fieldPosition="0">
        <references count="2">
          <reference field="4294967294" count="2" selected="0">
            <x v="0"/>
            <x v="1"/>
          </reference>
          <reference field="1" count="1">
            <x v="7"/>
          </reference>
        </references>
      </pivotArea>
    </format>
    <format dxfId="43">
      <pivotArea collapsedLevelsAreSubtotals="1" fieldPosition="0">
        <references count="3">
          <reference field="4294967294" count="2" selected="0">
            <x v="0"/>
            <x v="1"/>
          </reference>
          <reference field="1" count="1" selected="0">
            <x v="7"/>
          </reference>
          <reference field="3" count="1">
            <x v="0"/>
          </reference>
        </references>
      </pivotArea>
    </format>
    <format dxfId="42">
      <pivotArea collapsedLevelsAreSubtotals="1" fieldPosition="0">
        <references count="2">
          <reference field="4294967294" count="2" selected="0">
            <x v="0"/>
            <x v="1"/>
          </reference>
          <reference field="1" count="1">
            <x v="8"/>
          </reference>
        </references>
      </pivotArea>
    </format>
    <format dxfId="41">
      <pivotArea collapsedLevelsAreSubtotals="1" fieldPosition="0">
        <references count="3">
          <reference field="4294967294" count="2" selected="0">
            <x v="0"/>
            <x v="1"/>
          </reference>
          <reference field="1" count="1" selected="0">
            <x v="8"/>
          </reference>
          <reference field="3" count="1">
            <x v="1"/>
          </reference>
        </references>
      </pivotArea>
    </format>
    <format dxfId="40">
      <pivotArea collapsedLevelsAreSubtotals="1" fieldPosition="0">
        <references count="2">
          <reference field="4294967294" count="2" selected="0">
            <x v="0"/>
            <x v="1"/>
          </reference>
          <reference field="1" count="1">
            <x v="9"/>
          </reference>
        </references>
      </pivotArea>
    </format>
    <format dxfId="39">
      <pivotArea collapsedLevelsAreSubtotals="1" fieldPosition="0">
        <references count="3">
          <reference field="4294967294" count="2" selected="0">
            <x v="0"/>
            <x v="1"/>
          </reference>
          <reference field="1" count="1" selected="0">
            <x v="9"/>
          </reference>
          <reference field="3" count="1">
            <x v="0"/>
          </reference>
        </references>
      </pivotArea>
    </format>
    <format dxfId="38">
      <pivotArea collapsedLevelsAreSubtotals="1" fieldPosition="0">
        <references count="2">
          <reference field="4294967294" count="2" selected="0">
            <x v="0"/>
            <x v="1"/>
          </reference>
          <reference field="1" count="1">
            <x v="10"/>
          </reference>
        </references>
      </pivotArea>
    </format>
    <format dxfId="37">
      <pivotArea collapsedLevelsAreSubtotals="1" fieldPosition="0">
        <references count="3">
          <reference field="4294967294" count="2" selected="0">
            <x v="0"/>
            <x v="1"/>
          </reference>
          <reference field="1" count="1" selected="0">
            <x v="10"/>
          </reference>
          <reference field="3" count="1">
            <x v="0"/>
          </reference>
        </references>
      </pivotArea>
    </format>
    <format dxfId="36">
      <pivotArea collapsedLevelsAreSubtotals="1" fieldPosition="0">
        <references count="2">
          <reference field="4294967294" count="2" selected="0">
            <x v="0"/>
            <x v="1"/>
          </reference>
          <reference field="1" count="1">
            <x v="11"/>
          </reference>
        </references>
      </pivotArea>
    </format>
    <format dxfId="35">
      <pivotArea collapsedLevelsAreSubtotals="1" fieldPosition="0">
        <references count="3">
          <reference field="4294967294" count="2" selected="0">
            <x v="0"/>
            <x v="1"/>
          </reference>
          <reference field="1" count="1" selected="0">
            <x v="11"/>
          </reference>
          <reference field="3" count="1">
            <x v="0"/>
          </reference>
        </references>
      </pivotArea>
    </format>
    <format dxfId="34">
      <pivotArea collapsedLevelsAreSubtotals="1" fieldPosition="0">
        <references count="2">
          <reference field="4294967294" count="2" selected="0">
            <x v="0"/>
            <x v="1"/>
          </reference>
          <reference field="1" count="1">
            <x v="12"/>
          </reference>
        </references>
      </pivotArea>
    </format>
    <format dxfId="33">
      <pivotArea collapsedLevelsAreSubtotals="1" fieldPosition="0">
        <references count="3">
          <reference field="4294967294" count="2" selected="0">
            <x v="0"/>
            <x v="1"/>
          </reference>
          <reference field="1" count="1" selected="0">
            <x v="12"/>
          </reference>
          <reference field="3" count="1">
            <x v="0"/>
          </reference>
        </references>
      </pivotArea>
    </format>
    <format dxfId="32">
      <pivotArea collapsedLevelsAreSubtotals="1" fieldPosition="0">
        <references count="2">
          <reference field="4294967294" count="2" selected="0">
            <x v="0"/>
            <x v="1"/>
          </reference>
          <reference field="1" count="1">
            <x v="13"/>
          </reference>
        </references>
      </pivotArea>
    </format>
    <format dxfId="31">
      <pivotArea collapsedLevelsAreSubtotals="1" fieldPosition="0">
        <references count="3">
          <reference field="4294967294" count="2" selected="0">
            <x v="0"/>
            <x v="1"/>
          </reference>
          <reference field="1" count="1" selected="0">
            <x v="13"/>
          </reference>
          <reference field="3" count="1">
            <x v="0"/>
          </reference>
        </references>
      </pivotArea>
    </format>
    <format dxfId="30">
      <pivotArea collapsedLevelsAreSubtotals="1" fieldPosition="0">
        <references count="2">
          <reference field="4294967294" count="2" selected="0">
            <x v="0"/>
            <x v="1"/>
          </reference>
          <reference field="1" count="1">
            <x v="14"/>
          </reference>
        </references>
      </pivotArea>
    </format>
    <format dxfId="29">
      <pivotArea collapsedLevelsAreSubtotals="1" fieldPosition="0">
        <references count="3">
          <reference field="4294967294" count="2" selected="0">
            <x v="0"/>
            <x v="1"/>
          </reference>
          <reference field="1" count="1" selected="0">
            <x v="14"/>
          </reference>
          <reference field="3" count="1">
            <x v="0"/>
          </reference>
        </references>
      </pivotArea>
    </format>
    <format dxfId="28">
      <pivotArea collapsedLevelsAreSubtotals="1" fieldPosition="0">
        <references count="2">
          <reference field="4294967294" count="2" selected="0">
            <x v="0"/>
            <x v="1"/>
          </reference>
          <reference field="1" count="1">
            <x v="15"/>
          </reference>
        </references>
      </pivotArea>
    </format>
    <format dxfId="27">
      <pivotArea collapsedLevelsAreSubtotals="1" fieldPosition="0">
        <references count="3">
          <reference field="4294967294" count="2" selected="0">
            <x v="0"/>
            <x v="1"/>
          </reference>
          <reference field="1" count="1" selected="0">
            <x v="15"/>
          </reference>
          <reference field="3" count="1">
            <x v="0"/>
          </reference>
        </references>
      </pivotArea>
    </format>
    <format dxfId="26">
      <pivotArea collapsedLevelsAreSubtotals="1" fieldPosition="0">
        <references count="2">
          <reference field="4294967294" count="2" selected="0">
            <x v="0"/>
            <x v="1"/>
          </reference>
          <reference field="1" count="1">
            <x v="16"/>
          </reference>
        </references>
      </pivotArea>
    </format>
    <format dxfId="25">
      <pivotArea collapsedLevelsAreSubtotals="1" fieldPosition="0">
        <references count="3">
          <reference field="4294967294" count="2" selected="0">
            <x v="0"/>
            <x v="1"/>
          </reference>
          <reference field="1" count="1" selected="0">
            <x v="16"/>
          </reference>
          <reference field="3" count="1">
            <x v="0"/>
          </reference>
        </references>
      </pivotArea>
    </format>
    <format dxfId="24">
      <pivotArea collapsedLevelsAreSubtotals="1" fieldPosition="0">
        <references count="2">
          <reference field="4294967294" count="2" selected="0">
            <x v="0"/>
            <x v="1"/>
          </reference>
          <reference field="1" count="1">
            <x v="17"/>
          </reference>
        </references>
      </pivotArea>
    </format>
    <format dxfId="23">
      <pivotArea collapsedLevelsAreSubtotals="1" fieldPosition="0">
        <references count="3">
          <reference field="4294967294" count="2" selected="0">
            <x v="0"/>
            <x v="1"/>
          </reference>
          <reference field="1" count="1" selected="0">
            <x v="17"/>
          </reference>
          <reference field="3" count="1">
            <x v="0"/>
          </reference>
        </references>
      </pivotArea>
    </format>
    <format dxfId="22">
      <pivotArea collapsedLevelsAreSubtotals="1" fieldPosition="0">
        <references count="2">
          <reference field="4294967294" count="2" selected="0">
            <x v="0"/>
            <x v="1"/>
          </reference>
          <reference field="1" count="1">
            <x v="18"/>
          </reference>
        </references>
      </pivotArea>
    </format>
    <format dxfId="21">
      <pivotArea collapsedLevelsAreSubtotals="1" fieldPosition="0">
        <references count="3">
          <reference field="4294967294" count="2" selected="0">
            <x v="0"/>
            <x v="1"/>
          </reference>
          <reference field="1" count="1" selected="0">
            <x v="18"/>
          </reference>
          <reference field="3" count="1">
            <x v="0"/>
          </reference>
        </references>
      </pivotArea>
    </format>
    <format dxfId="20">
      <pivotArea collapsedLevelsAreSubtotals="1" fieldPosition="0">
        <references count="2">
          <reference field="4294967294" count="2" selected="0">
            <x v="0"/>
            <x v="1"/>
          </reference>
          <reference field="1" count="1">
            <x v="19"/>
          </reference>
        </references>
      </pivotArea>
    </format>
    <format dxfId="19">
      <pivotArea collapsedLevelsAreSubtotals="1" fieldPosition="0">
        <references count="3">
          <reference field="4294967294" count="2" selected="0">
            <x v="0"/>
            <x v="1"/>
          </reference>
          <reference field="1" count="1" selected="0">
            <x v="19"/>
          </reference>
          <reference field="3" count="1">
            <x v="0"/>
          </reference>
        </references>
      </pivotArea>
    </format>
    <format dxfId="18">
      <pivotArea collapsedLevelsAreSubtotals="1" fieldPosition="0">
        <references count="2">
          <reference field="4294967294" count="2" selected="0">
            <x v="0"/>
            <x v="1"/>
          </reference>
          <reference field="1" count="1">
            <x v="20"/>
          </reference>
        </references>
      </pivotArea>
    </format>
    <format dxfId="17">
      <pivotArea collapsedLevelsAreSubtotals="1" fieldPosition="0">
        <references count="3">
          <reference field="4294967294" count="2" selected="0">
            <x v="0"/>
            <x v="1"/>
          </reference>
          <reference field="1" count="1" selected="0">
            <x v="20"/>
          </reference>
          <reference field="3" count="1">
            <x v="0"/>
          </reference>
        </references>
      </pivotArea>
    </format>
    <format dxfId="16">
      <pivotArea collapsedLevelsAreSubtotals="1" fieldPosition="0">
        <references count="2">
          <reference field="4294967294" count="2" selected="0">
            <x v="0"/>
            <x v="1"/>
          </reference>
          <reference field="1" count="1">
            <x v="21"/>
          </reference>
        </references>
      </pivotArea>
    </format>
    <format dxfId="15">
      <pivotArea collapsedLevelsAreSubtotals="1" fieldPosition="0">
        <references count="3">
          <reference field="4294967294" count="2" selected="0">
            <x v="0"/>
            <x v="1"/>
          </reference>
          <reference field="1" count="1" selected="0">
            <x v="21"/>
          </reference>
          <reference field="3" count="1">
            <x v="0"/>
          </reference>
        </references>
      </pivotArea>
    </format>
    <format dxfId="14">
      <pivotArea collapsedLevelsAreSubtotals="1" fieldPosition="0">
        <references count="2">
          <reference field="4294967294" count="2" selected="0">
            <x v="0"/>
            <x v="1"/>
          </reference>
          <reference field="1" count="1">
            <x v="22"/>
          </reference>
        </references>
      </pivotArea>
    </format>
    <format dxfId="13">
      <pivotArea collapsedLevelsAreSubtotals="1" fieldPosition="0">
        <references count="3">
          <reference field="4294967294" count="2" selected="0">
            <x v="0"/>
            <x v="1"/>
          </reference>
          <reference field="1" count="1" selected="0">
            <x v="22"/>
          </reference>
          <reference field="3" count="1">
            <x v="0"/>
          </reference>
        </references>
      </pivotArea>
    </format>
    <format dxfId="12">
      <pivotArea collapsedLevelsAreSubtotals="1" fieldPosition="0">
        <references count="2">
          <reference field="4294967294" count="2" selected="0">
            <x v="0"/>
            <x v="1"/>
          </reference>
          <reference field="1" count="1">
            <x v="23"/>
          </reference>
        </references>
      </pivotArea>
    </format>
    <format dxfId="11">
      <pivotArea collapsedLevelsAreSubtotals="1" fieldPosition="0">
        <references count="3">
          <reference field="4294967294" count="2" selected="0">
            <x v="0"/>
            <x v="1"/>
          </reference>
          <reference field="1" count="1" selected="0">
            <x v="23"/>
          </reference>
          <reference field="3" count="1">
            <x v="0"/>
          </reference>
        </references>
      </pivotArea>
    </format>
    <format dxfId="10">
      <pivotArea collapsedLevelsAreSubtotals="1" fieldPosition="0">
        <references count="2">
          <reference field="4294967294" count="2" selected="0">
            <x v="0"/>
            <x v="1"/>
          </reference>
          <reference field="1" count="1">
            <x v="24"/>
          </reference>
        </references>
      </pivotArea>
    </format>
    <format dxfId="9">
      <pivotArea collapsedLevelsAreSubtotals="1" fieldPosition="0">
        <references count="3">
          <reference field="4294967294" count="2" selected="0">
            <x v="0"/>
            <x v="1"/>
          </reference>
          <reference field="1" count="1" selected="0">
            <x v="24"/>
          </reference>
          <reference field="3" count="1">
            <x v="0"/>
          </reference>
        </references>
      </pivotArea>
    </format>
    <format dxfId="8">
      <pivotArea collapsedLevelsAreSubtotals="1" fieldPosition="0">
        <references count="2">
          <reference field="4294967294" count="2" selected="0">
            <x v="0"/>
            <x v="1"/>
          </reference>
          <reference field="1" count="1">
            <x v="25"/>
          </reference>
        </references>
      </pivotArea>
    </format>
    <format dxfId="7">
      <pivotArea collapsedLevelsAreSubtotals="1" fieldPosition="0">
        <references count="3">
          <reference field="4294967294" count="2" selected="0">
            <x v="0"/>
            <x v="1"/>
          </reference>
          <reference field="1" count="1" selected="0">
            <x v="25"/>
          </reference>
          <reference field="3" count="1">
            <x v="0"/>
          </reference>
        </references>
      </pivotArea>
    </format>
    <format dxfId="6">
      <pivotArea collapsedLevelsAreSubtotals="1" fieldPosition="0">
        <references count="2">
          <reference field="4294967294" count="2" selected="0">
            <x v="0"/>
            <x v="1"/>
          </reference>
          <reference field="1" count="1">
            <x v="26"/>
          </reference>
        </references>
      </pivotArea>
    </format>
    <format dxfId="5">
      <pivotArea collapsedLevelsAreSubtotals="1" fieldPosition="0">
        <references count="3">
          <reference field="4294967294" count="2" selected="0">
            <x v="0"/>
            <x v="1"/>
          </reference>
          <reference field="1" count="1" selected="0">
            <x v="26"/>
          </reference>
          <reference field="3" count="1">
            <x v="0"/>
          </reference>
        </references>
      </pivotArea>
    </format>
    <format dxfId="4">
      <pivotArea collapsedLevelsAreSubtotals="1" fieldPosition="0">
        <references count="2">
          <reference field="4294967294" count="2" selected="0">
            <x v="0"/>
            <x v="1"/>
          </reference>
          <reference field="1" count="1">
            <x v="27"/>
          </reference>
        </references>
      </pivotArea>
    </format>
    <format dxfId="3">
      <pivotArea collapsedLevelsAreSubtotals="1" fieldPosition="0">
        <references count="3">
          <reference field="4294967294" count="2" selected="0">
            <x v="0"/>
            <x v="1"/>
          </reference>
          <reference field="1" count="1" selected="0">
            <x v="27"/>
          </reference>
          <reference field="3" count="1">
            <x v="0"/>
          </reference>
        </references>
      </pivotArea>
    </format>
    <format dxfId="2">
      <pivotArea collapsedLevelsAreSubtotals="1" fieldPosition="0">
        <references count="2">
          <reference field="4294967294" count="2" selected="0">
            <x v="0"/>
            <x v="1"/>
          </reference>
          <reference field="1" count="1">
            <x v="28"/>
          </reference>
        </references>
      </pivotArea>
    </format>
    <format dxfId="1">
      <pivotArea collapsedLevelsAreSubtotals="1" fieldPosition="0">
        <references count="3">
          <reference field="4294967294" count="2" selected="0">
            <x v="0"/>
            <x v="1"/>
          </reference>
          <reference field="1" count="1" selected="0">
            <x v="28"/>
          </reference>
          <reference field="3" count="1">
            <x v="0"/>
          </reference>
        </references>
      </pivotArea>
    </format>
    <format dxfId="0">
      <pivotArea field="1" grandRow="1" outline="0" collapsedLevelsAreSubtotals="1" axis="axisRow" fieldPosition="0">
        <references count="1">
          <reference field="4294967294" count="2" selected="0">
            <x v="0"/>
            <x v="1"/>
          </reference>
        </references>
      </pivotArea>
    </format>
  </format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6"/>
    <rowHierarchyUsage hierarchyUsage="19"/>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5]"/>
        <x15:activeTabTopLevelEntity name="[CUSTOMERS]"/>
        <x15:activeTabTopLevelEntity name="[TRANSACTION]"/>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_ID" xr10:uid="{5DA3CCCE-7A63-40C8-B457-37B011892A98}" sourceName="[TRANSACTION].[Ship ID]">
  <data>
    <olap pivotCacheId="1602257431">
      <levels count="2">
        <level uniqueName="[TRANSACTION].[Ship ID].[(All)]" sourceCaption="(All)" count="0"/>
        <level uniqueName="[TRANSACTION].[Ship ID].[Ship ID]" sourceCaption="Ship ID" count="4">
          <ranges>
            <range startItem="0">
              <i n="[TRANSACTION].[Ship ID].&amp;[S01]" c="S01"/>
              <i n="[TRANSACTION].[Ship ID].&amp;[S02]" c="S02"/>
              <i n="[TRANSACTION].[Ship ID].&amp;[S03]" c="S03"/>
              <i n="[TRANSACTION].[Ship ID].&amp;" c="(blank)" nd="1"/>
            </range>
          </ranges>
        </level>
      </levels>
      <selections count="1">
        <selection n="[TRANSACTION].[Ship ID].[All]"/>
      </selections>
    </olap>
  </data>
  <extLst>
    <x:ext xmlns:x15="http://schemas.microsoft.com/office/spreadsheetml/2010/11/main" uri="{03082B11-2C62-411c-B77F-237D8FCFBE4C}">
      <x15:slicerCachePivotTables>
        <pivotTable tabId="4294967295" name="PivotChartTable2"/>
      </x15:slicerCachePivotTables>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6B06056B-EDBB-43F3-BE27-58CD2CE65FB4}" sourceName="[TRANSACTION].[State]">
  <data>
    <olap pivotCacheId="1602257431">
      <levels count="2">
        <level uniqueName="[TRANSACTION].[State].[(All)]" sourceCaption="(All)" count="0"/>
        <level uniqueName="[TRANSACTION].[State].[State]" sourceCaption="State" count="8">
          <ranges>
            <range startItem="0">
              <i n="[TRANSACTION].[State].&amp;[Bandung]" c="Bandung"/>
              <i n="[TRANSACTION].[State].&amp;[Depok]" c="Depok"/>
              <i n="[TRANSACTION].[State].&amp;[Jakarta]" c="Jakarta"/>
              <i n="[TRANSACTION].[State].&amp;[Malang]" c="Malang"/>
              <i n="[TRANSACTION].[State].&amp;[Semarang]" c="Semarang"/>
              <i n="[TRANSACTION].[State].&amp;[Surabaya]" c="Surabaya"/>
              <i n="[TRANSACTION].[State].&amp;[Yogyakarta]" c="Yogyakarta"/>
              <i n="[TRANSACTION].[State].&amp;" c="(blank)" nd="1"/>
            </range>
          </ranges>
        </level>
      </levels>
      <selections count="1">
        <selection n="[TRANSACTION].[State].[All]"/>
      </selections>
    </olap>
  </data>
  <extLst>
    <x:ext xmlns:x15="http://schemas.microsoft.com/office/spreadsheetml/2010/11/main" uri="{03082B11-2C62-411c-B77F-237D8FCFBE4C}">
      <x15:slicerCachePivotTables>
        <pivotTable tabId="4294967295" name="PivotChartTable3"/>
      </x15:slicerCachePivotTables>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0C855399-222B-42A8-9C48-EE103B8B6EB7}" sourceName="[TRANSACTION].[Category]">
  <data>
    <olap pivotCacheId="1602257431">
      <levels count="2">
        <level uniqueName="[TRANSACTION].[Category].[(All)]" sourceCaption="(All)" count="0"/>
        <level uniqueName="[TRANSACTION].[Category].[Category]" sourceCaption="Category" count="4">
          <ranges>
            <range startItem="0">
              <i n="[TRANSACTION].[Category].&amp;[Bakery Products]" c="Bakery Products"/>
              <i n="[TRANSACTION].[Category].&amp;[Confectionery Products]" c="Confectionery Products"/>
              <i n="[TRANSACTION].[Category].&amp;[Milk And Dairy Products]" c="Milk And Dairy Products"/>
              <i n="[TRANSACTION].[Category].&amp;" c="(blank)" nd="1"/>
            </range>
          </ranges>
        </level>
      </levels>
      <selections count="1">
        <selection n="[TRANSACTION].[Category].[All]"/>
      </selections>
    </olap>
  </data>
  <extLst>
    <x:ext xmlns:x15="http://schemas.microsoft.com/office/spreadsheetml/2010/11/main" uri="{03082B11-2C62-411c-B77F-237D8FCFBE4C}">
      <x15:slicerCachePivotTables>
        <pivotTable tabId="4294967295" name="PivotChartTable4"/>
      </x15:slicerCachePivotTables>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 ID" xr10:uid="{E2812363-0467-4BEF-B6F8-057C75CF4BC1}" cache="Slicer_Ship_ID" caption="Ship ID" level="1" rowHeight="234950"/>
  <slicer name="State" xr10:uid="{83939660-D78D-4EE6-8BC4-D51B875BF184}" cache="Slicer_State" caption="State" level="1" rowHeight="234950"/>
  <slicer name="Category" xr10:uid="{6BCB003F-7046-483B-983C-55E5809E6104}" cache="Slicer_Category" caption="Category" level="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158BB5-270A-4EF4-8B08-60139F4522D8}" name="Table1" displayName="Table1" ref="A1:J30" totalsRowShown="0" headerRowDxfId="98" dataDxfId="97">
  <autoFilter ref="A1:J30" xr:uid="{62658610-7BA6-4DD2-93E7-B1D6263C3529}"/>
  <tableColumns count="10">
    <tableColumn id="1" xr3:uid="{D4DCF62C-C16A-421E-B99E-EBC02E52FE43}" name="Customer ID" dataDxfId="96"/>
    <tableColumn id="2" xr3:uid="{DAE8843C-1DCC-4346-9603-5899F9C6E856}" name="Customer Name" dataDxfId="95"/>
    <tableColumn id="3" xr3:uid="{07AE22FF-B4A2-41D0-8E80-D4066A1E4DF2}" name="Customer Birth" dataDxfId="94"/>
    <tableColumn id="4" xr3:uid="{C1B20B1E-12C3-4AF9-88DF-31CBC242B6BD}" name="Age" dataDxfId="93">
      <calculatedColumnFormula>DATEDIF(C2,TODAY(),"Y")</calculatedColumnFormula>
    </tableColumn>
    <tableColumn id="5" xr3:uid="{FD3FBBEE-690D-4178-9154-89AD15C7DFFC}" name="Customer Address" dataDxfId="92"/>
    <tableColumn id="6" xr3:uid="{92649F3B-F2B6-41CF-AFAE-3FC928168D1B}" name="Customer Telp" dataDxfId="91"/>
    <tableColumn id="7" xr3:uid="{4307F29B-1627-440C-9236-A06A3E2A5860}" name="Country" dataDxfId="90"/>
    <tableColumn id="8" xr3:uid="{73C4BF25-5B1B-44A7-B837-A75ACB3B7954}" name="City" dataDxfId="89"/>
    <tableColumn id="9" xr3:uid="{923996D4-3408-4C29-A994-1B1855DD222D}" name="State" dataDxfId="88"/>
    <tableColumn id="11" xr3:uid="{689B7961-8963-470F-94FB-C2C9555481DC}" name="Postal Code" dataDxfId="8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5A4B27D-F638-4CE8-99CA-BB40E3ABDF99}" name="Table2" displayName="Table2" ref="A1:F40" totalsRowShown="0" headerRowDxfId="86" dataDxfId="85">
  <autoFilter ref="A1:F40" xr:uid="{A37C498F-84CF-4E18-8319-9BC378DD42D3}"/>
  <tableColumns count="6">
    <tableColumn id="1" xr3:uid="{3EF12017-2889-4AD0-8843-64C21FB62249}" name="Item ID" dataDxfId="84"/>
    <tableColumn id="2" xr3:uid="{83010ABF-B188-46AB-8E22-2F802EE0A2EA}" name="Category" dataDxfId="83"/>
    <tableColumn id="3" xr3:uid="{D97D6DFB-93B2-43A5-BE63-ED1AF43AD7C4}" name="Sub Category" dataDxfId="82"/>
    <tableColumn id="4" xr3:uid="{40E6BB1F-8327-48F2-8197-301647B48A9D}" name="Item Name" dataDxfId="81"/>
    <tableColumn id="5" xr3:uid="{991C3984-E507-4F4D-BC08-1FBBE0E9DBD1}" name="Cost Price Per Unit" dataDxfId="80" dataCellStyle="Comma"/>
    <tableColumn id="6" xr3:uid="{FCB6AC53-43D8-4B91-AA01-372D33B07EEC}" name="Sale Price Per Unit" dataDxfId="79" dataCellStyle="Comma"/>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45C5A95-47BA-4700-8E12-51D63481A816}" name="Table3" displayName="Table3" ref="H1:I4" totalsRowShown="0" headerRowDxfId="78">
  <autoFilter ref="H1:I4" xr:uid="{F0AB7297-1FA4-4801-A08C-65CC8560BF0F}"/>
  <tableColumns count="2">
    <tableColumn id="1" xr3:uid="{0323EF54-141F-4F73-B816-A87E7F6FBF7E}" name="Code" dataDxfId="77"/>
    <tableColumn id="2" xr3:uid="{229A090B-AEB9-49E6-AD64-04249E5185D7}" name="Item Mutation" dataDxfId="76"/>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16D02BF-B3BC-4EB7-9686-3BC7FF83C858}" name="Table4" displayName="Table4" ref="A1:I30" totalsRowShown="0" dataDxfId="75">
  <autoFilter ref="A1:I30" xr:uid="{6ECA1D84-007D-4B25-81A9-ADFC2F9C3CBC}"/>
  <tableColumns count="9">
    <tableColumn id="1" xr3:uid="{48A64987-7AAF-4500-BCF1-F6A0422A69C5}" name="Transaction ID" dataDxfId="74"/>
    <tableColumn id="2" xr3:uid="{5451CFB0-FF44-48B5-B2C1-06559F026010}" name="Transaction Date" dataDxfId="73"/>
    <tableColumn id="3" xr3:uid="{8D2C0A35-77DF-4532-B29E-9ADF35763F8D}" name="Ship Date" dataDxfId="72"/>
    <tableColumn id="4" xr3:uid="{C27EC1A6-A19F-4F38-88E1-D66DDDA72D33}" name="Ship ID" dataDxfId="71"/>
    <tableColumn id="5" xr3:uid="{72156A8B-BB1E-4C9E-AA4E-2CD30EAAB007}" name="Customer ID" dataDxfId="70"/>
    <tableColumn id="11" xr3:uid="{D669C0B7-06FE-40F3-B11E-B669A8313D15}" name="Customer Name" dataDxfId="69">
      <calculatedColumnFormula>VLOOKUP(E2,CUSTOMERS!A1:J30,2,0)</calculatedColumnFormula>
    </tableColumn>
    <tableColumn id="12" xr3:uid="{ECEFF52C-F63B-4C40-94D7-19A97FCC0A84}" name="State" dataDxfId="68">
      <calculatedColumnFormula>VLOOKUP(E2,CUSTOMERS!A1:J30,9,0)</calculatedColumnFormula>
    </tableColumn>
    <tableColumn id="16" xr3:uid="{CFF8BAD0-5972-418E-B084-5D7537B54CD2}" name="Item ID" dataDxfId="67"/>
    <tableColumn id="10" xr3:uid="{E7D1C02F-17DA-48D9-8C2F-AA043333B6A1}" name="Category" dataDxfId="66">
      <calculatedColumnFormula>VLOOKUP(H2,ITEM!A1:F40,2,0)</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CBD310B-6FF8-446D-9E18-32A01F9D07B4}" name="Table5" displayName="Table5" ref="J1:P30" totalsRowShown="0" dataDxfId="65">
  <autoFilter ref="J1:P30" xr:uid="{7E6B5D28-61BE-4A18-BAA5-D27FF6DEDF4A}"/>
  <tableColumns count="7">
    <tableColumn id="1" xr3:uid="{01AB2F31-FB93-4E39-AA4E-765ABE148880}" name="Item Name" dataDxfId="64">
      <calculatedColumnFormula>VLOOKUP(H2,ITEM!A1:F40,4,0)</calculatedColumnFormula>
    </tableColumn>
    <tableColumn id="2" xr3:uid="{FFF685AB-F2D6-4786-9179-1EC730FC9BB8}" name="Quantity" dataDxfId="63">
      <calculatedColumnFormula>VLOOKUP(H2,STOK!$A$1:$H$40,6,0)</calculatedColumnFormula>
    </tableColumn>
    <tableColumn id="3" xr3:uid="{ABBF384A-B1CE-4FFE-8C9F-8A69C349E718}" name="Price" dataDxfId="62" dataCellStyle="Currency [0]">
      <calculatedColumnFormula>VLOOKUP(H2,ITEM!A1:F40,6,0)</calculatedColumnFormula>
    </tableColumn>
    <tableColumn id="4" xr3:uid="{F279F136-0665-4E93-BC5D-93C1483AB182}" name="Discount" dataDxfId="61">
      <calculatedColumnFormula>IF(K2&gt;=5,"20%",IF(K2&lt;5,"0"))</calculatedColumnFormula>
    </tableColumn>
    <tableColumn id="5" xr3:uid="{D851B084-0325-4B61-8CFF-87F27C3194DC}" name="Total Price" dataDxfId="60">
      <calculatedColumnFormula>IF(M2="0",(K2*L2),IF(M2="20%",((K2*L2*20/100))))</calculatedColumnFormula>
    </tableColumn>
    <tableColumn id="6" xr3:uid="{3188C0C8-84CE-4218-90DF-FD33AD771CC8}" name="Shipping Charges" dataDxfId="59" dataCellStyle="Currency [0]">
      <calculatedColumnFormula>IFERROR(VLOOKUP(D2,CUSTOMERS!$L$2:$O$5,4,0),"")</calculatedColumnFormula>
    </tableColumn>
    <tableColumn id="7" xr3:uid="{60FB730D-F7A4-4A01-90B5-F7B630E2CB84}" name="Total Expense Per Item" dataDxfId="58">
      <calculatedColumnFormula>(N2+O2)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9AC23-EC77-45F1-B30E-BC1E7BC40757}">
  <dimension ref="A1:O30"/>
  <sheetViews>
    <sheetView workbookViewId="0">
      <selection activeCell="B2" sqref="B2:B30"/>
    </sheetView>
  </sheetViews>
  <sheetFormatPr defaultRowHeight="14.4" x14ac:dyDescent="0.3"/>
  <cols>
    <col min="1" max="1" width="16" customWidth="1"/>
    <col min="2" max="2" width="23.88671875" customWidth="1"/>
    <col min="3" max="3" width="19.5546875" customWidth="1"/>
    <col min="4" max="4" width="10.44140625" customWidth="1"/>
    <col min="5" max="5" width="34.33203125" customWidth="1"/>
    <col min="6" max="6" width="15.88671875" customWidth="1"/>
    <col min="7" max="7" width="15.21875" customWidth="1"/>
    <col min="8" max="8" width="13.88671875" customWidth="1"/>
    <col min="9" max="9" width="10.44140625" customWidth="1"/>
    <col min="10" max="11" width="11.44140625" customWidth="1"/>
    <col min="12" max="12" width="17" customWidth="1"/>
    <col min="13" max="13" width="22.21875" customWidth="1"/>
    <col min="14" max="14" width="13.88671875" customWidth="1"/>
  </cols>
  <sheetData>
    <row r="1" spans="1:15" ht="15.6" x14ac:dyDescent="0.3">
      <c r="A1" s="16" t="s">
        <v>0</v>
      </c>
      <c r="B1" s="13" t="s">
        <v>1</v>
      </c>
      <c r="C1" s="13" t="s">
        <v>2</v>
      </c>
      <c r="D1" s="13" t="s">
        <v>3</v>
      </c>
      <c r="E1" s="13" t="s">
        <v>4</v>
      </c>
      <c r="F1" s="13" t="s">
        <v>5</v>
      </c>
      <c r="G1" s="13" t="s">
        <v>6</v>
      </c>
      <c r="H1" s="13" t="s">
        <v>7</v>
      </c>
      <c r="I1" s="13" t="s">
        <v>8</v>
      </c>
      <c r="J1" s="13" t="s">
        <v>9</v>
      </c>
      <c r="L1" s="17"/>
      <c r="N1" s="18"/>
      <c r="O1" s="18"/>
    </row>
    <row r="2" spans="1:15" x14ac:dyDescent="0.3">
      <c r="A2" s="6" t="s">
        <v>41</v>
      </c>
      <c r="B2" s="6" t="s">
        <v>10</v>
      </c>
      <c r="C2" s="7">
        <v>36495</v>
      </c>
      <c r="D2" s="6">
        <f t="shared" ref="D2:D30" ca="1" si="0">DATEDIF(C2,TODAY(),"Y")</f>
        <v>22</v>
      </c>
      <c r="E2" s="6" t="s">
        <v>68</v>
      </c>
      <c r="F2" s="8">
        <v>87851423695</v>
      </c>
      <c r="G2" s="6" t="s">
        <v>69</v>
      </c>
      <c r="H2" s="6" t="s">
        <v>70</v>
      </c>
      <c r="I2" s="6" t="s">
        <v>71</v>
      </c>
      <c r="J2" s="6">
        <v>40174</v>
      </c>
      <c r="L2" s="19" t="s">
        <v>266</v>
      </c>
      <c r="M2" s="19" t="s">
        <v>270</v>
      </c>
      <c r="N2" s="19" t="s">
        <v>271</v>
      </c>
      <c r="O2" s="19" t="s">
        <v>218</v>
      </c>
    </row>
    <row r="3" spans="1:15" x14ac:dyDescent="0.3">
      <c r="A3" s="6" t="s">
        <v>36</v>
      </c>
      <c r="B3" s="6" t="s">
        <v>11</v>
      </c>
      <c r="C3" s="7">
        <v>36842</v>
      </c>
      <c r="D3" s="6">
        <f t="shared" ca="1" si="0"/>
        <v>21</v>
      </c>
      <c r="E3" s="6" t="s">
        <v>72</v>
      </c>
      <c r="F3" s="8">
        <v>82833904101</v>
      </c>
      <c r="G3" s="6" t="s">
        <v>69</v>
      </c>
      <c r="H3" s="6" t="s">
        <v>74</v>
      </c>
      <c r="I3" s="6" t="s">
        <v>73</v>
      </c>
      <c r="J3" s="6">
        <v>15510</v>
      </c>
      <c r="L3" s="2" t="s">
        <v>267</v>
      </c>
      <c r="M3" s="2" t="s">
        <v>272</v>
      </c>
      <c r="N3" s="2" t="s">
        <v>273</v>
      </c>
      <c r="O3" s="2">
        <v>40000</v>
      </c>
    </row>
    <row r="4" spans="1:15" x14ac:dyDescent="0.3">
      <c r="A4" s="6" t="s">
        <v>38</v>
      </c>
      <c r="B4" s="6" t="s">
        <v>12</v>
      </c>
      <c r="C4" s="7">
        <v>37314</v>
      </c>
      <c r="D4" s="6">
        <f t="shared" ca="1" si="0"/>
        <v>19</v>
      </c>
      <c r="E4" s="6" t="s">
        <v>75</v>
      </c>
      <c r="F4" s="8">
        <v>85655030705</v>
      </c>
      <c r="G4" s="6" t="s">
        <v>69</v>
      </c>
      <c r="H4" s="6" t="s">
        <v>77</v>
      </c>
      <c r="I4" s="6" t="s">
        <v>76</v>
      </c>
      <c r="J4" s="6">
        <v>16431</v>
      </c>
      <c r="L4" s="2" t="s">
        <v>268</v>
      </c>
      <c r="M4" s="2" t="s">
        <v>274</v>
      </c>
      <c r="N4" s="2" t="s">
        <v>275</v>
      </c>
      <c r="O4" s="2">
        <v>30000</v>
      </c>
    </row>
    <row r="5" spans="1:15" x14ac:dyDescent="0.3">
      <c r="A5" s="6" t="s">
        <v>40</v>
      </c>
      <c r="B5" s="6" t="s">
        <v>13</v>
      </c>
      <c r="C5" s="7">
        <v>35403</v>
      </c>
      <c r="D5" s="6">
        <f t="shared" ca="1" si="0"/>
        <v>25</v>
      </c>
      <c r="E5" s="6" t="s">
        <v>78</v>
      </c>
      <c r="F5" s="8">
        <v>85730667835</v>
      </c>
      <c r="G5" s="6" t="s">
        <v>69</v>
      </c>
      <c r="H5" s="6" t="s">
        <v>74</v>
      </c>
      <c r="I5" s="6" t="s">
        <v>73</v>
      </c>
      <c r="J5" s="6">
        <v>10320</v>
      </c>
      <c r="L5" s="2" t="s">
        <v>269</v>
      </c>
      <c r="M5" s="2" t="s">
        <v>276</v>
      </c>
      <c r="N5" s="2" t="s">
        <v>277</v>
      </c>
      <c r="O5" s="2">
        <v>20000</v>
      </c>
    </row>
    <row r="6" spans="1:15" x14ac:dyDescent="0.3">
      <c r="A6" s="6" t="s">
        <v>39</v>
      </c>
      <c r="B6" s="6" t="s">
        <v>14</v>
      </c>
      <c r="C6" s="7">
        <v>35038</v>
      </c>
      <c r="D6" s="6">
        <f t="shared" ca="1" si="0"/>
        <v>26</v>
      </c>
      <c r="E6" s="6" t="s">
        <v>79</v>
      </c>
      <c r="F6" s="8">
        <v>87850605356</v>
      </c>
      <c r="G6" s="6" t="s">
        <v>69</v>
      </c>
      <c r="H6" s="6" t="s">
        <v>74</v>
      </c>
      <c r="I6" s="6" t="s">
        <v>73</v>
      </c>
      <c r="J6" s="6">
        <v>11530</v>
      </c>
    </row>
    <row r="7" spans="1:15" x14ac:dyDescent="0.3">
      <c r="A7" s="6" t="s">
        <v>42</v>
      </c>
      <c r="B7" s="6" t="s">
        <v>15</v>
      </c>
      <c r="C7" s="7">
        <v>33548</v>
      </c>
      <c r="D7" s="6">
        <f t="shared" ca="1" si="0"/>
        <v>30</v>
      </c>
      <c r="E7" s="6" t="s">
        <v>80</v>
      </c>
      <c r="F7" s="8">
        <v>85231770004</v>
      </c>
      <c r="G7" s="6" t="s">
        <v>69</v>
      </c>
      <c r="H7" s="6" t="s">
        <v>81</v>
      </c>
      <c r="I7" s="6" t="s">
        <v>82</v>
      </c>
      <c r="J7" s="6">
        <v>60117</v>
      </c>
    </row>
    <row r="8" spans="1:15" x14ac:dyDescent="0.3">
      <c r="A8" s="6" t="s">
        <v>43</v>
      </c>
      <c r="B8" s="6" t="s">
        <v>16</v>
      </c>
      <c r="C8" s="7">
        <v>35527</v>
      </c>
      <c r="D8" s="6">
        <f t="shared" ca="1" si="0"/>
        <v>24</v>
      </c>
      <c r="E8" s="6" t="s">
        <v>83</v>
      </c>
      <c r="F8" s="8">
        <v>87850032365</v>
      </c>
      <c r="G8" s="6" t="s">
        <v>69</v>
      </c>
      <c r="H8" s="6" t="s">
        <v>74</v>
      </c>
      <c r="I8" s="6" t="s">
        <v>73</v>
      </c>
      <c r="J8" s="6">
        <v>10160</v>
      </c>
    </row>
    <row r="9" spans="1:15" x14ac:dyDescent="0.3">
      <c r="A9" s="6" t="s">
        <v>45</v>
      </c>
      <c r="B9" s="6" t="s">
        <v>44</v>
      </c>
      <c r="C9" s="7">
        <v>34766</v>
      </c>
      <c r="D9" s="6">
        <f t="shared" ca="1" si="0"/>
        <v>26</v>
      </c>
      <c r="E9" s="6" t="s">
        <v>84</v>
      </c>
      <c r="F9" s="8">
        <v>81330010166</v>
      </c>
      <c r="G9" s="6" t="s">
        <v>69</v>
      </c>
      <c r="H9" s="6" t="s">
        <v>81</v>
      </c>
      <c r="I9" s="6" t="s">
        <v>82</v>
      </c>
      <c r="J9" s="6">
        <v>60231</v>
      </c>
    </row>
    <row r="10" spans="1:15" x14ac:dyDescent="0.3">
      <c r="A10" s="6" t="s">
        <v>46</v>
      </c>
      <c r="B10" s="6" t="s">
        <v>17</v>
      </c>
      <c r="C10" s="7">
        <v>35712</v>
      </c>
      <c r="D10" s="6">
        <f t="shared" ca="1" si="0"/>
        <v>24</v>
      </c>
      <c r="E10" s="6" t="s">
        <v>85</v>
      </c>
      <c r="F10" s="8">
        <v>89772799201</v>
      </c>
      <c r="G10" s="6" t="s">
        <v>69</v>
      </c>
      <c r="H10" s="6" t="s">
        <v>74</v>
      </c>
      <c r="I10" s="6" t="s">
        <v>73</v>
      </c>
      <c r="J10" s="6">
        <v>16963</v>
      </c>
    </row>
    <row r="11" spans="1:15" x14ac:dyDescent="0.3">
      <c r="A11" s="6" t="s">
        <v>47</v>
      </c>
      <c r="B11" s="6" t="s">
        <v>18</v>
      </c>
      <c r="C11" s="7">
        <v>25232</v>
      </c>
      <c r="D11" s="6">
        <f t="shared" ca="1" si="0"/>
        <v>52</v>
      </c>
      <c r="E11" s="6" t="s">
        <v>86</v>
      </c>
      <c r="F11" s="8">
        <v>81751121141</v>
      </c>
      <c r="G11" s="6" t="s">
        <v>69</v>
      </c>
      <c r="H11" s="6" t="s">
        <v>81</v>
      </c>
      <c r="I11" s="6" t="s">
        <v>82</v>
      </c>
      <c r="J11" s="6">
        <v>60186</v>
      </c>
    </row>
    <row r="12" spans="1:15" x14ac:dyDescent="0.3">
      <c r="A12" s="6" t="s">
        <v>48</v>
      </c>
      <c r="B12" s="6" t="s">
        <v>19</v>
      </c>
      <c r="C12" s="7">
        <v>26146</v>
      </c>
      <c r="D12" s="6">
        <f t="shared" ca="1" si="0"/>
        <v>50</v>
      </c>
      <c r="E12" s="6" t="s">
        <v>87</v>
      </c>
      <c r="F12" s="8">
        <v>81703770047</v>
      </c>
      <c r="G12" s="6" t="s">
        <v>69</v>
      </c>
      <c r="H12" s="6" t="s">
        <v>109</v>
      </c>
      <c r="I12" s="6" t="s">
        <v>106</v>
      </c>
      <c r="J12" s="6">
        <v>55132</v>
      </c>
    </row>
    <row r="13" spans="1:15" x14ac:dyDescent="0.3">
      <c r="A13" s="6" t="s">
        <v>49</v>
      </c>
      <c r="B13" s="6" t="s">
        <v>24</v>
      </c>
      <c r="C13" s="7">
        <v>27345</v>
      </c>
      <c r="D13" s="6">
        <f t="shared" ca="1" si="0"/>
        <v>47</v>
      </c>
      <c r="E13" s="6" t="s">
        <v>88</v>
      </c>
      <c r="F13" s="8">
        <v>87851111728</v>
      </c>
      <c r="G13" s="6" t="s">
        <v>69</v>
      </c>
      <c r="H13" s="6" t="s">
        <v>74</v>
      </c>
      <c r="I13" s="6" t="s">
        <v>73</v>
      </c>
      <c r="J13" s="6">
        <v>13440</v>
      </c>
    </row>
    <row r="14" spans="1:15" x14ac:dyDescent="0.3">
      <c r="A14" s="6" t="s">
        <v>50</v>
      </c>
      <c r="B14" s="6" t="s">
        <v>25</v>
      </c>
      <c r="C14" s="7">
        <v>27386</v>
      </c>
      <c r="D14" s="6">
        <f t="shared" ca="1" si="0"/>
        <v>47</v>
      </c>
      <c r="E14" s="6" t="s">
        <v>89</v>
      </c>
      <c r="F14" s="8">
        <v>85733488500</v>
      </c>
      <c r="G14" s="6" t="s">
        <v>69</v>
      </c>
      <c r="H14" s="6" t="s">
        <v>70</v>
      </c>
      <c r="I14" s="6" t="s">
        <v>71</v>
      </c>
      <c r="J14" s="6">
        <v>40172</v>
      </c>
    </row>
    <row r="15" spans="1:15" x14ac:dyDescent="0.3">
      <c r="A15" s="6" t="s">
        <v>51</v>
      </c>
      <c r="B15" s="6" t="s">
        <v>26</v>
      </c>
      <c r="C15" s="7">
        <v>19264</v>
      </c>
      <c r="D15" s="6">
        <f t="shared" ca="1" si="0"/>
        <v>69</v>
      </c>
      <c r="E15" s="6" t="s">
        <v>90</v>
      </c>
      <c r="F15" s="8">
        <v>81939322811</v>
      </c>
      <c r="G15" s="6" t="s">
        <v>69</v>
      </c>
      <c r="H15" s="6" t="s">
        <v>70</v>
      </c>
      <c r="I15" s="6" t="s">
        <v>71</v>
      </c>
      <c r="J15" s="6">
        <v>40153</v>
      </c>
    </row>
    <row r="16" spans="1:15" x14ac:dyDescent="0.3">
      <c r="A16" s="6" t="s">
        <v>52</v>
      </c>
      <c r="B16" s="6" t="s">
        <v>27</v>
      </c>
      <c r="C16" s="7">
        <v>21620</v>
      </c>
      <c r="D16" s="6">
        <f t="shared" ca="1" si="0"/>
        <v>62</v>
      </c>
      <c r="E16" s="6" t="s">
        <v>91</v>
      </c>
      <c r="F16" s="8">
        <v>85634558261</v>
      </c>
      <c r="G16" s="6" t="s">
        <v>69</v>
      </c>
      <c r="H16" s="6" t="s">
        <v>81</v>
      </c>
      <c r="I16" s="6" t="s">
        <v>82</v>
      </c>
      <c r="J16" s="6">
        <v>60271</v>
      </c>
    </row>
    <row r="17" spans="1:10" x14ac:dyDescent="0.3">
      <c r="A17" s="6" t="s">
        <v>53</v>
      </c>
      <c r="B17" s="6" t="s">
        <v>28</v>
      </c>
      <c r="C17" s="7">
        <v>31832</v>
      </c>
      <c r="D17" s="6">
        <f t="shared" ca="1" si="0"/>
        <v>34</v>
      </c>
      <c r="E17" s="6" t="s">
        <v>92</v>
      </c>
      <c r="F17" s="8">
        <v>87866144102</v>
      </c>
      <c r="G17" s="6" t="s">
        <v>69</v>
      </c>
      <c r="H17" s="6" t="s">
        <v>74</v>
      </c>
      <c r="I17" s="6" t="s">
        <v>73</v>
      </c>
      <c r="J17" s="6">
        <v>14440</v>
      </c>
    </row>
    <row r="18" spans="1:10" x14ac:dyDescent="0.3">
      <c r="A18" s="6" t="s">
        <v>54</v>
      </c>
      <c r="B18" s="6" t="s">
        <v>29</v>
      </c>
      <c r="C18" s="7">
        <v>31568</v>
      </c>
      <c r="D18" s="6">
        <f t="shared" ca="1" si="0"/>
        <v>35</v>
      </c>
      <c r="E18" s="6" t="s">
        <v>93</v>
      </c>
      <c r="F18" s="8">
        <v>85645456594</v>
      </c>
      <c r="G18" s="6" t="s">
        <v>69</v>
      </c>
      <c r="H18" s="6" t="s">
        <v>74</v>
      </c>
      <c r="I18" s="6" t="s">
        <v>73</v>
      </c>
      <c r="J18" s="6">
        <v>12120</v>
      </c>
    </row>
    <row r="19" spans="1:10" x14ac:dyDescent="0.3">
      <c r="A19" s="6" t="s">
        <v>55</v>
      </c>
      <c r="B19" s="6" t="s">
        <v>56</v>
      </c>
      <c r="C19" s="7">
        <v>28876</v>
      </c>
      <c r="D19" s="6">
        <f t="shared" ca="1" si="0"/>
        <v>42</v>
      </c>
      <c r="E19" s="6" t="s">
        <v>94</v>
      </c>
      <c r="F19" s="8">
        <v>81934642121</v>
      </c>
      <c r="G19" s="6" t="s">
        <v>69</v>
      </c>
      <c r="H19" s="6" t="s">
        <v>81</v>
      </c>
      <c r="I19" s="6" t="s">
        <v>82</v>
      </c>
      <c r="J19" s="6">
        <v>60275</v>
      </c>
    </row>
    <row r="20" spans="1:10" x14ac:dyDescent="0.3">
      <c r="A20" s="6" t="s">
        <v>57</v>
      </c>
      <c r="B20" s="6" t="s">
        <v>30</v>
      </c>
      <c r="C20" s="7">
        <v>31016</v>
      </c>
      <c r="D20" s="6">
        <f t="shared" ca="1" si="0"/>
        <v>37</v>
      </c>
      <c r="E20" s="6" t="s">
        <v>95</v>
      </c>
      <c r="F20" s="8">
        <v>85646266649</v>
      </c>
      <c r="G20" s="6" t="s">
        <v>69</v>
      </c>
      <c r="H20" s="6" t="s">
        <v>74</v>
      </c>
      <c r="I20" s="6" t="s">
        <v>73</v>
      </c>
      <c r="J20" s="6">
        <v>15224</v>
      </c>
    </row>
    <row r="21" spans="1:10" x14ac:dyDescent="0.3">
      <c r="A21" s="6" t="s">
        <v>58</v>
      </c>
      <c r="B21" s="6" t="s">
        <v>31</v>
      </c>
      <c r="C21" s="7">
        <v>28507</v>
      </c>
      <c r="D21" s="6">
        <f t="shared" ca="1" si="0"/>
        <v>43</v>
      </c>
      <c r="E21" s="6" t="s">
        <v>96</v>
      </c>
      <c r="F21" s="8">
        <v>81937344464</v>
      </c>
      <c r="G21" s="6" t="s">
        <v>69</v>
      </c>
      <c r="H21" s="6" t="s">
        <v>74</v>
      </c>
      <c r="I21" s="6" t="s">
        <v>73</v>
      </c>
      <c r="J21" s="6">
        <v>10270</v>
      </c>
    </row>
    <row r="22" spans="1:10" x14ac:dyDescent="0.3">
      <c r="A22" s="6" t="s">
        <v>59</v>
      </c>
      <c r="B22" s="6" t="s">
        <v>32</v>
      </c>
      <c r="C22" s="7">
        <v>21760</v>
      </c>
      <c r="D22" s="6">
        <f t="shared" ca="1" si="0"/>
        <v>62</v>
      </c>
      <c r="E22" s="6" t="s">
        <v>97</v>
      </c>
      <c r="F22" s="8">
        <v>87850766866</v>
      </c>
      <c r="G22" s="6" t="s">
        <v>69</v>
      </c>
      <c r="H22" s="6" t="s">
        <v>74</v>
      </c>
      <c r="I22" s="6" t="s">
        <v>73</v>
      </c>
      <c r="J22" s="6">
        <v>10250</v>
      </c>
    </row>
    <row r="23" spans="1:10" x14ac:dyDescent="0.3">
      <c r="A23" s="6" t="s">
        <v>60</v>
      </c>
      <c r="B23" s="6" t="s">
        <v>61</v>
      </c>
      <c r="C23" s="7">
        <v>32656</v>
      </c>
      <c r="D23" s="6">
        <f t="shared" ca="1" si="0"/>
        <v>32</v>
      </c>
      <c r="E23" s="6" t="s">
        <v>98</v>
      </c>
      <c r="F23" s="8">
        <v>81937282115</v>
      </c>
      <c r="G23" s="6" t="s">
        <v>69</v>
      </c>
      <c r="H23" s="6" t="s">
        <v>74</v>
      </c>
      <c r="I23" s="6" t="s">
        <v>73</v>
      </c>
      <c r="J23" s="6">
        <v>14260</v>
      </c>
    </row>
    <row r="24" spans="1:10" x14ac:dyDescent="0.3">
      <c r="A24" s="6" t="s">
        <v>62</v>
      </c>
      <c r="B24" s="6" t="s">
        <v>33</v>
      </c>
      <c r="C24" s="7">
        <v>29022</v>
      </c>
      <c r="D24" s="6">
        <f t="shared" ca="1" si="0"/>
        <v>42</v>
      </c>
      <c r="E24" s="6" t="s">
        <v>99</v>
      </c>
      <c r="F24" s="8">
        <v>85655173337</v>
      </c>
      <c r="G24" s="6" t="s">
        <v>69</v>
      </c>
      <c r="H24" s="6" t="s">
        <v>81</v>
      </c>
      <c r="I24" s="6" t="s">
        <v>82</v>
      </c>
      <c r="J24" s="6">
        <v>60124</v>
      </c>
    </row>
    <row r="25" spans="1:10" x14ac:dyDescent="0.3">
      <c r="A25" s="6" t="s">
        <v>63</v>
      </c>
      <c r="B25" s="6" t="s">
        <v>20</v>
      </c>
      <c r="C25" s="7">
        <v>22403</v>
      </c>
      <c r="D25" s="6">
        <f t="shared" ca="1" si="0"/>
        <v>60</v>
      </c>
      <c r="E25" s="6" t="s">
        <v>100</v>
      </c>
      <c r="F25" s="8">
        <v>85655391070</v>
      </c>
      <c r="G25" s="6" t="s">
        <v>69</v>
      </c>
      <c r="H25" s="6" t="s">
        <v>74</v>
      </c>
      <c r="I25" s="6" t="s">
        <v>73</v>
      </c>
      <c r="J25" s="6">
        <v>12430</v>
      </c>
    </row>
    <row r="26" spans="1:10" x14ac:dyDescent="0.3">
      <c r="A26" s="6" t="s">
        <v>64</v>
      </c>
      <c r="B26" s="6" t="s">
        <v>21</v>
      </c>
      <c r="C26" s="7">
        <v>27472</v>
      </c>
      <c r="D26" s="6">
        <f t="shared" ca="1" si="0"/>
        <v>46</v>
      </c>
      <c r="E26" s="6" t="s">
        <v>101</v>
      </c>
      <c r="F26" s="8">
        <v>87850848651</v>
      </c>
      <c r="G26" s="6" t="s">
        <v>69</v>
      </c>
      <c r="H26" s="6" t="s">
        <v>81</v>
      </c>
      <c r="I26" s="6" t="s">
        <v>107</v>
      </c>
      <c r="J26" s="6">
        <v>65122</v>
      </c>
    </row>
    <row r="27" spans="1:10" x14ac:dyDescent="0.3">
      <c r="A27" s="6" t="s">
        <v>65</v>
      </c>
      <c r="B27" s="6" t="s">
        <v>22</v>
      </c>
      <c r="C27" s="7">
        <v>31900</v>
      </c>
      <c r="D27" s="6">
        <f t="shared" ca="1" si="0"/>
        <v>34</v>
      </c>
      <c r="E27" s="6" t="s">
        <v>102</v>
      </c>
      <c r="F27" s="8">
        <v>85632049391</v>
      </c>
      <c r="G27" s="6" t="s">
        <v>69</v>
      </c>
      <c r="H27" s="6" t="s">
        <v>74</v>
      </c>
      <c r="I27" s="6" t="s">
        <v>73</v>
      </c>
      <c r="J27" s="6">
        <v>14240</v>
      </c>
    </row>
    <row r="28" spans="1:10" x14ac:dyDescent="0.3">
      <c r="A28" s="6" t="s">
        <v>37</v>
      </c>
      <c r="B28" s="6" t="s">
        <v>34</v>
      </c>
      <c r="C28" s="7">
        <v>28555</v>
      </c>
      <c r="D28" s="6">
        <f t="shared" ca="1" si="0"/>
        <v>43</v>
      </c>
      <c r="E28" s="6" t="s">
        <v>103</v>
      </c>
      <c r="F28" s="8">
        <v>87850412444</v>
      </c>
      <c r="G28" s="6" t="s">
        <v>69</v>
      </c>
      <c r="H28" s="6" t="s">
        <v>109</v>
      </c>
      <c r="I28" s="6" t="s">
        <v>108</v>
      </c>
      <c r="J28" s="6">
        <v>50142</v>
      </c>
    </row>
    <row r="29" spans="1:10" x14ac:dyDescent="0.3">
      <c r="A29" s="6" t="s">
        <v>66</v>
      </c>
      <c r="B29" s="6" t="s">
        <v>23</v>
      </c>
      <c r="C29" s="7">
        <v>28519</v>
      </c>
      <c r="D29" s="6">
        <f t="shared" ca="1" si="0"/>
        <v>43</v>
      </c>
      <c r="E29" s="6" t="s">
        <v>104</v>
      </c>
      <c r="F29" s="8">
        <v>85649228001</v>
      </c>
      <c r="G29" s="6" t="s">
        <v>69</v>
      </c>
      <c r="H29" s="6" t="s">
        <v>74</v>
      </c>
      <c r="I29" s="6" t="s">
        <v>73</v>
      </c>
      <c r="J29" s="6">
        <v>11530</v>
      </c>
    </row>
    <row r="30" spans="1:10" x14ac:dyDescent="0.3">
      <c r="A30" s="6" t="s">
        <v>67</v>
      </c>
      <c r="B30" s="6" t="s">
        <v>35</v>
      </c>
      <c r="C30" s="7">
        <v>27470</v>
      </c>
      <c r="D30" s="6">
        <f t="shared" ca="1" si="0"/>
        <v>46</v>
      </c>
      <c r="E30" s="6" t="s">
        <v>105</v>
      </c>
      <c r="F30" s="8">
        <v>81911066606</v>
      </c>
      <c r="G30" s="6" t="s">
        <v>69</v>
      </c>
      <c r="H30" s="6" t="s">
        <v>74</v>
      </c>
      <c r="I30" s="6" t="s">
        <v>73</v>
      </c>
      <c r="J30" s="6">
        <v>14270</v>
      </c>
    </row>
  </sheetData>
  <phoneticPr fontId="2"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FAC44-A67E-49A8-A771-143426F43047}">
  <dimension ref="A1:I40"/>
  <sheetViews>
    <sheetView topLeftCell="A39" workbookViewId="0">
      <selection activeCell="B43" sqref="B43"/>
    </sheetView>
  </sheetViews>
  <sheetFormatPr defaultRowHeight="14.4" x14ac:dyDescent="0.3"/>
  <cols>
    <col min="1" max="1" width="21" customWidth="1"/>
    <col min="2" max="2" width="25.33203125" customWidth="1"/>
    <col min="3" max="3" width="23.109375" customWidth="1"/>
    <col min="4" max="4" width="27.21875" customWidth="1"/>
    <col min="5" max="5" width="19.109375" customWidth="1"/>
    <col min="6" max="6" width="22.5546875" customWidth="1"/>
    <col min="8" max="8" width="10.44140625" customWidth="1"/>
    <col min="9" max="9" width="16.33203125" customWidth="1"/>
  </cols>
  <sheetData>
    <row r="1" spans="1:9" x14ac:dyDescent="0.3">
      <c r="A1" s="13" t="s">
        <v>110</v>
      </c>
      <c r="B1" s="13" t="s">
        <v>111</v>
      </c>
      <c r="C1" s="13" t="s">
        <v>112</v>
      </c>
      <c r="D1" s="13" t="s">
        <v>113</v>
      </c>
      <c r="E1" s="13" t="s">
        <v>114</v>
      </c>
      <c r="F1" s="13" t="s">
        <v>115</v>
      </c>
      <c r="G1" s="13"/>
      <c r="H1" s="13" t="s">
        <v>116</v>
      </c>
      <c r="I1" s="13" t="s">
        <v>117</v>
      </c>
    </row>
    <row r="2" spans="1:9" x14ac:dyDescent="0.3">
      <c r="A2" s="6" t="s">
        <v>131</v>
      </c>
      <c r="B2" s="6" t="s">
        <v>118</v>
      </c>
      <c r="C2" s="6" t="s">
        <v>121</v>
      </c>
      <c r="D2" s="6" t="s">
        <v>189</v>
      </c>
      <c r="E2" s="1">
        <v>25000</v>
      </c>
      <c r="F2" s="1">
        <v>30000</v>
      </c>
      <c r="H2" s="2" t="s">
        <v>209</v>
      </c>
      <c r="I2" s="2" t="s">
        <v>210</v>
      </c>
    </row>
    <row r="3" spans="1:9" x14ac:dyDescent="0.3">
      <c r="A3" s="6" t="s">
        <v>132</v>
      </c>
      <c r="B3" s="6" t="s">
        <v>118</v>
      </c>
      <c r="C3" s="6" t="s">
        <v>121</v>
      </c>
      <c r="D3" s="6" t="s">
        <v>170</v>
      </c>
      <c r="E3" s="1">
        <v>50000</v>
      </c>
      <c r="F3" s="1">
        <v>55000</v>
      </c>
      <c r="H3" s="2" t="s">
        <v>211</v>
      </c>
      <c r="I3" s="2" t="s">
        <v>212</v>
      </c>
    </row>
    <row r="4" spans="1:9" x14ac:dyDescent="0.3">
      <c r="A4" s="6" t="s">
        <v>133</v>
      </c>
      <c r="B4" s="6" t="s">
        <v>118</v>
      </c>
      <c r="C4" s="6" t="s">
        <v>121</v>
      </c>
      <c r="D4" s="6" t="s">
        <v>171</v>
      </c>
      <c r="E4" s="1">
        <v>50000</v>
      </c>
      <c r="F4" s="1">
        <v>55000</v>
      </c>
      <c r="H4" s="2" t="s">
        <v>213</v>
      </c>
      <c r="I4" s="2" t="s">
        <v>214</v>
      </c>
    </row>
    <row r="5" spans="1:9" x14ac:dyDescent="0.3">
      <c r="A5" s="6" t="s">
        <v>134</v>
      </c>
      <c r="B5" s="6" t="s">
        <v>118</v>
      </c>
      <c r="C5" s="6" t="s">
        <v>121</v>
      </c>
      <c r="D5" s="6" t="s">
        <v>172</v>
      </c>
      <c r="E5" s="1">
        <v>25000</v>
      </c>
      <c r="F5" s="1">
        <v>30000</v>
      </c>
    </row>
    <row r="6" spans="1:9" x14ac:dyDescent="0.3">
      <c r="A6" s="6" t="s">
        <v>135</v>
      </c>
      <c r="B6" s="6" t="s">
        <v>118</v>
      </c>
      <c r="C6" s="6" t="s">
        <v>130</v>
      </c>
      <c r="D6" s="6" t="s">
        <v>174</v>
      </c>
      <c r="E6" s="1">
        <v>85000</v>
      </c>
      <c r="F6" s="1">
        <v>95000</v>
      </c>
    </row>
    <row r="7" spans="1:9" x14ac:dyDescent="0.3">
      <c r="A7" s="6" t="s">
        <v>136</v>
      </c>
      <c r="B7" s="6" t="s">
        <v>118</v>
      </c>
      <c r="C7" s="6" t="s">
        <v>130</v>
      </c>
      <c r="D7" s="6" t="s">
        <v>175</v>
      </c>
      <c r="E7" s="1">
        <v>90000</v>
      </c>
      <c r="F7" s="1">
        <v>100000</v>
      </c>
    </row>
    <row r="8" spans="1:9" x14ac:dyDescent="0.3">
      <c r="A8" s="6" t="s">
        <v>137</v>
      </c>
      <c r="B8" s="6" t="s">
        <v>118</v>
      </c>
      <c r="C8" s="6" t="s">
        <v>130</v>
      </c>
      <c r="D8" s="6" t="s">
        <v>176</v>
      </c>
      <c r="E8" s="1">
        <v>70000</v>
      </c>
      <c r="F8" s="1">
        <v>80000</v>
      </c>
    </row>
    <row r="9" spans="1:9" x14ac:dyDescent="0.3">
      <c r="A9" s="6" t="s">
        <v>138</v>
      </c>
      <c r="B9" s="6" t="s">
        <v>118</v>
      </c>
      <c r="C9" s="6" t="s">
        <v>130</v>
      </c>
      <c r="D9" s="6" t="s">
        <v>177</v>
      </c>
      <c r="E9" s="1">
        <v>80000</v>
      </c>
      <c r="F9" s="1">
        <v>90000</v>
      </c>
    </row>
    <row r="10" spans="1:9" x14ac:dyDescent="0.3">
      <c r="A10" s="6" t="s">
        <v>139</v>
      </c>
      <c r="B10" s="6" t="s">
        <v>118</v>
      </c>
      <c r="C10" s="6" t="s">
        <v>130</v>
      </c>
      <c r="D10" s="6" t="s">
        <v>178</v>
      </c>
      <c r="E10" s="1">
        <v>75000</v>
      </c>
      <c r="F10" s="1">
        <v>85000</v>
      </c>
    </row>
    <row r="11" spans="1:9" x14ac:dyDescent="0.3">
      <c r="A11" s="6" t="s">
        <v>140</v>
      </c>
      <c r="B11" s="6" t="s">
        <v>118</v>
      </c>
      <c r="C11" s="6" t="s">
        <v>122</v>
      </c>
      <c r="D11" s="6" t="s">
        <v>179</v>
      </c>
      <c r="E11" s="1">
        <v>43200</v>
      </c>
      <c r="F11" s="1">
        <v>53200</v>
      </c>
    </row>
    <row r="12" spans="1:9" x14ac:dyDescent="0.3">
      <c r="A12" s="6" t="s">
        <v>141</v>
      </c>
      <c r="B12" s="6" t="s">
        <v>118</v>
      </c>
      <c r="C12" s="6" t="s">
        <v>122</v>
      </c>
      <c r="D12" s="6" t="s">
        <v>180</v>
      </c>
      <c r="E12" s="1">
        <v>30000</v>
      </c>
      <c r="F12" s="1">
        <v>50000</v>
      </c>
    </row>
    <row r="13" spans="1:9" x14ac:dyDescent="0.3">
      <c r="A13" s="6" t="s">
        <v>142</v>
      </c>
      <c r="B13" s="6" t="s">
        <v>118</v>
      </c>
      <c r="C13" s="6" t="s">
        <v>122</v>
      </c>
      <c r="D13" s="6" t="s">
        <v>182</v>
      </c>
      <c r="E13" s="1">
        <v>20000</v>
      </c>
      <c r="F13" s="1">
        <v>40000</v>
      </c>
    </row>
    <row r="14" spans="1:9" x14ac:dyDescent="0.3">
      <c r="A14" s="6" t="s">
        <v>143</v>
      </c>
      <c r="B14" s="6" t="s">
        <v>118</v>
      </c>
      <c r="C14" s="6" t="s">
        <v>122</v>
      </c>
      <c r="D14" s="6" t="s">
        <v>181</v>
      </c>
      <c r="E14" s="1">
        <v>56400</v>
      </c>
      <c r="F14" s="1">
        <v>70000</v>
      </c>
    </row>
    <row r="15" spans="1:9" x14ac:dyDescent="0.3">
      <c r="A15" s="6" t="s">
        <v>144</v>
      </c>
      <c r="B15" s="6" t="s">
        <v>118</v>
      </c>
      <c r="C15" s="6" t="s">
        <v>123</v>
      </c>
      <c r="D15" s="6" t="s">
        <v>183</v>
      </c>
      <c r="E15" s="1">
        <v>80000</v>
      </c>
      <c r="F15" s="1">
        <v>90000</v>
      </c>
    </row>
    <row r="16" spans="1:9" x14ac:dyDescent="0.3">
      <c r="A16" s="6" t="s">
        <v>145</v>
      </c>
      <c r="B16" s="6" t="s">
        <v>118</v>
      </c>
      <c r="C16" s="6" t="s">
        <v>123</v>
      </c>
      <c r="D16" s="6" t="s">
        <v>184</v>
      </c>
      <c r="E16" s="1">
        <v>75000</v>
      </c>
      <c r="F16" s="1">
        <v>95000</v>
      </c>
    </row>
    <row r="17" spans="1:6" x14ac:dyDescent="0.3">
      <c r="A17" s="6" t="s">
        <v>146</v>
      </c>
      <c r="B17" s="6" t="s">
        <v>118</v>
      </c>
      <c r="C17" s="6" t="s">
        <v>123</v>
      </c>
      <c r="D17" s="6" t="s">
        <v>185</v>
      </c>
      <c r="E17" s="1">
        <v>74500</v>
      </c>
      <c r="F17" s="1">
        <v>94500</v>
      </c>
    </row>
    <row r="18" spans="1:6" x14ac:dyDescent="0.3">
      <c r="A18" s="6" t="s">
        <v>147</v>
      </c>
      <c r="B18" s="6" t="s">
        <v>118</v>
      </c>
      <c r="C18" s="6" t="s">
        <v>123</v>
      </c>
      <c r="D18" s="6" t="s">
        <v>186</v>
      </c>
      <c r="E18" s="1">
        <v>65000</v>
      </c>
      <c r="F18" s="1">
        <v>75000</v>
      </c>
    </row>
    <row r="19" spans="1:6" x14ac:dyDescent="0.3">
      <c r="A19" s="6" t="s">
        <v>148</v>
      </c>
      <c r="B19" s="6" t="s">
        <v>119</v>
      </c>
      <c r="C19" s="6" t="s">
        <v>124</v>
      </c>
      <c r="D19" s="6" t="s">
        <v>187</v>
      </c>
      <c r="E19" s="1">
        <v>90000</v>
      </c>
      <c r="F19" s="1">
        <v>100000</v>
      </c>
    </row>
    <row r="20" spans="1:6" x14ac:dyDescent="0.3">
      <c r="A20" s="6" t="s">
        <v>149</v>
      </c>
      <c r="B20" s="6" t="s">
        <v>119</v>
      </c>
      <c r="C20" s="6" t="s">
        <v>124</v>
      </c>
      <c r="D20" s="6" t="s">
        <v>188</v>
      </c>
      <c r="E20" s="1">
        <v>35000</v>
      </c>
      <c r="F20" s="1">
        <v>55000</v>
      </c>
    </row>
    <row r="21" spans="1:6" x14ac:dyDescent="0.3">
      <c r="A21" s="6" t="s">
        <v>150</v>
      </c>
      <c r="B21" s="6" t="s">
        <v>119</v>
      </c>
      <c r="C21" s="6" t="s">
        <v>124</v>
      </c>
      <c r="D21" s="6" t="s">
        <v>191</v>
      </c>
      <c r="E21" s="1">
        <v>44000</v>
      </c>
      <c r="F21" s="1">
        <v>60000</v>
      </c>
    </row>
    <row r="22" spans="1:6" x14ac:dyDescent="0.3">
      <c r="A22" s="6" t="s">
        <v>151</v>
      </c>
      <c r="B22" s="6" t="s">
        <v>119</v>
      </c>
      <c r="C22" s="6" t="s">
        <v>125</v>
      </c>
      <c r="D22" s="6" t="s">
        <v>190</v>
      </c>
      <c r="E22" s="1">
        <v>22000</v>
      </c>
      <c r="F22" s="1">
        <v>40000</v>
      </c>
    </row>
    <row r="23" spans="1:6" x14ac:dyDescent="0.3">
      <c r="A23" s="6" t="s">
        <v>152</v>
      </c>
      <c r="B23" s="6" t="s">
        <v>119</v>
      </c>
      <c r="C23" s="6" t="s">
        <v>125</v>
      </c>
      <c r="D23" s="6" t="s">
        <v>173</v>
      </c>
      <c r="E23" s="1">
        <v>19500</v>
      </c>
      <c r="F23" s="1">
        <v>39500</v>
      </c>
    </row>
    <row r="24" spans="1:6" x14ac:dyDescent="0.3">
      <c r="A24" s="6" t="s">
        <v>153</v>
      </c>
      <c r="B24" s="6" t="s">
        <v>119</v>
      </c>
      <c r="C24" s="6" t="s">
        <v>125</v>
      </c>
      <c r="D24" s="6" t="s">
        <v>192</v>
      </c>
      <c r="E24" s="1">
        <v>25000</v>
      </c>
      <c r="F24" s="1">
        <v>55000</v>
      </c>
    </row>
    <row r="25" spans="1:6" x14ac:dyDescent="0.3">
      <c r="A25" s="6" t="s">
        <v>154</v>
      </c>
      <c r="B25" s="6" t="s">
        <v>119</v>
      </c>
      <c r="C25" s="6" t="s">
        <v>125</v>
      </c>
      <c r="D25" s="6" t="s">
        <v>193</v>
      </c>
      <c r="E25" s="1">
        <v>28000</v>
      </c>
      <c r="F25" s="1">
        <v>58000</v>
      </c>
    </row>
    <row r="26" spans="1:6" x14ac:dyDescent="0.3">
      <c r="A26" s="6" t="s">
        <v>155</v>
      </c>
      <c r="B26" s="6" t="s">
        <v>119</v>
      </c>
      <c r="C26" s="6" t="s">
        <v>125</v>
      </c>
      <c r="D26" s="6" t="s">
        <v>194</v>
      </c>
      <c r="E26" s="1">
        <v>20000</v>
      </c>
      <c r="F26" s="1">
        <v>40000</v>
      </c>
    </row>
    <row r="27" spans="1:6" x14ac:dyDescent="0.3">
      <c r="A27" s="6" t="s">
        <v>156</v>
      </c>
      <c r="B27" s="6" t="s">
        <v>119</v>
      </c>
      <c r="C27" s="6" t="s">
        <v>126</v>
      </c>
      <c r="D27" s="6" t="s">
        <v>195</v>
      </c>
      <c r="E27" s="1">
        <v>60000</v>
      </c>
      <c r="F27" s="1">
        <v>70000</v>
      </c>
    </row>
    <row r="28" spans="1:6" x14ac:dyDescent="0.3">
      <c r="A28" s="6" t="s">
        <v>157</v>
      </c>
      <c r="B28" s="6" t="s">
        <v>119</v>
      </c>
      <c r="C28" s="6" t="s">
        <v>126</v>
      </c>
      <c r="D28" s="6" t="s">
        <v>196</v>
      </c>
      <c r="E28" s="1">
        <v>80000</v>
      </c>
      <c r="F28" s="1">
        <v>90000</v>
      </c>
    </row>
    <row r="29" spans="1:6" x14ac:dyDescent="0.3">
      <c r="A29" s="6" t="s">
        <v>158</v>
      </c>
      <c r="B29" s="6" t="s">
        <v>119</v>
      </c>
      <c r="C29" s="6" t="s">
        <v>126</v>
      </c>
      <c r="D29" s="6" t="s">
        <v>197</v>
      </c>
      <c r="E29" s="1">
        <v>50000</v>
      </c>
      <c r="F29" s="1">
        <v>70000</v>
      </c>
    </row>
    <row r="30" spans="1:6" x14ac:dyDescent="0.3">
      <c r="A30" s="6" t="s">
        <v>159</v>
      </c>
      <c r="B30" s="6" t="s">
        <v>120</v>
      </c>
      <c r="C30" s="6" t="s">
        <v>127</v>
      </c>
      <c r="D30" s="6" t="s">
        <v>198</v>
      </c>
      <c r="E30" s="1">
        <v>94000</v>
      </c>
      <c r="F30" s="1">
        <v>120000</v>
      </c>
    </row>
    <row r="31" spans="1:6" x14ac:dyDescent="0.3">
      <c r="A31" s="6" t="s">
        <v>160</v>
      </c>
      <c r="B31" s="6" t="s">
        <v>120</v>
      </c>
      <c r="C31" s="6" t="s">
        <v>127</v>
      </c>
      <c r="D31" s="6" t="s">
        <v>199</v>
      </c>
      <c r="E31" s="1">
        <v>70000</v>
      </c>
      <c r="F31" s="1">
        <v>90000</v>
      </c>
    </row>
    <row r="32" spans="1:6" x14ac:dyDescent="0.3">
      <c r="A32" s="6" t="s">
        <v>161</v>
      </c>
      <c r="B32" s="6" t="s">
        <v>120</v>
      </c>
      <c r="C32" s="6" t="s">
        <v>127</v>
      </c>
      <c r="D32" s="6" t="s">
        <v>200</v>
      </c>
      <c r="E32" s="1">
        <v>52000</v>
      </c>
      <c r="F32" s="1">
        <v>60000</v>
      </c>
    </row>
    <row r="33" spans="1:6" x14ac:dyDescent="0.3">
      <c r="A33" s="6" t="s">
        <v>162</v>
      </c>
      <c r="B33" s="6" t="s">
        <v>120</v>
      </c>
      <c r="C33" s="6" t="s">
        <v>127</v>
      </c>
      <c r="D33" s="6" t="s">
        <v>201</v>
      </c>
      <c r="E33" s="1">
        <v>31000</v>
      </c>
      <c r="F33" s="1">
        <v>70000</v>
      </c>
    </row>
    <row r="34" spans="1:6" x14ac:dyDescent="0.3">
      <c r="A34" s="6" t="s">
        <v>163</v>
      </c>
      <c r="B34" s="6" t="s">
        <v>120</v>
      </c>
      <c r="C34" s="6" t="s">
        <v>128</v>
      </c>
      <c r="D34" s="6" t="s">
        <v>202</v>
      </c>
      <c r="E34" s="1">
        <v>55000</v>
      </c>
      <c r="F34" s="1">
        <v>60000</v>
      </c>
    </row>
    <row r="35" spans="1:6" x14ac:dyDescent="0.3">
      <c r="A35" s="6" t="s">
        <v>164</v>
      </c>
      <c r="B35" s="6" t="s">
        <v>120</v>
      </c>
      <c r="C35" s="6" t="s">
        <v>128</v>
      </c>
      <c r="D35" s="6" t="s">
        <v>203</v>
      </c>
      <c r="E35" s="1">
        <v>55000</v>
      </c>
      <c r="F35" s="1">
        <v>80000</v>
      </c>
    </row>
    <row r="36" spans="1:6" x14ac:dyDescent="0.3">
      <c r="A36" s="6" t="s">
        <v>165</v>
      </c>
      <c r="B36" s="6" t="s">
        <v>120</v>
      </c>
      <c r="C36" s="6" t="s">
        <v>128</v>
      </c>
      <c r="D36" s="6" t="s">
        <v>204</v>
      </c>
      <c r="E36" s="1">
        <v>60000</v>
      </c>
      <c r="F36" s="1">
        <v>70000</v>
      </c>
    </row>
    <row r="37" spans="1:6" x14ac:dyDescent="0.3">
      <c r="A37" s="6" t="s">
        <v>166</v>
      </c>
      <c r="B37" s="6" t="s">
        <v>120</v>
      </c>
      <c r="C37" s="6" t="s">
        <v>128</v>
      </c>
      <c r="D37" s="6" t="s">
        <v>205</v>
      </c>
      <c r="E37" s="1">
        <v>80000</v>
      </c>
      <c r="F37" s="1">
        <v>90000</v>
      </c>
    </row>
    <row r="38" spans="1:6" x14ac:dyDescent="0.3">
      <c r="A38" s="6" t="s">
        <v>167</v>
      </c>
      <c r="B38" s="6" t="s">
        <v>120</v>
      </c>
      <c r="C38" s="6" t="s">
        <v>129</v>
      </c>
      <c r="D38" s="6" t="s">
        <v>206</v>
      </c>
      <c r="E38" s="1">
        <v>43500</v>
      </c>
      <c r="F38" s="1">
        <v>50000</v>
      </c>
    </row>
    <row r="39" spans="1:6" x14ac:dyDescent="0.3">
      <c r="A39" s="6" t="s">
        <v>168</v>
      </c>
      <c r="B39" s="6" t="s">
        <v>120</v>
      </c>
      <c r="C39" s="6" t="s">
        <v>129</v>
      </c>
      <c r="D39" s="6" t="s">
        <v>207</v>
      </c>
      <c r="E39" s="1">
        <v>42500</v>
      </c>
      <c r="F39" s="1">
        <v>45000</v>
      </c>
    </row>
    <row r="40" spans="1:6" x14ac:dyDescent="0.3">
      <c r="A40" s="6" t="s">
        <v>169</v>
      </c>
      <c r="B40" s="6" t="s">
        <v>120</v>
      </c>
      <c r="C40" s="6" t="s">
        <v>129</v>
      </c>
      <c r="D40" s="6" t="s">
        <v>208</v>
      </c>
      <c r="E40" s="1">
        <v>41500</v>
      </c>
      <c r="F40" s="1">
        <v>45000</v>
      </c>
    </row>
  </sheetData>
  <phoneticPr fontId="2" type="noConversion"/>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811D7-8101-4FE0-B403-1EB28FA40F46}">
  <dimension ref="A1:J119"/>
  <sheetViews>
    <sheetView workbookViewId="0">
      <selection activeCell="B85" sqref="B85"/>
    </sheetView>
  </sheetViews>
  <sheetFormatPr defaultRowHeight="14.4" x14ac:dyDescent="0.3"/>
  <cols>
    <col min="1" max="1" width="11" customWidth="1"/>
    <col min="2" max="2" width="12.44140625" customWidth="1"/>
    <col min="3" max="3" width="17" customWidth="1"/>
    <col min="4" max="4" width="14.5546875" customWidth="1"/>
    <col min="5" max="5" width="28.33203125" customWidth="1"/>
    <col min="6" max="6" width="27.44140625" customWidth="1"/>
    <col min="7" max="7" width="28.6640625" customWidth="1"/>
    <col min="8" max="8" width="17.44140625" customWidth="1"/>
    <col min="9" max="9" width="25.5546875" customWidth="1"/>
    <col min="10" max="10" width="18.33203125" customWidth="1"/>
  </cols>
  <sheetData>
    <row r="1" spans="1:10" x14ac:dyDescent="0.3">
      <c r="A1" s="3" t="s">
        <v>215</v>
      </c>
      <c r="B1" s="3" t="s">
        <v>216</v>
      </c>
      <c r="C1" s="3" t="s">
        <v>110</v>
      </c>
      <c r="D1" s="3" t="s">
        <v>217</v>
      </c>
      <c r="E1" s="3" t="s">
        <v>111</v>
      </c>
      <c r="F1" s="3" t="s">
        <v>112</v>
      </c>
      <c r="G1" s="3" t="s">
        <v>113</v>
      </c>
      <c r="H1" s="3" t="s">
        <v>218</v>
      </c>
      <c r="I1" s="3" t="s">
        <v>219</v>
      </c>
      <c r="J1" s="3" t="s">
        <v>220</v>
      </c>
    </row>
    <row r="2" spans="1:10" x14ac:dyDescent="0.3">
      <c r="A2" s="14">
        <v>44550</v>
      </c>
      <c r="B2" s="4">
        <v>50</v>
      </c>
      <c r="C2" s="4" t="s">
        <v>131</v>
      </c>
      <c r="D2" s="4" t="s">
        <v>209</v>
      </c>
      <c r="E2" s="4" t="str">
        <f>VLOOKUP(C2,ITEM!A2:$F$40,2,0)</f>
        <v>Bakery Products</v>
      </c>
      <c r="F2" s="4" t="str">
        <f>VLOOKUP(C2,ITEM!A1:$F$40,3,0)</f>
        <v>Bread</v>
      </c>
      <c r="G2" s="4" t="str">
        <f>VLOOKUP(C2,ITEM!A1:$F$40,4,0)</f>
        <v>Strawberry Bread</v>
      </c>
      <c r="H2" s="9">
        <f>VLOOKUP(C2,ITEM!A1:$F$40,5,0)</f>
        <v>25000</v>
      </c>
      <c r="I2" s="4" t="str">
        <f>VLOOKUP(D2,ITEM!$H$2:$I$4,2,0)</f>
        <v>In Coming Item</v>
      </c>
      <c r="J2" s="10"/>
    </row>
    <row r="3" spans="1:10" x14ac:dyDescent="0.3">
      <c r="A3" s="14">
        <v>44551</v>
      </c>
      <c r="B3" s="4">
        <v>50</v>
      </c>
      <c r="C3" s="4" t="s">
        <v>132</v>
      </c>
      <c r="D3" s="4" t="s">
        <v>209</v>
      </c>
      <c r="E3" s="4" t="str">
        <f>VLOOKUP(C3,ITEM!A2:$F$40,2,0)</f>
        <v>Bakery Products</v>
      </c>
      <c r="F3" s="4" t="str">
        <f>VLOOKUP(C3,ITEM!A2:$F$40,3,0)</f>
        <v>Bread</v>
      </c>
      <c r="G3" s="4" t="str">
        <f>VLOOKUP(C3,ITEM!A2:$F$40,4,0)</f>
        <v>Black Bread</v>
      </c>
      <c r="H3" s="9">
        <f>VLOOKUP(C3,ITEM!A2:$F$40,5,0)</f>
        <v>50000</v>
      </c>
      <c r="I3" s="4" t="str">
        <f>VLOOKUP(D3,ITEM!$H$2:$I$4,2,0)</f>
        <v>In Coming Item</v>
      </c>
      <c r="J3" s="10"/>
    </row>
    <row r="4" spans="1:10" x14ac:dyDescent="0.3">
      <c r="A4" s="14">
        <v>44552</v>
      </c>
      <c r="B4" s="4">
        <v>50</v>
      </c>
      <c r="C4" s="4" t="s">
        <v>133</v>
      </c>
      <c r="D4" s="4" t="s">
        <v>209</v>
      </c>
      <c r="E4" s="4" t="str">
        <f>VLOOKUP(C4,ITEM!A3:$F$40,2,0)</f>
        <v>Bakery Products</v>
      </c>
      <c r="F4" s="4" t="str">
        <f>VLOOKUP(C4,ITEM!A3:$F$40,3,0)</f>
        <v>Bread</v>
      </c>
      <c r="G4" s="4" t="str">
        <f>VLOOKUP(C4,ITEM!A3:$F$40,4,0)</f>
        <v>Bread Roll</v>
      </c>
      <c r="H4" s="9">
        <f>VLOOKUP(C4,ITEM!A3:$F$40,5,0)</f>
        <v>50000</v>
      </c>
      <c r="I4" s="4" t="str">
        <f>VLOOKUP(D4,ITEM!$H$2:$I$4,2,0)</f>
        <v>In Coming Item</v>
      </c>
      <c r="J4" s="10"/>
    </row>
    <row r="5" spans="1:10" x14ac:dyDescent="0.3">
      <c r="A5" s="14">
        <v>44553</v>
      </c>
      <c r="B5" s="4">
        <v>50</v>
      </c>
      <c r="C5" s="4" t="s">
        <v>134</v>
      </c>
      <c r="D5" s="4" t="s">
        <v>209</v>
      </c>
      <c r="E5" s="4" t="str">
        <f>VLOOKUP(C5,ITEM!A4:$F$40,2,0)</f>
        <v>Bakery Products</v>
      </c>
      <c r="F5" s="4" t="str">
        <f>VLOOKUP(C5,ITEM!A4:$F$40,3,0)</f>
        <v>Bread</v>
      </c>
      <c r="G5" s="4" t="str">
        <f>VLOOKUP(C5,ITEM!A4:$F$40,4,0)</f>
        <v>Chocolate Bread</v>
      </c>
      <c r="H5" s="9">
        <f>VLOOKUP(C5,ITEM!A4:$F$40,5,0)</f>
        <v>25000</v>
      </c>
      <c r="I5" s="4" t="str">
        <f>VLOOKUP(D5,ITEM!$H$2:$I$4,2,0)</f>
        <v>In Coming Item</v>
      </c>
      <c r="J5" s="10"/>
    </row>
    <row r="6" spans="1:10" x14ac:dyDescent="0.3">
      <c r="A6" s="14">
        <v>44554</v>
      </c>
      <c r="B6" s="4">
        <v>50</v>
      </c>
      <c r="C6" s="4" t="s">
        <v>135</v>
      </c>
      <c r="D6" s="4" t="s">
        <v>209</v>
      </c>
      <c r="E6" s="4" t="str">
        <f>VLOOKUP(C6,ITEM!A5:$F$40,2,0)</f>
        <v>Bakery Products</v>
      </c>
      <c r="F6" s="4" t="str">
        <f>VLOOKUP(C6,ITEM!A5:$F$40,3,0)</f>
        <v>Toast</v>
      </c>
      <c r="G6" s="4" t="str">
        <f>VLOOKUP(C6,ITEM!A5:$F$40,4,0)</f>
        <v>Masala Chicken On Toast</v>
      </c>
      <c r="H6" s="9">
        <f>VLOOKUP(C6,ITEM!A5:$F$40,5,0)</f>
        <v>85000</v>
      </c>
      <c r="I6" s="4" t="str">
        <f>VLOOKUP(D6,ITEM!$H$2:$I$4,2,0)</f>
        <v>In Coming Item</v>
      </c>
      <c r="J6" s="10"/>
    </row>
    <row r="7" spans="1:10" x14ac:dyDescent="0.3">
      <c r="A7" s="14">
        <v>44555</v>
      </c>
      <c r="B7" s="4">
        <v>50</v>
      </c>
      <c r="C7" s="4" t="s">
        <v>136</v>
      </c>
      <c r="D7" s="4" t="s">
        <v>209</v>
      </c>
      <c r="E7" s="4" t="str">
        <f>VLOOKUP(C7,ITEM!A6:$F$40,2,0)</f>
        <v>Bakery Products</v>
      </c>
      <c r="F7" s="4" t="str">
        <f>VLOOKUP(C7,ITEM!A6:$F$40,3,0)</f>
        <v>Toast</v>
      </c>
      <c r="G7" s="4" t="str">
        <f>VLOOKUP(C7,ITEM!A6:$F$40,4,0)</f>
        <v>Mozzarella Toast</v>
      </c>
      <c r="H7" s="9">
        <f>VLOOKUP(C7,ITEM!A6:$F$40,5,0)</f>
        <v>90000</v>
      </c>
      <c r="I7" s="4" t="str">
        <f>VLOOKUP(D7,ITEM!$H$2:$I$4,2,0)</f>
        <v>In Coming Item</v>
      </c>
      <c r="J7" s="10"/>
    </row>
    <row r="8" spans="1:10" x14ac:dyDescent="0.3">
      <c r="A8" s="14">
        <v>44556</v>
      </c>
      <c r="B8" s="4">
        <v>50</v>
      </c>
      <c r="C8" s="4" t="s">
        <v>137</v>
      </c>
      <c r="D8" s="4" t="s">
        <v>209</v>
      </c>
      <c r="E8" s="4" t="str">
        <f>VLOOKUP(C8,ITEM!A7:$F$40,2,0)</f>
        <v>Bakery Products</v>
      </c>
      <c r="F8" s="4" t="str">
        <f>VLOOKUP(C8,ITEM!A7:$F$40,3,0)</f>
        <v>Toast</v>
      </c>
      <c r="G8" s="4" t="str">
        <f>VLOOKUP(C8,ITEM!A7:$F$40,4,0)</f>
        <v>Bacon and Mushroom Toast</v>
      </c>
      <c r="H8" s="9">
        <f>VLOOKUP(C8,ITEM!A7:$F$40,5,0)</f>
        <v>70000</v>
      </c>
      <c r="I8" s="4" t="str">
        <f>VLOOKUP(D8,ITEM!$H$2:$I$4,2,0)</f>
        <v>In Coming Item</v>
      </c>
      <c r="J8" s="10"/>
    </row>
    <row r="9" spans="1:10" x14ac:dyDescent="0.3">
      <c r="A9" s="14">
        <v>44557</v>
      </c>
      <c r="B9" s="4">
        <v>50</v>
      </c>
      <c r="C9" s="4" t="s">
        <v>138</v>
      </c>
      <c r="D9" s="4" t="s">
        <v>209</v>
      </c>
      <c r="E9" s="4" t="str">
        <f>VLOOKUP(C9,ITEM!A8:$F$40,2,0)</f>
        <v>Bakery Products</v>
      </c>
      <c r="F9" s="4" t="str">
        <f>VLOOKUP(C9,ITEM!A8:$F$40,3,0)</f>
        <v>Toast</v>
      </c>
      <c r="G9" s="4" t="str">
        <f>VLOOKUP(C9,ITEM!A8:$F$40,4,0)</f>
        <v>Masala Cheese French Toast</v>
      </c>
      <c r="H9" s="9">
        <f>VLOOKUP(C9,ITEM!A8:$F$40,5,0)</f>
        <v>80000</v>
      </c>
      <c r="I9" s="4" t="str">
        <f>VLOOKUP(D9,ITEM!$H$2:$I$4,2,0)</f>
        <v>In Coming Item</v>
      </c>
      <c r="J9" s="10"/>
    </row>
    <row r="10" spans="1:10" x14ac:dyDescent="0.3">
      <c r="A10" s="14">
        <v>44558</v>
      </c>
      <c r="B10" s="4">
        <v>50</v>
      </c>
      <c r="C10" s="4" t="s">
        <v>139</v>
      </c>
      <c r="D10" s="4" t="s">
        <v>209</v>
      </c>
      <c r="E10" s="4" t="str">
        <f>VLOOKUP(C10,ITEM!A9:$F$40,2,0)</f>
        <v>Bakery Products</v>
      </c>
      <c r="F10" s="4" t="str">
        <f>VLOOKUP(C10,ITEM!A9:$F$40,3,0)</f>
        <v>Toast</v>
      </c>
      <c r="G10" s="4" t="str">
        <f>VLOOKUP(C10,ITEM!A9:$F$40,4,0)</f>
        <v>Prawn and Sesame Toast</v>
      </c>
      <c r="H10" s="9">
        <f>VLOOKUP(C10,ITEM!A9:$F$40,5,0)</f>
        <v>75000</v>
      </c>
      <c r="I10" s="4" t="str">
        <f>VLOOKUP(D10,ITEM!$H$2:$I$4,2,0)</f>
        <v>In Coming Item</v>
      </c>
      <c r="J10" s="10"/>
    </row>
    <row r="11" spans="1:10" x14ac:dyDescent="0.3">
      <c r="A11" s="14">
        <v>44559</v>
      </c>
      <c r="B11" s="4">
        <v>50</v>
      </c>
      <c r="C11" s="4" t="s">
        <v>140</v>
      </c>
      <c r="D11" s="4" t="s">
        <v>209</v>
      </c>
      <c r="E11" s="4" t="str">
        <f>VLOOKUP(C11,ITEM!A10:$F$40,2,0)</f>
        <v>Bakery Products</v>
      </c>
      <c r="F11" s="4" t="str">
        <f>VLOOKUP(C11,ITEM!A10:$F$40,3,0)</f>
        <v>Rolls</v>
      </c>
      <c r="G11" s="4" t="str">
        <f>VLOOKUP(C11,ITEM!A10:$F$40,4,0)</f>
        <v>Cob</v>
      </c>
      <c r="H11" s="9">
        <f>VLOOKUP(C11,ITEM!A10:$F$40,5,0)</f>
        <v>43200</v>
      </c>
      <c r="I11" s="4" t="str">
        <f>VLOOKUP(D11,ITEM!$H$2:$I$4,2,0)</f>
        <v>In Coming Item</v>
      </c>
      <c r="J11" s="10"/>
    </row>
    <row r="12" spans="1:10" x14ac:dyDescent="0.3">
      <c r="A12" s="14">
        <v>44560</v>
      </c>
      <c r="B12" s="4">
        <v>50</v>
      </c>
      <c r="C12" s="4" t="s">
        <v>141</v>
      </c>
      <c r="D12" s="4" t="s">
        <v>209</v>
      </c>
      <c r="E12" s="4" t="str">
        <f>VLOOKUP(C12,ITEM!A11:$F$40,2,0)</f>
        <v>Bakery Products</v>
      </c>
      <c r="F12" s="4" t="str">
        <f>VLOOKUP(C12,ITEM!A11:$F$40,3,0)</f>
        <v>Rolls</v>
      </c>
      <c r="G12" s="4" t="str">
        <f>VLOOKUP(C12,ITEM!A11:$F$40,4,0)</f>
        <v>Burn</v>
      </c>
      <c r="H12" s="9">
        <f>VLOOKUP(C12,ITEM!A11:$F$40,5,0)</f>
        <v>30000</v>
      </c>
      <c r="I12" s="4" t="str">
        <f>VLOOKUP(D12,ITEM!$H$2:$I$4,2,0)</f>
        <v>In Coming Item</v>
      </c>
      <c r="J12" s="10"/>
    </row>
    <row r="13" spans="1:10" x14ac:dyDescent="0.3">
      <c r="A13" s="14">
        <v>44561</v>
      </c>
      <c r="B13" s="4">
        <v>50</v>
      </c>
      <c r="C13" s="4" t="s">
        <v>142</v>
      </c>
      <c r="D13" s="4" t="s">
        <v>209</v>
      </c>
      <c r="E13" s="4" t="str">
        <f>VLOOKUP(C13,ITEM!A12:$F$40,2,0)</f>
        <v>Bakery Products</v>
      </c>
      <c r="F13" s="4" t="str">
        <f>VLOOKUP(C13,ITEM!A12:$F$40,3,0)</f>
        <v>Rolls</v>
      </c>
      <c r="G13" s="4" t="str">
        <f>VLOOKUP(C13,ITEM!A12:$F$40,4,0)</f>
        <v>French Roll</v>
      </c>
      <c r="H13" s="9">
        <f>VLOOKUP(C13,ITEM!A12:$F$40,5,0)</f>
        <v>20000</v>
      </c>
      <c r="I13" s="4" t="str">
        <f>VLOOKUP(D13,ITEM!$H$2:$I$4,2,0)</f>
        <v>In Coming Item</v>
      </c>
      <c r="J13" s="10"/>
    </row>
    <row r="14" spans="1:10" x14ac:dyDescent="0.3">
      <c r="A14" s="14">
        <v>44562</v>
      </c>
      <c r="B14" s="4">
        <v>50</v>
      </c>
      <c r="C14" s="4" t="s">
        <v>143</v>
      </c>
      <c r="D14" s="4" t="s">
        <v>209</v>
      </c>
      <c r="E14" s="4" t="str">
        <f>VLOOKUP(C14,ITEM!A13:$F$40,2,0)</f>
        <v>Bakery Products</v>
      </c>
      <c r="F14" s="4" t="str">
        <f>VLOOKUP(C14,ITEM!A13:$F$40,3,0)</f>
        <v>Rolls</v>
      </c>
      <c r="G14" s="4" t="str">
        <f>VLOOKUP(C14,ITEM!A13:$F$40,4,0)</f>
        <v>Sweet Roll</v>
      </c>
      <c r="H14" s="9">
        <f>VLOOKUP(C14,ITEM!A13:$F$40,5,0)</f>
        <v>56400</v>
      </c>
      <c r="I14" s="4" t="str">
        <f>VLOOKUP(D14,ITEM!$H$2:$I$4,2,0)</f>
        <v>In Coming Item</v>
      </c>
      <c r="J14" s="10"/>
    </row>
    <row r="15" spans="1:10" x14ac:dyDescent="0.3">
      <c r="A15" s="14">
        <v>44563</v>
      </c>
      <c r="B15" s="4">
        <v>50</v>
      </c>
      <c r="C15" s="4" t="s">
        <v>144</v>
      </c>
      <c r="D15" s="4" t="s">
        <v>209</v>
      </c>
      <c r="E15" s="4" t="str">
        <f>VLOOKUP(C15,ITEM!A14:$F$40,2,0)</f>
        <v>Bakery Products</v>
      </c>
      <c r="F15" s="4" t="str">
        <f>VLOOKUP(C15,ITEM!A14:$F$40,3,0)</f>
        <v>Cake</v>
      </c>
      <c r="G15" s="4" t="str">
        <f>VLOOKUP(C15,ITEM!A14:$F$40,4,0)</f>
        <v>Pound Cake</v>
      </c>
      <c r="H15" s="9">
        <f>VLOOKUP(C15,ITEM!A14:$F$40,5,0)</f>
        <v>80000</v>
      </c>
      <c r="I15" s="4" t="str">
        <f>VLOOKUP(D15,ITEM!$H$2:$I$4,2,0)</f>
        <v>In Coming Item</v>
      </c>
      <c r="J15" s="10"/>
    </row>
    <row r="16" spans="1:10" x14ac:dyDescent="0.3">
      <c r="A16" s="14">
        <v>44564</v>
      </c>
      <c r="B16" s="4">
        <v>50</v>
      </c>
      <c r="C16" s="4" t="s">
        <v>145</v>
      </c>
      <c r="D16" s="4" t="s">
        <v>209</v>
      </c>
      <c r="E16" s="4" t="str">
        <f>VLOOKUP(C16,ITEM!A15:$F$40,2,0)</f>
        <v>Bakery Products</v>
      </c>
      <c r="F16" s="4" t="str">
        <f>VLOOKUP(C16,ITEM!A15:$F$40,3,0)</f>
        <v>Cake</v>
      </c>
      <c r="G16" s="4" t="str">
        <f>VLOOKUP(C16,ITEM!A15:$F$40,4,0)</f>
        <v>Butter Cake</v>
      </c>
      <c r="H16" s="9">
        <f>VLOOKUP(C16,ITEM!A15:$F$40,5,0)</f>
        <v>75000</v>
      </c>
      <c r="I16" s="4" t="str">
        <f>VLOOKUP(D16,ITEM!$H$2:$I$4,2,0)</f>
        <v>In Coming Item</v>
      </c>
      <c r="J16" s="10"/>
    </row>
    <row r="17" spans="1:10" x14ac:dyDescent="0.3">
      <c r="A17" s="14">
        <v>44565</v>
      </c>
      <c r="B17" s="4">
        <v>50</v>
      </c>
      <c r="C17" s="4" t="s">
        <v>146</v>
      </c>
      <c r="D17" s="4" t="s">
        <v>209</v>
      </c>
      <c r="E17" s="4" t="str">
        <f>VLOOKUP(C17,ITEM!A16:$F$40,2,0)</f>
        <v>Bakery Products</v>
      </c>
      <c r="F17" s="4" t="str">
        <f>VLOOKUP(C17,ITEM!A16:$F$40,3,0)</f>
        <v>Cake</v>
      </c>
      <c r="G17" s="4" t="str">
        <f>VLOOKUP(C17,ITEM!A16:$F$40,4,0)</f>
        <v>Genoise Cake</v>
      </c>
      <c r="H17" s="9">
        <f>VLOOKUP(C17,ITEM!A16:$F$40,5,0)</f>
        <v>74500</v>
      </c>
      <c r="I17" s="4" t="str">
        <f>VLOOKUP(D17,ITEM!$H$2:$I$4,2,0)</f>
        <v>In Coming Item</v>
      </c>
      <c r="J17" s="10"/>
    </row>
    <row r="18" spans="1:10" x14ac:dyDescent="0.3">
      <c r="A18" s="14">
        <v>44566</v>
      </c>
      <c r="B18" s="4">
        <v>50</v>
      </c>
      <c r="C18" s="4" t="s">
        <v>147</v>
      </c>
      <c r="D18" s="4" t="s">
        <v>209</v>
      </c>
      <c r="E18" s="4" t="str">
        <f>VLOOKUP(C18,ITEM!A17:$F$40,2,0)</f>
        <v>Bakery Products</v>
      </c>
      <c r="F18" s="4" t="str">
        <f>VLOOKUP(C18,ITEM!A17:$F$40,3,0)</f>
        <v>Cake</v>
      </c>
      <c r="G18" s="4" t="str">
        <f>VLOOKUP(C18,ITEM!A17:$F$40,4,0)</f>
        <v>Chiffon Cake</v>
      </c>
      <c r="H18" s="9">
        <f>VLOOKUP(C18,ITEM!A17:$F$40,5,0)</f>
        <v>65000</v>
      </c>
      <c r="I18" s="4" t="str">
        <f>VLOOKUP(D18,ITEM!$H$2:$I$4,2,0)</f>
        <v>In Coming Item</v>
      </c>
      <c r="J18" s="10"/>
    </row>
    <row r="19" spans="1:10" x14ac:dyDescent="0.3">
      <c r="A19" s="14">
        <v>44567</v>
      </c>
      <c r="B19" s="4">
        <v>50</v>
      </c>
      <c r="C19" s="4" t="s">
        <v>148</v>
      </c>
      <c r="D19" s="4" t="s">
        <v>209</v>
      </c>
      <c r="E19" s="4" t="str">
        <f>VLOOKUP(C19,ITEM!A18:$F$40,2,0)</f>
        <v>Milk And Dairy Products</v>
      </c>
      <c r="F19" s="4" t="str">
        <f>VLOOKUP(C19,ITEM!A18:$F$40,3,0)</f>
        <v>Yogurt</v>
      </c>
      <c r="G19" s="4" t="str">
        <f>VLOOKUP(C19,ITEM!A18:$F$40,4,0)</f>
        <v xml:space="preserve">Blueberry Yogurt </v>
      </c>
      <c r="H19" s="9">
        <f>VLOOKUP(C19,ITEM!A18:$F$40,5,0)</f>
        <v>90000</v>
      </c>
      <c r="I19" s="4" t="str">
        <f>VLOOKUP(D19,ITEM!$H$2:$I$4,2,0)</f>
        <v>In Coming Item</v>
      </c>
      <c r="J19" s="10"/>
    </row>
    <row r="20" spans="1:10" x14ac:dyDescent="0.3">
      <c r="A20" s="14">
        <v>44568</v>
      </c>
      <c r="B20" s="4">
        <v>50</v>
      </c>
      <c r="C20" s="4" t="s">
        <v>149</v>
      </c>
      <c r="D20" s="4" t="s">
        <v>209</v>
      </c>
      <c r="E20" s="4" t="str">
        <f>VLOOKUP(C20,ITEM!A19:$F$40,2,0)</f>
        <v>Milk And Dairy Products</v>
      </c>
      <c r="F20" s="4" t="str">
        <f>VLOOKUP(C20,ITEM!A19:$F$40,3,0)</f>
        <v>Yogurt</v>
      </c>
      <c r="G20" s="4" t="str">
        <f>VLOOKUP(C20,ITEM!A19:$F$40,4,0)</f>
        <v>Original Yogurt</v>
      </c>
      <c r="H20" s="9">
        <f>VLOOKUP(C20,ITEM!A19:$F$40,5,0)</f>
        <v>35000</v>
      </c>
      <c r="I20" s="4" t="str">
        <f>VLOOKUP(D20,ITEM!$H$2:$I$4,2,0)</f>
        <v>In Coming Item</v>
      </c>
      <c r="J20" s="10"/>
    </row>
    <row r="21" spans="1:10" x14ac:dyDescent="0.3">
      <c r="A21" s="14">
        <v>44569</v>
      </c>
      <c r="B21" s="4">
        <v>50</v>
      </c>
      <c r="C21" s="4" t="s">
        <v>150</v>
      </c>
      <c r="D21" s="4" t="s">
        <v>209</v>
      </c>
      <c r="E21" s="4" t="str">
        <f>VLOOKUP(C21,ITEM!A20:$F$40,2,0)</f>
        <v>Milk And Dairy Products</v>
      </c>
      <c r="F21" s="4" t="str">
        <f>VLOOKUP(C21,ITEM!A20:$F$40,3,0)</f>
        <v>Yogurt</v>
      </c>
      <c r="G21" s="4" t="str">
        <f>VLOOKUP(C21,ITEM!A20:$F$40,4,0)</f>
        <v>Strawberry Yogurt</v>
      </c>
      <c r="H21" s="9">
        <f>VLOOKUP(C21,ITEM!A20:$F$40,5,0)</f>
        <v>44000</v>
      </c>
      <c r="I21" s="4" t="str">
        <f>VLOOKUP(D21,ITEM!$H$2:$I$4,2,0)</f>
        <v>In Coming Item</v>
      </c>
      <c r="J21" s="10"/>
    </row>
    <row r="22" spans="1:10" x14ac:dyDescent="0.3">
      <c r="A22" s="14">
        <v>44570</v>
      </c>
      <c r="B22" s="4">
        <v>50</v>
      </c>
      <c r="C22" s="4" t="s">
        <v>151</v>
      </c>
      <c r="D22" s="4" t="s">
        <v>209</v>
      </c>
      <c r="E22" s="4" t="str">
        <f>VLOOKUP(C22,ITEM!A21:$F$40,2,0)</f>
        <v>Milk And Dairy Products</v>
      </c>
      <c r="F22" s="4" t="str">
        <f>VLOOKUP(C22,ITEM!A21:$F$40,3,0)</f>
        <v>Milk</v>
      </c>
      <c r="G22" s="4" t="str">
        <f>VLOOKUP(C22,ITEM!A21:$F$40,4,0)</f>
        <v>Strawberry Milk</v>
      </c>
      <c r="H22" s="9">
        <f>VLOOKUP(C22,ITEM!A21:$F$40,5,0)</f>
        <v>22000</v>
      </c>
      <c r="I22" s="4" t="str">
        <f>VLOOKUP(D22,ITEM!$H$2:$I$4,2,0)</f>
        <v>In Coming Item</v>
      </c>
      <c r="J22" s="10"/>
    </row>
    <row r="23" spans="1:10" x14ac:dyDescent="0.3">
      <c r="A23" s="14">
        <v>44571</v>
      </c>
      <c r="B23" s="4">
        <v>50</v>
      </c>
      <c r="C23" s="4" t="s">
        <v>152</v>
      </c>
      <c r="D23" s="4" t="s">
        <v>209</v>
      </c>
      <c r="E23" s="4" t="str">
        <f>VLOOKUP(C23,ITEM!A22:$F$40,2,0)</f>
        <v>Milk And Dairy Products</v>
      </c>
      <c r="F23" s="4" t="str">
        <f>VLOOKUP(C23,ITEM!A22:$F$40,3,0)</f>
        <v>Milk</v>
      </c>
      <c r="G23" s="4" t="str">
        <f>VLOOKUP(C23,ITEM!A22:$F$40,4,0)</f>
        <v>Chocolate Milk</v>
      </c>
      <c r="H23" s="9">
        <f>VLOOKUP(C23,ITEM!A22:$F$40,5,0)</f>
        <v>19500</v>
      </c>
      <c r="I23" s="4" t="str">
        <f>VLOOKUP(D23,ITEM!$H$2:$I$4,2,0)</f>
        <v>In Coming Item</v>
      </c>
      <c r="J23" s="10"/>
    </row>
    <row r="24" spans="1:10" x14ac:dyDescent="0.3">
      <c r="A24" s="14">
        <v>44572</v>
      </c>
      <c r="B24" s="4">
        <v>50</v>
      </c>
      <c r="C24" s="4" t="s">
        <v>153</v>
      </c>
      <c r="D24" s="4" t="s">
        <v>209</v>
      </c>
      <c r="E24" s="4" t="str">
        <f>VLOOKUP(C24,ITEM!A23:$F$40,2,0)</f>
        <v>Milk And Dairy Products</v>
      </c>
      <c r="F24" s="4" t="str">
        <f>VLOOKUP(C24,ITEM!A23:$F$40,3,0)</f>
        <v>Milk</v>
      </c>
      <c r="G24" s="4" t="str">
        <f>VLOOKUP(C24,ITEM!A23:$F$40,4,0)</f>
        <v>Banana Milk</v>
      </c>
      <c r="H24" s="9">
        <f>VLOOKUP(C24,ITEM!A23:$F$40,5,0)</f>
        <v>25000</v>
      </c>
      <c r="I24" s="4" t="str">
        <f>VLOOKUP(D24,ITEM!$H$2:$I$4,2,0)</f>
        <v>In Coming Item</v>
      </c>
      <c r="J24" s="10"/>
    </row>
    <row r="25" spans="1:10" x14ac:dyDescent="0.3">
      <c r="A25" s="14">
        <v>44573</v>
      </c>
      <c r="B25" s="4">
        <v>50</v>
      </c>
      <c r="C25" s="4" t="s">
        <v>154</v>
      </c>
      <c r="D25" s="4" t="s">
        <v>209</v>
      </c>
      <c r="E25" s="4" t="str">
        <f>VLOOKUP(C25,ITEM!A24:$F$40,2,0)</f>
        <v>Milk And Dairy Products</v>
      </c>
      <c r="F25" s="4" t="str">
        <f>VLOOKUP(C25,ITEM!A24:$F$40,3,0)</f>
        <v>Milk</v>
      </c>
      <c r="G25" s="4" t="str">
        <f>VLOOKUP(C25,ITEM!A24:$F$40,4,0)</f>
        <v>Manggo Milk</v>
      </c>
      <c r="H25" s="9">
        <f>VLOOKUP(C25,ITEM!A24:$F$40,5,0)</f>
        <v>28000</v>
      </c>
      <c r="I25" s="4" t="str">
        <f>VLOOKUP(D25,ITEM!$H$2:$I$4,2,0)</f>
        <v>In Coming Item</v>
      </c>
      <c r="J25" s="10"/>
    </row>
    <row r="26" spans="1:10" x14ac:dyDescent="0.3">
      <c r="A26" s="14">
        <v>44574</v>
      </c>
      <c r="B26" s="4">
        <v>50</v>
      </c>
      <c r="C26" s="4" t="s">
        <v>155</v>
      </c>
      <c r="D26" s="4" t="s">
        <v>209</v>
      </c>
      <c r="E26" s="4" t="str">
        <f>VLOOKUP(C26,ITEM!A25:$F$40,2,0)</f>
        <v>Milk And Dairy Products</v>
      </c>
      <c r="F26" s="4" t="str">
        <f>VLOOKUP(C26,ITEM!A25:$F$40,3,0)</f>
        <v>Milk</v>
      </c>
      <c r="G26" s="4" t="str">
        <f>VLOOKUP(C26,ITEM!A25:$F$40,4,0)</f>
        <v>Original Milk</v>
      </c>
      <c r="H26" s="9">
        <f>VLOOKUP(C26,ITEM!A25:$F$40,5,0)</f>
        <v>20000</v>
      </c>
      <c r="I26" s="4" t="str">
        <f>VLOOKUP(D26,ITEM!$H$2:$I$4,2,0)</f>
        <v>In Coming Item</v>
      </c>
      <c r="J26" s="10"/>
    </row>
    <row r="27" spans="1:10" x14ac:dyDescent="0.3">
      <c r="A27" s="14">
        <v>44575</v>
      </c>
      <c r="B27" s="4">
        <v>50</v>
      </c>
      <c r="C27" s="4" t="s">
        <v>156</v>
      </c>
      <c r="D27" s="4" t="s">
        <v>209</v>
      </c>
      <c r="E27" s="4" t="str">
        <f>VLOOKUP(C27,ITEM!A26:$F$40,2,0)</f>
        <v>Milk And Dairy Products</v>
      </c>
      <c r="F27" s="4" t="str">
        <f>VLOOKUP(C27,ITEM!A26:$F$40,3,0)</f>
        <v>Cheese</v>
      </c>
      <c r="G27" s="4" t="str">
        <f>VLOOKUP(C27,ITEM!A26:$F$40,4,0)</f>
        <v>Ayran</v>
      </c>
      <c r="H27" s="9">
        <f>VLOOKUP(C27,ITEM!A26:$F$40,5,0)</f>
        <v>60000</v>
      </c>
      <c r="I27" s="4" t="str">
        <f>VLOOKUP(D27,ITEM!$H$2:$I$4,2,0)</f>
        <v>In Coming Item</v>
      </c>
      <c r="J27" s="10"/>
    </row>
    <row r="28" spans="1:10" x14ac:dyDescent="0.3">
      <c r="A28" s="14">
        <v>44576</v>
      </c>
      <c r="B28" s="4">
        <v>50</v>
      </c>
      <c r="C28" s="4" t="s">
        <v>157</v>
      </c>
      <c r="D28" s="4" t="s">
        <v>209</v>
      </c>
      <c r="E28" s="4" t="str">
        <f>VLOOKUP(C28,ITEM!A27:$F$40,2,0)</f>
        <v>Milk And Dairy Products</v>
      </c>
      <c r="F28" s="4" t="str">
        <f>VLOOKUP(C28,ITEM!A27:$F$40,3,0)</f>
        <v>Cheese</v>
      </c>
      <c r="G28" s="4" t="str">
        <f>VLOOKUP(C28,ITEM!A27:$F$40,4,0)</f>
        <v>Amasi</v>
      </c>
      <c r="H28" s="9">
        <f>VLOOKUP(C28,ITEM!A27:$F$40,5,0)</f>
        <v>80000</v>
      </c>
      <c r="I28" s="4" t="str">
        <f>VLOOKUP(D28,ITEM!$H$2:$I$4,2,0)</f>
        <v>In Coming Item</v>
      </c>
      <c r="J28" s="10"/>
    </row>
    <row r="29" spans="1:10" x14ac:dyDescent="0.3">
      <c r="A29" s="14">
        <v>44577</v>
      </c>
      <c r="B29" s="4">
        <v>50</v>
      </c>
      <c r="C29" s="4" t="s">
        <v>158</v>
      </c>
      <c r="D29" s="4" t="s">
        <v>209</v>
      </c>
      <c r="E29" s="4" t="str">
        <f>VLOOKUP(C29,ITEM!A28:$F$40,2,0)</f>
        <v>Milk And Dairy Products</v>
      </c>
      <c r="F29" s="4" t="str">
        <f>VLOOKUP(C29,ITEM!A28:$F$40,3,0)</f>
        <v>Cheese</v>
      </c>
      <c r="G29" s="4" t="str">
        <f>VLOOKUP(C29,ITEM!A28:$F$40,4,0)</f>
        <v>Cheddar</v>
      </c>
      <c r="H29" s="9">
        <f>VLOOKUP(C29,ITEM!A28:$F$40,5,0)</f>
        <v>50000</v>
      </c>
      <c r="I29" s="4" t="str">
        <f>VLOOKUP(D29,ITEM!$H$2:$I$4,2,0)</f>
        <v>In Coming Item</v>
      </c>
      <c r="J29" s="10"/>
    </row>
    <row r="30" spans="1:10" x14ac:dyDescent="0.3">
      <c r="A30" s="14">
        <v>44578</v>
      </c>
      <c r="B30" s="4">
        <v>50</v>
      </c>
      <c r="C30" s="4" t="s">
        <v>159</v>
      </c>
      <c r="D30" s="4" t="s">
        <v>209</v>
      </c>
      <c r="E30" s="4" t="str">
        <f>VLOOKUP(C30,ITEM!A29:$F$40,2,0)</f>
        <v>Confectionery Products</v>
      </c>
      <c r="F30" s="4" t="str">
        <f>VLOOKUP(C30,ITEM!A29:$F$40,3,0)</f>
        <v>Chocolate</v>
      </c>
      <c r="G30" s="4" t="str">
        <f>VLOOKUP(C30,ITEM!A29:$F$40,4,0)</f>
        <v>Kit Kat</v>
      </c>
      <c r="H30" s="9">
        <f>VLOOKUP(C30,ITEM!A29:$F$40,5,0)</f>
        <v>94000</v>
      </c>
      <c r="I30" s="4" t="str">
        <f>VLOOKUP(D30,ITEM!$H$2:$I$4,2,0)</f>
        <v>In Coming Item</v>
      </c>
      <c r="J30" s="10"/>
    </row>
    <row r="31" spans="1:10" x14ac:dyDescent="0.3">
      <c r="A31" s="14">
        <v>44579</v>
      </c>
      <c r="B31" s="4">
        <v>50</v>
      </c>
      <c r="C31" s="4" t="s">
        <v>160</v>
      </c>
      <c r="D31" s="4" t="s">
        <v>209</v>
      </c>
      <c r="E31" s="4" t="str">
        <f>VLOOKUP(C31,ITEM!A30:$F$40,2,0)</f>
        <v>Confectionery Products</v>
      </c>
      <c r="F31" s="4" t="str">
        <f>VLOOKUP(C31,ITEM!A30:$F$40,3,0)</f>
        <v>Chocolate</v>
      </c>
      <c r="G31" s="4" t="str">
        <f>VLOOKUP(C31,ITEM!A30:$F$40,4,0)</f>
        <v>Nestle Crunch</v>
      </c>
      <c r="H31" s="9">
        <f>VLOOKUP(C31,ITEM!A30:$F$40,5,0)</f>
        <v>70000</v>
      </c>
      <c r="I31" s="4" t="str">
        <f>VLOOKUP(D31,ITEM!$H$2:$I$4,2,0)</f>
        <v>In Coming Item</v>
      </c>
      <c r="J31" s="10"/>
    </row>
    <row r="32" spans="1:10" x14ac:dyDescent="0.3">
      <c r="A32" s="14">
        <v>44580</v>
      </c>
      <c r="B32" s="4">
        <v>50</v>
      </c>
      <c r="C32" s="4" t="s">
        <v>161</v>
      </c>
      <c r="D32" s="4" t="s">
        <v>209</v>
      </c>
      <c r="E32" s="4" t="str">
        <f>VLOOKUP(C32,ITEM!A31:$F$40,2,0)</f>
        <v>Confectionery Products</v>
      </c>
      <c r="F32" s="4" t="str">
        <f>VLOOKUP(C32,ITEM!A31:$F$40,3,0)</f>
        <v>Chocolate</v>
      </c>
      <c r="G32" s="4" t="str">
        <f>VLOOKUP(C32,ITEM!A31:$F$40,4,0)</f>
        <v>Snickers</v>
      </c>
      <c r="H32" s="9">
        <f>VLOOKUP(C32,ITEM!A31:$F$40,5,0)</f>
        <v>52000</v>
      </c>
      <c r="I32" s="4" t="str">
        <f>VLOOKUP(D32,ITEM!$H$2:$I$4,2,0)</f>
        <v>In Coming Item</v>
      </c>
      <c r="J32" s="10"/>
    </row>
    <row r="33" spans="1:10" x14ac:dyDescent="0.3">
      <c r="A33" s="14">
        <v>44581</v>
      </c>
      <c r="B33" s="4">
        <v>50</v>
      </c>
      <c r="C33" s="4" t="s">
        <v>162</v>
      </c>
      <c r="D33" s="4" t="s">
        <v>209</v>
      </c>
      <c r="E33" s="4" t="str">
        <f>VLOOKUP(C33,ITEM!A32:$F$40,2,0)</f>
        <v>Confectionery Products</v>
      </c>
      <c r="F33" s="4" t="str">
        <f>VLOOKUP(C33,ITEM!A32:$F$40,3,0)</f>
        <v>Chocolate</v>
      </c>
      <c r="G33" s="4" t="str">
        <f>VLOOKUP(C33,ITEM!A32:$F$40,4,0)</f>
        <v>Hersheys</v>
      </c>
      <c r="H33" s="9">
        <f>VLOOKUP(C33,ITEM!A32:$F$40,5,0)</f>
        <v>31000</v>
      </c>
      <c r="I33" s="4" t="str">
        <f>VLOOKUP(D33,ITEM!$H$2:$I$4,2,0)</f>
        <v>In Coming Item</v>
      </c>
      <c r="J33" s="10"/>
    </row>
    <row r="34" spans="1:10" x14ac:dyDescent="0.3">
      <c r="A34" s="14">
        <v>44582</v>
      </c>
      <c r="B34" s="4">
        <v>50</v>
      </c>
      <c r="C34" s="4" t="s">
        <v>163</v>
      </c>
      <c r="D34" s="4" t="s">
        <v>209</v>
      </c>
      <c r="E34" s="4" t="str">
        <f>VLOOKUP(C34,ITEM!A33:$F$40,2,0)</f>
        <v>Confectionery Products</v>
      </c>
      <c r="F34" s="4" t="str">
        <f>VLOOKUP(C34,ITEM!A33:$F$40,3,0)</f>
        <v>Cookies And Biscuits</v>
      </c>
      <c r="G34" s="4" t="str">
        <f>VLOOKUP(C34,ITEM!A33:$F$40,4,0)</f>
        <v>Aachener Printen</v>
      </c>
      <c r="H34" s="9">
        <f>VLOOKUP(C34,ITEM!A33:$F$40,5,0)</f>
        <v>55000</v>
      </c>
      <c r="I34" s="4" t="str">
        <f>VLOOKUP(D34,ITEM!$H$2:$I$4,2,0)</f>
        <v>In Coming Item</v>
      </c>
      <c r="J34" s="10"/>
    </row>
    <row r="35" spans="1:10" x14ac:dyDescent="0.3">
      <c r="A35" s="14">
        <v>44583</v>
      </c>
      <c r="B35" s="4">
        <v>50</v>
      </c>
      <c r="C35" s="4" t="s">
        <v>164</v>
      </c>
      <c r="D35" s="4" t="s">
        <v>209</v>
      </c>
      <c r="E35" s="4" t="str">
        <f>VLOOKUP(C35,ITEM!A34:$F$40,2,0)</f>
        <v>Confectionery Products</v>
      </c>
      <c r="F35" s="4" t="str">
        <f>VLOOKUP(C35,ITEM!A34:$F$40,3,0)</f>
        <v>Cookies And Biscuits</v>
      </c>
      <c r="G35" s="4" t="str">
        <f>VLOOKUP(C35,ITEM!A34:$F$40,4,0)</f>
        <v>Acıbadem kurabiyesi</v>
      </c>
      <c r="H35" s="9">
        <f>VLOOKUP(C35,ITEM!A34:$F$40,5,0)</f>
        <v>55000</v>
      </c>
      <c r="I35" s="4" t="str">
        <f>VLOOKUP(D35,ITEM!$H$2:$I$4,2,0)</f>
        <v>In Coming Item</v>
      </c>
      <c r="J35" s="10"/>
    </row>
    <row r="36" spans="1:10" x14ac:dyDescent="0.3">
      <c r="A36" s="14">
        <v>44584</v>
      </c>
      <c r="B36" s="4">
        <v>50</v>
      </c>
      <c r="C36" s="4" t="s">
        <v>165</v>
      </c>
      <c r="D36" s="4" t="s">
        <v>209</v>
      </c>
      <c r="E36" s="4" t="str">
        <f>VLOOKUP(C36,ITEM!A35:$F$40,2,0)</f>
        <v>Confectionery Products</v>
      </c>
      <c r="F36" s="4" t="str">
        <f>VLOOKUP(C36,ITEM!A35:$F$40,3,0)</f>
        <v>Cookies And Biscuits</v>
      </c>
      <c r="G36" s="4" t="str">
        <f>VLOOKUP(C36,ITEM!A35:$F$40,4,0)</f>
        <v>Afghan biscuits</v>
      </c>
      <c r="H36" s="9">
        <f>VLOOKUP(C36,ITEM!A35:$F$40,5,0)</f>
        <v>60000</v>
      </c>
      <c r="I36" s="4" t="str">
        <f>VLOOKUP(D36,ITEM!$H$2:$I$4,2,0)</f>
        <v>In Coming Item</v>
      </c>
      <c r="J36" s="10"/>
    </row>
    <row r="37" spans="1:10" x14ac:dyDescent="0.3">
      <c r="A37" s="14">
        <v>44585</v>
      </c>
      <c r="B37" s="4">
        <v>50</v>
      </c>
      <c r="C37" s="4" t="s">
        <v>166</v>
      </c>
      <c r="D37" s="4" t="s">
        <v>209</v>
      </c>
      <c r="E37" s="4" t="str">
        <f>VLOOKUP(C37,ITEM!A36:$F$40,2,0)</f>
        <v>Confectionery Products</v>
      </c>
      <c r="F37" s="4" t="str">
        <f>VLOOKUP(C37,ITEM!A36:$F$40,3,0)</f>
        <v>Cookies And Biscuits</v>
      </c>
      <c r="G37" s="4" t="str">
        <f>VLOOKUP(C37,ITEM!A36:$F$40,4,0)</f>
        <v>Almond biscuit</v>
      </c>
      <c r="H37" s="9">
        <f>VLOOKUP(C37,ITEM!A36:$F$40,5,0)</f>
        <v>80000</v>
      </c>
      <c r="I37" s="4" t="str">
        <f>VLOOKUP(D37,ITEM!$H$2:$I$4,2,0)</f>
        <v>In Coming Item</v>
      </c>
      <c r="J37" s="10"/>
    </row>
    <row r="38" spans="1:10" x14ac:dyDescent="0.3">
      <c r="A38" s="14">
        <v>44586</v>
      </c>
      <c r="B38" s="4">
        <v>50</v>
      </c>
      <c r="C38" s="4" t="s">
        <v>167</v>
      </c>
      <c r="D38" s="4" t="s">
        <v>209</v>
      </c>
      <c r="E38" s="4" t="str">
        <f>VLOOKUP(C38,ITEM!A37:$F$40,2,0)</f>
        <v>Confectionery Products</v>
      </c>
      <c r="F38" s="4" t="str">
        <f>VLOOKUP(C38,ITEM!A37:$F$40,3,0)</f>
        <v>Snack</v>
      </c>
      <c r="G38" s="4" t="str">
        <f>VLOOKUP(C38,ITEM!A37:$F$40,4,0)</f>
        <v>Bitterballen</v>
      </c>
      <c r="H38" s="9">
        <f>VLOOKUP(C38,ITEM!A37:$F$40,5,0)</f>
        <v>43500</v>
      </c>
      <c r="I38" s="4" t="str">
        <f>VLOOKUP(D38,ITEM!$H$2:$I$4,2,0)</f>
        <v>In Coming Item</v>
      </c>
      <c r="J38" s="10"/>
    </row>
    <row r="39" spans="1:10" x14ac:dyDescent="0.3">
      <c r="A39" s="14">
        <v>44587</v>
      </c>
      <c r="B39" s="4">
        <v>50</v>
      </c>
      <c r="C39" s="4" t="s">
        <v>168</v>
      </c>
      <c r="D39" s="4" t="s">
        <v>209</v>
      </c>
      <c r="E39" s="4" t="str">
        <f>VLOOKUP(C39,ITEM!A38:$F$40,2,0)</f>
        <v>Confectionery Products</v>
      </c>
      <c r="F39" s="4" t="str">
        <f>VLOOKUP(C39,ITEM!A38:$F$40,3,0)</f>
        <v>Snack</v>
      </c>
      <c r="G39" s="4" t="str">
        <f>VLOOKUP(C39,ITEM!A38:$F$40,4,0)</f>
        <v>Cracker nuts</v>
      </c>
      <c r="H39" s="9">
        <f>VLOOKUP(C39,ITEM!A38:$F$40,5,0)</f>
        <v>42500</v>
      </c>
      <c r="I39" s="4" t="str">
        <f>VLOOKUP(D39,ITEM!$H$2:$I$4,2,0)</f>
        <v>In Coming Item</v>
      </c>
      <c r="J39" s="10"/>
    </row>
    <row r="40" spans="1:10" x14ac:dyDescent="0.3">
      <c r="A40" s="14">
        <v>44588</v>
      </c>
      <c r="B40" s="4">
        <v>50</v>
      </c>
      <c r="C40" s="4" t="s">
        <v>169</v>
      </c>
      <c r="D40" s="4" t="s">
        <v>209</v>
      </c>
      <c r="E40" s="4" t="str">
        <f>VLOOKUP(C40,ITEM!A39:$F$40,2,0)</f>
        <v>Confectionery Products</v>
      </c>
      <c r="F40" s="4" t="str">
        <f>VLOOKUP(C40,ITEM!A39:$F$40,3,0)</f>
        <v>Snack</v>
      </c>
      <c r="G40" s="4" t="str">
        <f>VLOOKUP(C40,ITEM!A39:$F$40,4,0)</f>
        <v>Bubblegum</v>
      </c>
      <c r="H40" s="9">
        <f>VLOOKUP(C40,ITEM!A39:$F$40,5,0)</f>
        <v>41500</v>
      </c>
      <c r="I40" s="4" t="str">
        <f>VLOOKUP(D40,ITEM!$H$2:$I$4,2,0)</f>
        <v>In Coming Item</v>
      </c>
      <c r="J40" s="10"/>
    </row>
    <row r="41" spans="1:10" x14ac:dyDescent="0.3">
      <c r="A41" s="14">
        <v>44550</v>
      </c>
      <c r="B41" s="4">
        <v>15</v>
      </c>
      <c r="C41" s="4" t="s">
        <v>131</v>
      </c>
      <c r="D41" s="4" t="s">
        <v>213</v>
      </c>
      <c r="E41" s="11" t="str">
        <f>VLOOKUP(C41,ITEM!A2:$F$40,2,0)</f>
        <v>Bakery Products</v>
      </c>
      <c r="F41" s="4" t="str">
        <f>VLOOKUP(C42,ITEM!A2:$F$40,3,0)</f>
        <v>Bread</v>
      </c>
      <c r="G41" s="11" t="str">
        <f>VLOOKUP(C41,ITEM!A1:$F$40,4,0)</f>
        <v>Strawberry Bread</v>
      </c>
      <c r="H41" s="9">
        <f>VLOOKUP(C41,ITEM!A$1:$F40,5,0)</f>
        <v>25000</v>
      </c>
      <c r="I41" s="11" t="str">
        <f>VLOOKUP(D41,ITEM!$H$2:$I$4,2,0)</f>
        <v>Out Coming Item</v>
      </c>
      <c r="J41" s="11" t="s">
        <v>225</v>
      </c>
    </row>
    <row r="42" spans="1:10" x14ac:dyDescent="0.3">
      <c r="A42" s="14">
        <v>44551</v>
      </c>
      <c r="B42" s="4">
        <v>10</v>
      </c>
      <c r="C42" s="4" t="s">
        <v>132</v>
      </c>
      <c r="D42" s="4" t="s">
        <v>213</v>
      </c>
      <c r="E42" s="11" t="str">
        <f>VLOOKUP(C42,ITEM!A3:$F$40,2,0)</f>
        <v>Bakery Products</v>
      </c>
      <c r="F42" s="4" t="str">
        <f>VLOOKUP(C43,ITEM!A3:$F$40,3,0)</f>
        <v>Bread</v>
      </c>
      <c r="G42" s="11" t="str">
        <f>VLOOKUP(C42,ITEM!A2:$F$40,4,0)</f>
        <v>Black Bread</v>
      </c>
      <c r="H42" s="9">
        <f>VLOOKUP(C42,ITEM!A$1:$F41,5,0)</f>
        <v>50000</v>
      </c>
      <c r="I42" s="11" t="str">
        <f>VLOOKUP(D42,ITEM!$H$2:$I$4,2,0)</f>
        <v>Out Coming Item</v>
      </c>
      <c r="J42" s="11" t="s">
        <v>226</v>
      </c>
    </row>
    <row r="43" spans="1:10" x14ac:dyDescent="0.3">
      <c r="A43" s="14">
        <v>44552</v>
      </c>
      <c r="B43" s="4">
        <v>30</v>
      </c>
      <c r="C43" s="4" t="s">
        <v>133</v>
      </c>
      <c r="D43" s="4" t="s">
        <v>213</v>
      </c>
      <c r="E43" s="11" t="str">
        <f>VLOOKUP(C43,ITEM!A4:$F$40,2,0)</f>
        <v>Bakery Products</v>
      </c>
      <c r="F43" s="4" t="str">
        <f>VLOOKUP(C44,ITEM!A4:$F$40,3,0)</f>
        <v>Bread</v>
      </c>
      <c r="G43" s="11" t="str">
        <f>VLOOKUP(C43,ITEM!A3:$F$40,4,0)</f>
        <v>Bread Roll</v>
      </c>
      <c r="H43" s="9">
        <f>VLOOKUP(C43,ITEM!A$1:$F42,5,0)</f>
        <v>50000</v>
      </c>
      <c r="I43" s="11" t="str">
        <f>VLOOKUP(D43,ITEM!$H$2:$I$4,2,0)</f>
        <v>Out Coming Item</v>
      </c>
      <c r="J43" s="11" t="s">
        <v>227</v>
      </c>
    </row>
    <row r="44" spans="1:10" x14ac:dyDescent="0.3">
      <c r="A44" s="14">
        <v>44553</v>
      </c>
      <c r="B44" s="4">
        <v>20</v>
      </c>
      <c r="C44" s="4" t="s">
        <v>134</v>
      </c>
      <c r="D44" s="4" t="s">
        <v>213</v>
      </c>
      <c r="E44" s="11" t="str">
        <f>VLOOKUP(C44,ITEM!A5:$F$40,2,0)</f>
        <v>Bakery Products</v>
      </c>
      <c r="F44" s="4" t="str">
        <f>VLOOKUP(C45,ITEM!A5:$F$40,3,0)</f>
        <v>Toast</v>
      </c>
      <c r="G44" s="11" t="str">
        <f>VLOOKUP(C44,ITEM!A4:$F$40,4,0)</f>
        <v>Chocolate Bread</v>
      </c>
      <c r="H44" s="9">
        <f>VLOOKUP(C44,ITEM!A$1:$F43,5,0)</f>
        <v>25000</v>
      </c>
      <c r="I44" s="11" t="str">
        <f>VLOOKUP(D44,ITEM!$H$2:$I$4,2,0)</f>
        <v>Out Coming Item</v>
      </c>
      <c r="J44" s="11" t="s">
        <v>228</v>
      </c>
    </row>
    <row r="45" spans="1:10" x14ac:dyDescent="0.3">
      <c r="A45" s="14">
        <v>44554</v>
      </c>
      <c r="B45" s="4">
        <v>20</v>
      </c>
      <c r="C45" s="4" t="s">
        <v>135</v>
      </c>
      <c r="D45" s="4" t="s">
        <v>213</v>
      </c>
      <c r="E45" s="11" t="str">
        <f>VLOOKUP(C45,ITEM!A6:$F$40,2,0)</f>
        <v>Bakery Products</v>
      </c>
      <c r="F45" s="4" t="str">
        <f>VLOOKUP(C46,ITEM!A6:$F$40,3,0)</f>
        <v>Toast</v>
      </c>
      <c r="G45" s="11" t="str">
        <f>VLOOKUP(C45,ITEM!A5:$F$40,4,0)</f>
        <v>Masala Chicken On Toast</v>
      </c>
      <c r="H45" s="9">
        <f>VLOOKUP(C45,ITEM!A$1:$F44,5,0)</f>
        <v>85000</v>
      </c>
      <c r="I45" s="11" t="str">
        <f>VLOOKUP(D45,ITEM!$H$2:$I$4,2,0)</f>
        <v>Out Coming Item</v>
      </c>
      <c r="J45" s="11" t="s">
        <v>229</v>
      </c>
    </row>
    <row r="46" spans="1:10" x14ac:dyDescent="0.3">
      <c r="A46" s="14">
        <v>44555</v>
      </c>
      <c r="B46" s="4">
        <v>15</v>
      </c>
      <c r="C46" s="4" t="s">
        <v>136</v>
      </c>
      <c r="D46" s="4" t="s">
        <v>213</v>
      </c>
      <c r="E46" s="11" t="str">
        <f>VLOOKUP(C46,ITEM!A7:$F$40,2,0)</f>
        <v>Bakery Products</v>
      </c>
      <c r="F46" s="4" t="str">
        <f>VLOOKUP(C47,ITEM!A7:$F$40,3,0)</f>
        <v>Toast</v>
      </c>
      <c r="G46" s="11" t="str">
        <f>VLOOKUP(C46,ITEM!A6:$F$40,4,0)</f>
        <v>Mozzarella Toast</v>
      </c>
      <c r="H46" s="9">
        <f>VLOOKUP(C46,ITEM!A$1:$F45,5,0)</f>
        <v>90000</v>
      </c>
      <c r="I46" s="11" t="str">
        <f>VLOOKUP(D46,ITEM!$H$2:$I$4,2,0)</f>
        <v>Out Coming Item</v>
      </c>
      <c r="J46" s="11" t="s">
        <v>230</v>
      </c>
    </row>
    <row r="47" spans="1:10" x14ac:dyDescent="0.3">
      <c r="A47" s="14">
        <v>44556</v>
      </c>
      <c r="B47" s="4">
        <v>25</v>
      </c>
      <c r="C47" s="4" t="s">
        <v>137</v>
      </c>
      <c r="D47" s="4" t="s">
        <v>213</v>
      </c>
      <c r="E47" s="11" t="str">
        <f>VLOOKUP(C47,ITEM!A8:$F$40,2,0)</f>
        <v>Bakery Products</v>
      </c>
      <c r="F47" s="4" t="str">
        <f>VLOOKUP(C48,ITEM!A8:$F$40,3,0)</f>
        <v>Toast</v>
      </c>
      <c r="G47" s="11" t="str">
        <f>VLOOKUP(C47,ITEM!A7:$F$40,4,0)</f>
        <v>Bacon and Mushroom Toast</v>
      </c>
      <c r="H47" s="9">
        <f>VLOOKUP(C47,ITEM!A$1:$F46,5,0)</f>
        <v>70000</v>
      </c>
      <c r="I47" s="11" t="str">
        <f>VLOOKUP(D47,ITEM!$H$2:$I$4,2,0)</f>
        <v>Out Coming Item</v>
      </c>
      <c r="J47" s="11" t="s">
        <v>231</v>
      </c>
    </row>
    <row r="48" spans="1:10" x14ac:dyDescent="0.3">
      <c r="A48" s="14">
        <v>44557</v>
      </c>
      <c r="B48" s="4">
        <v>15</v>
      </c>
      <c r="C48" s="4" t="s">
        <v>138</v>
      </c>
      <c r="D48" s="4" t="s">
        <v>213</v>
      </c>
      <c r="E48" s="11" t="str">
        <f>VLOOKUP(C48,ITEM!A9:$F$40,2,0)</f>
        <v>Bakery Products</v>
      </c>
      <c r="F48" s="4" t="str">
        <f>VLOOKUP(C49,ITEM!A9:$F$40,3,0)</f>
        <v>Toast</v>
      </c>
      <c r="G48" s="11" t="str">
        <f>VLOOKUP(C48,ITEM!A8:$F$40,4,0)</f>
        <v>Masala Cheese French Toast</v>
      </c>
      <c r="H48" s="9">
        <f>VLOOKUP(C48,ITEM!A$1:$F47,5,0)</f>
        <v>80000</v>
      </c>
      <c r="I48" s="11" t="str">
        <f>VLOOKUP(D48,ITEM!$H$2:$I$4,2,0)</f>
        <v>Out Coming Item</v>
      </c>
      <c r="J48" s="11" t="s">
        <v>232</v>
      </c>
    </row>
    <row r="49" spans="1:10" x14ac:dyDescent="0.3">
      <c r="A49" s="14">
        <v>44558</v>
      </c>
      <c r="B49" s="4">
        <v>15</v>
      </c>
      <c r="C49" s="4" t="s">
        <v>139</v>
      </c>
      <c r="D49" s="4" t="s">
        <v>213</v>
      </c>
      <c r="E49" s="11" t="str">
        <f>VLOOKUP(C49,ITEM!A10:$F$40,2,0)</f>
        <v>Bakery Products</v>
      </c>
      <c r="F49" s="4" t="str">
        <f>VLOOKUP(C50,ITEM!A10:$F$40,3,0)</f>
        <v>Rolls</v>
      </c>
      <c r="G49" s="11" t="str">
        <f>VLOOKUP(C49,ITEM!A9:$F$40,4,0)</f>
        <v>Prawn and Sesame Toast</v>
      </c>
      <c r="H49" s="9">
        <f>VLOOKUP(C49,ITEM!A$1:$F48,5,0)</f>
        <v>75000</v>
      </c>
      <c r="I49" s="11" t="str">
        <f>VLOOKUP(D49,ITEM!$H$2:$I$4,2,0)</f>
        <v>Out Coming Item</v>
      </c>
      <c r="J49" s="11" t="s">
        <v>233</v>
      </c>
    </row>
    <row r="50" spans="1:10" x14ac:dyDescent="0.3">
      <c r="A50" s="14">
        <v>44559</v>
      </c>
      <c r="B50" s="4">
        <v>10</v>
      </c>
      <c r="C50" s="4" t="s">
        <v>140</v>
      </c>
      <c r="D50" s="4" t="s">
        <v>213</v>
      </c>
      <c r="E50" s="11" t="str">
        <f>VLOOKUP(C50,ITEM!A11:$F$40,2,0)</f>
        <v>Bakery Products</v>
      </c>
      <c r="F50" s="4" t="str">
        <f>VLOOKUP(C51,ITEM!A11:$F$40,3,0)</f>
        <v>Rolls</v>
      </c>
      <c r="G50" s="11" t="str">
        <f>VLOOKUP(C50,ITEM!A10:$F$40,4,0)</f>
        <v>Cob</v>
      </c>
      <c r="H50" s="9">
        <f>VLOOKUP(C50,ITEM!A$1:$F49,5,0)</f>
        <v>43200</v>
      </c>
      <c r="I50" s="11" t="str">
        <f>VLOOKUP(D50,ITEM!$H$2:$I$4,2,0)</f>
        <v>Out Coming Item</v>
      </c>
      <c r="J50" s="11" t="s">
        <v>234</v>
      </c>
    </row>
    <row r="51" spans="1:10" x14ac:dyDescent="0.3">
      <c r="A51" s="14">
        <v>44560</v>
      </c>
      <c r="B51" s="4">
        <v>30</v>
      </c>
      <c r="C51" s="4" t="s">
        <v>141</v>
      </c>
      <c r="D51" s="4" t="s">
        <v>213</v>
      </c>
      <c r="E51" s="11" t="str">
        <f>VLOOKUP(C51,ITEM!A12:$F$40,2,0)</f>
        <v>Bakery Products</v>
      </c>
      <c r="F51" s="4" t="str">
        <f>VLOOKUP(C52,ITEM!A12:$F$40,3,0)</f>
        <v>Rolls</v>
      </c>
      <c r="G51" s="11" t="str">
        <f>VLOOKUP(C51,ITEM!A11:$F$40,4,0)</f>
        <v>Burn</v>
      </c>
      <c r="H51" s="9">
        <f>VLOOKUP(C51,ITEM!A$1:$F50,5,0)</f>
        <v>30000</v>
      </c>
      <c r="I51" s="11" t="str">
        <f>VLOOKUP(D51,ITEM!$H$2:$I$4,2,0)</f>
        <v>Out Coming Item</v>
      </c>
      <c r="J51" s="11" t="s">
        <v>235</v>
      </c>
    </row>
    <row r="52" spans="1:10" x14ac:dyDescent="0.3">
      <c r="A52" s="14">
        <v>44561</v>
      </c>
      <c r="B52" s="4">
        <v>35</v>
      </c>
      <c r="C52" s="4" t="s">
        <v>142</v>
      </c>
      <c r="D52" s="4" t="s">
        <v>213</v>
      </c>
      <c r="E52" s="11" t="str">
        <f>VLOOKUP(C52,ITEM!A13:$F$40,2,0)</f>
        <v>Bakery Products</v>
      </c>
      <c r="F52" s="4" t="str">
        <f>VLOOKUP(C53,ITEM!A13:$F$40,3,0)</f>
        <v>Rolls</v>
      </c>
      <c r="G52" s="11" t="str">
        <f>VLOOKUP(C52,ITEM!A12:$F$40,4,0)</f>
        <v>French Roll</v>
      </c>
      <c r="H52" s="9">
        <f>VLOOKUP(C52,ITEM!A$1:$F51,5,0)</f>
        <v>20000</v>
      </c>
      <c r="I52" s="11" t="str">
        <f>VLOOKUP(D52,ITEM!$H$2:$I$4,2,0)</f>
        <v>Out Coming Item</v>
      </c>
      <c r="J52" s="11" t="s">
        <v>236</v>
      </c>
    </row>
    <row r="53" spans="1:10" x14ac:dyDescent="0.3">
      <c r="A53" s="14">
        <v>44562</v>
      </c>
      <c r="B53" s="4">
        <v>25</v>
      </c>
      <c r="C53" s="4" t="s">
        <v>143</v>
      </c>
      <c r="D53" s="4" t="s">
        <v>213</v>
      </c>
      <c r="E53" s="11" t="str">
        <f>VLOOKUP(C53,ITEM!A14:$F$40,2,0)</f>
        <v>Bakery Products</v>
      </c>
      <c r="F53" s="4" t="str">
        <f>VLOOKUP(C54,ITEM!A14:$F$40,3,0)</f>
        <v>Cake</v>
      </c>
      <c r="G53" s="11" t="str">
        <f>VLOOKUP(C53,ITEM!A13:$F$40,4,0)</f>
        <v>Sweet Roll</v>
      </c>
      <c r="H53" s="9">
        <f>VLOOKUP(C53,ITEM!A$1:$F52,5,0)</f>
        <v>56400</v>
      </c>
      <c r="I53" s="11" t="str">
        <f>VLOOKUP(D53,ITEM!$H$2:$I$4,2,0)</f>
        <v>Out Coming Item</v>
      </c>
      <c r="J53" s="11" t="s">
        <v>237</v>
      </c>
    </row>
    <row r="54" spans="1:10" x14ac:dyDescent="0.3">
      <c r="A54" s="14">
        <v>44563</v>
      </c>
      <c r="B54" s="4">
        <v>10</v>
      </c>
      <c r="C54" s="4" t="s">
        <v>144</v>
      </c>
      <c r="D54" s="4" t="s">
        <v>213</v>
      </c>
      <c r="E54" s="11" t="str">
        <f>VLOOKUP(C54,ITEM!A15:$F$40,2,0)</f>
        <v>Bakery Products</v>
      </c>
      <c r="F54" s="4" t="str">
        <f>VLOOKUP(C55,ITEM!A15:$F$40,3,0)</f>
        <v>Cake</v>
      </c>
      <c r="G54" s="11" t="str">
        <f>VLOOKUP(C54,ITEM!A14:$F$40,4,0)</f>
        <v>Pound Cake</v>
      </c>
      <c r="H54" s="9">
        <f>VLOOKUP(C54,ITEM!A$1:$F53,5,0)</f>
        <v>80000</v>
      </c>
      <c r="I54" s="11" t="str">
        <f>VLOOKUP(D54,ITEM!$H$2:$I$4,2,0)</f>
        <v>Out Coming Item</v>
      </c>
      <c r="J54" s="11" t="s">
        <v>238</v>
      </c>
    </row>
    <row r="55" spans="1:10" x14ac:dyDescent="0.3">
      <c r="A55" s="14">
        <v>44564</v>
      </c>
      <c r="B55" s="4">
        <v>15</v>
      </c>
      <c r="C55" s="4" t="s">
        <v>145</v>
      </c>
      <c r="D55" s="4" t="s">
        <v>213</v>
      </c>
      <c r="E55" s="11" t="str">
        <f>VLOOKUP(C55,ITEM!A16:$F$40,2,0)</f>
        <v>Bakery Products</v>
      </c>
      <c r="F55" s="4" t="str">
        <f>VLOOKUP(C56,ITEM!A16:$F$40,3,0)</f>
        <v>Cake</v>
      </c>
      <c r="G55" s="11" t="str">
        <f>VLOOKUP(C55,ITEM!A15:$F$40,4,0)</f>
        <v>Butter Cake</v>
      </c>
      <c r="H55" s="9">
        <f>VLOOKUP(C55,ITEM!A$1:$F54,5,0)</f>
        <v>75000</v>
      </c>
      <c r="I55" s="11" t="str">
        <f>VLOOKUP(D55,ITEM!$H$2:$I$4,2,0)</f>
        <v>Out Coming Item</v>
      </c>
      <c r="J55" s="11" t="s">
        <v>239</v>
      </c>
    </row>
    <row r="56" spans="1:10" x14ac:dyDescent="0.3">
      <c r="A56" s="14">
        <v>44565</v>
      </c>
      <c r="B56" s="4">
        <v>20</v>
      </c>
      <c r="C56" s="4" t="s">
        <v>146</v>
      </c>
      <c r="D56" s="4" t="s">
        <v>213</v>
      </c>
      <c r="E56" s="11" t="str">
        <f>VLOOKUP(C56,ITEM!A17:$F$40,2,0)</f>
        <v>Bakery Products</v>
      </c>
      <c r="F56" s="4" t="str">
        <f>VLOOKUP(C57,ITEM!A17:$F$40,3,0)</f>
        <v>Cake</v>
      </c>
      <c r="G56" s="11" t="str">
        <f>VLOOKUP(C56,ITEM!A16:$F$40,4,0)</f>
        <v>Genoise Cake</v>
      </c>
      <c r="H56" s="9">
        <f>VLOOKUP(C56,ITEM!A$1:$F55,5,0)</f>
        <v>74500</v>
      </c>
      <c r="I56" s="11" t="str">
        <f>VLOOKUP(D56,ITEM!$H$2:$I$4,2,0)</f>
        <v>Out Coming Item</v>
      </c>
      <c r="J56" s="11" t="s">
        <v>240</v>
      </c>
    </row>
    <row r="57" spans="1:10" x14ac:dyDescent="0.3">
      <c r="A57" s="14">
        <v>44566</v>
      </c>
      <c r="B57" s="4">
        <v>25</v>
      </c>
      <c r="C57" s="4" t="s">
        <v>147</v>
      </c>
      <c r="D57" s="4" t="s">
        <v>213</v>
      </c>
      <c r="E57" s="11" t="str">
        <f>VLOOKUP(C57,ITEM!A18:$F$40,2,0)</f>
        <v>Bakery Products</v>
      </c>
      <c r="F57" s="4" t="str">
        <f>VLOOKUP(C58,ITEM!A18:$F$40,3,0)</f>
        <v>Yogurt</v>
      </c>
      <c r="G57" s="11" t="str">
        <f>VLOOKUP(C57,ITEM!A17:$F$40,4,0)</f>
        <v>Chiffon Cake</v>
      </c>
      <c r="H57" s="9">
        <f>VLOOKUP(C57,ITEM!A$1:$F56,5,0)</f>
        <v>65000</v>
      </c>
      <c r="I57" s="11" t="str">
        <f>VLOOKUP(D57,ITEM!$H$2:$I$4,2,0)</f>
        <v>Out Coming Item</v>
      </c>
      <c r="J57" s="11" t="s">
        <v>241</v>
      </c>
    </row>
    <row r="58" spans="1:10" x14ac:dyDescent="0.3">
      <c r="A58" s="14">
        <v>44567</v>
      </c>
      <c r="B58" s="4">
        <v>30</v>
      </c>
      <c r="C58" s="4" t="s">
        <v>148</v>
      </c>
      <c r="D58" s="4" t="s">
        <v>213</v>
      </c>
      <c r="E58" s="11" t="str">
        <f>VLOOKUP(C58,ITEM!A19:$F$40,2,0)</f>
        <v>Milk And Dairy Products</v>
      </c>
      <c r="F58" s="4" t="str">
        <f>VLOOKUP(C59,ITEM!A19:$F$40,3,0)</f>
        <v>Yogurt</v>
      </c>
      <c r="G58" s="11" t="str">
        <f>VLOOKUP(C58,ITEM!A18:$F$40,4,0)</f>
        <v xml:space="preserve">Blueberry Yogurt </v>
      </c>
      <c r="H58" s="9">
        <f>VLOOKUP(C58,ITEM!A$1:$F57,5,0)</f>
        <v>90000</v>
      </c>
      <c r="I58" s="11" t="str">
        <f>VLOOKUP(D58,ITEM!$H$2:$I$4,2,0)</f>
        <v>Out Coming Item</v>
      </c>
      <c r="J58" s="11" t="s">
        <v>242</v>
      </c>
    </row>
    <row r="59" spans="1:10" x14ac:dyDescent="0.3">
      <c r="A59" s="14">
        <v>44568</v>
      </c>
      <c r="B59" s="4">
        <v>35</v>
      </c>
      <c r="C59" s="4" t="s">
        <v>149</v>
      </c>
      <c r="D59" s="4" t="s">
        <v>213</v>
      </c>
      <c r="E59" s="11" t="str">
        <f>VLOOKUP(C59,ITEM!A20:$F$40,2,0)</f>
        <v>Milk And Dairy Products</v>
      </c>
      <c r="F59" s="4" t="str">
        <f>VLOOKUP(C60,ITEM!A20:$F$40,3,0)</f>
        <v>Yogurt</v>
      </c>
      <c r="G59" s="11" t="str">
        <f>VLOOKUP(C59,ITEM!A19:$F$40,4,0)</f>
        <v>Original Yogurt</v>
      </c>
      <c r="H59" s="9">
        <f>VLOOKUP(C59,ITEM!A$1:$F58,5,0)</f>
        <v>35000</v>
      </c>
      <c r="I59" s="11" t="str">
        <f>VLOOKUP(D59,ITEM!$H$2:$I$4,2,0)</f>
        <v>Out Coming Item</v>
      </c>
      <c r="J59" s="11" t="s">
        <v>243</v>
      </c>
    </row>
    <row r="60" spans="1:10" x14ac:dyDescent="0.3">
      <c r="A60" s="14">
        <v>44569</v>
      </c>
      <c r="B60" s="4">
        <v>25</v>
      </c>
      <c r="C60" s="4" t="s">
        <v>150</v>
      </c>
      <c r="D60" s="4" t="s">
        <v>213</v>
      </c>
      <c r="E60" s="11" t="str">
        <f>VLOOKUP(C60,ITEM!A21:$F$40,2,0)</f>
        <v>Milk And Dairy Products</v>
      </c>
      <c r="F60" s="4" t="str">
        <f>VLOOKUP(C61,ITEM!A21:$F$40,3,0)</f>
        <v>Milk</v>
      </c>
      <c r="G60" s="11" t="str">
        <f>VLOOKUP(C60,ITEM!A20:$F$40,4,0)</f>
        <v>Strawberry Yogurt</v>
      </c>
      <c r="H60" s="9">
        <f>VLOOKUP(C60,ITEM!A$1:$F59,5,0)</f>
        <v>44000</v>
      </c>
      <c r="I60" s="11" t="str">
        <f>VLOOKUP(D60,ITEM!$H$2:$I$4,2,0)</f>
        <v>Out Coming Item</v>
      </c>
      <c r="J60" s="11" t="s">
        <v>244</v>
      </c>
    </row>
    <row r="61" spans="1:10" x14ac:dyDescent="0.3">
      <c r="A61" s="14">
        <v>44570</v>
      </c>
      <c r="B61" s="4">
        <v>20</v>
      </c>
      <c r="C61" s="4" t="s">
        <v>151</v>
      </c>
      <c r="D61" s="4" t="s">
        <v>213</v>
      </c>
      <c r="E61" s="11" t="str">
        <f>VLOOKUP(C61,ITEM!A22:$F$40,2,0)</f>
        <v>Milk And Dairy Products</v>
      </c>
      <c r="F61" s="4" t="str">
        <f>VLOOKUP(C62,ITEM!A22:$F$40,3,0)</f>
        <v>Milk</v>
      </c>
      <c r="G61" s="11" t="str">
        <f>VLOOKUP(C61,ITEM!A21:$F$40,4,0)</f>
        <v>Strawberry Milk</v>
      </c>
      <c r="H61" s="9">
        <f>VLOOKUP(C61,ITEM!A$1:$F60,5,0)</f>
        <v>22000</v>
      </c>
      <c r="I61" s="11" t="str">
        <f>VLOOKUP(D61,ITEM!$H$2:$I$4,2,0)</f>
        <v>Out Coming Item</v>
      </c>
      <c r="J61" s="11" t="s">
        <v>245</v>
      </c>
    </row>
    <row r="62" spans="1:10" x14ac:dyDescent="0.3">
      <c r="A62" s="14">
        <v>44571</v>
      </c>
      <c r="B62" s="4">
        <v>30</v>
      </c>
      <c r="C62" s="4" t="s">
        <v>152</v>
      </c>
      <c r="D62" s="4" t="s">
        <v>213</v>
      </c>
      <c r="E62" s="11" t="str">
        <f>VLOOKUP(C62,ITEM!A23:$F$40,2,0)</f>
        <v>Milk And Dairy Products</v>
      </c>
      <c r="F62" s="4" t="str">
        <f>VLOOKUP(C63,ITEM!A23:$F$40,3,0)</f>
        <v>Milk</v>
      </c>
      <c r="G62" s="11" t="str">
        <f>VLOOKUP(C62,ITEM!A22:$F$40,4,0)</f>
        <v>Chocolate Milk</v>
      </c>
      <c r="H62" s="9">
        <f>VLOOKUP(C62,ITEM!A$1:$F61,5,0)</f>
        <v>19500</v>
      </c>
      <c r="I62" s="11" t="str">
        <f>VLOOKUP(D62,ITEM!$H$2:$I$4,2,0)</f>
        <v>Out Coming Item</v>
      </c>
      <c r="J62" s="11" t="s">
        <v>246</v>
      </c>
    </row>
    <row r="63" spans="1:10" x14ac:dyDescent="0.3">
      <c r="A63" s="14">
        <v>44572</v>
      </c>
      <c r="B63" s="4">
        <v>25</v>
      </c>
      <c r="C63" s="4" t="s">
        <v>153</v>
      </c>
      <c r="D63" s="4" t="s">
        <v>213</v>
      </c>
      <c r="E63" s="11" t="str">
        <f>VLOOKUP(C63,ITEM!A24:$F$40,2,0)</f>
        <v>Milk And Dairy Products</v>
      </c>
      <c r="F63" s="4" t="str">
        <f>VLOOKUP(C64,ITEM!A24:$F$40,3,0)</f>
        <v>Milk</v>
      </c>
      <c r="G63" s="11" t="str">
        <f>VLOOKUP(C63,ITEM!A23:$F$40,4,0)</f>
        <v>Banana Milk</v>
      </c>
      <c r="H63" s="9">
        <f>VLOOKUP(C63,ITEM!A$1:$F62,5,0)</f>
        <v>25000</v>
      </c>
      <c r="I63" s="11" t="str">
        <f>VLOOKUP(D63,ITEM!$H$2:$I$4,2,0)</f>
        <v>Out Coming Item</v>
      </c>
      <c r="J63" s="11" t="s">
        <v>247</v>
      </c>
    </row>
    <row r="64" spans="1:10" x14ac:dyDescent="0.3">
      <c r="A64" s="14">
        <v>44573</v>
      </c>
      <c r="B64" s="4">
        <v>30</v>
      </c>
      <c r="C64" s="4" t="s">
        <v>154</v>
      </c>
      <c r="D64" s="4" t="s">
        <v>213</v>
      </c>
      <c r="E64" s="11" t="str">
        <f>VLOOKUP(C64,ITEM!A25:$F$40,2,0)</f>
        <v>Milk And Dairy Products</v>
      </c>
      <c r="F64" s="4" t="str">
        <f>VLOOKUP(C65,ITEM!A25:$F$40,3,0)</f>
        <v>Milk</v>
      </c>
      <c r="G64" s="11" t="str">
        <f>VLOOKUP(C64,ITEM!A24:$F$40,4,0)</f>
        <v>Manggo Milk</v>
      </c>
      <c r="H64" s="9">
        <f>VLOOKUP(C64,ITEM!A$1:$F63,5,0)</f>
        <v>28000</v>
      </c>
      <c r="I64" s="11" t="str">
        <f>VLOOKUP(D64,ITEM!$H$2:$I$4,2,0)</f>
        <v>Out Coming Item</v>
      </c>
      <c r="J64" s="11" t="s">
        <v>248</v>
      </c>
    </row>
    <row r="65" spans="1:10" x14ac:dyDescent="0.3">
      <c r="A65" s="14">
        <v>44574</v>
      </c>
      <c r="B65" s="4">
        <v>35</v>
      </c>
      <c r="C65" s="4" t="s">
        <v>155</v>
      </c>
      <c r="D65" s="4" t="s">
        <v>213</v>
      </c>
      <c r="E65" s="11" t="str">
        <f>VLOOKUP(C65,ITEM!A26:$F$40,2,0)</f>
        <v>Milk And Dairy Products</v>
      </c>
      <c r="F65" s="4" t="str">
        <f>VLOOKUP(C66,ITEM!A26:$F$40,3,0)</f>
        <v>Cheese</v>
      </c>
      <c r="G65" s="11" t="str">
        <f>VLOOKUP(C65,ITEM!A25:$F$40,4,0)</f>
        <v>Original Milk</v>
      </c>
      <c r="H65" s="9">
        <f>VLOOKUP(C65,ITEM!A$1:$F64,5,0)</f>
        <v>20000</v>
      </c>
      <c r="I65" s="11" t="str">
        <f>VLOOKUP(D65,ITEM!$H$2:$I$4,2,0)</f>
        <v>Out Coming Item</v>
      </c>
      <c r="J65" s="11" t="s">
        <v>249</v>
      </c>
    </row>
    <row r="66" spans="1:10" x14ac:dyDescent="0.3">
      <c r="A66" s="14">
        <v>44575</v>
      </c>
      <c r="B66" s="4">
        <v>30</v>
      </c>
      <c r="C66" s="4" t="s">
        <v>156</v>
      </c>
      <c r="D66" s="4" t="s">
        <v>213</v>
      </c>
      <c r="E66" s="11" t="str">
        <f>VLOOKUP(C66,ITEM!A27:$F$40,2,0)</f>
        <v>Milk And Dairy Products</v>
      </c>
      <c r="F66" s="4" t="str">
        <f>VLOOKUP(C67,ITEM!A27:$F$40,3,0)</f>
        <v>Cheese</v>
      </c>
      <c r="G66" s="11" t="str">
        <f>VLOOKUP(C66,ITEM!A26:$F$40,4,0)</f>
        <v>Ayran</v>
      </c>
      <c r="H66" s="9">
        <f>VLOOKUP(C66,ITEM!A$1:$F65,5,0)</f>
        <v>60000</v>
      </c>
      <c r="I66" s="11" t="str">
        <f>VLOOKUP(D66,ITEM!$H$2:$I$4,2,0)</f>
        <v>Out Coming Item</v>
      </c>
      <c r="J66" s="11" t="s">
        <v>250</v>
      </c>
    </row>
    <row r="67" spans="1:10" x14ac:dyDescent="0.3">
      <c r="A67" s="14">
        <v>44576</v>
      </c>
      <c r="B67" s="4">
        <v>15</v>
      </c>
      <c r="C67" s="4" t="s">
        <v>157</v>
      </c>
      <c r="D67" s="4" t="s">
        <v>213</v>
      </c>
      <c r="E67" s="11" t="str">
        <f>VLOOKUP(C67,ITEM!A28:$F$40,2,0)</f>
        <v>Milk And Dairy Products</v>
      </c>
      <c r="F67" s="4" t="str">
        <f>VLOOKUP(C68,ITEM!A28:$F$40,3,0)</f>
        <v>Cheese</v>
      </c>
      <c r="G67" s="11" t="str">
        <f>VLOOKUP(C67,ITEM!A27:$F$40,4,0)</f>
        <v>Amasi</v>
      </c>
      <c r="H67" s="9">
        <f>VLOOKUP(C67,ITEM!A$1:$F66,5,0)</f>
        <v>80000</v>
      </c>
      <c r="I67" s="11" t="str">
        <f>VLOOKUP(D67,ITEM!$H$2:$I$4,2,0)</f>
        <v>Out Coming Item</v>
      </c>
      <c r="J67" s="11" t="s">
        <v>251</v>
      </c>
    </row>
    <row r="68" spans="1:10" x14ac:dyDescent="0.3">
      <c r="A68" s="14">
        <v>44577</v>
      </c>
      <c r="B68" s="4">
        <v>25</v>
      </c>
      <c r="C68" s="4" t="s">
        <v>158</v>
      </c>
      <c r="D68" s="4" t="s">
        <v>213</v>
      </c>
      <c r="E68" s="11" t="str">
        <f>VLOOKUP(C68,ITEM!A29:$F$40,2,0)</f>
        <v>Milk And Dairy Products</v>
      </c>
      <c r="F68" s="4" t="str">
        <f>VLOOKUP(C69,ITEM!A29:$F$40,3,0)</f>
        <v>Chocolate</v>
      </c>
      <c r="G68" s="11" t="str">
        <f>VLOOKUP(C68,ITEM!A28:$F$40,4,0)</f>
        <v>Cheddar</v>
      </c>
      <c r="H68" s="9">
        <f>VLOOKUP(C68,ITEM!A$1:$F67,5,0)</f>
        <v>50000</v>
      </c>
      <c r="I68" s="11" t="str">
        <f>VLOOKUP(D68,ITEM!$H$2:$I$4,2,0)</f>
        <v>Out Coming Item</v>
      </c>
      <c r="J68" s="11" t="s">
        <v>252</v>
      </c>
    </row>
    <row r="69" spans="1:10" x14ac:dyDescent="0.3">
      <c r="A69" s="14">
        <v>44578</v>
      </c>
      <c r="B69" s="4">
        <v>30</v>
      </c>
      <c r="C69" s="4" t="s">
        <v>159</v>
      </c>
      <c r="D69" s="4" t="s">
        <v>213</v>
      </c>
      <c r="E69" s="11" t="str">
        <f>VLOOKUP(C69,ITEM!A30:$F$40,2,0)</f>
        <v>Confectionery Products</v>
      </c>
      <c r="F69" s="4" t="str">
        <f>VLOOKUP(C70,ITEM!A30:$F$40,3,0)</f>
        <v>Chocolate</v>
      </c>
      <c r="G69" s="11" t="str">
        <f>VLOOKUP(C69,ITEM!A29:$F$40,4,0)</f>
        <v>Kit Kat</v>
      </c>
      <c r="H69" s="9">
        <f>VLOOKUP(C69,ITEM!A$1:$F68,5,0)</f>
        <v>94000</v>
      </c>
      <c r="I69" s="11" t="str">
        <f>VLOOKUP(D69,ITEM!$H$2:$I$4,2,0)</f>
        <v>Out Coming Item</v>
      </c>
      <c r="J69" s="11" t="s">
        <v>253</v>
      </c>
    </row>
    <row r="70" spans="1:10" x14ac:dyDescent="0.3">
      <c r="A70" s="14">
        <v>44579</v>
      </c>
      <c r="B70" s="4">
        <v>20</v>
      </c>
      <c r="C70" s="4" t="s">
        <v>160</v>
      </c>
      <c r="D70" s="4" t="s">
        <v>213</v>
      </c>
      <c r="E70" s="11" t="str">
        <f>VLOOKUP(C70,ITEM!A31:$F$40,2,0)</f>
        <v>Confectionery Products</v>
      </c>
      <c r="F70" s="4" t="str">
        <f>VLOOKUP(C71,ITEM!A31:$F$40,3,0)</f>
        <v>Chocolate</v>
      </c>
      <c r="G70" s="11" t="str">
        <f>VLOOKUP(C70,ITEM!A30:$F$40,4,0)</f>
        <v>Nestle Crunch</v>
      </c>
      <c r="H70" s="9">
        <f>VLOOKUP(C70,ITEM!A$1:$F69,5,0)</f>
        <v>70000</v>
      </c>
      <c r="I70" s="11" t="str">
        <f>VLOOKUP(D70,ITEM!$H$2:$I$4,2,0)</f>
        <v>Out Coming Item</v>
      </c>
      <c r="J70" s="11" t="s">
        <v>254</v>
      </c>
    </row>
    <row r="71" spans="1:10" x14ac:dyDescent="0.3">
      <c r="A71" s="14">
        <v>44580</v>
      </c>
      <c r="B71" s="4">
        <v>10</v>
      </c>
      <c r="C71" s="4" t="s">
        <v>161</v>
      </c>
      <c r="D71" s="4" t="s">
        <v>213</v>
      </c>
      <c r="E71" s="11" t="str">
        <f>VLOOKUP(C71,ITEM!A32:$F$40,2,0)</f>
        <v>Confectionery Products</v>
      </c>
      <c r="F71" s="4" t="str">
        <f>VLOOKUP(C72,ITEM!A32:$F$40,3,0)</f>
        <v>Chocolate</v>
      </c>
      <c r="G71" s="11" t="str">
        <f>VLOOKUP(C71,ITEM!A31:$F$40,4,0)</f>
        <v>Snickers</v>
      </c>
      <c r="H71" s="9">
        <f>VLOOKUP(C71,ITEM!A$1:$F70,5,0)</f>
        <v>52000</v>
      </c>
      <c r="I71" s="11" t="str">
        <f>VLOOKUP(D71,ITEM!$H$2:$I$4,2,0)</f>
        <v>Out Coming Item</v>
      </c>
      <c r="J71" s="11" t="s">
        <v>255</v>
      </c>
    </row>
    <row r="72" spans="1:10" x14ac:dyDescent="0.3">
      <c r="A72" s="14">
        <v>44581</v>
      </c>
      <c r="B72" s="4">
        <v>15</v>
      </c>
      <c r="C72" s="4" t="s">
        <v>162</v>
      </c>
      <c r="D72" s="4" t="s">
        <v>213</v>
      </c>
      <c r="E72" s="11" t="str">
        <f>VLOOKUP(C72,ITEM!A33:$F$40,2,0)</f>
        <v>Confectionery Products</v>
      </c>
      <c r="F72" s="4" t="str">
        <f>VLOOKUP(C73,ITEM!A33:$F$40,3,0)</f>
        <v>Cookies And Biscuits</v>
      </c>
      <c r="G72" s="11" t="str">
        <f>VLOOKUP(C72,ITEM!A32:$F$40,4,0)</f>
        <v>Hersheys</v>
      </c>
      <c r="H72" s="9">
        <f>VLOOKUP(C72,ITEM!A$1:$F71,5,0)</f>
        <v>31000</v>
      </c>
      <c r="I72" s="11" t="str">
        <f>VLOOKUP(D72,ITEM!$H$2:$I$4,2,0)</f>
        <v>Out Coming Item</v>
      </c>
      <c r="J72" s="11" t="s">
        <v>256</v>
      </c>
    </row>
    <row r="73" spans="1:10" x14ac:dyDescent="0.3">
      <c r="A73" s="14">
        <v>44582</v>
      </c>
      <c r="B73" s="4">
        <v>20</v>
      </c>
      <c r="C73" s="4" t="s">
        <v>163</v>
      </c>
      <c r="D73" s="4" t="s">
        <v>213</v>
      </c>
      <c r="E73" s="11" t="str">
        <f>VLOOKUP(C73,ITEM!A34:$F$40,2,0)</f>
        <v>Confectionery Products</v>
      </c>
      <c r="F73" s="4" t="str">
        <f>VLOOKUP(C74,ITEM!A34:$F$40,3,0)</f>
        <v>Cookies And Biscuits</v>
      </c>
      <c r="G73" s="11" t="str">
        <f>VLOOKUP(C73,ITEM!A33:$F$40,4,0)</f>
        <v>Aachener Printen</v>
      </c>
      <c r="H73" s="9">
        <f>VLOOKUP(C73,ITEM!A$1:$F72,5,0)</f>
        <v>55000</v>
      </c>
      <c r="I73" s="11" t="str">
        <f>VLOOKUP(D73,ITEM!$H$2:$I$4,2,0)</f>
        <v>Out Coming Item</v>
      </c>
      <c r="J73" s="11" t="s">
        <v>257</v>
      </c>
    </row>
    <row r="74" spans="1:10" x14ac:dyDescent="0.3">
      <c r="A74" s="14">
        <v>44583</v>
      </c>
      <c r="B74" s="4">
        <v>25</v>
      </c>
      <c r="C74" s="4" t="s">
        <v>164</v>
      </c>
      <c r="D74" s="4" t="s">
        <v>213</v>
      </c>
      <c r="E74" s="11" t="str">
        <f>VLOOKUP(C74,ITEM!A35:$F$40,2,0)</f>
        <v>Confectionery Products</v>
      </c>
      <c r="F74" s="4" t="str">
        <f>VLOOKUP(C75,ITEM!A35:$F$40,3,0)</f>
        <v>Cookies And Biscuits</v>
      </c>
      <c r="G74" s="11" t="str">
        <f>VLOOKUP(C74,ITEM!A34:$F$40,4,0)</f>
        <v>Acıbadem kurabiyesi</v>
      </c>
      <c r="H74" s="9">
        <f>VLOOKUP(C74,ITEM!A$1:$F73,5,0)</f>
        <v>55000</v>
      </c>
      <c r="I74" s="11" t="str">
        <f>VLOOKUP(D74,ITEM!$H$2:$I$4,2,0)</f>
        <v>Out Coming Item</v>
      </c>
      <c r="J74" s="11" t="s">
        <v>258</v>
      </c>
    </row>
    <row r="75" spans="1:10" x14ac:dyDescent="0.3">
      <c r="A75" s="14">
        <v>44584</v>
      </c>
      <c r="B75" s="4">
        <v>35</v>
      </c>
      <c r="C75" s="4" t="s">
        <v>165</v>
      </c>
      <c r="D75" s="4" t="s">
        <v>213</v>
      </c>
      <c r="E75" s="11" t="str">
        <f>VLOOKUP(C75,ITEM!A36:$F$40,2,0)</f>
        <v>Confectionery Products</v>
      </c>
      <c r="F75" s="4" t="str">
        <f>VLOOKUP(C76,ITEM!A36:$F$40,3,0)</f>
        <v>Cookies And Biscuits</v>
      </c>
      <c r="G75" s="11" t="str">
        <f>VLOOKUP(C75,ITEM!A35:$F$40,4,0)</f>
        <v>Afghan biscuits</v>
      </c>
      <c r="H75" s="9">
        <f>VLOOKUP(C75,ITEM!A$1:$F74,5,0)</f>
        <v>60000</v>
      </c>
      <c r="I75" s="11" t="str">
        <f>VLOOKUP(D75,ITEM!$H$2:$I$4,2,0)</f>
        <v>Out Coming Item</v>
      </c>
      <c r="J75" s="11" t="s">
        <v>259</v>
      </c>
    </row>
    <row r="76" spans="1:10" x14ac:dyDescent="0.3">
      <c r="A76" s="14">
        <v>44585</v>
      </c>
      <c r="B76" s="4">
        <v>25</v>
      </c>
      <c r="C76" s="4" t="s">
        <v>166</v>
      </c>
      <c r="D76" s="4" t="s">
        <v>213</v>
      </c>
      <c r="E76" s="11" t="str">
        <f>VLOOKUP(C76,ITEM!A37:$F$40,2,0)</f>
        <v>Confectionery Products</v>
      </c>
      <c r="F76" s="4" t="str">
        <f>VLOOKUP(C77,ITEM!A37:$F$40,3,0)</f>
        <v>Snack</v>
      </c>
      <c r="G76" s="11" t="str">
        <f>VLOOKUP(C76,ITEM!A36:$F$40,4,0)</f>
        <v>Almond biscuit</v>
      </c>
      <c r="H76" s="9">
        <f>VLOOKUP(C76,ITEM!A$1:$F75,5,0)</f>
        <v>80000</v>
      </c>
      <c r="I76" s="11" t="str">
        <f>VLOOKUP(D76,ITEM!$H$2:$I$4,2,0)</f>
        <v>Out Coming Item</v>
      </c>
      <c r="J76" s="11" t="s">
        <v>260</v>
      </c>
    </row>
    <row r="77" spans="1:10" x14ac:dyDescent="0.3">
      <c r="A77" s="14">
        <v>44586</v>
      </c>
      <c r="B77" s="4">
        <v>15</v>
      </c>
      <c r="C77" s="4" t="s">
        <v>167</v>
      </c>
      <c r="D77" s="4" t="s">
        <v>213</v>
      </c>
      <c r="E77" s="11" t="str">
        <f>VLOOKUP(C77,ITEM!A38:$F$40,2,0)</f>
        <v>Confectionery Products</v>
      </c>
      <c r="F77" s="4" t="str">
        <f>VLOOKUP(C78,ITEM!A38:$F$40,3,0)</f>
        <v>Snack</v>
      </c>
      <c r="G77" s="11" t="str">
        <f>VLOOKUP(C77,ITEM!A37:$F$40,4,0)</f>
        <v>Bitterballen</v>
      </c>
      <c r="H77" s="9">
        <f>VLOOKUP(C77,ITEM!A$1:$F76,5,0)</f>
        <v>43500</v>
      </c>
      <c r="I77" s="11" t="str">
        <f>VLOOKUP(D77,ITEM!$H$2:$I$4,2,0)</f>
        <v>Out Coming Item</v>
      </c>
      <c r="J77" s="11" t="s">
        <v>261</v>
      </c>
    </row>
    <row r="78" spans="1:10" x14ac:dyDescent="0.3">
      <c r="A78" s="14">
        <v>44587</v>
      </c>
      <c r="B78" s="4">
        <v>25</v>
      </c>
      <c r="C78" s="4" t="s">
        <v>168</v>
      </c>
      <c r="D78" s="4" t="s">
        <v>213</v>
      </c>
      <c r="E78" s="11" t="str">
        <f>VLOOKUP(C78,ITEM!A39:$F$40,2,0)</f>
        <v>Confectionery Products</v>
      </c>
      <c r="F78" s="4" t="str">
        <f>VLOOKUP(C79,ITEM!A39:$F$40,3,0)</f>
        <v>Snack</v>
      </c>
      <c r="G78" s="11" t="str">
        <f>VLOOKUP(C78,ITEM!A38:$F$40,4,0)</f>
        <v>Cracker nuts</v>
      </c>
      <c r="H78" s="9">
        <f>VLOOKUP(C78,ITEM!A$1:$F77,5,0)</f>
        <v>42500</v>
      </c>
      <c r="I78" s="11" t="str">
        <f>VLOOKUP(D78,ITEM!$H$2:$I$4,2,0)</f>
        <v>Out Coming Item</v>
      </c>
      <c r="J78" s="11" t="s">
        <v>262</v>
      </c>
    </row>
    <row r="79" spans="1:10" x14ac:dyDescent="0.3">
      <c r="A79" s="14">
        <v>44588</v>
      </c>
      <c r="B79" s="4">
        <v>2</v>
      </c>
      <c r="C79" s="4" t="s">
        <v>169</v>
      </c>
      <c r="D79" s="4" t="s">
        <v>213</v>
      </c>
      <c r="E79" s="11" t="str">
        <f>VLOOKUP(C79,ITEM!A40:$F$40,2,0)</f>
        <v>Confectionery Products</v>
      </c>
      <c r="F79" s="4" t="str">
        <f>VLOOKUP(C79,ITEM!A40:$F$40,3,0)</f>
        <v>Snack</v>
      </c>
      <c r="G79" s="11" t="str">
        <f>VLOOKUP(C79,ITEM!A39:$F$40,4,0)</f>
        <v>Bubblegum</v>
      </c>
      <c r="H79" s="9">
        <f>VLOOKUP(C79,ITEM!A$1:$F78,5,0)</f>
        <v>41500</v>
      </c>
      <c r="I79" s="11" t="str">
        <f>VLOOKUP(D79,ITEM!$H$2:$I$4,2,0)</f>
        <v>Out Coming Item</v>
      </c>
      <c r="J79" s="11" t="s">
        <v>263</v>
      </c>
    </row>
    <row r="80" spans="1:10" x14ac:dyDescent="0.3">
      <c r="A80" s="14">
        <v>44550</v>
      </c>
      <c r="B80" s="4">
        <v>1</v>
      </c>
      <c r="C80" s="4" t="s">
        <v>131</v>
      </c>
      <c r="D80" s="4" t="s">
        <v>211</v>
      </c>
      <c r="E80" s="11" t="str">
        <f>VLOOKUP(C80,ITEM!A2:$F$40,2,0)</f>
        <v>Bakery Products</v>
      </c>
      <c r="F80" s="11" t="str">
        <f>VLOOKUP(C80,ITEM!A1:$F$40,3,0)</f>
        <v>Bread</v>
      </c>
      <c r="G80" s="11" t="str">
        <f>VLOOKUP(C80,ITEM!A1:$F$40,4,0)</f>
        <v>Strawberry Bread</v>
      </c>
      <c r="H80" s="9">
        <f>VLOOKUP(C80,ITEM!A$1:$F79,5,0)</f>
        <v>25000</v>
      </c>
      <c r="I80" s="11" t="str">
        <f>VLOOKUP(D80,ITEM!$H$2:$I$4,2,0)</f>
        <v>Damaged Item</v>
      </c>
      <c r="J80" s="15"/>
    </row>
    <row r="81" spans="1:10" x14ac:dyDescent="0.3">
      <c r="A81" s="14">
        <v>44551</v>
      </c>
      <c r="B81" s="4">
        <v>1</v>
      </c>
      <c r="C81" s="4" t="s">
        <v>132</v>
      </c>
      <c r="D81" s="4" t="s">
        <v>211</v>
      </c>
      <c r="E81" s="11" t="str">
        <f>VLOOKUP(C81,ITEM!A3:$F$40,2,0)</f>
        <v>Bakery Products</v>
      </c>
      <c r="F81" s="11" t="str">
        <f>VLOOKUP(C81,ITEM!A2:$F$40,3,0)</f>
        <v>Bread</v>
      </c>
      <c r="G81" s="11" t="str">
        <f>VLOOKUP(C81,ITEM!A2:$F$40,4,0)</f>
        <v>Black Bread</v>
      </c>
      <c r="H81" s="9">
        <f>VLOOKUP(C81,ITEM!A$1:$F80,5,0)</f>
        <v>50000</v>
      </c>
      <c r="I81" s="11" t="str">
        <f>VLOOKUP(D81,ITEM!$H$2:$I$4,2,0)</f>
        <v>Damaged Item</v>
      </c>
      <c r="J81" s="15"/>
    </row>
    <row r="82" spans="1:10" x14ac:dyDescent="0.3">
      <c r="A82" s="14">
        <v>44552</v>
      </c>
      <c r="B82" s="4">
        <v>1</v>
      </c>
      <c r="C82" s="4" t="s">
        <v>133</v>
      </c>
      <c r="D82" s="4" t="s">
        <v>211</v>
      </c>
      <c r="E82" s="11" t="str">
        <f>VLOOKUP(C82,ITEM!A4:$F$40,2,0)</f>
        <v>Bakery Products</v>
      </c>
      <c r="F82" s="11" t="str">
        <f>VLOOKUP(C82,ITEM!A3:$F$40,3,0)</f>
        <v>Bread</v>
      </c>
      <c r="G82" s="11" t="str">
        <f>VLOOKUP(C82,ITEM!A3:$F$40,4,0)</f>
        <v>Bread Roll</v>
      </c>
      <c r="H82" s="9">
        <f>VLOOKUP(C82,ITEM!A$1:$F81,5,0)</f>
        <v>50000</v>
      </c>
      <c r="I82" s="11" t="str">
        <f>VLOOKUP(D82,ITEM!$H$2:$I$4,2,0)</f>
        <v>Damaged Item</v>
      </c>
      <c r="J82" s="15"/>
    </row>
    <row r="83" spans="1:10" x14ac:dyDescent="0.3">
      <c r="A83" s="14">
        <v>44553</v>
      </c>
      <c r="B83" s="4">
        <v>6</v>
      </c>
      <c r="C83" s="4" t="s">
        <v>134</v>
      </c>
      <c r="D83" s="4" t="s">
        <v>211</v>
      </c>
      <c r="E83" s="11" t="str">
        <f>VLOOKUP(C83,ITEM!A5:$F$40,2,0)</f>
        <v>Bakery Products</v>
      </c>
      <c r="F83" s="11" t="str">
        <f>VLOOKUP(C83,ITEM!A4:$F$40,3,0)</f>
        <v>Bread</v>
      </c>
      <c r="G83" s="11" t="str">
        <f>VLOOKUP(C83,ITEM!A4:$F$40,4,0)</f>
        <v>Chocolate Bread</v>
      </c>
      <c r="H83" s="9">
        <f>VLOOKUP(C83,ITEM!A$1:$F82,5,0)</f>
        <v>25000</v>
      </c>
      <c r="I83" s="11" t="str">
        <f>VLOOKUP(D83,ITEM!$H$2:$I$4,2,0)</f>
        <v>Damaged Item</v>
      </c>
      <c r="J83" s="15"/>
    </row>
    <row r="84" spans="1:10" x14ac:dyDescent="0.3">
      <c r="A84" s="14">
        <v>44554</v>
      </c>
      <c r="B84" s="4">
        <v>3</v>
      </c>
      <c r="C84" s="4" t="s">
        <v>135</v>
      </c>
      <c r="D84" s="4" t="s">
        <v>211</v>
      </c>
      <c r="E84" s="11" t="str">
        <f>VLOOKUP(C84,ITEM!A6:$F$40,2,0)</f>
        <v>Bakery Products</v>
      </c>
      <c r="F84" s="11" t="str">
        <f>VLOOKUP(C84,ITEM!A5:$F$40,3,0)</f>
        <v>Toast</v>
      </c>
      <c r="G84" s="11" t="str">
        <f>VLOOKUP(C84,ITEM!A5:$F$40,4,0)</f>
        <v>Masala Chicken On Toast</v>
      </c>
      <c r="H84" s="9">
        <f>VLOOKUP(C84,ITEM!A$1:$F83,5,0)</f>
        <v>85000</v>
      </c>
      <c r="I84" s="11" t="str">
        <f>VLOOKUP(D84,ITEM!$H$2:$I$4,2,0)</f>
        <v>Damaged Item</v>
      </c>
      <c r="J84" s="15"/>
    </row>
    <row r="85" spans="1:10" x14ac:dyDescent="0.3">
      <c r="A85" s="14">
        <v>44555</v>
      </c>
      <c r="B85" s="4">
        <v>1</v>
      </c>
      <c r="C85" s="4" t="s">
        <v>136</v>
      </c>
      <c r="D85" s="4" t="s">
        <v>211</v>
      </c>
      <c r="E85" s="11" t="str">
        <f>VLOOKUP(C85,ITEM!A7:$F$40,2,0)</f>
        <v>Bakery Products</v>
      </c>
      <c r="F85" s="11" t="str">
        <f>VLOOKUP(C85,ITEM!A6:$F$40,3,0)</f>
        <v>Toast</v>
      </c>
      <c r="G85" s="11" t="str">
        <f>VLOOKUP(C85,ITEM!A6:$F$40,4,0)</f>
        <v>Mozzarella Toast</v>
      </c>
      <c r="H85" s="9">
        <f>VLOOKUP(C85,ITEM!A$1:$F84,5,0)</f>
        <v>90000</v>
      </c>
      <c r="I85" s="11" t="str">
        <f>VLOOKUP(D85,ITEM!$H$2:$I$4,2,0)</f>
        <v>Damaged Item</v>
      </c>
      <c r="J85" s="15"/>
    </row>
    <row r="86" spans="1:10" x14ac:dyDescent="0.3">
      <c r="A86" s="14">
        <v>44556</v>
      </c>
      <c r="B86" s="4">
        <v>4</v>
      </c>
      <c r="C86" s="4" t="s">
        <v>137</v>
      </c>
      <c r="D86" s="4" t="s">
        <v>211</v>
      </c>
      <c r="E86" s="11" t="str">
        <f>VLOOKUP(C86,ITEM!A8:$F$40,2,0)</f>
        <v>Bakery Products</v>
      </c>
      <c r="F86" s="11" t="str">
        <f>VLOOKUP(C86,ITEM!A7:$F$40,3,0)</f>
        <v>Toast</v>
      </c>
      <c r="G86" s="11" t="str">
        <f>VLOOKUP(C86,ITEM!A7:$F$40,4,0)</f>
        <v>Bacon and Mushroom Toast</v>
      </c>
      <c r="H86" s="9">
        <f>VLOOKUP(C86,ITEM!A$1:$F85,5,0)</f>
        <v>70000</v>
      </c>
      <c r="I86" s="11" t="str">
        <f>VLOOKUP(D86,ITEM!$H$2:$I$4,2,0)</f>
        <v>Damaged Item</v>
      </c>
      <c r="J86" s="15"/>
    </row>
    <row r="87" spans="1:10" x14ac:dyDescent="0.3">
      <c r="A87" s="14">
        <v>44557</v>
      </c>
      <c r="B87" s="4">
        <v>1</v>
      </c>
      <c r="C87" s="4" t="s">
        <v>138</v>
      </c>
      <c r="D87" s="4" t="s">
        <v>211</v>
      </c>
      <c r="E87" s="11" t="str">
        <f>VLOOKUP(C87,ITEM!A9:$F$40,2,0)</f>
        <v>Bakery Products</v>
      </c>
      <c r="F87" s="11" t="str">
        <f>VLOOKUP(C87,ITEM!A8:$F$40,3,0)</f>
        <v>Toast</v>
      </c>
      <c r="G87" s="11" t="str">
        <f>VLOOKUP(C87,ITEM!A8:$F$40,4,0)</f>
        <v>Masala Cheese French Toast</v>
      </c>
      <c r="H87" s="9">
        <f>VLOOKUP(C87,ITEM!A$1:$F86,5,0)</f>
        <v>80000</v>
      </c>
      <c r="I87" s="11" t="str">
        <f>VLOOKUP(D87,ITEM!$H$2:$I$4,2,0)</f>
        <v>Damaged Item</v>
      </c>
      <c r="J87" s="15"/>
    </row>
    <row r="88" spans="1:10" x14ac:dyDescent="0.3">
      <c r="A88" s="14">
        <v>44558</v>
      </c>
      <c r="B88" s="4">
        <v>5</v>
      </c>
      <c r="C88" s="4" t="s">
        <v>139</v>
      </c>
      <c r="D88" s="4" t="s">
        <v>211</v>
      </c>
      <c r="E88" s="11" t="str">
        <f>VLOOKUP(C88,ITEM!A10:$F$40,2,0)</f>
        <v>Bakery Products</v>
      </c>
      <c r="F88" s="11" t="str">
        <f>VLOOKUP(C88,ITEM!A9:$F$40,3,0)</f>
        <v>Toast</v>
      </c>
      <c r="G88" s="11" t="str">
        <f>VLOOKUP(C88,ITEM!A9:$F$40,4,0)</f>
        <v>Prawn and Sesame Toast</v>
      </c>
      <c r="H88" s="9">
        <f>VLOOKUP(C88,ITEM!A$1:$F87,5,0)</f>
        <v>75000</v>
      </c>
      <c r="I88" s="11" t="str">
        <f>VLOOKUP(D88,ITEM!$H$2:$I$4,2,0)</f>
        <v>Damaged Item</v>
      </c>
      <c r="J88" s="15"/>
    </row>
    <row r="89" spans="1:10" x14ac:dyDescent="0.3">
      <c r="A89" s="14">
        <v>44559</v>
      </c>
      <c r="B89" s="4">
        <v>2</v>
      </c>
      <c r="C89" s="4" t="s">
        <v>140</v>
      </c>
      <c r="D89" s="4" t="s">
        <v>211</v>
      </c>
      <c r="E89" s="11" t="str">
        <f>VLOOKUP(C89,ITEM!A11:$F$40,2,0)</f>
        <v>Bakery Products</v>
      </c>
      <c r="F89" s="11" t="str">
        <f>VLOOKUP(C89,ITEM!A10:$F$40,3,0)</f>
        <v>Rolls</v>
      </c>
      <c r="G89" s="11" t="str">
        <f>VLOOKUP(C89,ITEM!A10:$F$40,4,0)</f>
        <v>Cob</v>
      </c>
      <c r="H89" s="9">
        <f>VLOOKUP(C89,ITEM!A$1:$F88,5,0)</f>
        <v>43200</v>
      </c>
      <c r="I89" s="11" t="str">
        <f>VLOOKUP(D89,ITEM!$H$2:$I$4,2,0)</f>
        <v>Damaged Item</v>
      </c>
      <c r="J89" s="15"/>
    </row>
    <row r="90" spans="1:10" x14ac:dyDescent="0.3">
      <c r="A90" s="14">
        <v>44560</v>
      </c>
      <c r="B90" s="4">
        <v>5</v>
      </c>
      <c r="C90" s="4" t="s">
        <v>141</v>
      </c>
      <c r="D90" s="4" t="s">
        <v>211</v>
      </c>
      <c r="E90" s="11" t="str">
        <f>VLOOKUP(C90,ITEM!A12:$F$40,2,0)</f>
        <v>Bakery Products</v>
      </c>
      <c r="F90" s="11" t="str">
        <f>VLOOKUP(C90,ITEM!A11:$F$40,3,0)</f>
        <v>Rolls</v>
      </c>
      <c r="G90" s="11" t="str">
        <f>VLOOKUP(C90,ITEM!A11:$F$40,4,0)</f>
        <v>Burn</v>
      </c>
      <c r="H90" s="9">
        <f>VLOOKUP(C90,ITEM!A$1:$F89,5,0)</f>
        <v>30000</v>
      </c>
      <c r="I90" s="11" t="str">
        <f>VLOOKUP(D90,ITEM!$H$2:$I$4,2,0)</f>
        <v>Damaged Item</v>
      </c>
      <c r="J90" s="15"/>
    </row>
    <row r="91" spans="1:10" x14ac:dyDescent="0.3">
      <c r="A91" s="14">
        <v>44561</v>
      </c>
      <c r="B91" s="4">
        <v>6</v>
      </c>
      <c r="C91" s="4" t="s">
        <v>142</v>
      </c>
      <c r="D91" s="4" t="s">
        <v>211</v>
      </c>
      <c r="E91" s="11" t="str">
        <f>VLOOKUP(C91,ITEM!A13:$F$40,2,0)</f>
        <v>Bakery Products</v>
      </c>
      <c r="F91" s="11" t="str">
        <f>VLOOKUP(C91,ITEM!A12:$F$40,3,0)</f>
        <v>Rolls</v>
      </c>
      <c r="G91" s="11" t="str">
        <f>VLOOKUP(C91,ITEM!A12:$F$40,4,0)</f>
        <v>French Roll</v>
      </c>
      <c r="H91" s="9">
        <f>VLOOKUP(C91,ITEM!A$1:$F90,5,0)</f>
        <v>20000</v>
      </c>
      <c r="I91" s="11" t="str">
        <f>VLOOKUP(D91,ITEM!$H$2:$I$4,2,0)</f>
        <v>Damaged Item</v>
      </c>
      <c r="J91" s="15"/>
    </row>
    <row r="92" spans="1:10" x14ac:dyDescent="0.3">
      <c r="A92" s="14">
        <v>44562</v>
      </c>
      <c r="B92" s="4">
        <v>4</v>
      </c>
      <c r="C92" s="4" t="s">
        <v>143</v>
      </c>
      <c r="D92" s="4" t="s">
        <v>211</v>
      </c>
      <c r="E92" s="11" t="str">
        <f>VLOOKUP(C92,ITEM!A14:$F$40,2,0)</f>
        <v>Bakery Products</v>
      </c>
      <c r="F92" s="11" t="str">
        <f>VLOOKUP(C92,ITEM!A13:$F$40,3,0)</f>
        <v>Rolls</v>
      </c>
      <c r="G92" s="11" t="str">
        <f>VLOOKUP(C92,ITEM!A13:$F$40,4,0)</f>
        <v>Sweet Roll</v>
      </c>
      <c r="H92" s="9">
        <f>VLOOKUP(C92,ITEM!A$1:$F91,5,0)</f>
        <v>56400</v>
      </c>
      <c r="I92" s="11" t="str">
        <f>VLOOKUP(D92,ITEM!$H$2:$I$4,2,0)</f>
        <v>Damaged Item</v>
      </c>
      <c r="J92" s="15"/>
    </row>
    <row r="93" spans="1:10" x14ac:dyDescent="0.3">
      <c r="A93" s="14">
        <v>44563</v>
      </c>
      <c r="B93" s="4">
        <v>2</v>
      </c>
      <c r="C93" s="4" t="s">
        <v>144</v>
      </c>
      <c r="D93" s="4" t="s">
        <v>211</v>
      </c>
      <c r="E93" s="11" t="str">
        <f>VLOOKUP(C93,ITEM!A15:$F$40,2,0)</f>
        <v>Bakery Products</v>
      </c>
      <c r="F93" s="11" t="str">
        <f>VLOOKUP(C93,ITEM!A14:$F$40,3,0)</f>
        <v>Cake</v>
      </c>
      <c r="G93" s="11" t="str">
        <f>VLOOKUP(C93,ITEM!A14:$F$40,4,0)</f>
        <v>Pound Cake</v>
      </c>
      <c r="H93" s="9">
        <f>VLOOKUP(C93,ITEM!A$1:$F92,5,0)</f>
        <v>80000</v>
      </c>
      <c r="I93" s="11" t="str">
        <f>VLOOKUP(D93,ITEM!$H$2:$I$4,2,0)</f>
        <v>Damaged Item</v>
      </c>
      <c r="J93" s="15"/>
    </row>
    <row r="94" spans="1:10" x14ac:dyDescent="0.3">
      <c r="A94" s="14">
        <v>44564</v>
      </c>
      <c r="B94" s="4">
        <v>2</v>
      </c>
      <c r="C94" s="4" t="s">
        <v>145</v>
      </c>
      <c r="D94" s="4" t="s">
        <v>211</v>
      </c>
      <c r="E94" s="11" t="str">
        <f>VLOOKUP(C94,ITEM!A16:$F$40,2,0)</f>
        <v>Bakery Products</v>
      </c>
      <c r="F94" s="11" t="str">
        <f>VLOOKUP(C94,ITEM!A15:$F$40,3,0)</f>
        <v>Cake</v>
      </c>
      <c r="G94" s="11" t="str">
        <f>VLOOKUP(C94,ITEM!A15:$F$40,4,0)</f>
        <v>Butter Cake</v>
      </c>
      <c r="H94" s="9">
        <f>VLOOKUP(C94,ITEM!A$1:$F93,5,0)</f>
        <v>75000</v>
      </c>
      <c r="I94" s="11" t="str">
        <f>VLOOKUP(D94,ITEM!$H$2:$I$4,2,0)</f>
        <v>Damaged Item</v>
      </c>
      <c r="J94" s="15"/>
    </row>
    <row r="95" spans="1:10" x14ac:dyDescent="0.3">
      <c r="A95" s="14">
        <v>44565</v>
      </c>
      <c r="B95" s="4">
        <v>1</v>
      </c>
      <c r="C95" s="4" t="s">
        <v>146</v>
      </c>
      <c r="D95" s="4" t="s">
        <v>211</v>
      </c>
      <c r="E95" s="11" t="str">
        <f>VLOOKUP(C95,ITEM!A17:$F$40,2,0)</f>
        <v>Bakery Products</v>
      </c>
      <c r="F95" s="11" t="str">
        <f>VLOOKUP(C95,ITEM!A16:$F$40,3,0)</f>
        <v>Cake</v>
      </c>
      <c r="G95" s="11" t="str">
        <f>VLOOKUP(C95,ITEM!A16:$F$40,4,0)</f>
        <v>Genoise Cake</v>
      </c>
      <c r="H95" s="9">
        <f>VLOOKUP(C95,ITEM!A$1:$F94,5,0)</f>
        <v>74500</v>
      </c>
      <c r="I95" s="11" t="str">
        <f>VLOOKUP(D95,ITEM!$H$2:$I$4,2,0)</f>
        <v>Damaged Item</v>
      </c>
      <c r="J95" s="15"/>
    </row>
    <row r="96" spans="1:10" x14ac:dyDescent="0.3">
      <c r="A96" s="14">
        <v>44566</v>
      </c>
      <c r="B96" s="4">
        <v>2</v>
      </c>
      <c r="C96" s="4" t="s">
        <v>147</v>
      </c>
      <c r="D96" s="4" t="s">
        <v>211</v>
      </c>
      <c r="E96" s="11" t="str">
        <f>VLOOKUP(C96,ITEM!A18:$F$40,2,0)</f>
        <v>Bakery Products</v>
      </c>
      <c r="F96" s="11" t="str">
        <f>VLOOKUP(C96,ITEM!A17:$F$40,3,0)</f>
        <v>Cake</v>
      </c>
      <c r="G96" s="11" t="str">
        <f>VLOOKUP(C96,ITEM!A17:$F$40,4,0)</f>
        <v>Chiffon Cake</v>
      </c>
      <c r="H96" s="9">
        <f>VLOOKUP(C96,ITEM!A$1:$F95,5,0)</f>
        <v>65000</v>
      </c>
      <c r="I96" s="11" t="str">
        <f>VLOOKUP(D96,ITEM!$H$2:$I$4,2,0)</f>
        <v>Damaged Item</v>
      </c>
      <c r="J96" s="15"/>
    </row>
    <row r="97" spans="1:10" x14ac:dyDescent="0.3">
      <c r="A97" s="14">
        <v>44567</v>
      </c>
      <c r="B97" s="4">
        <v>1</v>
      </c>
      <c r="C97" s="4" t="s">
        <v>148</v>
      </c>
      <c r="D97" s="4" t="s">
        <v>211</v>
      </c>
      <c r="E97" s="11" t="str">
        <f>VLOOKUP(C97,ITEM!A19:$F$40,2,0)</f>
        <v>Milk And Dairy Products</v>
      </c>
      <c r="F97" s="11" t="str">
        <f>VLOOKUP(C97,ITEM!A18:$F$40,3,0)</f>
        <v>Yogurt</v>
      </c>
      <c r="G97" s="11" t="str">
        <f>VLOOKUP(C97,ITEM!A18:$F$40,4,0)</f>
        <v xml:space="preserve">Blueberry Yogurt </v>
      </c>
      <c r="H97" s="9">
        <f>VLOOKUP(C97,ITEM!A$1:$F96,5,0)</f>
        <v>90000</v>
      </c>
      <c r="I97" s="11" t="str">
        <f>VLOOKUP(D97,ITEM!$H$2:$I$4,2,0)</f>
        <v>Damaged Item</v>
      </c>
      <c r="J97" s="15"/>
    </row>
    <row r="98" spans="1:10" x14ac:dyDescent="0.3">
      <c r="A98" s="14">
        <v>44568</v>
      </c>
      <c r="B98" s="4">
        <v>2</v>
      </c>
      <c r="C98" s="4" t="s">
        <v>149</v>
      </c>
      <c r="D98" s="4" t="s">
        <v>211</v>
      </c>
      <c r="E98" s="11" t="str">
        <f>VLOOKUP(C98,ITEM!A20:$F$40,2,0)</f>
        <v>Milk And Dairy Products</v>
      </c>
      <c r="F98" s="11" t="str">
        <f>VLOOKUP(C98,ITEM!A19:$F$40,3,0)</f>
        <v>Yogurt</v>
      </c>
      <c r="G98" s="11" t="str">
        <f>VLOOKUP(C98,ITEM!A19:$F$40,4,0)</f>
        <v>Original Yogurt</v>
      </c>
      <c r="H98" s="9">
        <f>VLOOKUP(C98,ITEM!A$1:$F97,5,0)</f>
        <v>35000</v>
      </c>
      <c r="I98" s="11" t="str">
        <f>VLOOKUP(D98,ITEM!$H$2:$I$4,2,0)</f>
        <v>Damaged Item</v>
      </c>
      <c r="J98" s="15"/>
    </row>
    <row r="99" spans="1:10" x14ac:dyDescent="0.3">
      <c r="A99" s="14">
        <v>44569</v>
      </c>
      <c r="B99" s="4">
        <v>1</v>
      </c>
      <c r="C99" s="4" t="s">
        <v>150</v>
      </c>
      <c r="D99" s="4" t="s">
        <v>211</v>
      </c>
      <c r="E99" s="11" t="str">
        <f>VLOOKUP(C99,ITEM!A21:$F$40,2,0)</f>
        <v>Milk And Dairy Products</v>
      </c>
      <c r="F99" s="11" t="str">
        <f>VLOOKUP(C99,ITEM!A20:$F$40,3,0)</f>
        <v>Yogurt</v>
      </c>
      <c r="G99" s="11" t="str">
        <f>VLOOKUP(C99,ITEM!A20:$F$40,4,0)</f>
        <v>Strawberry Yogurt</v>
      </c>
      <c r="H99" s="9">
        <f>VLOOKUP(C99,ITEM!A$1:$F98,5,0)</f>
        <v>44000</v>
      </c>
      <c r="I99" s="11" t="str">
        <f>VLOOKUP(D99,ITEM!$H$2:$I$4,2,0)</f>
        <v>Damaged Item</v>
      </c>
      <c r="J99" s="15"/>
    </row>
    <row r="100" spans="1:10" x14ac:dyDescent="0.3">
      <c r="A100" s="14">
        <v>44570</v>
      </c>
      <c r="B100" s="4">
        <v>1</v>
      </c>
      <c r="C100" s="4" t="s">
        <v>151</v>
      </c>
      <c r="D100" s="4" t="s">
        <v>211</v>
      </c>
      <c r="E100" s="11" t="str">
        <f>VLOOKUP(C100,ITEM!A22:$F$40,2,0)</f>
        <v>Milk And Dairy Products</v>
      </c>
      <c r="F100" s="11" t="str">
        <f>VLOOKUP(C100,ITEM!A21:$F$40,3,0)</f>
        <v>Milk</v>
      </c>
      <c r="G100" s="11" t="str">
        <f>VLOOKUP(C100,ITEM!A21:$F$40,4,0)</f>
        <v>Strawberry Milk</v>
      </c>
      <c r="H100" s="9">
        <f>VLOOKUP(C100,ITEM!A$1:$F99,5,0)</f>
        <v>22000</v>
      </c>
      <c r="I100" s="11" t="str">
        <f>VLOOKUP(D100,ITEM!$H$2:$I$4,2,0)</f>
        <v>Damaged Item</v>
      </c>
      <c r="J100" s="15"/>
    </row>
    <row r="101" spans="1:10" x14ac:dyDescent="0.3">
      <c r="A101" s="14">
        <v>44571</v>
      </c>
      <c r="B101" s="4">
        <v>2</v>
      </c>
      <c r="C101" s="4" t="s">
        <v>152</v>
      </c>
      <c r="D101" s="4" t="s">
        <v>211</v>
      </c>
      <c r="E101" s="11" t="str">
        <f>VLOOKUP(C101,ITEM!A23:$F$40,2,0)</f>
        <v>Milk And Dairy Products</v>
      </c>
      <c r="F101" s="11" t="str">
        <f>VLOOKUP(C101,ITEM!A22:$F$40,3,0)</f>
        <v>Milk</v>
      </c>
      <c r="G101" s="11" t="str">
        <f>VLOOKUP(C101,ITEM!A22:$F$40,4,0)</f>
        <v>Chocolate Milk</v>
      </c>
      <c r="H101" s="9">
        <f>VLOOKUP(C101,ITEM!A$1:$F100,5,0)</f>
        <v>19500</v>
      </c>
      <c r="I101" s="11" t="str">
        <f>VLOOKUP(D101,ITEM!$H$2:$I$4,2,0)</f>
        <v>Damaged Item</v>
      </c>
      <c r="J101" s="15"/>
    </row>
    <row r="102" spans="1:10" x14ac:dyDescent="0.3">
      <c r="A102" s="14">
        <v>44572</v>
      </c>
      <c r="B102" s="4">
        <v>4</v>
      </c>
      <c r="C102" s="4" t="s">
        <v>153</v>
      </c>
      <c r="D102" s="4" t="s">
        <v>211</v>
      </c>
      <c r="E102" s="11" t="str">
        <f>VLOOKUP(C102,ITEM!A24:$F$40,2,0)</f>
        <v>Milk And Dairy Products</v>
      </c>
      <c r="F102" s="11" t="str">
        <f>VLOOKUP(C102,ITEM!A23:$F$40,3,0)</f>
        <v>Milk</v>
      </c>
      <c r="G102" s="11" t="str">
        <f>VLOOKUP(C102,ITEM!A23:$F$40,4,0)</f>
        <v>Banana Milk</v>
      </c>
      <c r="H102" s="9">
        <f>VLOOKUP(C102,ITEM!A$1:$F101,5,0)</f>
        <v>25000</v>
      </c>
      <c r="I102" s="11" t="str">
        <f>VLOOKUP(D102,ITEM!$H$2:$I$4,2,0)</f>
        <v>Damaged Item</v>
      </c>
      <c r="J102" s="15"/>
    </row>
    <row r="103" spans="1:10" x14ac:dyDescent="0.3">
      <c r="A103" s="14">
        <v>44573</v>
      </c>
      <c r="B103" s="4">
        <v>5</v>
      </c>
      <c r="C103" s="4" t="s">
        <v>154</v>
      </c>
      <c r="D103" s="4" t="s">
        <v>211</v>
      </c>
      <c r="E103" s="11" t="str">
        <f>VLOOKUP(C103,ITEM!A25:$F$40,2,0)</f>
        <v>Milk And Dairy Products</v>
      </c>
      <c r="F103" s="11" t="str">
        <f>VLOOKUP(C103,ITEM!A24:$F$40,3,0)</f>
        <v>Milk</v>
      </c>
      <c r="G103" s="11" t="str">
        <f>VLOOKUP(C103,ITEM!A24:$F$40,4,0)</f>
        <v>Manggo Milk</v>
      </c>
      <c r="H103" s="9">
        <f>VLOOKUP(C103,ITEM!A$1:$F102,5,0)</f>
        <v>28000</v>
      </c>
      <c r="I103" s="11" t="str">
        <f>VLOOKUP(D103,ITEM!$H$2:$I$4,2,0)</f>
        <v>Damaged Item</v>
      </c>
      <c r="J103" s="15"/>
    </row>
    <row r="104" spans="1:10" x14ac:dyDescent="0.3">
      <c r="A104" s="14">
        <v>44574</v>
      </c>
      <c r="B104" s="4">
        <v>6</v>
      </c>
      <c r="C104" s="4" t="s">
        <v>155</v>
      </c>
      <c r="D104" s="4" t="s">
        <v>211</v>
      </c>
      <c r="E104" s="11" t="str">
        <f>VLOOKUP(C104,ITEM!A26:$F$40,2,0)</f>
        <v>Milk And Dairy Products</v>
      </c>
      <c r="F104" s="11" t="str">
        <f>VLOOKUP(C104,ITEM!A25:$F$40,3,0)</f>
        <v>Milk</v>
      </c>
      <c r="G104" s="11" t="str">
        <f>VLOOKUP(C104,ITEM!A25:$F$40,4,0)</f>
        <v>Original Milk</v>
      </c>
      <c r="H104" s="9">
        <f>VLOOKUP(C104,ITEM!A$1:$F103,5,0)</f>
        <v>20000</v>
      </c>
      <c r="I104" s="11" t="str">
        <f>VLOOKUP(D104,ITEM!$H$2:$I$4,2,0)</f>
        <v>Damaged Item</v>
      </c>
      <c r="J104" s="15"/>
    </row>
    <row r="105" spans="1:10" x14ac:dyDescent="0.3">
      <c r="A105" s="14">
        <v>44575</v>
      </c>
      <c r="B105" s="4">
        <v>4</v>
      </c>
      <c r="C105" s="4" t="s">
        <v>156</v>
      </c>
      <c r="D105" s="4" t="s">
        <v>211</v>
      </c>
      <c r="E105" s="11" t="str">
        <f>VLOOKUP(C105,ITEM!A27:$F$40,2,0)</f>
        <v>Milk And Dairy Products</v>
      </c>
      <c r="F105" s="11" t="str">
        <f>VLOOKUP(C105,ITEM!A26:$F$40,3,0)</f>
        <v>Cheese</v>
      </c>
      <c r="G105" s="11" t="str">
        <f>VLOOKUP(C105,ITEM!A26:$F$40,4,0)</f>
        <v>Ayran</v>
      </c>
      <c r="H105" s="9">
        <f>VLOOKUP(C105,ITEM!A$1:$F104,5,0)</f>
        <v>60000</v>
      </c>
      <c r="I105" s="11" t="str">
        <f>VLOOKUP(D105,ITEM!$H$2:$I$4,2,0)</f>
        <v>Damaged Item</v>
      </c>
      <c r="J105" s="15"/>
    </row>
    <row r="106" spans="1:10" x14ac:dyDescent="0.3">
      <c r="A106" s="14">
        <v>44576</v>
      </c>
      <c r="B106" s="4">
        <v>2</v>
      </c>
      <c r="C106" s="4" t="s">
        <v>157</v>
      </c>
      <c r="D106" s="4" t="s">
        <v>211</v>
      </c>
      <c r="E106" s="11" t="str">
        <f>VLOOKUP(C106,ITEM!A28:$F$40,2,0)</f>
        <v>Milk And Dairy Products</v>
      </c>
      <c r="F106" s="11" t="str">
        <f>VLOOKUP(C106,ITEM!A27:$F$40,3,0)</f>
        <v>Cheese</v>
      </c>
      <c r="G106" s="11" t="str">
        <f>VLOOKUP(C106,ITEM!A27:$F$40,4,0)</f>
        <v>Amasi</v>
      </c>
      <c r="H106" s="9">
        <f>VLOOKUP(C106,ITEM!A$1:$F105,5,0)</f>
        <v>80000</v>
      </c>
      <c r="I106" s="11" t="str">
        <f>VLOOKUP(D106,ITEM!$H$2:$I$4,2,0)</f>
        <v>Damaged Item</v>
      </c>
      <c r="J106" s="15"/>
    </row>
    <row r="107" spans="1:10" x14ac:dyDescent="0.3">
      <c r="A107" s="14">
        <v>44577</v>
      </c>
      <c r="B107" s="4">
        <v>2</v>
      </c>
      <c r="C107" s="4" t="s">
        <v>158</v>
      </c>
      <c r="D107" s="4" t="s">
        <v>211</v>
      </c>
      <c r="E107" s="11" t="str">
        <f>VLOOKUP(C107,ITEM!A29:$F$40,2,0)</f>
        <v>Milk And Dairy Products</v>
      </c>
      <c r="F107" s="11" t="str">
        <f>VLOOKUP(C107,ITEM!A28:$F$40,3,0)</f>
        <v>Cheese</v>
      </c>
      <c r="G107" s="11" t="str">
        <f>VLOOKUP(C107,ITEM!A28:$F$40,4,0)</f>
        <v>Cheddar</v>
      </c>
      <c r="H107" s="9">
        <f>VLOOKUP(C107,ITEM!A$1:$F106,5,0)</f>
        <v>50000</v>
      </c>
      <c r="I107" s="11" t="str">
        <f>VLOOKUP(D107,ITEM!$H$2:$I$4,2,0)</f>
        <v>Damaged Item</v>
      </c>
      <c r="J107" s="15"/>
    </row>
    <row r="108" spans="1:10" x14ac:dyDescent="0.3">
      <c r="A108" s="14">
        <v>44578</v>
      </c>
      <c r="B108" s="4">
        <v>2</v>
      </c>
      <c r="C108" s="4" t="s">
        <v>159</v>
      </c>
      <c r="D108" s="4" t="s">
        <v>211</v>
      </c>
      <c r="E108" s="11" t="str">
        <f>VLOOKUP(C108,ITEM!A30:$F$40,2,0)</f>
        <v>Confectionery Products</v>
      </c>
      <c r="F108" s="11" t="str">
        <f>VLOOKUP(C108,ITEM!A29:$F$40,3,0)</f>
        <v>Chocolate</v>
      </c>
      <c r="G108" s="11" t="str">
        <f>VLOOKUP(C108,ITEM!A29:$F$40,4,0)</f>
        <v>Kit Kat</v>
      </c>
      <c r="H108" s="9">
        <f>VLOOKUP(C108,ITEM!A$1:$F107,5,0)</f>
        <v>94000</v>
      </c>
      <c r="I108" s="11" t="str">
        <f>VLOOKUP(D108,ITEM!$H$2:$I$4,2,0)</f>
        <v>Damaged Item</v>
      </c>
      <c r="J108" s="15"/>
    </row>
    <row r="109" spans="1:10" x14ac:dyDescent="0.3">
      <c r="A109" s="14">
        <v>44579</v>
      </c>
      <c r="B109" s="4">
        <v>5</v>
      </c>
      <c r="C109" s="4" t="s">
        <v>160</v>
      </c>
      <c r="D109" s="4" t="s">
        <v>211</v>
      </c>
      <c r="E109" s="11" t="str">
        <f>VLOOKUP(C109,ITEM!A31:$F$40,2,0)</f>
        <v>Confectionery Products</v>
      </c>
      <c r="F109" s="11" t="str">
        <f>VLOOKUP(C109,ITEM!A30:$F$40,3,0)</f>
        <v>Chocolate</v>
      </c>
      <c r="G109" s="11" t="str">
        <f>VLOOKUP(C109,ITEM!A30:$F$40,4,0)</f>
        <v>Nestle Crunch</v>
      </c>
      <c r="H109" s="9">
        <f>VLOOKUP(C109,ITEM!A$1:$F108,5,0)</f>
        <v>70000</v>
      </c>
      <c r="I109" s="11" t="str">
        <f>VLOOKUP(D109,ITEM!$H$2:$I$4,2,0)</f>
        <v>Damaged Item</v>
      </c>
      <c r="J109" s="15"/>
    </row>
    <row r="110" spans="1:10" x14ac:dyDescent="0.3">
      <c r="A110" s="14">
        <v>44580</v>
      </c>
      <c r="B110" s="4">
        <v>2</v>
      </c>
      <c r="C110" s="4" t="s">
        <v>161</v>
      </c>
      <c r="D110" s="4" t="s">
        <v>211</v>
      </c>
      <c r="E110" s="11" t="str">
        <f>VLOOKUP(C110,ITEM!A32:$F$40,2,0)</f>
        <v>Confectionery Products</v>
      </c>
      <c r="F110" s="11" t="str">
        <f>VLOOKUP(C110,ITEM!A31:$F$40,3,0)</f>
        <v>Chocolate</v>
      </c>
      <c r="G110" s="11" t="str">
        <f>VLOOKUP(C110,ITEM!A31:$F$40,4,0)</f>
        <v>Snickers</v>
      </c>
      <c r="H110" s="9">
        <f>VLOOKUP(C110,ITEM!A$1:$F109,5,0)</f>
        <v>52000</v>
      </c>
      <c r="I110" s="11" t="str">
        <f>VLOOKUP(D110,ITEM!$H$2:$I$4,2,0)</f>
        <v>Damaged Item</v>
      </c>
      <c r="J110" s="15"/>
    </row>
    <row r="111" spans="1:10" x14ac:dyDescent="0.3">
      <c r="A111" s="14">
        <v>44581</v>
      </c>
      <c r="B111" s="4">
        <v>4</v>
      </c>
      <c r="C111" s="4" t="s">
        <v>162</v>
      </c>
      <c r="D111" s="4" t="s">
        <v>211</v>
      </c>
      <c r="E111" s="11" t="str">
        <f>VLOOKUP(C111,ITEM!A33:$F$40,2,0)</f>
        <v>Confectionery Products</v>
      </c>
      <c r="F111" s="11" t="str">
        <f>VLOOKUP(C111,ITEM!A32:$F$40,3,0)</f>
        <v>Chocolate</v>
      </c>
      <c r="G111" s="11" t="str">
        <f>VLOOKUP(C111,ITEM!A32:$F$40,4,0)</f>
        <v>Hersheys</v>
      </c>
      <c r="H111" s="9">
        <f>VLOOKUP(C111,ITEM!A$1:$F110,5,0)</f>
        <v>31000</v>
      </c>
      <c r="I111" s="11" t="str">
        <f>VLOOKUP(D111,ITEM!$H$2:$I$4,2,0)</f>
        <v>Damaged Item</v>
      </c>
      <c r="J111" s="15"/>
    </row>
    <row r="112" spans="1:10" x14ac:dyDescent="0.3">
      <c r="A112" s="14">
        <v>44582</v>
      </c>
      <c r="B112" s="4">
        <v>1</v>
      </c>
      <c r="C112" s="4" t="s">
        <v>163</v>
      </c>
      <c r="D112" s="4" t="s">
        <v>211</v>
      </c>
      <c r="E112" s="11" t="str">
        <f>VLOOKUP(C112,ITEM!A34:$F$40,2,0)</f>
        <v>Confectionery Products</v>
      </c>
      <c r="F112" s="11" t="str">
        <f>VLOOKUP(C112,ITEM!A33:$F$40,3,0)</f>
        <v>Cookies And Biscuits</v>
      </c>
      <c r="G112" s="11" t="str">
        <f>VLOOKUP(C112,ITEM!A33:$F$40,4,0)</f>
        <v>Aachener Printen</v>
      </c>
      <c r="H112" s="9">
        <f>VLOOKUP(C112,ITEM!A$1:$F111,5,0)</f>
        <v>55000</v>
      </c>
      <c r="I112" s="11" t="str">
        <f>VLOOKUP(D112,ITEM!$H$2:$I$4,2,0)</f>
        <v>Damaged Item</v>
      </c>
      <c r="J112" s="15"/>
    </row>
    <row r="113" spans="1:10" x14ac:dyDescent="0.3">
      <c r="A113" s="14">
        <v>44583</v>
      </c>
      <c r="B113" s="4">
        <v>6</v>
      </c>
      <c r="C113" s="4" t="s">
        <v>164</v>
      </c>
      <c r="D113" s="4" t="s">
        <v>211</v>
      </c>
      <c r="E113" s="11" t="str">
        <f>VLOOKUP(C113,ITEM!A35:$F$40,2,0)</f>
        <v>Confectionery Products</v>
      </c>
      <c r="F113" s="11" t="str">
        <f>VLOOKUP(C113,ITEM!A34:$F$40,3,0)</f>
        <v>Cookies And Biscuits</v>
      </c>
      <c r="G113" s="11" t="str">
        <f>VLOOKUP(C113,ITEM!A34:$F$40,4,0)</f>
        <v>Acıbadem kurabiyesi</v>
      </c>
      <c r="H113" s="9">
        <f>VLOOKUP(C113,ITEM!A$1:$F112,5,0)</f>
        <v>55000</v>
      </c>
      <c r="I113" s="11" t="str">
        <f>VLOOKUP(D113,ITEM!$H$2:$I$4,2,0)</f>
        <v>Damaged Item</v>
      </c>
      <c r="J113" s="15"/>
    </row>
    <row r="114" spans="1:10" x14ac:dyDescent="0.3">
      <c r="A114" s="14">
        <v>44584</v>
      </c>
      <c r="B114" s="4">
        <v>5</v>
      </c>
      <c r="C114" s="4" t="s">
        <v>165</v>
      </c>
      <c r="D114" s="4" t="s">
        <v>211</v>
      </c>
      <c r="E114" s="11" t="str">
        <f>VLOOKUP(C114,ITEM!A36:$F$40,2,0)</f>
        <v>Confectionery Products</v>
      </c>
      <c r="F114" s="11" t="str">
        <f>VLOOKUP(C114,ITEM!A35:$F$40,3,0)</f>
        <v>Cookies And Biscuits</v>
      </c>
      <c r="G114" s="11" t="str">
        <f>VLOOKUP(C114,ITEM!A35:$F$40,4,0)</f>
        <v>Afghan biscuits</v>
      </c>
      <c r="H114" s="9">
        <f>VLOOKUP(C114,ITEM!A$1:$F113,5,0)</f>
        <v>60000</v>
      </c>
      <c r="I114" s="11" t="str">
        <f>VLOOKUP(D114,ITEM!$H$2:$I$4,2,0)</f>
        <v>Damaged Item</v>
      </c>
      <c r="J114" s="15"/>
    </row>
    <row r="115" spans="1:10" x14ac:dyDescent="0.3">
      <c r="A115" s="14">
        <v>44585</v>
      </c>
      <c r="B115" s="4">
        <v>2</v>
      </c>
      <c r="C115" s="4" t="s">
        <v>166</v>
      </c>
      <c r="D115" s="4" t="s">
        <v>211</v>
      </c>
      <c r="E115" s="11" t="str">
        <f>VLOOKUP(C115,ITEM!A37:$F$40,2,0)</f>
        <v>Confectionery Products</v>
      </c>
      <c r="F115" s="11" t="str">
        <f>VLOOKUP(C115,ITEM!A36:$F$40,3,0)</f>
        <v>Cookies And Biscuits</v>
      </c>
      <c r="G115" s="11" t="str">
        <f>VLOOKUP(C115,ITEM!A36:$F$40,4,0)</f>
        <v>Almond biscuit</v>
      </c>
      <c r="H115" s="9">
        <f>VLOOKUP(C115,ITEM!A$1:$F114,5,0)</f>
        <v>80000</v>
      </c>
      <c r="I115" s="11" t="str">
        <f>VLOOKUP(D115,ITEM!$H$2:$I$4,2,0)</f>
        <v>Damaged Item</v>
      </c>
      <c r="J115" s="15"/>
    </row>
    <row r="116" spans="1:10" x14ac:dyDescent="0.3">
      <c r="A116" s="14">
        <v>44586</v>
      </c>
      <c r="B116" s="4">
        <v>2</v>
      </c>
      <c r="C116" s="4" t="s">
        <v>167</v>
      </c>
      <c r="D116" s="4" t="s">
        <v>211</v>
      </c>
      <c r="E116" s="11" t="str">
        <f>VLOOKUP(C116,ITEM!A38:$F$40,2,0)</f>
        <v>Confectionery Products</v>
      </c>
      <c r="F116" s="11" t="str">
        <f>VLOOKUP(C116,ITEM!A37:$F$40,3,0)</f>
        <v>Snack</v>
      </c>
      <c r="G116" s="11" t="str">
        <f>VLOOKUP(C116,ITEM!A37:$F$40,4,0)</f>
        <v>Bitterballen</v>
      </c>
      <c r="H116" s="9">
        <f>VLOOKUP(C116,ITEM!A$1:$F115,5,0)</f>
        <v>43500</v>
      </c>
      <c r="I116" s="11" t="str">
        <f>VLOOKUP(D116,ITEM!$H$2:$I$4,2,0)</f>
        <v>Damaged Item</v>
      </c>
      <c r="J116" s="15"/>
    </row>
    <row r="117" spans="1:10" x14ac:dyDescent="0.3">
      <c r="A117" s="14">
        <v>44587</v>
      </c>
      <c r="B117" s="4">
        <v>2</v>
      </c>
      <c r="C117" s="4" t="s">
        <v>168</v>
      </c>
      <c r="D117" s="4" t="s">
        <v>211</v>
      </c>
      <c r="E117" s="11" t="str">
        <f>VLOOKUP(C117,ITEM!A39:$F$40,2,0)</f>
        <v>Confectionery Products</v>
      </c>
      <c r="F117" s="11" t="str">
        <f>VLOOKUP(C117,ITEM!A38:$F$40,3,0)</f>
        <v>Snack</v>
      </c>
      <c r="G117" s="11" t="str">
        <f>VLOOKUP(C117,ITEM!A38:$F$40,4,0)</f>
        <v>Cracker nuts</v>
      </c>
      <c r="H117" s="9">
        <f>VLOOKUP(C117,ITEM!A$1:$F116,5,0)</f>
        <v>42500</v>
      </c>
      <c r="I117" s="11" t="str">
        <f>VLOOKUP(D117,ITEM!$H$2:$I$4,2,0)</f>
        <v>Damaged Item</v>
      </c>
      <c r="J117" s="15"/>
    </row>
    <row r="118" spans="1:10" x14ac:dyDescent="0.3">
      <c r="A118" s="14">
        <v>44588</v>
      </c>
      <c r="B118" s="4">
        <v>2</v>
      </c>
      <c r="C118" s="4" t="s">
        <v>169</v>
      </c>
      <c r="D118" s="4" t="s">
        <v>211</v>
      </c>
      <c r="E118" s="11" t="str">
        <f>VLOOKUP(C118,ITEM!A40:$F$40,2,0)</f>
        <v>Confectionery Products</v>
      </c>
      <c r="F118" s="11" t="str">
        <f>VLOOKUP(C118,ITEM!A39:$F$40,3,0)</f>
        <v>Snack</v>
      </c>
      <c r="G118" s="11" t="str">
        <f>VLOOKUP(C118,ITEM!A39:$F$40,4,0)</f>
        <v>Bubblegum</v>
      </c>
      <c r="H118" s="9">
        <f>VLOOKUP(C118,ITEM!A$1:$F117,5,0)</f>
        <v>41500</v>
      </c>
      <c r="I118" s="11" t="str">
        <f>VLOOKUP(D118,ITEM!$H$2:$I$4,2,0)</f>
        <v>Damaged Item</v>
      </c>
      <c r="J118" s="15"/>
    </row>
    <row r="119" spans="1:10" x14ac:dyDescent="0.3">
      <c r="D119" s="5"/>
    </row>
  </sheetData>
  <phoneticPr fontId="2"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B0E5F-D39A-4FB7-BF04-067381793419}">
  <dimension ref="A1:P30"/>
  <sheetViews>
    <sheetView topLeftCell="H1" workbookViewId="0">
      <selection activeCell="O9" sqref="O9"/>
    </sheetView>
  </sheetViews>
  <sheetFormatPr defaultRowHeight="14.4" x14ac:dyDescent="0.3"/>
  <cols>
    <col min="1" max="1" width="18.109375" customWidth="1"/>
    <col min="2" max="2" width="21" customWidth="1"/>
    <col min="3" max="3" width="19.6640625" customWidth="1"/>
    <col min="4" max="4" width="10.44140625" customWidth="1"/>
    <col min="5" max="5" width="18.5546875" customWidth="1"/>
    <col min="6" max="6" width="24.88671875" customWidth="1"/>
    <col min="7" max="7" width="19.21875" customWidth="1"/>
    <col min="8" max="8" width="17.109375" customWidth="1"/>
    <col min="9" max="9" width="30" customWidth="1"/>
    <col min="10" max="10" width="31.109375" customWidth="1"/>
    <col min="11" max="11" width="11.44140625" customWidth="1"/>
    <col min="12" max="12" width="15.21875" customWidth="1"/>
    <col min="13" max="13" width="13.21875" customWidth="1"/>
    <col min="14" max="14" width="15.33203125" customWidth="1"/>
    <col min="15" max="15" width="20.21875" customWidth="1"/>
    <col min="16" max="16" width="28.33203125" customWidth="1"/>
  </cols>
  <sheetData>
    <row r="1" spans="1:16" x14ac:dyDescent="0.3">
      <c r="A1" t="s">
        <v>220</v>
      </c>
      <c r="B1" t="s">
        <v>264</v>
      </c>
      <c r="C1" t="s">
        <v>265</v>
      </c>
      <c r="D1" t="s">
        <v>266</v>
      </c>
      <c r="E1" t="s">
        <v>0</v>
      </c>
      <c r="F1" t="s">
        <v>1</v>
      </c>
      <c r="G1" t="s">
        <v>8</v>
      </c>
      <c r="H1" t="s">
        <v>110</v>
      </c>
      <c r="I1" t="s">
        <v>111</v>
      </c>
      <c r="J1" t="s">
        <v>113</v>
      </c>
      <c r="K1" t="s">
        <v>216</v>
      </c>
      <c r="L1" t="s">
        <v>218</v>
      </c>
      <c r="M1" t="s">
        <v>278</v>
      </c>
      <c r="N1" t="s">
        <v>279</v>
      </c>
      <c r="O1" t="s">
        <v>280</v>
      </c>
      <c r="P1" t="s">
        <v>281</v>
      </c>
    </row>
    <row r="2" spans="1:16" x14ac:dyDescent="0.3">
      <c r="A2" s="11" t="s">
        <v>225</v>
      </c>
      <c r="B2" s="26">
        <v>44508</v>
      </c>
      <c r="C2" s="26">
        <v>44508</v>
      </c>
      <c r="D2" s="11" t="s">
        <v>267</v>
      </c>
      <c r="E2" s="11" t="s">
        <v>41</v>
      </c>
      <c r="F2" s="11" t="str">
        <f>VLOOKUP(E2,CUSTOMERS!A1:J30,2,0)</f>
        <v>ABDUL AZIS</v>
      </c>
      <c r="G2" s="11" t="str">
        <f>VLOOKUP(E2,CUSTOMERS!A1:J30,9,0)</f>
        <v>Bandung</v>
      </c>
      <c r="H2" s="11" t="s">
        <v>131</v>
      </c>
      <c r="I2" s="11" t="str">
        <f>VLOOKUP(H2,ITEM!A1:F40,2,0)</f>
        <v>Bakery Products</v>
      </c>
      <c r="J2" s="11" t="str">
        <f>VLOOKUP(H2,ITEM!A1:F40,4,0)</f>
        <v>Strawberry Bread</v>
      </c>
      <c r="K2" s="11">
        <f>VLOOKUP(H2,STOK!$A$1:$H$40,6,0)</f>
        <v>15</v>
      </c>
      <c r="L2" s="24">
        <f>VLOOKUP(H2,ITEM!A1:F40,6,0)</f>
        <v>30000</v>
      </c>
      <c r="M2" s="11" t="str">
        <f t="shared" ref="M2:M30" si="0">IF(K2&gt;=5,"20%",IF(K2&lt;5,"0"))</f>
        <v>20%</v>
      </c>
      <c r="N2" s="25">
        <f t="shared" ref="N2:N30" si="1">IF(M2="0",(K2*L2),IF(M2="20%",((K2*L2*20/100))))</f>
        <v>90000</v>
      </c>
      <c r="O2" s="24">
        <f>IFERROR(VLOOKUP(D2,CUSTOMERS!$L$2:$O$5,4,0),"")</f>
        <v>40000</v>
      </c>
      <c r="P2" s="25">
        <f t="shared" ref="P2:P30" si="2">(N2+O2)</f>
        <v>130000</v>
      </c>
    </row>
    <row r="3" spans="1:16" x14ac:dyDescent="0.3">
      <c r="A3" s="11" t="s">
        <v>226</v>
      </c>
      <c r="B3" s="26">
        <v>44509</v>
      </c>
      <c r="C3" s="26">
        <v>44509</v>
      </c>
      <c r="D3" s="11" t="s">
        <v>267</v>
      </c>
      <c r="E3" s="11" t="s">
        <v>36</v>
      </c>
      <c r="F3" s="11" t="str">
        <f>VLOOKUP(E3,CUSTOMERS!A2:J31,2,0)</f>
        <v xml:space="preserve">AGUNG SETYO </v>
      </c>
      <c r="G3" s="11" t="str">
        <f>VLOOKUP(E3,CUSTOMERS!A2:J31,9,0)</f>
        <v>Jakarta</v>
      </c>
      <c r="H3" s="11" t="s">
        <v>132</v>
      </c>
      <c r="I3" s="11" t="str">
        <f>VLOOKUP(H3,ITEM!A2:F41,2,0)</f>
        <v>Bakery Products</v>
      </c>
      <c r="J3" s="11" t="str">
        <f>VLOOKUP(H3,ITEM!A2:F41,4,0)</f>
        <v>Black Bread</v>
      </c>
      <c r="K3" s="11">
        <f>VLOOKUP(H3,STOK!$A$1:$H$40,6,0)</f>
        <v>10</v>
      </c>
      <c r="L3" s="24">
        <f>VLOOKUP(H3,ITEM!A2:F41,6,0)</f>
        <v>55000</v>
      </c>
      <c r="M3" s="11" t="str">
        <f t="shared" si="0"/>
        <v>20%</v>
      </c>
      <c r="N3" s="25">
        <f t="shared" si="1"/>
        <v>110000</v>
      </c>
      <c r="O3" s="24">
        <f>IFERROR(VLOOKUP(D3,CUSTOMERS!$L$2:$O$5,4,0),"")</f>
        <v>40000</v>
      </c>
      <c r="P3" s="25">
        <f t="shared" si="2"/>
        <v>150000</v>
      </c>
    </row>
    <row r="4" spans="1:16" x14ac:dyDescent="0.3">
      <c r="A4" s="11" t="s">
        <v>227</v>
      </c>
      <c r="B4" s="26">
        <v>44510</v>
      </c>
      <c r="C4" s="26">
        <v>44510</v>
      </c>
      <c r="D4" s="11" t="s">
        <v>267</v>
      </c>
      <c r="E4" s="11" t="s">
        <v>38</v>
      </c>
      <c r="F4" s="11" t="str">
        <f>VLOOKUP(E4,CUSTOMERS!A3:J32,2,0)</f>
        <v>AHMAD RIFALDI</v>
      </c>
      <c r="G4" s="11" t="str">
        <f>VLOOKUP(E4,CUSTOMERS!A3:J32,9,0)</f>
        <v>Depok</v>
      </c>
      <c r="H4" s="11" t="s">
        <v>133</v>
      </c>
      <c r="I4" s="11" t="str">
        <f>VLOOKUP(H4,ITEM!A3:F42,2,0)</f>
        <v>Bakery Products</v>
      </c>
      <c r="J4" s="11" t="str">
        <f>VLOOKUP(H4,ITEM!A3:F42,4,0)</f>
        <v>Bread Roll</v>
      </c>
      <c r="K4" s="11">
        <f>VLOOKUP(H4,STOK!$A$1:$H$40,6,0)</f>
        <v>30</v>
      </c>
      <c r="L4" s="24">
        <f>VLOOKUP(H4,ITEM!A3:F42,6,0)</f>
        <v>55000</v>
      </c>
      <c r="M4" s="11" t="str">
        <f t="shared" si="0"/>
        <v>20%</v>
      </c>
      <c r="N4" s="25">
        <f t="shared" si="1"/>
        <v>330000</v>
      </c>
      <c r="O4" s="24">
        <f>IFERROR(VLOOKUP(D4,CUSTOMERS!$L$2:$O$5,4,0),"")</f>
        <v>40000</v>
      </c>
      <c r="P4" s="25">
        <f t="shared" si="2"/>
        <v>370000</v>
      </c>
    </row>
    <row r="5" spans="1:16" x14ac:dyDescent="0.3">
      <c r="A5" s="11" t="s">
        <v>228</v>
      </c>
      <c r="B5" s="26">
        <v>44511</v>
      </c>
      <c r="C5" s="26">
        <v>44511</v>
      </c>
      <c r="D5" s="11" t="s">
        <v>267</v>
      </c>
      <c r="E5" s="11" t="s">
        <v>40</v>
      </c>
      <c r="F5" s="11" t="str">
        <f>VLOOKUP(E5,CUSTOMERS!A4:J33,2,0)</f>
        <v>ALDI PRATAMA</v>
      </c>
      <c r="G5" s="11" t="str">
        <f>VLOOKUP(E5,CUSTOMERS!A4:J33,9,0)</f>
        <v>Jakarta</v>
      </c>
      <c r="H5" s="11" t="s">
        <v>134</v>
      </c>
      <c r="I5" s="11" t="str">
        <f>VLOOKUP(H5,ITEM!A4:F43,2,0)</f>
        <v>Bakery Products</v>
      </c>
      <c r="J5" s="11" t="str">
        <f>VLOOKUP(H5,ITEM!A4:F43,4,0)</f>
        <v>Chocolate Bread</v>
      </c>
      <c r="K5" s="11">
        <f>VLOOKUP(H5,STOK!$A$1:$H$40,6,0)</f>
        <v>20</v>
      </c>
      <c r="L5" s="24">
        <f>VLOOKUP(H5,ITEM!A4:F43,6,0)</f>
        <v>30000</v>
      </c>
      <c r="M5" s="11" t="str">
        <f t="shared" si="0"/>
        <v>20%</v>
      </c>
      <c r="N5" s="25">
        <f t="shared" si="1"/>
        <v>120000</v>
      </c>
      <c r="O5" s="24">
        <f>IFERROR(VLOOKUP(D5,CUSTOMERS!$L$2:$O$5,4,0),"")</f>
        <v>40000</v>
      </c>
      <c r="P5" s="25">
        <f t="shared" si="2"/>
        <v>160000</v>
      </c>
    </row>
    <row r="6" spans="1:16" x14ac:dyDescent="0.3">
      <c r="A6" s="11" t="s">
        <v>229</v>
      </c>
      <c r="B6" s="26">
        <v>44512</v>
      </c>
      <c r="C6" s="26">
        <v>44512</v>
      </c>
      <c r="D6" s="11" t="s">
        <v>267</v>
      </c>
      <c r="E6" s="11" t="s">
        <v>39</v>
      </c>
      <c r="F6" s="11" t="str">
        <f>VLOOKUP(E6,CUSTOMERS!A5:J34,2,0)</f>
        <v>ARIS UNTUNG</v>
      </c>
      <c r="G6" s="11" t="str">
        <f>VLOOKUP(E6,CUSTOMERS!A5:J34,9,0)</f>
        <v>Jakarta</v>
      </c>
      <c r="H6" s="11" t="s">
        <v>135</v>
      </c>
      <c r="I6" s="11" t="str">
        <f>VLOOKUP(H6,ITEM!A5:F44,2,0)</f>
        <v>Bakery Products</v>
      </c>
      <c r="J6" s="11" t="str">
        <f>VLOOKUP(H6,ITEM!A5:F44,4,0)</f>
        <v>Masala Chicken On Toast</v>
      </c>
      <c r="K6" s="11">
        <f>VLOOKUP(H6,STOK!$A$1:$H$40,6,0)</f>
        <v>20</v>
      </c>
      <c r="L6" s="24">
        <f>VLOOKUP(H6,ITEM!A5:F44,6,0)</f>
        <v>95000</v>
      </c>
      <c r="M6" s="11" t="str">
        <f t="shared" si="0"/>
        <v>20%</v>
      </c>
      <c r="N6" s="25">
        <f t="shared" si="1"/>
        <v>380000</v>
      </c>
      <c r="O6" s="24">
        <f>IFERROR(VLOOKUP(D6,CUSTOMERS!$L$2:$O$5,4,0),"")</f>
        <v>40000</v>
      </c>
      <c r="P6" s="25">
        <f t="shared" si="2"/>
        <v>420000</v>
      </c>
    </row>
    <row r="7" spans="1:16" x14ac:dyDescent="0.3">
      <c r="A7" s="11" t="s">
        <v>230</v>
      </c>
      <c r="B7" s="26">
        <v>44513</v>
      </c>
      <c r="C7" s="26">
        <v>44513</v>
      </c>
      <c r="D7" s="11" t="s">
        <v>267</v>
      </c>
      <c r="E7" s="11" t="s">
        <v>42</v>
      </c>
      <c r="F7" s="11" t="str">
        <f>VLOOKUP(E7,CUSTOMERS!A6:J35,2,0)</f>
        <v>BAHARUDIN NURIS</v>
      </c>
      <c r="G7" s="11" t="str">
        <f>VLOOKUP(E7,CUSTOMERS!A6:J35,9,0)</f>
        <v>Surabaya</v>
      </c>
      <c r="H7" s="11" t="s">
        <v>136</v>
      </c>
      <c r="I7" s="11" t="str">
        <f>VLOOKUP(H7,ITEM!A6:F45,2,0)</f>
        <v>Bakery Products</v>
      </c>
      <c r="J7" s="11" t="str">
        <f>VLOOKUP(H7,ITEM!A6:F45,4,0)</f>
        <v>Mozzarella Toast</v>
      </c>
      <c r="K7" s="11">
        <f>VLOOKUP(H7,STOK!$A$1:$H$40,6,0)</f>
        <v>15</v>
      </c>
      <c r="L7" s="24">
        <f>VLOOKUP(H7,ITEM!A6:F45,6,0)</f>
        <v>100000</v>
      </c>
      <c r="M7" s="11" t="str">
        <f t="shared" si="0"/>
        <v>20%</v>
      </c>
      <c r="N7" s="25">
        <f t="shared" si="1"/>
        <v>300000</v>
      </c>
      <c r="O7" s="24">
        <f>IFERROR(VLOOKUP(D7,CUSTOMERS!$L$2:$O$5,4,0),"")</f>
        <v>40000</v>
      </c>
      <c r="P7" s="25">
        <f t="shared" si="2"/>
        <v>340000</v>
      </c>
    </row>
    <row r="8" spans="1:16" x14ac:dyDescent="0.3">
      <c r="A8" s="11" t="s">
        <v>231</v>
      </c>
      <c r="B8" s="26">
        <v>44514</v>
      </c>
      <c r="C8" s="26">
        <v>44514</v>
      </c>
      <c r="D8" s="11" t="s">
        <v>267</v>
      </c>
      <c r="E8" s="11" t="s">
        <v>43</v>
      </c>
      <c r="F8" s="11" t="str">
        <f>VLOOKUP(E8,CUSTOMERS!A7:J36,2,0)</f>
        <v>CARAMEL SILVIA</v>
      </c>
      <c r="G8" s="11" t="str">
        <f>VLOOKUP(E8,CUSTOMERS!A7:J36,9,0)</f>
        <v>Jakarta</v>
      </c>
      <c r="H8" s="11" t="s">
        <v>137</v>
      </c>
      <c r="I8" s="11" t="str">
        <f>VLOOKUP(H8,ITEM!A7:F46,2,0)</f>
        <v>Bakery Products</v>
      </c>
      <c r="J8" s="11" t="str">
        <f>VLOOKUP(H8,ITEM!A7:F46,4,0)</f>
        <v>Bacon and Mushroom Toast</v>
      </c>
      <c r="K8" s="11">
        <f>VLOOKUP(H8,STOK!$A$1:$H$40,6,0)</f>
        <v>25</v>
      </c>
      <c r="L8" s="24">
        <f>VLOOKUP(H8,ITEM!A7:F46,6,0)</f>
        <v>80000</v>
      </c>
      <c r="M8" s="11" t="str">
        <f t="shared" si="0"/>
        <v>20%</v>
      </c>
      <c r="N8" s="25">
        <f t="shared" si="1"/>
        <v>400000</v>
      </c>
      <c r="O8" s="24">
        <f>IFERROR(VLOOKUP(D8,CUSTOMERS!$L$2:$O$5,4,0),"")</f>
        <v>40000</v>
      </c>
      <c r="P8" s="25">
        <f t="shared" si="2"/>
        <v>440000</v>
      </c>
    </row>
    <row r="9" spans="1:16" x14ac:dyDescent="0.3">
      <c r="A9" s="11" t="s">
        <v>232</v>
      </c>
      <c r="B9" s="26">
        <v>44515</v>
      </c>
      <c r="C9" s="26">
        <v>44515</v>
      </c>
      <c r="D9" s="11" t="s">
        <v>267</v>
      </c>
      <c r="E9" s="11" t="s">
        <v>45</v>
      </c>
      <c r="F9" s="11" t="str">
        <f>VLOOKUP(E9,CUSTOMERS!A8:J37,2,0)</f>
        <v>DECKY JAYA</v>
      </c>
      <c r="G9" s="11" t="str">
        <f>VLOOKUP(E9,CUSTOMERS!A8:J37,9,0)</f>
        <v>Surabaya</v>
      </c>
      <c r="H9" s="11" t="s">
        <v>138</v>
      </c>
      <c r="I9" s="11" t="str">
        <f>VLOOKUP(H9,ITEM!A8:F47,2,0)</f>
        <v>Bakery Products</v>
      </c>
      <c r="J9" s="11" t="str">
        <f>VLOOKUP(H9,ITEM!A8:F47,4,0)</f>
        <v>Masala Cheese French Toast</v>
      </c>
      <c r="K9" s="11">
        <f>VLOOKUP(H9,STOK!$A$1:$H$40,6,0)</f>
        <v>15</v>
      </c>
      <c r="L9" s="24">
        <f>VLOOKUP(H9,ITEM!A8:F47,6,0)</f>
        <v>90000</v>
      </c>
      <c r="M9" s="11" t="str">
        <f t="shared" si="0"/>
        <v>20%</v>
      </c>
      <c r="N9" s="25">
        <f t="shared" si="1"/>
        <v>270000</v>
      </c>
      <c r="O9" s="24">
        <f>IFERROR(VLOOKUP(D9,CUSTOMERS!$L$2:$O$5,4,0),"")</f>
        <v>40000</v>
      </c>
      <c r="P9" s="25">
        <f t="shared" si="2"/>
        <v>310000</v>
      </c>
    </row>
    <row r="10" spans="1:16" x14ac:dyDescent="0.3">
      <c r="A10" s="11" t="s">
        <v>233</v>
      </c>
      <c r="B10" s="26">
        <v>44516</v>
      </c>
      <c r="C10" s="26">
        <v>44516</v>
      </c>
      <c r="D10" s="11" t="s">
        <v>267</v>
      </c>
      <c r="E10" s="11" t="s">
        <v>46</v>
      </c>
      <c r="F10" s="11" t="str">
        <f>VLOOKUP(E10,CUSTOMERS!A9:J38,2,0)</f>
        <v>FARUQ AMRULLAH</v>
      </c>
      <c r="G10" s="11" t="str">
        <f>VLOOKUP(E10,CUSTOMERS!A9:J38,9,0)</f>
        <v>Jakarta</v>
      </c>
      <c r="H10" s="11" t="s">
        <v>139</v>
      </c>
      <c r="I10" s="11" t="str">
        <f>VLOOKUP(H10,ITEM!A9:F48,2,0)</f>
        <v>Bakery Products</v>
      </c>
      <c r="J10" s="11" t="str">
        <f>VLOOKUP(H10,ITEM!A9:F48,4,0)</f>
        <v>Prawn and Sesame Toast</v>
      </c>
      <c r="K10" s="11">
        <f>VLOOKUP(H10,STOK!$A$1:$H$40,6,0)</f>
        <v>15</v>
      </c>
      <c r="L10" s="24">
        <f>VLOOKUP(H10,ITEM!A9:F48,6,0)</f>
        <v>85000</v>
      </c>
      <c r="M10" s="11" t="str">
        <f t="shared" si="0"/>
        <v>20%</v>
      </c>
      <c r="N10" s="25">
        <f t="shared" si="1"/>
        <v>255000</v>
      </c>
      <c r="O10" s="24">
        <f>IFERROR(VLOOKUP(D10,CUSTOMERS!$L$2:$O$5,4,0),"")</f>
        <v>40000</v>
      </c>
      <c r="P10" s="25">
        <f t="shared" si="2"/>
        <v>295000</v>
      </c>
    </row>
    <row r="11" spans="1:16" x14ac:dyDescent="0.3">
      <c r="A11" s="11" t="s">
        <v>234</v>
      </c>
      <c r="B11" s="26">
        <v>44517</v>
      </c>
      <c r="C11" s="26">
        <v>44517</v>
      </c>
      <c r="D11" s="11" t="s">
        <v>267</v>
      </c>
      <c r="E11" s="11" t="s">
        <v>47</v>
      </c>
      <c r="F11" s="11" t="str">
        <f>VLOOKUP(E11,CUSTOMERS!A10:J39,2,0)</f>
        <v>FATHOR ROZI</v>
      </c>
      <c r="G11" s="11" t="str">
        <f>VLOOKUP(E11,CUSTOMERS!A10:J39,9,0)</f>
        <v>Surabaya</v>
      </c>
      <c r="H11" s="11" t="s">
        <v>140</v>
      </c>
      <c r="I11" s="11" t="str">
        <f>VLOOKUP(H11,ITEM!A10:F49,2,0)</f>
        <v>Bakery Products</v>
      </c>
      <c r="J11" s="11" t="str">
        <f>VLOOKUP(H11,ITEM!A10:F49,4,0)</f>
        <v>Cob</v>
      </c>
      <c r="K11" s="11">
        <f>VLOOKUP(H11,STOK!$A$1:$H$40,6,0)</f>
        <v>10</v>
      </c>
      <c r="L11" s="24">
        <f>VLOOKUP(H11,ITEM!A10:F49,6,0)</f>
        <v>53200</v>
      </c>
      <c r="M11" s="11" t="str">
        <f t="shared" si="0"/>
        <v>20%</v>
      </c>
      <c r="N11" s="25">
        <f t="shared" si="1"/>
        <v>106400</v>
      </c>
      <c r="O11" s="24">
        <f>IFERROR(VLOOKUP(D11,CUSTOMERS!$L$2:$O$5,4,0),"")</f>
        <v>40000</v>
      </c>
      <c r="P11" s="25">
        <f t="shared" si="2"/>
        <v>146400</v>
      </c>
    </row>
    <row r="12" spans="1:16" x14ac:dyDescent="0.3">
      <c r="A12" s="11" t="s">
        <v>235</v>
      </c>
      <c r="B12" s="26">
        <v>44518</v>
      </c>
      <c r="C12" s="26">
        <v>44518</v>
      </c>
      <c r="D12" s="11" t="s">
        <v>267</v>
      </c>
      <c r="E12" s="11" t="s">
        <v>48</v>
      </c>
      <c r="F12" s="11" t="str">
        <f>VLOOKUP(E12,CUSTOMERS!A11:J40,2,0)</f>
        <v>HOLIL ASYARI</v>
      </c>
      <c r="G12" s="11" t="str">
        <f>VLOOKUP(E12,CUSTOMERS!A11:J40,9,0)</f>
        <v>Yogyakarta</v>
      </c>
      <c r="H12" s="11" t="s">
        <v>141</v>
      </c>
      <c r="I12" s="11" t="str">
        <f>VLOOKUP(H12,ITEM!A11:F50,2,0)</f>
        <v>Bakery Products</v>
      </c>
      <c r="J12" s="11" t="str">
        <f>VLOOKUP(H12,ITEM!A11:F50,4,0)</f>
        <v>Burn</v>
      </c>
      <c r="K12" s="11">
        <f>VLOOKUP(H12,STOK!$A$1:$H$40,6,0)</f>
        <v>30</v>
      </c>
      <c r="L12" s="24">
        <f>VLOOKUP(H12,ITEM!A11:F50,6,0)</f>
        <v>50000</v>
      </c>
      <c r="M12" s="11" t="str">
        <f t="shared" si="0"/>
        <v>20%</v>
      </c>
      <c r="N12" s="25">
        <f t="shared" si="1"/>
        <v>300000</v>
      </c>
      <c r="O12" s="24">
        <f>IFERROR(VLOOKUP(D12,CUSTOMERS!$L$2:$O$5,4,0),"")</f>
        <v>40000</v>
      </c>
      <c r="P12" s="25">
        <f t="shared" si="2"/>
        <v>340000</v>
      </c>
    </row>
    <row r="13" spans="1:16" x14ac:dyDescent="0.3">
      <c r="A13" s="11" t="s">
        <v>236</v>
      </c>
      <c r="B13" s="26">
        <v>44519</v>
      </c>
      <c r="C13" s="26">
        <v>44519</v>
      </c>
      <c r="D13" s="11" t="s">
        <v>267</v>
      </c>
      <c r="E13" s="11" t="s">
        <v>49</v>
      </c>
      <c r="F13" s="11" t="str">
        <f>VLOOKUP(E13,CUSTOMERS!A12:J41,2,0)</f>
        <v>IKA FEBRIANTI</v>
      </c>
      <c r="G13" s="11" t="str">
        <f>VLOOKUP(E13,CUSTOMERS!A12:J41,9,0)</f>
        <v>Jakarta</v>
      </c>
      <c r="H13" s="11" t="s">
        <v>142</v>
      </c>
      <c r="I13" s="11" t="str">
        <f>VLOOKUP(H13,ITEM!A12:F51,2,0)</f>
        <v>Bakery Products</v>
      </c>
      <c r="J13" s="11" t="str">
        <f>VLOOKUP(H13,ITEM!A12:F51,4,0)</f>
        <v>French Roll</v>
      </c>
      <c r="K13" s="11">
        <f>VLOOKUP(H13,STOK!$A$1:$H$40,6,0)</f>
        <v>35</v>
      </c>
      <c r="L13" s="24">
        <f>VLOOKUP(H13,ITEM!A12:F51,6,0)</f>
        <v>40000</v>
      </c>
      <c r="M13" s="11" t="str">
        <f t="shared" si="0"/>
        <v>20%</v>
      </c>
      <c r="N13" s="25">
        <f t="shared" si="1"/>
        <v>280000</v>
      </c>
      <c r="O13" s="24">
        <f>IFERROR(VLOOKUP(D13,CUSTOMERS!$L$2:$O$5,4,0),"")</f>
        <v>40000</v>
      </c>
      <c r="P13" s="25">
        <f t="shared" si="2"/>
        <v>320000</v>
      </c>
    </row>
    <row r="14" spans="1:16" x14ac:dyDescent="0.3">
      <c r="A14" s="11" t="s">
        <v>237</v>
      </c>
      <c r="B14" s="26">
        <v>44520</v>
      </c>
      <c r="C14" s="26">
        <v>44520</v>
      </c>
      <c r="D14" s="11" t="s">
        <v>267</v>
      </c>
      <c r="E14" s="11" t="s">
        <v>50</v>
      </c>
      <c r="F14" s="11" t="str">
        <f>VLOOKUP(E14,CUSTOMERS!A13:J42,2,0)</f>
        <v>ISNAINI DESY</v>
      </c>
      <c r="G14" s="11" t="str">
        <f>VLOOKUP(E14,CUSTOMERS!A13:J42,9,0)</f>
        <v>Bandung</v>
      </c>
      <c r="H14" s="11" t="s">
        <v>143</v>
      </c>
      <c r="I14" s="11" t="str">
        <f>VLOOKUP(H14,ITEM!A13:F52,2,0)</f>
        <v>Bakery Products</v>
      </c>
      <c r="J14" s="11" t="str">
        <f>VLOOKUP(H14,ITEM!A13:F52,4,0)</f>
        <v>Sweet Roll</v>
      </c>
      <c r="K14" s="11">
        <f>VLOOKUP(H14,STOK!$A$1:$H$40,6,0)</f>
        <v>25</v>
      </c>
      <c r="L14" s="24">
        <f>VLOOKUP(H14,ITEM!A13:F52,6,0)</f>
        <v>70000</v>
      </c>
      <c r="M14" s="11" t="str">
        <f t="shared" si="0"/>
        <v>20%</v>
      </c>
      <c r="N14" s="25">
        <f t="shared" si="1"/>
        <v>350000</v>
      </c>
      <c r="O14" s="24">
        <f>IFERROR(VLOOKUP(D14,CUSTOMERS!$L$2:$O$5,4,0),"")</f>
        <v>40000</v>
      </c>
      <c r="P14" s="25">
        <f t="shared" si="2"/>
        <v>390000</v>
      </c>
    </row>
    <row r="15" spans="1:16" x14ac:dyDescent="0.3">
      <c r="A15" s="11" t="s">
        <v>238</v>
      </c>
      <c r="B15" s="26">
        <v>44521</v>
      </c>
      <c r="C15" s="26">
        <v>44521</v>
      </c>
      <c r="D15" s="11" t="s">
        <v>267</v>
      </c>
      <c r="E15" s="11" t="s">
        <v>51</v>
      </c>
      <c r="F15" s="11" t="str">
        <f>VLOOKUP(E15,CUSTOMERS!A14:J43,2,0)</f>
        <v>IMAN MAEL</v>
      </c>
      <c r="G15" s="11" t="str">
        <f>VLOOKUP(E15,CUSTOMERS!A14:J43,9,0)</f>
        <v>Bandung</v>
      </c>
      <c r="H15" s="11" t="s">
        <v>144</v>
      </c>
      <c r="I15" s="11" t="str">
        <f>VLOOKUP(H15,ITEM!A14:F53,2,0)</f>
        <v>Bakery Products</v>
      </c>
      <c r="J15" s="11" t="str">
        <f>VLOOKUP(H15,ITEM!A14:F53,4,0)</f>
        <v>Pound Cake</v>
      </c>
      <c r="K15" s="11">
        <f>VLOOKUP(H15,STOK!$A$1:$H$40,6,0)</f>
        <v>10</v>
      </c>
      <c r="L15" s="24">
        <f>VLOOKUP(H15,ITEM!A14:F53,6,0)</f>
        <v>90000</v>
      </c>
      <c r="M15" s="11" t="str">
        <f t="shared" si="0"/>
        <v>20%</v>
      </c>
      <c r="N15" s="25">
        <f t="shared" si="1"/>
        <v>180000</v>
      </c>
      <c r="O15" s="24">
        <f>IFERROR(VLOOKUP(D15,CUSTOMERS!$L$2:$O$5,4,0),"")</f>
        <v>40000</v>
      </c>
      <c r="P15" s="25">
        <f t="shared" si="2"/>
        <v>220000</v>
      </c>
    </row>
    <row r="16" spans="1:16" x14ac:dyDescent="0.3">
      <c r="A16" s="11" t="s">
        <v>239</v>
      </c>
      <c r="B16" s="26">
        <v>44522</v>
      </c>
      <c r="C16" s="26">
        <v>44522</v>
      </c>
      <c r="D16" s="11" t="s">
        <v>267</v>
      </c>
      <c r="E16" s="11" t="s">
        <v>52</v>
      </c>
      <c r="F16" s="11" t="str">
        <f>VLOOKUP(E16,CUSTOMERS!A15:J44,2,0)</f>
        <v>JOKO SUBROTO</v>
      </c>
      <c r="G16" s="11" t="str">
        <f>VLOOKUP(E16,CUSTOMERS!A15:J44,9,0)</f>
        <v>Surabaya</v>
      </c>
      <c r="H16" s="11" t="s">
        <v>145</v>
      </c>
      <c r="I16" s="11" t="str">
        <f>VLOOKUP(H16,ITEM!A15:F54,2,0)</f>
        <v>Bakery Products</v>
      </c>
      <c r="J16" s="11" t="str">
        <f>VLOOKUP(H16,ITEM!A15:F54,4,0)</f>
        <v>Butter Cake</v>
      </c>
      <c r="K16" s="11">
        <f>VLOOKUP(H16,STOK!$A$1:$H$40,6,0)</f>
        <v>15</v>
      </c>
      <c r="L16" s="24">
        <f>VLOOKUP(H16,ITEM!A15:F54,6,0)</f>
        <v>95000</v>
      </c>
      <c r="M16" s="11" t="str">
        <f t="shared" si="0"/>
        <v>20%</v>
      </c>
      <c r="N16" s="25">
        <f t="shared" si="1"/>
        <v>285000</v>
      </c>
      <c r="O16" s="24">
        <f>IFERROR(VLOOKUP(D16,CUSTOMERS!$L$2:$O$5,4,0),"")</f>
        <v>40000</v>
      </c>
      <c r="P16" s="25">
        <f t="shared" si="2"/>
        <v>325000</v>
      </c>
    </row>
    <row r="17" spans="1:16" x14ac:dyDescent="0.3">
      <c r="A17" s="11" t="s">
        <v>240</v>
      </c>
      <c r="B17" s="26">
        <v>44523</v>
      </c>
      <c r="C17" s="26">
        <v>44523</v>
      </c>
      <c r="D17" s="11" t="s">
        <v>267</v>
      </c>
      <c r="E17" s="11" t="s">
        <v>53</v>
      </c>
      <c r="F17" s="11" t="str">
        <f>VLOOKUP(E17,CUSTOMERS!A16:J45,2,0)</f>
        <v>KURNIA KARTIKA</v>
      </c>
      <c r="G17" s="11" t="str">
        <f>VLOOKUP(E17,CUSTOMERS!A16:J45,9,0)</f>
        <v>Jakarta</v>
      </c>
      <c r="H17" s="11" t="s">
        <v>146</v>
      </c>
      <c r="I17" s="11" t="str">
        <f>VLOOKUP(H17,ITEM!A16:F55,2,0)</f>
        <v>Bakery Products</v>
      </c>
      <c r="J17" s="11" t="str">
        <f>VLOOKUP(H17,ITEM!A16:F55,4,0)</f>
        <v>Genoise Cake</v>
      </c>
      <c r="K17" s="11">
        <f>VLOOKUP(H17,STOK!$A$1:$H$40,6,0)</f>
        <v>20</v>
      </c>
      <c r="L17" s="24">
        <f>VLOOKUP(H17,ITEM!A16:F55,6,0)</f>
        <v>94500</v>
      </c>
      <c r="M17" s="11" t="str">
        <f t="shared" si="0"/>
        <v>20%</v>
      </c>
      <c r="N17" s="25">
        <f t="shared" si="1"/>
        <v>378000</v>
      </c>
      <c r="O17" s="24">
        <f>IFERROR(VLOOKUP(D17,CUSTOMERS!$L$2:$O$5,4,0),"")</f>
        <v>40000</v>
      </c>
      <c r="P17" s="25">
        <f t="shared" si="2"/>
        <v>418000</v>
      </c>
    </row>
    <row r="18" spans="1:16" x14ac:dyDescent="0.3">
      <c r="A18" s="11" t="s">
        <v>241</v>
      </c>
      <c r="B18" s="26">
        <v>44524</v>
      </c>
      <c r="C18" s="26">
        <v>44524</v>
      </c>
      <c r="D18" s="11" t="s">
        <v>268</v>
      </c>
      <c r="E18" s="11" t="s">
        <v>54</v>
      </c>
      <c r="F18" s="11" t="str">
        <f>VLOOKUP(E18,CUSTOMERS!A17:J46,2,0)</f>
        <v xml:space="preserve">KURNIA HARRY </v>
      </c>
      <c r="G18" s="11" t="str">
        <f>VLOOKUP(E18,CUSTOMERS!A17:J46,9,0)</f>
        <v>Jakarta</v>
      </c>
      <c r="H18" s="11" t="s">
        <v>147</v>
      </c>
      <c r="I18" s="11" t="str">
        <f>VLOOKUP(H18,ITEM!A17:F56,2,0)</f>
        <v>Bakery Products</v>
      </c>
      <c r="J18" s="11" t="str">
        <f>VLOOKUP(H18,ITEM!A17:F56,4,0)</f>
        <v>Chiffon Cake</v>
      </c>
      <c r="K18" s="11">
        <f>VLOOKUP(H18,STOK!$A$1:$H$40,6,0)</f>
        <v>25</v>
      </c>
      <c r="L18" s="24">
        <f>VLOOKUP(H18,ITEM!A17:F56,6,0)</f>
        <v>75000</v>
      </c>
      <c r="M18" s="11" t="str">
        <f t="shared" si="0"/>
        <v>20%</v>
      </c>
      <c r="N18" s="25">
        <f t="shared" si="1"/>
        <v>375000</v>
      </c>
      <c r="O18" s="24">
        <f>IFERROR(VLOOKUP(D18,CUSTOMERS!$L$2:$O$5,4,0),"")</f>
        <v>30000</v>
      </c>
      <c r="P18" s="25">
        <f t="shared" si="2"/>
        <v>405000</v>
      </c>
    </row>
    <row r="19" spans="1:16" x14ac:dyDescent="0.3">
      <c r="A19" s="11" t="s">
        <v>242</v>
      </c>
      <c r="B19" s="26">
        <v>44525</v>
      </c>
      <c r="C19" s="26">
        <v>44525</v>
      </c>
      <c r="D19" s="11" t="s">
        <v>268</v>
      </c>
      <c r="E19" s="11" t="s">
        <v>55</v>
      </c>
      <c r="F19" s="11" t="str">
        <f>VLOOKUP(E19,CUSTOMERS!A18:J47,2,0)</f>
        <v>KUSAIRI BAHARUDIN</v>
      </c>
      <c r="G19" s="11" t="str">
        <f>VLOOKUP(E19,CUSTOMERS!A18:J47,9,0)</f>
        <v>Surabaya</v>
      </c>
      <c r="H19" s="11" t="s">
        <v>148</v>
      </c>
      <c r="I19" s="11" t="str">
        <f>VLOOKUP(H19,ITEM!A18:F57,2,0)</f>
        <v>Milk And Dairy Products</v>
      </c>
      <c r="J19" s="11" t="str">
        <f>VLOOKUP(H19,ITEM!A18:F57,4,0)</f>
        <v xml:space="preserve">Blueberry Yogurt </v>
      </c>
      <c r="K19" s="11">
        <f>VLOOKUP(H19,STOK!$A$1:$H$40,6,0)</f>
        <v>30</v>
      </c>
      <c r="L19" s="24">
        <f>VLOOKUP(H19,ITEM!A18:F57,6,0)</f>
        <v>100000</v>
      </c>
      <c r="M19" s="11" t="str">
        <f t="shared" si="0"/>
        <v>20%</v>
      </c>
      <c r="N19" s="25">
        <f t="shared" si="1"/>
        <v>600000</v>
      </c>
      <c r="O19" s="24">
        <f>IFERROR(VLOOKUP(D19,CUSTOMERS!$L$2:$O$5,4,0),"")</f>
        <v>30000</v>
      </c>
      <c r="P19" s="25">
        <f t="shared" si="2"/>
        <v>630000</v>
      </c>
    </row>
    <row r="20" spans="1:16" x14ac:dyDescent="0.3">
      <c r="A20" s="11" t="s">
        <v>243</v>
      </c>
      <c r="B20" s="26">
        <v>44526</v>
      </c>
      <c r="C20" s="26">
        <v>44526</v>
      </c>
      <c r="D20" s="11" t="s">
        <v>268</v>
      </c>
      <c r="E20" s="11" t="s">
        <v>57</v>
      </c>
      <c r="F20" s="11" t="str">
        <f>VLOOKUP(E20,CUSTOMERS!A19:J48,2,0)</f>
        <v>LAILI HAMDIYAH</v>
      </c>
      <c r="G20" s="11" t="str">
        <f>VLOOKUP(E20,CUSTOMERS!A19:J48,9,0)</f>
        <v>Jakarta</v>
      </c>
      <c r="H20" s="11" t="s">
        <v>149</v>
      </c>
      <c r="I20" s="11" t="str">
        <f>VLOOKUP(H20,ITEM!A19:F58,2,0)</f>
        <v>Milk And Dairy Products</v>
      </c>
      <c r="J20" s="11" t="str">
        <f>VLOOKUP(H20,ITEM!A19:F58,4,0)</f>
        <v>Original Yogurt</v>
      </c>
      <c r="K20" s="11">
        <f>VLOOKUP(H20,STOK!$A$1:$H$40,6,0)</f>
        <v>35</v>
      </c>
      <c r="L20" s="24">
        <f>VLOOKUP(H20,ITEM!A19:F58,6,0)</f>
        <v>55000</v>
      </c>
      <c r="M20" s="11" t="str">
        <f t="shared" si="0"/>
        <v>20%</v>
      </c>
      <c r="N20" s="25">
        <f t="shared" si="1"/>
        <v>385000</v>
      </c>
      <c r="O20" s="24">
        <f>IFERROR(VLOOKUP(D20,CUSTOMERS!$L$2:$O$5,4,0),"")</f>
        <v>30000</v>
      </c>
      <c r="P20" s="25">
        <f t="shared" si="2"/>
        <v>415000</v>
      </c>
    </row>
    <row r="21" spans="1:16" x14ac:dyDescent="0.3">
      <c r="A21" s="11" t="s">
        <v>244</v>
      </c>
      <c r="B21" s="26">
        <v>44527</v>
      </c>
      <c r="C21" s="26">
        <v>44527</v>
      </c>
      <c r="D21" s="11" t="s">
        <v>268</v>
      </c>
      <c r="E21" s="11" t="s">
        <v>58</v>
      </c>
      <c r="F21" s="11" t="str">
        <f>VLOOKUP(E21,CUSTOMERS!A20:J49,2,0)</f>
        <v>MUAULANA SOBRI</v>
      </c>
      <c r="G21" s="11" t="str">
        <f>VLOOKUP(E21,CUSTOMERS!A20:J49,9,0)</f>
        <v>Jakarta</v>
      </c>
      <c r="H21" s="11" t="s">
        <v>150</v>
      </c>
      <c r="I21" s="11" t="str">
        <f>VLOOKUP(H21,ITEM!A20:F59,2,0)</f>
        <v>Milk And Dairy Products</v>
      </c>
      <c r="J21" s="11" t="str">
        <f>VLOOKUP(H21,ITEM!A20:F59,4,0)</f>
        <v>Strawberry Yogurt</v>
      </c>
      <c r="K21" s="11">
        <f>VLOOKUP(H21,STOK!$A$1:$H$40,6,0)</f>
        <v>25</v>
      </c>
      <c r="L21" s="24">
        <f>VLOOKUP(H21,ITEM!A20:F59,6,0)</f>
        <v>60000</v>
      </c>
      <c r="M21" s="11" t="str">
        <f t="shared" si="0"/>
        <v>20%</v>
      </c>
      <c r="N21" s="25">
        <f t="shared" si="1"/>
        <v>300000</v>
      </c>
      <c r="O21" s="24">
        <f>IFERROR(VLOOKUP(D21,CUSTOMERS!$L$2:$O$5,4,0),"")</f>
        <v>30000</v>
      </c>
      <c r="P21" s="25">
        <f t="shared" si="2"/>
        <v>330000</v>
      </c>
    </row>
    <row r="22" spans="1:16" x14ac:dyDescent="0.3">
      <c r="A22" s="11" t="s">
        <v>245</v>
      </c>
      <c r="B22" s="26">
        <v>44528</v>
      </c>
      <c r="C22" s="26">
        <v>44528</v>
      </c>
      <c r="D22" s="11" t="s">
        <v>268</v>
      </c>
      <c r="E22" s="11" t="s">
        <v>59</v>
      </c>
      <c r="F22" s="11" t="str">
        <f>VLOOKUP(E22,CUSTOMERS!A21:J50,2,0)</f>
        <v>MIKRO AMIRUDDIN</v>
      </c>
      <c r="G22" s="11" t="str">
        <f>VLOOKUP(E22,CUSTOMERS!A21:J50,9,0)</f>
        <v>Jakarta</v>
      </c>
      <c r="H22" s="11" t="s">
        <v>151</v>
      </c>
      <c r="I22" s="11" t="str">
        <f>VLOOKUP(H22,ITEM!A21:F60,2,0)</f>
        <v>Milk And Dairy Products</v>
      </c>
      <c r="J22" s="11" t="str">
        <f>VLOOKUP(H22,ITEM!A21:F60,4,0)</f>
        <v>Strawberry Milk</v>
      </c>
      <c r="K22" s="11">
        <f>VLOOKUP(H22,STOK!$A$1:$H$40,6,0)</f>
        <v>20</v>
      </c>
      <c r="L22" s="24">
        <f>VLOOKUP(H22,ITEM!A21:F60,6,0)</f>
        <v>40000</v>
      </c>
      <c r="M22" s="11" t="str">
        <f t="shared" si="0"/>
        <v>20%</v>
      </c>
      <c r="N22" s="25">
        <f t="shared" si="1"/>
        <v>160000</v>
      </c>
      <c r="O22" s="24">
        <f>IFERROR(VLOOKUP(D22,CUSTOMERS!$L$2:$O$5,4,0),"")</f>
        <v>30000</v>
      </c>
      <c r="P22" s="25">
        <f t="shared" si="2"/>
        <v>190000</v>
      </c>
    </row>
    <row r="23" spans="1:16" x14ac:dyDescent="0.3">
      <c r="A23" s="11" t="s">
        <v>246</v>
      </c>
      <c r="B23" s="26">
        <v>44529</v>
      </c>
      <c r="C23" s="26">
        <v>44529</v>
      </c>
      <c r="D23" s="11" t="s">
        <v>268</v>
      </c>
      <c r="E23" s="11" t="s">
        <v>60</v>
      </c>
      <c r="F23" s="11" t="str">
        <f>VLOOKUP(E23,CUSTOMERS!A22:J51,2,0)</f>
        <v>MUAWANAH AMIN</v>
      </c>
      <c r="G23" s="11" t="str">
        <f>VLOOKUP(E23,CUSTOMERS!A22:J51,9,0)</f>
        <v>Jakarta</v>
      </c>
      <c r="H23" s="11" t="s">
        <v>152</v>
      </c>
      <c r="I23" s="11" t="str">
        <f>VLOOKUP(H23,ITEM!A22:F61,2,0)</f>
        <v>Milk And Dairy Products</v>
      </c>
      <c r="J23" s="11" t="str">
        <f>VLOOKUP(H23,ITEM!A22:F61,4,0)</f>
        <v>Chocolate Milk</v>
      </c>
      <c r="K23" s="11">
        <f>VLOOKUP(H23,STOK!$A$1:$H$40,6,0)</f>
        <v>30</v>
      </c>
      <c r="L23" s="24">
        <f>VLOOKUP(H23,ITEM!A22:F61,6,0)</f>
        <v>39500</v>
      </c>
      <c r="M23" s="11" t="str">
        <f t="shared" si="0"/>
        <v>20%</v>
      </c>
      <c r="N23" s="25">
        <f t="shared" si="1"/>
        <v>237000</v>
      </c>
      <c r="O23" s="24">
        <f>IFERROR(VLOOKUP(D23,CUSTOMERS!$L$2:$O$5,4,0),"")</f>
        <v>30000</v>
      </c>
      <c r="P23" s="25">
        <f t="shared" si="2"/>
        <v>267000</v>
      </c>
    </row>
    <row r="24" spans="1:16" x14ac:dyDescent="0.3">
      <c r="A24" s="11" t="s">
        <v>247</v>
      </c>
      <c r="B24" s="26">
        <v>44530</v>
      </c>
      <c r="C24" s="26">
        <v>44530</v>
      </c>
      <c r="D24" s="11" t="s">
        <v>268</v>
      </c>
      <c r="E24" s="11" t="s">
        <v>62</v>
      </c>
      <c r="F24" s="11" t="str">
        <f>VLOOKUP(E24,CUSTOMERS!A23:J52,2,0)</f>
        <v>NUR HASANAH</v>
      </c>
      <c r="G24" s="11" t="str">
        <f>VLOOKUP(E24,CUSTOMERS!A23:J52,9,0)</f>
        <v>Surabaya</v>
      </c>
      <c r="H24" s="11" t="s">
        <v>164</v>
      </c>
      <c r="I24" s="11" t="str">
        <f>VLOOKUP(H24,ITEM!A23:F62,2,0)</f>
        <v>Confectionery Products</v>
      </c>
      <c r="J24" s="11" t="str">
        <f>VLOOKUP(H24,ITEM!A23:F62,4,0)</f>
        <v>Acıbadem kurabiyesi</v>
      </c>
      <c r="K24" s="11">
        <f>VLOOKUP(H24,STOK!$A$1:$H$40,6,0)</f>
        <v>25</v>
      </c>
      <c r="L24" s="24">
        <f>VLOOKUP(H24,ITEM!A23:F62,6,0)</f>
        <v>80000</v>
      </c>
      <c r="M24" s="11" t="str">
        <f t="shared" si="0"/>
        <v>20%</v>
      </c>
      <c r="N24" s="25">
        <f t="shared" si="1"/>
        <v>400000</v>
      </c>
      <c r="O24" s="24">
        <f>IFERROR(VLOOKUP(D24,CUSTOMERS!$L$2:$O$5,4,0),"")</f>
        <v>30000</v>
      </c>
      <c r="P24" s="25">
        <f t="shared" si="2"/>
        <v>430000</v>
      </c>
    </row>
    <row r="25" spans="1:16" x14ac:dyDescent="0.3">
      <c r="A25" s="11" t="s">
        <v>248</v>
      </c>
      <c r="B25" s="26">
        <v>44531</v>
      </c>
      <c r="C25" s="26">
        <v>44531</v>
      </c>
      <c r="D25" s="11" t="s">
        <v>268</v>
      </c>
      <c r="E25" s="11" t="s">
        <v>63</v>
      </c>
      <c r="F25" s="11" t="str">
        <f>VLOOKUP(E25,CUSTOMERS!A24:J53,2,0)</f>
        <v>NURUL QOMARI</v>
      </c>
      <c r="G25" s="11" t="str">
        <f>VLOOKUP(E25,CUSTOMERS!A24:J53,9,0)</f>
        <v>Jakarta</v>
      </c>
      <c r="H25" s="11" t="s">
        <v>165</v>
      </c>
      <c r="I25" s="11" t="str">
        <f>VLOOKUP(H25,ITEM!A24:F63,2,0)</f>
        <v>Confectionery Products</v>
      </c>
      <c r="J25" s="11" t="str">
        <f>VLOOKUP(H25,ITEM!A24:F63,4,0)</f>
        <v>Afghan biscuits</v>
      </c>
      <c r="K25" s="11">
        <f>VLOOKUP(H25,STOK!$A$1:$H$40,6,0)</f>
        <v>35</v>
      </c>
      <c r="L25" s="24">
        <f>VLOOKUP(H25,ITEM!A24:F63,6,0)</f>
        <v>70000</v>
      </c>
      <c r="M25" s="11" t="str">
        <f t="shared" si="0"/>
        <v>20%</v>
      </c>
      <c r="N25" s="25">
        <f t="shared" si="1"/>
        <v>490000</v>
      </c>
      <c r="O25" s="24">
        <f>IFERROR(VLOOKUP(D25,CUSTOMERS!$L$2:$O$5,4,0),"")</f>
        <v>30000</v>
      </c>
      <c r="P25" s="25">
        <f t="shared" si="2"/>
        <v>520000</v>
      </c>
    </row>
    <row r="26" spans="1:16" x14ac:dyDescent="0.3">
      <c r="A26" s="11" t="s">
        <v>249</v>
      </c>
      <c r="B26" s="26">
        <v>44532</v>
      </c>
      <c r="C26" s="26">
        <v>44532</v>
      </c>
      <c r="D26" s="11" t="s">
        <v>268</v>
      </c>
      <c r="E26" s="11" t="s">
        <v>64</v>
      </c>
      <c r="F26" s="11" t="str">
        <f>VLOOKUP(E26,CUSTOMERS!A25:J54,2,0)</f>
        <v>QOMARUS ZAMAN</v>
      </c>
      <c r="G26" s="11" t="str">
        <f>VLOOKUP(E26,CUSTOMERS!A25:J54,9,0)</f>
        <v>Malang</v>
      </c>
      <c r="H26" s="11" t="s">
        <v>166</v>
      </c>
      <c r="I26" s="11" t="str">
        <f>VLOOKUP(H26,ITEM!A25:F64,2,0)</f>
        <v>Confectionery Products</v>
      </c>
      <c r="J26" s="11" t="str">
        <f>VLOOKUP(H26,ITEM!A25:F64,4,0)</f>
        <v>Almond biscuit</v>
      </c>
      <c r="K26" s="11">
        <f>VLOOKUP(H26,STOK!$A$1:$H$40,6,0)</f>
        <v>25</v>
      </c>
      <c r="L26" s="24">
        <f>VLOOKUP(H26,ITEM!A25:F64,6,0)</f>
        <v>90000</v>
      </c>
      <c r="M26" s="11" t="str">
        <f t="shared" si="0"/>
        <v>20%</v>
      </c>
      <c r="N26" s="25">
        <f t="shared" si="1"/>
        <v>450000</v>
      </c>
      <c r="O26" s="24">
        <f>IFERROR(VLOOKUP(D26,CUSTOMERS!$L$2:$O$5,4,0),"")</f>
        <v>30000</v>
      </c>
      <c r="P26" s="25">
        <f t="shared" si="2"/>
        <v>480000</v>
      </c>
    </row>
    <row r="27" spans="1:16" x14ac:dyDescent="0.3">
      <c r="A27" s="11" t="s">
        <v>250</v>
      </c>
      <c r="B27" s="26">
        <v>44533</v>
      </c>
      <c r="C27" s="26">
        <v>44533</v>
      </c>
      <c r="D27" s="11" t="s">
        <v>268</v>
      </c>
      <c r="E27" s="11" t="s">
        <v>65</v>
      </c>
      <c r="F27" s="11" t="str">
        <f>VLOOKUP(E27,CUSTOMERS!A26:J55,2,0)</f>
        <v>RIRIN AGUSTINA</v>
      </c>
      <c r="G27" s="11" t="str">
        <f>VLOOKUP(E27,CUSTOMERS!A26:J55,9,0)</f>
        <v>Jakarta</v>
      </c>
      <c r="H27" s="11" t="s">
        <v>167</v>
      </c>
      <c r="I27" s="11" t="str">
        <f>VLOOKUP(H27,ITEM!A26:F65,2,0)</f>
        <v>Confectionery Products</v>
      </c>
      <c r="J27" s="11" t="str">
        <f>VLOOKUP(H27,ITEM!A26:F65,4,0)</f>
        <v>Bitterballen</v>
      </c>
      <c r="K27" s="11">
        <f>VLOOKUP(H27,STOK!$A$1:$H$40,6,0)</f>
        <v>15</v>
      </c>
      <c r="L27" s="24">
        <f>VLOOKUP(H27,ITEM!A26:F65,6,0)</f>
        <v>50000</v>
      </c>
      <c r="M27" s="11" t="str">
        <f t="shared" si="0"/>
        <v>20%</v>
      </c>
      <c r="N27" s="25">
        <f t="shared" si="1"/>
        <v>150000</v>
      </c>
      <c r="O27" s="24">
        <f>IFERROR(VLOOKUP(D27,CUSTOMERS!$L$2:$O$5,4,0),"")</f>
        <v>30000</v>
      </c>
      <c r="P27" s="25">
        <f t="shared" si="2"/>
        <v>180000</v>
      </c>
    </row>
    <row r="28" spans="1:16" x14ac:dyDescent="0.3">
      <c r="A28" s="11" t="s">
        <v>251</v>
      </c>
      <c r="B28" s="26">
        <v>44534</v>
      </c>
      <c r="C28" s="26">
        <v>44534</v>
      </c>
      <c r="D28" s="11" t="s">
        <v>268</v>
      </c>
      <c r="E28" s="11" t="s">
        <v>37</v>
      </c>
      <c r="F28" s="11" t="str">
        <f>VLOOKUP(E28,CUSTOMERS!A27:J56,2,0)</f>
        <v>RIZAL AGUSTINO</v>
      </c>
      <c r="G28" s="11" t="str">
        <f>VLOOKUP(E28,CUSTOMERS!A27:J56,9,0)</f>
        <v>Semarang</v>
      </c>
      <c r="H28" s="11" t="s">
        <v>168</v>
      </c>
      <c r="I28" s="11" t="str">
        <f>VLOOKUP(H28,ITEM!A27:F66,2,0)</f>
        <v>Confectionery Products</v>
      </c>
      <c r="J28" s="11" t="str">
        <f>VLOOKUP(H28,ITEM!A27:F66,4,0)</f>
        <v>Cracker nuts</v>
      </c>
      <c r="K28" s="11">
        <f>VLOOKUP(H28,STOK!$A$1:$H$40,6,0)</f>
        <v>25</v>
      </c>
      <c r="L28" s="24">
        <f>VLOOKUP(H28,ITEM!A27:F66,6,0)</f>
        <v>45000</v>
      </c>
      <c r="M28" s="11" t="str">
        <f t="shared" si="0"/>
        <v>20%</v>
      </c>
      <c r="N28" s="25">
        <f t="shared" si="1"/>
        <v>225000</v>
      </c>
      <c r="O28" s="24">
        <f>IFERROR(VLOOKUP(D28,CUSTOMERS!$L$2:$O$5,4,0),"")</f>
        <v>30000</v>
      </c>
      <c r="P28" s="25">
        <f t="shared" si="2"/>
        <v>255000</v>
      </c>
    </row>
    <row r="29" spans="1:16" x14ac:dyDescent="0.3">
      <c r="A29" s="11" t="s">
        <v>252</v>
      </c>
      <c r="B29" s="26">
        <v>44535</v>
      </c>
      <c r="C29" s="26">
        <v>44535</v>
      </c>
      <c r="D29" s="11" t="s">
        <v>268</v>
      </c>
      <c r="E29" s="11" t="s">
        <v>66</v>
      </c>
      <c r="F29" s="11" t="str">
        <f>VLOOKUP(E29,CUSTOMERS!A28:J57,2,0)</f>
        <v>WAHYUDI HAKIM</v>
      </c>
      <c r="G29" s="11" t="str">
        <f>VLOOKUP(E29,CUSTOMERS!A28:J57,9,0)</f>
        <v>Jakarta</v>
      </c>
      <c r="H29" s="11" t="s">
        <v>169</v>
      </c>
      <c r="I29" s="11" t="str">
        <f>VLOOKUP(H29,ITEM!A28:F67,2,0)</f>
        <v>Confectionery Products</v>
      </c>
      <c r="J29" s="11" t="str">
        <f>VLOOKUP(H29,ITEM!A28:F67,4,0)</f>
        <v>Bubblegum</v>
      </c>
      <c r="K29" s="11">
        <f>VLOOKUP(H29,STOK!$A$1:$H$40,6,0)</f>
        <v>2</v>
      </c>
      <c r="L29" s="24">
        <f>VLOOKUP(H29,ITEM!A28:F67,6,0)</f>
        <v>45000</v>
      </c>
      <c r="M29" s="11" t="str">
        <f t="shared" si="0"/>
        <v>0</v>
      </c>
      <c r="N29" s="25">
        <f t="shared" si="1"/>
        <v>90000</v>
      </c>
      <c r="O29" s="24">
        <f>IFERROR(VLOOKUP(D29,CUSTOMERS!$L$2:$O$5,4,0),"")</f>
        <v>30000</v>
      </c>
      <c r="P29" s="25">
        <f t="shared" si="2"/>
        <v>120000</v>
      </c>
    </row>
    <row r="30" spans="1:16" x14ac:dyDescent="0.3">
      <c r="A30" s="11" t="s">
        <v>253</v>
      </c>
      <c r="B30" s="26">
        <v>44536</v>
      </c>
      <c r="C30" s="26">
        <v>44536</v>
      </c>
      <c r="D30" s="11" t="s">
        <v>269</v>
      </c>
      <c r="E30" s="11" t="s">
        <v>67</v>
      </c>
      <c r="F30" s="11" t="str">
        <f>VLOOKUP(E30,CUSTOMERS!A29:J58,2,0)</f>
        <v>WAHYUDA AKBAR</v>
      </c>
      <c r="G30" s="11" t="str">
        <f>VLOOKUP(E30,CUSTOMERS!A29:J58,9,0)</f>
        <v>Jakarta</v>
      </c>
      <c r="H30" s="11" t="s">
        <v>159</v>
      </c>
      <c r="I30" s="11" t="str">
        <f>VLOOKUP(H30,ITEM!A29:F68,2,0)</f>
        <v>Confectionery Products</v>
      </c>
      <c r="J30" s="11" t="str">
        <f>VLOOKUP(H30,ITEM!A29:F68,4,0)</f>
        <v>Kit Kat</v>
      </c>
      <c r="K30" s="11">
        <f>VLOOKUP(H30,STOK!$A$1:$H$40,6,0)</f>
        <v>30</v>
      </c>
      <c r="L30" s="24">
        <f>VLOOKUP(H30,ITEM!A29:F68,6,0)</f>
        <v>120000</v>
      </c>
      <c r="M30" s="11" t="str">
        <f t="shared" si="0"/>
        <v>20%</v>
      </c>
      <c r="N30" s="25">
        <f t="shared" si="1"/>
        <v>720000</v>
      </c>
      <c r="O30" s="24">
        <f>IFERROR(VLOOKUP(D30,CUSTOMERS!$L$2:$O$5,4,0),"")</f>
        <v>20000</v>
      </c>
      <c r="P30" s="25">
        <f t="shared" si="2"/>
        <v>740000</v>
      </c>
    </row>
  </sheetData>
  <phoneticPr fontId="2" type="noConversion"/>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89B70-E1C1-4B1C-91C9-49A9657509FE}">
  <dimension ref="A1:M40"/>
  <sheetViews>
    <sheetView topLeftCell="A15" workbookViewId="0">
      <selection activeCell="L36" sqref="L36"/>
    </sheetView>
  </sheetViews>
  <sheetFormatPr defaultRowHeight="14.4" x14ac:dyDescent="0.3"/>
  <cols>
    <col min="1" max="1" width="17.21875" customWidth="1"/>
    <col min="2" max="2" width="26.6640625" customWidth="1"/>
    <col min="3" max="3" width="19.6640625" customWidth="1"/>
    <col min="4" max="4" width="23.5546875" customWidth="1"/>
    <col min="5" max="5" width="11.77734375" customWidth="1"/>
    <col min="6" max="6" width="11.21875" customWidth="1"/>
    <col min="7" max="7" width="10.21875" customWidth="1"/>
    <col min="8" max="8" width="14.109375" customWidth="1"/>
  </cols>
  <sheetData>
    <row r="1" spans="1:13" x14ac:dyDescent="0.3">
      <c r="A1" s="12" t="s">
        <v>110</v>
      </c>
      <c r="B1" s="12" t="s">
        <v>111</v>
      </c>
      <c r="C1" s="38" t="s">
        <v>112</v>
      </c>
      <c r="D1" s="38" t="s">
        <v>113</v>
      </c>
      <c r="E1" s="38" t="s">
        <v>221</v>
      </c>
      <c r="F1" s="38" t="s">
        <v>222</v>
      </c>
      <c r="G1" s="38" t="s">
        <v>223</v>
      </c>
      <c r="H1" s="38" t="s">
        <v>224</v>
      </c>
      <c r="I1" s="12" t="s">
        <v>290</v>
      </c>
      <c r="J1" s="40" t="s">
        <v>291</v>
      </c>
      <c r="K1" s="40" t="s">
        <v>292</v>
      </c>
      <c r="L1" s="12" t="s">
        <v>293</v>
      </c>
      <c r="M1" s="40" t="s">
        <v>294</v>
      </c>
    </row>
    <row r="2" spans="1:13" x14ac:dyDescent="0.3">
      <c r="A2" s="6" t="s">
        <v>131</v>
      </c>
      <c r="B2" s="6" t="str">
        <f>VLOOKUP(A2,ITEM!A1:$F$40,2,0)</f>
        <v>Bakery Products</v>
      </c>
      <c r="C2" s="39" t="str">
        <f>VLOOKUP(A2,ITEM!A1:$F$40,3,0)</f>
        <v>Bread</v>
      </c>
      <c r="D2" s="39" t="str">
        <f>VLOOKUP(A2,ITEM!A1:$F$40,4,0)</f>
        <v>Strawberry Bread</v>
      </c>
      <c r="E2" s="39">
        <f>SUMIF(MUTATION!$C$1:$C$18,A2,MUTATION!$B$1:$B$18)</f>
        <v>50</v>
      </c>
      <c r="F2" s="39">
        <f>SUMIF(MUTATION!$C$41:$C$79,A2,MUTATION!$B$41:$B$79)</f>
        <v>15</v>
      </c>
      <c r="G2" s="39">
        <f>SUMIF(MUTATION!$C$80:$C$118,A2,MUTATION!$B$80:$B$118)</f>
        <v>1</v>
      </c>
      <c r="H2" s="39">
        <f>E2-(F2+G2)</f>
        <v>34</v>
      </c>
      <c r="I2" s="39">
        <f>PRODUCT(E2:H2)</f>
        <v>25500</v>
      </c>
      <c r="J2" s="2">
        <f>MAX(E2:G2)</f>
        <v>50</v>
      </c>
      <c r="K2" s="2">
        <f>MIN(E2:H2)</f>
        <v>1</v>
      </c>
      <c r="L2" s="2">
        <f>AVERAGE(E2:G2)</f>
        <v>22</v>
      </c>
      <c r="M2" s="2">
        <f>MEDIAN(E2:G2)</f>
        <v>15</v>
      </c>
    </row>
    <row r="3" spans="1:13" x14ac:dyDescent="0.3">
      <c r="A3" s="6" t="s">
        <v>132</v>
      </c>
      <c r="B3" s="6" t="str">
        <f>VLOOKUP(A3,ITEM!A2:$F$40,2,0)</f>
        <v>Bakery Products</v>
      </c>
      <c r="C3" s="39" t="str">
        <f>VLOOKUP(A3,ITEM!A2:$F$40,3,0)</f>
        <v>Bread</v>
      </c>
      <c r="D3" s="39" t="str">
        <f>VLOOKUP(A3,ITEM!A2:$F$40,4,0)</f>
        <v>Black Bread</v>
      </c>
      <c r="E3" s="39">
        <f>SUMIF(MUTATION!$C$1:$C$18,A3,MUTATION!$B$1:$B$18)</f>
        <v>50</v>
      </c>
      <c r="F3" s="39">
        <f>SUMIF(MUTATION!$C$41:$C$79,A3,MUTATION!$B$41:$B$79)</f>
        <v>10</v>
      </c>
      <c r="G3" s="39">
        <f>SUMIF(MUTATION!$C$80:$C$118,A3,MUTATION!$B$80:$B$118)</f>
        <v>1</v>
      </c>
      <c r="H3" s="39">
        <f t="shared" ref="H3:H40" si="0">E3-(F3+G3)</f>
        <v>39</v>
      </c>
      <c r="I3" s="39">
        <f t="shared" ref="I3:I40" si="1">PRODUCT(E3:H3)</f>
        <v>19500</v>
      </c>
      <c r="J3" s="2">
        <f t="shared" ref="J3:J40" si="2">MAX(E3:G3)</f>
        <v>50</v>
      </c>
      <c r="K3" s="2">
        <f t="shared" ref="K3:K40" si="3">MIN(E3:H3)</f>
        <v>1</v>
      </c>
      <c r="L3" s="2">
        <f t="shared" ref="L3:L40" si="4">AVERAGE(E3:G3)</f>
        <v>20.333333333333332</v>
      </c>
      <c r="M3" s="2">
        <f>MEDIAN(E3:G3)</f>
        <v>10</v>
      </c>
    </row>
    <row r="4" spans="1:13" x14ac:dyDescent="0.3">
      <c r="A4" s="6" t="s">
        <v>133</v>
      </c>
      <c r="B4" s="6" t="str">
        <f>VLOOKUP(A4,ITEM!A3:$F$40,2,0)</f>
        <v>Bakery Products</v>
      </c>
      <c r="C4" s="39" t="str">
        <f>VLOOKUP(A4,ITEM!A3:$F$40,3,0)</f>
        <v>Bread</v>
      </c>
      <c r="D4" s="39" t="str">
        <f>VLOOKUP(A4,ITEM!A3:$F$40,4,0)</f>
        <v>Bread Roll</v>
      </c>
      <c r="E4" s="39">
        <f>SUMIF(MUTATION!$C$1:$C$18,A4,MUTATION!$B$1:$B$18)</f>
        <v>50</v>
      </c>
      <c r="F4" s="39">
        <f>SUMIF(MUTATION!$C$41:$C$79,A4,MUTATION!$B$41:$B$79)</f>
        <v>30</v>
      </c>
      <c r="G4" s="39">
        <f>SUMIF(MUTATION!$C$80:$C$118,A4,MUTATION!$B$80:$B$118)</f>
        <v>1</v>
      </c>
      <c r="H4" s="39">
        <f t="shared" si="0"/>
        <v>19</v>
      </c>
      <c r="I4" s="39">
        <f t="shared" si="1"/>
        <v>28500</v>
      </c>
      <c r="J4" s="2">
        <f t="shared" si="2"/>
        <v>50</v>
      </c>
      <c r="K4" s="2">
        <f t="shared" si="3"/>
        <v>1</v>
      </c>
      <c r="L4" s="2">
        <f t="shared" si="4"/>
        <v>27</v>
      </c>
      <c r="M4" s="2">
        <f>MEDIAN(E4:G4)</f>
        <v>30</v>
      </c>
    </row>
    <row r="5" spans="1:13" x14ac:dyDescent="0.3">
      <c r="A5" s="6" t="s">
        <v>134</v>
      </c>
      <c r="B5" s="6" t="str">
        <f>VLOOKUP(A5,ITEM!A4:$F$40,2,0)</f>
        <v>Bakery Products</v>
      </c>
      <c r="C5" s="39" t="str">
        <f>VLOOKUP(A5,ITEM!A4:$F$40,3,0)</f>
        <v>Bread</v>
      </c>
      <c r="D5" s="39" t="str">
        <f>VLOOKUP(A5,ITEM!A4:$F$40,4,0)</f>
        <v>Chocolate Bread</v>
      </c>
      <c r="E5" s="39">
        <f>SUMIF(MUTATION!$C$1:$C$18,A5,MUTATION!$B$1:$B$18)</f>
        <v>50</v>
      </c>
      <c r="F5" s="39">
        <f>SUMIF(MUTATION!$C$41:$C$79,A5,MUTATION!$B$41:$B$79)</f>
        <v>20</v>
      </c>
      <c r="G5" s="39">
        <f>SUMIF(MUTATION!$C$80:$C$118,A5,MUTATION!$B$80:$B$118)</f>
        <v>6</v>
      </c>
      <c r="H5" s="39">
        <f t="shared" si="0"/>
        <v>24</v>
      </c>
      <c r="I5" s="39">
        <f t="shared" si="1"/>
        <v>144000</v>
      </c>
      <c r="J5" s="2">
        <f t="shared" si="2"/>
        <v>50</v>
      </c>
      <c r="K5" s="2">
        <f t="shared" si="3"/>
        <v>6</v>
      </c>
      <c r="L5" s="2">
        <f t="shared" si="4"/>
        <v>25.333333333333332</v>
      </c>
      <c r="M5" s="2">
        <f>MEDIAN(E5:G5)</f>
        <v>20</v>
      </c>
    </row>
    <row r="6" spans="1:13" x14ac:dyDescent="0.3">
      <c r="A6" s="6" t="s">
        <v>135</v>
      </c>
      <c r="B6" s="6" t="str">
        <f>VLOOKUP(A6,ITEM!A5:$F$40,2,0)</f>
        <v>Bakery Products</v>
      </c>
      <c r="C6" s="39" t="str">
        <f>VLOOKUP(A6,ITEM!A5:$F$40,3,0)</f>
        <v>Toast</v>
      </c>
      <c r="D6" s="39" t="str">
        <f>VLOOKUP(A6,ITEM!A5:$F$40,4,0)</f>
        <v>Masala Chicken On Toast</v>
      </c>
      <c r="E6" s="39">
        <f>SUMIF(MUTATION!$C$1:$C$18,A6,MUTATION!$B$1:$B$18)</f>
        <v>50</v>
      </c>
      <c r="F6" s="39">
        <f>SUMIF(MUTATION!$C$41:$C$79,A6,MUTATION!$B$41:$B$79)</f>
        <v>20</v>
      </c>
      <c r="G6" s="39">
        <f>SUMIF(MUTATION!$C$80:$C$118,A6,MUTATION!$B$80:$B$118)</f>
        <v>3</v>
      </c>
      <c r="H6" s="39">
        <f t="shared" si="0"/>
        <v>27</v>
      </c>
      <c r="I6" s="39">
        <f t="shared" si="1"/>
        <v>81000</v>
      </c>
      <c r="J6" s="2">
        <f t="shared" si="2"/>
        <v>50</v>
      </c>
      <c r="K6" s="2">
        <f t="shared" si="3"/>
        <v>3</v>
      </c>
      <c r="L6" s="2">
        <f t="shared" si="4"/>
        <v>24.333333333333332</v>
      </c>
      <c r="M6" s="2">
        <f>MEDIAN(E6:G6)</f>
        <v>20</v>
      </c>
    </row>
    <row r="7" spans="1:13" x14ac:dyDescent="0.3">
      <c r="A7" s="6" t="s">
        <v>136</v>
      </c>
      <c r="B7" s="6" t="str">
        <f>VLOOKUP(A7,ITEM!A6:$F$40,2,0)</f>
        <v>Bakery Products</v>
      </c>
      <c r="C7" s="39" t="str">
        <f>VLOOKUP(A7,ITEM!A6:$F$40,3,0)</f>
        <v>Toast</v>
      </c>
      <c r="D7" s="39" t="str">
        <f>VLOOKUP(A7,ITEM!A6:$F$40,4,0)</f>
        <v>Mozzarella Toast</v>
      </c>
      <c r="E7" s="39">
        <f>SUMIF(MUTATION!$C$1:$C$18,A7,MUTATION!$B$1:$B$18)</f>
        <v>50</v>
      </c>
      <c r="F7" s="39">
        <f>SUMIF(MUTATION!$C$41:$C$79,A7,MUTATION!$B$41:$B$79)</f>
        <v>15</v>
      </c>
      <c r="G7" s="39">
        <f>SUMIF(MUTATION!$C$80:$C$118,A7,MUTATION!$B$80:$B$118)</f>
        <v>1</v>
      </c>
      <c r="H7" s="39">
        <f t="shared" si="0"/>
        <v>34</v>
      </c>
      <c r="I7" s="39">
        <f t="shared" si="1"/>
        <v>25500</v>
      </c>
      <c r="J7" s="2">
        <f t="shared" si="2"/>
        <v>50</v>
      </c>
      <c r="K7" s="2">
        <f t="shared" si="3"/>
        <v>1</v>
      </c>
      <c r="L7" s="2">
        <f t="shared" si="4"/>
        <v>22</v>
      </c>
      <c r="M7" s="2">
        <f>MEDIAN(E7:G7)</f>
        <v>15</v>
      </c>
    </row>
    <row r="8" spans="1:13" x14ac:dyDescent="0.3">
      <c r="A8" s="6" t="s">
        <v>137</v>
      </c>
      <c r="B8" s="6" t="str">
        <f>VLOOKUP(A8,ITEM!A7:$F$40,2,0)</f>
        <v>Bakery Products</v>
      </c>
      <c r="C8" s="39" t="str">
        <f>VLOOKUP(A8,ITEM!A7:$F$40,3,0)</f>
        <v>Toast</v>
      </c>
      <c r="D8" s="39" t="str">
        <f>VLOOKUP(A8,ITEM!A7:$F$40,4,0)</f>
        <v>Bacon and Mushroom Toast</v>
      </c>
      <c r="E8" s="39">
        <f>SUMIF(MUTATION!$C$1:$C$18,A8,MUTATION!$B$1:$B$18)</f>
        <v>50</v>
      </c>
      <c r="F8" s="39">
        <f>SUMIF(MUTATION!$C$41:$C$79,A8,MUTATION!$B$41:$B$79)</f>
        <v>25</v>
      </c>
      <c r="G8" s="39">
        <f>SUMIF(MUTATION!$C$80:$C$118,A8,MUTATION!$B$80:$B$118)</f>
        <v>4</v>
      </c>
      <c r="H8" s="39">
        <f t="shared" si="0"/>
        <v>21</v>
      </c>
      <c r="I8" s="39">
        <f t="shared" si="1"/>
        <v>105000</v>
      </c>
      <c r="J8" s="2">
        <f t="shared" si="2"/>
        <v>50</v>
      </c>
      <c r="K8" s="2">
        <f t="shared" si="3"/>
        <v>4</v>
      </c>
      <c r="L8" s="2">
        <f t="shared" si="4"/>
        <v>26.333333333333332</v>
      </c>
      <c r="M8" s="2">
        <f>MEDIAN(E8:G8)</f>
        <v>25</v>
      </c>
    </row>
    <row r="9" spans="1:13" x14ac:dyDescent="0.3">
      <c r="A9" s="6" t="s">
        <v>138</v>
      </c>
      <c r="B9" s="6" t="str">
        <f>VLOOKUP(A9,ITEM!A8:$F$40,2,0)</f>
        <v>Bakery Products</v>
      </c>
      <c r="C9" s="39" t="str">
        <f>VLOOKUP(A9,ITEM!A8:$F$40,3,0)</f>
        <v>Toast</v>
      </c>
      <c r="D9" s="39" t="str">
        <f>VLOOKUP(A9,ITEM!A8:$F$40,4,0)</f>
        <v>Masala Cheese French Toast</v>
      </c>
      <c r="E9" s="39">
        <f>SUMIF(MUTATION!$C$1:$C$18,A9,MUTATION!$B$1:$B$18)</f>
        <v>50</v>
      </c>
      <c r="F9" s="39">
        <f>SUMIF(MUTATION!$C$41:$C$79,A9,MUTATION!$B$41:$B$79)</f>
        <v>15</v>
      </c>
      <c r="G9" s="39">
        <f>SUMIF(MUTATION!$C$80:$C$118,A9,MUTATION!$B$80:$B$118)</f>
        <v>1</v>
      </c>
      <c r="H9" s="39">
        <f t="shared" si="0"/>
        <v>34</v>
      </c>
      <c r="I9" s="39">
        <f t="shared" si="1"/>
        <v>25500</v>
      </c>
      <c r="J9" s="2">
        <f t="shared" si="2"/>
        <v>50</v>
      </c>
      <c r="K9" s="2">
        <f t="shared" si="3"/>
        <v>1</v>
      </c>
      <c r="L9" s="2">
        <f t="shared" si="4"/>
        <v>22</v>
      </c>
      <c r="M9" s="2">
        <f>MEDIAN(E9:G9)</f>
        <v>15</v>
      </c>
    </row>
    <row r="10" spans="1:13" x14ac:dyDescent="0.3">
      <c r="A10" s="6" t="s">
        <v>139</v>
      </c>
      <c r="B10" s="6" t="str">
        <f>VLOOKUP(A10,ITEM!A9:$F$40,2,0)</f>
        <v>Bakery Products</v>
      </c>
      <c r="C10" s="39" t="str">
        <f>VLOOKUP(A10,ITEM!A9:$F$40,3,0)</f>
        <v>Toast</v>
      </c>
      <c r="D10" s="39" t="str">
        <f>VLOOKUP(A10,ITEM!A9:$F$40,4,0)</f>
        <v>Prawn and Sesame Toast</v>
      </c>
      <c r="E10" s="39">
        <f>SUMIF(MUTATION!$C$1:$C$18,A10,MUTATION!$B$1:$B$18)</f>
        <v>50</v>
      </c>
      <c r="F10" s="39">
        <f>SUMIF(MUTATION!$C$41:$C$79,A10,MUTATION!$B$41:$B$79)</f>
        <v>15</v>
      </c>
      <c r="G10" s="39">
        <f>SUMIF(MUTATION!$C$80:$C$118,A10,MUTATION!$B$80:$B$118)</f>
        <v>5</v>
      </c>
      <c r="H10" s="39">
        <f t="shared" si="0"/>
        <v>30</v>
      </c>
      <c r="I10" s="39">
        <f t="shared" si="1"/>
        <v>112500</v>
      </c>
      <c r="J10" s="2">
        <f t="shared" si="2"/>
        <v>50</v>
      </c>
      <c r="K10" s="2">
        <f t="shared" si="3"/>
        <v>5</v>
      </c>
      <c r="L10" s="2">
        <f t="shared" si="4"/>
        <v>23.333333333333332</v>
      </c>
      <c r="M10" s="2">
        <f>MEDIAN(E10:G10)</f>
        <v>15</v>
      </c>
    </row>
    <row r="11" spans="1:13" x14ac:dyDescent="0.3">
      <c r="A11" s="6" t="s">
        <v>140</v>
      </c>
      <c r="B11" s="6" t="str">
        <f>VLOOKUP(A11,ITEM!A10:$F$40,2,0)</f>
        <v>Bakery Products</v>
      </c>
      <c r="C11" s="39" t="str">
        <f>VLOOKUP(A11,ITEM!A10:$F$40,3,0)</f>
        <v>Rolls</v>
      </c>
      <c r="D11" s="39" t="str">
        <f>VLOOKUP(A11,ITEM!A10:$F$40,4,0)</f>
        <v>Cob</v>
      </c>
      <c r="E11" s="39">
        <f>SUMIF(MUTATION!$C$1:$C$18,A11,MUTATION!$B$1:$B$18)</f>
        <v>50</v>
      </c>
      <c r="F11" s="39">
        <f>SUMIF(MUTATION!$C$41:$C$79,A11,MUTATION!$B$41:$B$79)</f>
        <v>10</v>
      </c>
      <c r="G11" s="39">
        <f>SUMIF(MUTATION!$C$80:$C$118,A11,MUTATION!$B$80:$B$118)</f>
        <v>2</v>
      </c>
      <c r="H11" s="39">
        <f t="shared" si="0"/>
        <v>38</v>
      </c>
      <c r="I11" s="39">
        <f t="shared" si="1"/>
        <v>38000</v>
      </c>
      <c r="J11" s="2">
        <f t="shared" si="2"/>
        <v>50</v>
      </c>
      <c r="K11" s="2">
        <f t="shared" si="3"/>
        <v>2</v>
      </c>
      <c r="L11" s="2">
        <f t="shared" si="4"/>
        <v>20.666666666666668</v>
      </c>
      <c r="M11" s="2">
        <f>MEDIAN(E11:G11)</f>
        <v>10</v>
      </c>
    </row>
    <row r="12" spans="1:13" x14ac:dyDescent="0.3">
      <c r="A12" s="6" t="s">
        <v>141</v>
      </c>
      <c r="B12" s="6" t="str">
        <f>VLOOKUP(A12,ITEM!A11:$F$40,2,0)</f>
        <v>Bakery Products</v>
      </c>
      <c r="C12" s="39" t="str">
        <f>VLOOKUP(A12,ITEM!A11:$F$40,3,0)</f>
        <v>Rolls</v>
      </c>
      <c r="D12" s="39" t="str">
        <f>VLOOKUP(A12,ITEM!A11:$F$40,4,0)</f>
        <v>Burn</v>
      </c>
      <c r="E12" s="39">
        <f>SUMIF(MUTATION!$C$1:$C$18,A12,MUTATION!$B$1:$B$18)</f>
        <v>50</v>
      </c>
      <c r="F12" s="39">
        <f>SUMIF(MUTATION!$C$41:$C$79,A12,MUTATION!$B$41:$B$79)</f>
        <v>30</v>
      </c>
      <c r="G12" s="39">
        <f>SUMIF(MUTATION!$C$80:$C$118,A12,MUTATION!$B$80:$B$118)</f>
        <v>5</v>
      </c>
      <c r="H12" s="39">
        <f t="shared" si="0"/>
        <v>15</v>
      </c>
      <c r="I12" s="39">
        <f t="shared" si="1"/>
        <v>112500</v>
      </c>
      <c r="J12" s="2">
        <f t="shared" si="2"/>
        <v>50</v>
      </c>
      <c r="K12" s="2">
        <f t="shared" si="3"/>
        <v>5</v>
      </c>
      <c r="L12" s="2">
        <f t="shared" si="4"/>
        <v>28.333333333333332</v>
      </c>
      <c r="M12" s="2">
        <f>MEDIAN(E12:G12)</f>
        <v>30</v>
      </c>
    </row>
    <row r="13" spans="1:13" x14ac:dyDescent="0.3">
      <c r="A13" s="6" t="s">
        <v>142</v>
      </c>
      <c r="B13" s="6" t="str">
        <f>VLOOKUP(A13,ITEM!A12:$F$40,2,0)</f>
        <v>Bakery Products</v>
      </c>
      <c r="C13" s="39" t="str">
        <f>VLOOKUP(A13,ITEM!A12:$F$40,3,0)</f>
        <v>Rolls</v>
      </c>
      <c r="D13" s="39" t="str">
        <f>VLOOKUP(A13,ITEM!A12:$F$40,4,0)</f>
        <v>French Roll</v>
      </c>
      <c r="E13" s="39">
        <f>SUMIF(MUTATION!$C$1:$C$18,A13,MUTATION!$B$1:$B$18)</f>
        <v>50</v>
      </c>
      <c r="F13" s="39">
        <f>SUMIF(MUTATION!$C$41:$C$79,A13,MUTATION!$B$41:$B$79)</f>
        <v>35</v>
      </c>
      <c r="G13" s="39">
        <f>SUMIF(MUTATION!$C$80:$C$118,A13,MUTATION!$B$80:$B$118)</f>
        <v>6</v>
      </c>
      <c r="H13" s="39">
        <f t="shared" si="0"/>
        <v>9</v>
      </c>
      <c r="I13" s="39">
        <f t="shared" si="1"/>
        <v>94500</v>
      </c>
      <c r="J13" s="2">
        <f t="shared" si="2"/>
        <v>50</v>
      </c>
      <c r="K13" s="2">
        <f t="shared" si="3"/>
        <v>6</v>
      </c>
      <c r="L13" s="2">
        <f t="shared" si="4"/>
        <v>30.333333333333332</v>
      </c>
      <c r="M13" s="2">
        <f>MEDIAN(E13:G13)</f>
        <v>35</v>
      </c>
    </row>
    <row r="14" spans="1:13" x14ac:dyDescent="0.3">
      <c r="A14" s="6" t="s">
        <v>143</v>
      </c>
      <c r="B14" s="6" t="str">
        <f>VLOOKUP(A14,ITEM!A13:$F$40,2,0)</f>
        <v>Bakery Products</v>
      </c>
      <c r="C14" s="39" t="str">
        <f>VLOOKUP(A14,ITEM!A13:$F$40,3,0)</f>
        <v>Rolls</v>
      </c>
      <c r="D14" s="39" t="str">
        <f>VLOOKUP(A14,ITEM!A13:$F$40,4,0)</f>
        <v>Sweet Roll</v>
      </c>
      <c r="E14" s="39">
        <f>SUMIF(MUTATION!$C$1:$C$18,A14,MUTATION!$B$1:$B$18)</f>
        <v>50</v>
      </c>
      <c r="F14" s="39">
        <f>SUMIF(MUTATION!$C$41:$C$79,A14,MUTATION!$B$41:$B$79)</f>
        <v>25</v>
      </c>
      <c r="G14" s="39">
        <f>SUMIF(MUTATION!$C$80:$C$118,A14,MUTATION!$B$80:$B$118)</f>
        <v>4</v>
      </c>
      <c r="H14" s="39">
        <f t="shared" si="0"/>
        <v>21</v>
      </c>
      <c r="I14" s="39">
        <f t="shared" si="1"/>
        <v>105000</v>
      </c>
      <c r="J14" s="2">
        <f t="shared" si="2"/>
        <v>50</v>
      </c>
      <c r="K14" s="2">
        <f t="shared" si="3"/>
        <v>4</v>
      </c>
      <c r="L14" s="2">
        <f t="shared" si="4"/>
        <v>26.333333333333332</v>
      </c>
      <c r="M14" s="2">
        <f>MEDIAN(E14:G14)</f>
        <v>25</v>
      </c>
    </row>
    <row r="15" spans="1:13" x14ac:dyDescent="0.3">
      <c r="A15" s="6" t="s">
        <v>144</v>
      </c>
      <c r="B15" s="6" t="str">
        <f>VLOOKUP(A15,ITEM!A14:$F$40,2,0)</f>
        <v>Bakery Products</v>
      </c>
      <c r="C15" s="39" t="str">
        <f>VLOOKUP(A15,ITEM!A14:$F$40,3,0)</f>
        <v>Cake</v>
      </c>
      <c r="D15" s="39" t="str">
        <f>VLOOKUP(A15,ITEM!A14:$F$40,4,0)</f>
        <v>Pound Cake</v>
      </c>
      <c r="E15" s="39">
        <f>SUMIF(MUTATION!$C$1:$C$18,A15,MUTATION!$B$1:$B$18)</f>
        <v>50</v>
      </c>
      <c r="F15" s="39">
        <f>SUMIF(MUTATION!$C$41:$C$79,A15,MUTATION!$B$41:$B$79)</f>
        <v>10</v>
      </c>
      <c r="G15" s="39">
        <f>SUMIF(MUTATION!$C$80:$C$118,A15,MUTATION!$B$80:$B$118)</f>
        <v>2</v>
      </c>
      <c r="H15" s="39">
        <f t="shared" si="0"/>
        <v>38</v>
      </c>
      <c r="I15" s="39">
        <f t="shared" si="1"/>
        <v>38000</v>
      </c>
      <c r="J15" s="2">
        <f t="shared" si="2"/>
        <v>50</v>
      </c>
      <c r="K15" s="2">
        <f t="shared" si="3"/>
        <v>2</v>
      </c>
      <c r="L15" s="2">
        <f t="shared" si="4"/>
        <v>20.666666666666668</v>
      </c>
      <c r="M15" s="2">
        <f>MEDIAN(E15:G15)</f>
        <v>10</v>
      </c>
    </row>
    <row r="16" spans="1:13" x14ac:dyDescent="0.3">
      <c r="A16" s="6" t="s">
        <v>145</v>
      </c>
      <c r="B16" s="6" t="str">
        <f>VLOOKUP(A16,ITEM!A15:$F$40,2,0)</f>
        <v>Bakery Products</v>
      </c>
      <c r="C16" s="39" t="str">
        <f>VLOOKUP(A16,ITEM!A15:$F$40,3,0)</f>
        <v>Cake</v>
      </c>
      <c r="D16" s="39" t="str">
        <f>VLOOKUP(A16,ITEM!A15:$F$40,4,0)</f>
        <v>Butter Cake</v>
      </c>
      <c r="E16" s="39">
        <f>SUMIF(MUTATION!$C$1:$C$18,A16,MUTATION!$B$1:$B$18)</f>
        <v>50</v>
      </c>
      <c r="F16" s="39">
        <f>SUMIF(MUTATION!$C$41:$C$79,A16,MUTATION!$B$41:$B$79)</f>
        <v>15</v>
      </c>
      <c r="G16" s="39">
        <f>SUMIF(MUTATION!$C$80:$C$118,A16,MUTATION!$B$80:$B$118)</f>
        <v>2</v>
      </c>
      <c r="H16" s="39">
        <f t="shared" si="0"/>
        <v>33</v>
      </c>
      <c r="I16" s="39">
        <f t="shared" si="1"/>
        <v>49500</v>
      </c>
      <c r="J16" s="2">
        <f t="shared" si="2"/>
        <v>50</v>
      </c>
      <c r="K16" s="2">
        <f t="shared" si="3"/>
        <v>2</v>
      </c>
      <c r="L16" s="2">
        <f t="shared" si="4"/>
        <v>22.333333333333332</v>
      </c>
      <c r="M16" s="2">
        <f>MEDIAN(E16:G16)</f>
        <v>15</v>
      </c>
    </row>
    <row r="17" spans="1:13" x14ac:dyDescent="0.3">
      <c r="A17" s="6" t="s">
        <v>146</v>
      </c>
      <c r="B17" s="6" t="str">
        <f>VLOOKUP(A17,ITEM!A16:$F$40,2,0)</f>
        <v>Bakery Products</v>
      </c>
      <c r="C17" s="39" t="str">
        <f>VLOOKUP(A17,ITEM!A16:$F$40,3,0)</f>
        <v>Cake</v>
      </c>
      <c r="D17" s="39" t="str">
        <f>VLOOKUP(A17,ITEM!A16:$F$40,4,0)</f>
        <v>Genoise Cake</v>
      </c>
      <c r="E17" s="39">
        <f>SUMIF(MUTATION!$C$1:$C$18,A17,MUTATION!$B$1:$B$18)</f>
        <v>50</v>
      </c>
      <c r="F17" s="39">
        <f>SUMIF(MUTATION!$C$41:$C$79,A17,MUTATION!$B$41:$B$79)</f>
        <v>20</v>
      </c>
      <c r="G17" s="39">
        <f>SUMIF(MUTATION!$C$80:$C$118,A17,MUTATION!$B$80:$B$118)</f>
        <v>1</v>
      </c>
      <c r="H17" s="39">
        <f t="shared" si="0"/>
        <v>29</v>
      </c>
      <c r="I17" s="39">
        <f t="shared" si="1"/>
        <v>29000</v>
      </c>
      <c r="J17" s="2">
        <f t="shared" si="2"/>
        <v>50</v>
      </c>
      <c r="K17" s="2">
        <f t="shared" si="3"/>
        <v>1</v>
      </c>
      <c r="L17" s="2">
        <f t="shared" si="4"/>
        <v>23.666666666666668</v>
      </c>
      <c r="M17" s="2">
        <f>MEDIAN(E17:G17)</f>
        <v>20</v>
      </c>
    </row>
    <row r="18" spans="1:13" x14ac:dyDescent="0.3">
      <c r="A18" s="6" t="s">
        <v>147</v>
      </c>
      <c r="B18" s="6" t="str">
        <f>VLOOKUP(A18,ITEM!A17:$F$40,2,0)</f>
        <v>Bakery Products</v>
      </c>
      <c r="C18" s="39" t="str">
        <f>VLOOKUP(A18,ITEM!A17:$F$40,3,0)</f>
        <v>Cake</v>
      </c>
      <c r="D18" s="39" t="str">
        <f>VLOOKUP(A18,ITEM!A17:$F$40,4,0)</f>
        <v>Chiffon Cake</v>
      </c>
      <c r="E18" s="39">
        <f>SUMIF(MUTATION!$C$1:$C$18,A18,MUTATION!$B$1:$B$18)</f>
        <v>50</v>
      </c>
      <c r="F18" s="39">
        <f>SUMIF(MUTATION!$C$41:$C$79,A18,MUTATION!$B$41:$B$79)</f>
        <v>25</v>
      </c>
      <c r="G18" s="39">
        <f>SUMIF(MUTATION!$C$80:$C$118,A18,MUTATION!$B$80:$B$118)</f>
        <v>2</v>
      </c>
      <c r="H18" s="39">
        <f t="shared" si="0"/>
        <v>23</v>
      </c>
      <c r="I18" s="39">
        <f t="shared" si="1"/>
        <v>57500</v>
      </c>
      <c r="J18" s="2">
        <f t="shared" si="2"/>
        <v>50</v>
      </c>
      <c r="K18" s="2">
        <f t="shared" si="3"/>
        <v>2</v>
      </c>
      <c r="L18" s="2">
        <f t="shared" si="4"/>
        <v>25.666666666666668</v>
      </c>
      <c r="M18" s="2">
        <f>MEDIAN(E18:G18)</f>
        <v>25</v>
      </c>
    </row>
    <row r="19" spans="1:13" x14ac:dyDescent="0.3">
      <c r="A19" s="6" t="s">
        <v>148</v>
      </c>
      <c r="B19" s="6" t="str">
        <f>VLOOKUP(A19,ITEM!A18:$F$40,2,0)</f>
        <v>Milk And Dairy Products</v>
      </c>
      <c r="C19" s="39" t="str">
        <f>VLOOKUP(A19,ITEM!A18:$F$40,3,0)</f>
        <v>Yogurt</v>
      </c>
      <c r="D19" s="39" t="str">
        <f>VLOOKUP(A19,ITEM!A18:$F$40,4,0)</f>
        <v xml:space="preserve">Blueberry Yogurt </v>
      </c>
      <c r="E19" s="39">
        <f>SUMIF(MUTATION!$C$19:$C$32,A19,MUTATION!$B$19:$B$32)</f>
        <v>50</v>
      </c>
      <c r="F19" s="39">
        <f>SUMIF(MUTATION!$C$41:$C$79,A19,MUTATION!$B$41:$B$79)</f>
        <v>30</v>
      </c>
      <c r="G19" s="39">
        <f>SUMIF(MUTATION!$C$80:$C$118,A19,MUTATION!$B$80:$B$118)</f>
        <v>1</v>
      </c>
      <c r="H19" s="39">
        <f t="shared" si="0"/>
        <v>19</v>
      </c>
      <c r="I19" s="39">
        <f t="shared" si="1"/>
        <v>28500</v>
      </c>
      <c r="J19" s="2">
        <f t="shared" si="2"/>
        <v>50</v>
      </c>
      <c r="K19" s="2">
        <f t="shared" si="3"/>
        <v>1</v>
      </c>
      <c r="L19" s="2">
        <f t="shared" si="4"/>
        <v>27</v>
      </c>
      <c r="M19" s="2">
        <f>MEDIAN(E19:G19)</f>
        <v>30</v>
      </c>
    </row>
    <row r="20" spans="1:13" x14ac:dyDescent="0.3">
      <c r="A20" s="6" t="s">
        <v>149</v>
      </c>
      <c r="B20" s="6" t="str">
        <f>VLOOKUP(A20,ITEM!A19:$F$40,2,0)</f>
        <v>Milk And Dairy Products</v>
      </c>
      <c r="C20" s="39" t="str">
        <f>VLOOKUP(A20,ITEM!A19:$F$40,3,0)</f>
        <v>Yogurt</v>
      </c>
      <c r="D20" s="39" t="str">
        <f>VLOOKUP(A20,ITEM!A19:$F$40,4,0)</f>
        <v>Original Yogurt</v>
      </c>
      <c r="E20" s="39">
        <f>SUMIF(MUTATION!$C$19:$C$32,A20,MUTATION!$B$19:$B$32)</f>
        <v>50</v>
      </c>
      <c r="F20" s="39">
        <f>SUMIF(MUTATION!$C$41:$C$79,A20,MUTATION!$B$41:$B$79)</f>
        <v>35</v>
      </c>
      <c r="G20" s="39">
        <f>SUMIF(MUTATION!$C$80:$C$118,A20,MUTATION!$B$80:$B$118)</f>
        <v>2</v>
      </c>
      <c r="H20" s="39">
        <f t="shared" si="0"/>
        <v>13</v>
      </c>
      <c r="I20" s="39">
        <f t="shared" si="1"/>
        <v>45500</v>
      </c>
      <c r="J20" s="2">
        <f t="shared" si="2"/>
        <v>50</v>
      </c>
      <c r="K20" s="2">
        <f t="shared" si="3"/>
        <v>2</v>
      </c>
      <c r="L20" s="2">
        <f t="shared" si="4"/>
        <v>29</v>
      </c>
      <c r="M20" s="2">
        <f>MEDIAN(E20:G20)</f>
        <v>35</v>
      </c>
    </row>
    <row r="21" spans="1:13" x14ac:dyDescent="0.3">
      <c r="A21" s="6" t="s">
        <v>150</v>
      </c>
      <c r="B21" s="6" t="str">
        <f>VLOOKUP(A21,ITEM!A20:$F$40,2,0)</f>
        <v>Milk And Dairy Products</v>
      </c>
      <c r="C21" s="39" t="str">
        <f>VLOOKUP(A21,ITEM!A20:$F$40,3,0)</f>
        <v>Yogurt</v>
      </c>
      <c r="D21" s="39" t="str">
        <f>VLOOKUP(A21,ITEM!A20:$F$40,4,0)</f>
        <v>Strawberry Yogurt</v>
      </c>
      <c r="E21" s="39">
        <f>SUMIF(MUTATION!$C$19:$C$32,A21,MUTATION!$B$19:$B$32)</f>
        <v>50</v>
      </c>
      <c r="F21" s="39">
        <f>SUMIF(MUTATION!$C$41:$C$79,A21,MUTATION!$B$41:$B$79)</f>
        <v>25</v>
      </c>
      <c r="G21" s="39">
        <f>SUMIF(MUTATION!$C$80:$C$118,A21,MUTATION!$B$80:$B$118)</f>
        <v>1</v>
      </c>
      <c r="H21" s="39">
        <f t="shared" si="0"/>
        <v>24</v>
      </c>
      <c r="I21" s="39">
        <f t="shared" si="1"/>
        <v>30000</v>
      </c>
      <c r="J21" s="2">
        <f t="shared" si="2"/>
        <v>50</v>
      </c>
      <c r="K21" s="2">
        <f t="shared" si="3"/>
        <v>1</v>
      </c>
      <c r="L21" s="2">
        <f t="shared" si="4"/>
        <v>25.333333333333332</v>
      </c>
      <c r="M21" s="2">
        <f>MEDIAN(E21:G21)</f>
        <v>25</v>
      </c>
    </row>
    <row r="22" spans="1:13" x14ac:dyDescent="0.3">
      <c r="A22" s="6" t="s">
        <v>151</v>
      </c>
      <c r="B22" s="6" t="str">
        <f>VLOOKUP(A22,ITEM!A21:$F$40,2,0)</f>
        <v>Milk And Dairy Products</v>
      </c>
      <c r="C22" s="39" t="str">
        <f>VLOOKUP(A22,ITEM!A21:$F$40,3,0)</f>
        <v>Milk</v>
      </c>
      <c r="D22" s="39" t="str">
        <f>VLOOKUP(A22,ITEM!A21:$F$40,4,0)</f>
        <v>Strawberry Milk</v>
      </c>
      <c r="E22" s="39">
        <f>SUMIF(MUTATION!$C$19:$C$32,A22,MUTATION!$B$19:$B$32)</f>
        <v>50</v>
      </c>
      <c r="F22" s="39">
        <f>SUMIF(MUTATION!$C$41:$C$79,A22,MUTATION!$B$41:$B$79)</f>
        <v>20</v>
      </c>
      <c r="G22" s="39">
        <f>SUMIF(MUTATION!$C$80:$C$118,A22,MUTATION!$B$80:$B$118)</f>
        <v>1</v>
      </c>
      <c r="H22" s="39">
        <f t="shared" si="0"/>
        <v>29</v>
      </c>
      <c r="I22" s="39">
        <f t="shared" si="1"/>
        <v>29000</v>
      </c>
      <c r="J22" s="2">
        <f t="shared" si="2"/>
        <v>50</v>
      </c>
      <c r="K22" s="2">
        <f t="shared" si="3"/>
        <v>1</v>
      </c>
      <c r="L22" s="2">
        <f t="shared" si="4"/>
        <v>23.666666666666668</v>
      </c>
      <c r="M22" s="2">
        <f>MEDIAN(E22:G22)</f>
        <v>20</v>
      </c>
    </row>
    <row r="23" spans="1:13" x14ac:dyDescent="0.3">
      <c r="A23" s="6" t="s">
        <v>152</v>
      </c>
      <c r="B23" s="6" t="str">
        <f>VLOOKUP(A23,ITEM!A22:$F$40,2,0)</f>
        <v>Milk And Dairy Products</v>
      </c>
      <c r="C23" s="39" t="str">
        <f>VLOOKUP(A23,ITEM!A22:$F$40,3,0)</f>
        <v>Milk</v>
      </c>
      <c r="D23" s="39" t="str">
        <f>VLOOKUP(A23,ITEM!A22:$F$40,4,0)</f>
        <v>Chocolate Milk</v>
      </c>
      <c r="E23" s="39">
        <f>SUMIF(MUTATION!$C$19:$C$32,A23,MUTATION!$B$19:$B$32)</f>
        <v>50</v>
      </c>
      <c r="F23" s="39">
        <f>SUMIF(MUTATION!$C$41:$C$79,A23,MUTATION!$B$41:$B$79)</f>
        <v>30</v>
      </c>
      <c r="G23" s="39">
        <f>SUMIF(MUTATION!$C$80:$C$118,A23,MUTATION!$B$80:$B$118)</f>
        <v>2</v>
      </c>
      <c r="H23" s="39">
        <f t="shared" si="0"/>
        <v>18</v>
      </c>
      <c r="I23" s="39">
        <f t="shared" si="1"/>
        <v>54000</v>
      </c>
      <c r="J23" s="2">
        <f t="shared" si="2"/>
        <v>50</v>
      </c>
      <c r="K23" s="2">
        <f t="shared" si="3"/>
        <v>2</v>
      </c>
      <c r="L23" s="2">
        <f t="shared" si="4"/>
        <v>27.333333333333332</v>
      </c>
      <c r="M23" s="2">
        <f>MEDIAN(E23:G23)</f>
        <v>30</v>
      </c>
    </row>
    <row r="24" spans="1:13" x14ac:dyDescent="0.3">
      <c r="A24" s="6" t="s">
        <v>153</v>
      </c>
      <c r="B24" s="6" t="str">
        <f>VLOOKUP(A24,ITEM!A23:$F$40,2,0)</f>
        <v>Milk And Dairy Products</v>
      </c>
      <c r="C24" s="39" t="str">
        <f>VLOOKUP(A24,ITEM!A23:$F$40,3,0)</f>
        <v>Milk</v>
      </c>
      <c r="D24" s="39" t="str">
        <f>VLOOKUP(A24,ITEM!A23:$F$40,4,0)</f>
        <v>Banana Milk</v>
      </c>
      <c r="E24" s="39">
        <f>SUMIF(MUTATION!$C$19:$C$32,A24,MUTATION!$B$19:$B$32)</f>
        <v>50</v>
      </c>
      <c r="F24" s="39">
        <f>SUMIF(MUTATION!$C$41:$C$79,A24,MUTATION!$B$41:$B$79)</f>
        <v>25</v>
      </c>
      <c r="G24" s="39">
        <f>SUMIF(MUTATION!$C$80:$C$118,A24,MUTATION!$B$80:$B$118)</f>
        <v>4</v>
      </c>
      <c r="H24" s="39">
        <f t="shared" si="0"/>
        <v>21</v>
      </c>
      <c r="I24" s="39">
        <f t="shared" si="1"/>
        <v>105000</v>
      </c>
      <c r="J24" s="2">
        <f t="shared" si="2"/>
        <v>50</v>
      </c>
      <c r="K24" s="2">
        <f t="shared" si="3"/>
        <v>4</v>
      </c>
      <c r="L24" s="2">
        <f t="shared" si="4"/>
        <v>26.333333333333332</v>
      </c>
      <c r="M24" s="2">
        <f>MEDIAN(E24:G24)</f>
        <v>25</v>
      </c>
    </row>
    <row r="25" spans="1:13" x14ac:dyDescent="0.3">
      <c r="A25" s="6" t="s">
        <v>154</v>
      </c>
      <c r="B25" s="6" t="str">
        <f>VLOOKUP(A25,ITEM!A24:$F$40,2,0)</f>
        <v>Milk And Dairy Products</v>
      </c>
      <c r="C25" s="39" t="str">
        <f>VLOOKUP(A25,ITEM!A24:$F$40,3,0)</f>
        <v>Milk</v>
      </c>
      <c r="D25" s="39" t="str">
        <f>VLOOKUP(A25,ITEM!A24:$F$40,4,0)</f>
        <v>Manggo Milk</v>
      </c>
      <c r="E25" s="39">
        <f>SUMIF(MUTATION!$C$19:$C$32,A25,MUTATION!$B$19:$B$32)</f>
        <v>50</v>
      </c>
      <c r="F25" s="39">
        <f>SUMIF(MUTATION!$C$41:$C$79,A25,MUTATION!$B$41:$B$79)</f>
        <v>30</v>
      </c>
      <c r="G25" s="39">
        <f>SUMIF(MUTATION!$C$80:$C$118,A25,MUTATION!$B$80:$B$118)</f>
        <v>5</v>
      </c>
      <c r="H25" s="39">
        <f t="shared" si="0"/>
        <v>15</v>
      </c>
      <c r="I25" s="39">
        <f t="shared" si="1"/>
        <v>112500</v>
      </c>
      <c r="J25" s="2">
        <f t="shared" si="2"/>
        <v>50</v>
      </c>
      <c r="K25" s="2">
        <f t="shared" si="3"/>
        <v>5</v>
      </c>
      <c r="L25" s="2">
        <f t="shared" si="4"/>
        <v>28.333333333333332</v>
      </c>
      <c r="M25" s="2">
        <f>MEDIAN(E25:G25)</f>
        <v>30</v>
      </c>
    </row>
    <row r="26" spans="1:13" x14ac:dyDescent="0.3">
      <c r="A26" s="6" t="s">
        <v>155</v>
      </c>
      <c r="B26" s="6" t="str">
        <f>VLOOKUP(A26,ITEM!A25:$F$40,2,0)</f>
        <v>Milk And Dairy Products</v>
      </c>
      <c r="C26" s="39" t="str">
        <f>VLOOKUP(A26,ITEM!A25:$F$40,3,0)</f>
        <v>Milk</v>
      </c>
      <c r="D26" s="39" t="str">
        <f>VLOOKUP(A26,ITEM!A25:$F$40,4,0)</f>
        <v>Original Milk</v>
      </c>
      <c r="E26" s="39">
        <f>SUMIF(MUTATION!$C$19:$C$32,A26,MUTATION!$B$19:$B$32)</f>
        <v>50</v>
      </c>
      <c r="F26" s="39">
        <f>SUMIF(MUTATION!$C$41:$C$79,A26,MUTATION!$B$41:$B$79)</f>
        <v>35</v>
      </c>
      <c r="G26" s="39">
        <f>SUMIF(MUTATION!$C$80:$C$118,A26,MUTATION!$B$80:$B$118)</f>
        <v>6</v>
      </c>
      <c r="H26" s="39">
        <f t="shared" si="0"/>
        <v>9</v>
      </c>
      <c r="I26" s="39">
        <f t="shared" si="1"/>
        <v>94500</v>
      </c>
      <c r="J26" s="2">
        <f t="shared" si="2"/>
        <v>50</v>
      </c>
      <c r="K26" s="2">
        <f t="shared" si="3"/>
        <v>6</v>
      </c>
      <c r="L26" s="2">
        <f t="shared" si="4"/>
        <v>30.333333333333332</v>
      </c>
      <c r="M26" s="2">
        <f>MEDIAN(E26:G26)</f>
        <v>35</v>
      </c>
    </row>
    <row r="27" spans="1:13" x14ac:dyDescent="0.3">
      <c r="A27" s="6" t="s">
        <v>156</v>
      </c>
      <c r="B27" s="6" t="str">
        <f>VLOOKUP(A27,ITEM!A26:$F$40,2,0)</f>
        <v>Milk And Dairy Products</v>
      </c>
      <c r="C27" s="39" t="str">
        <f>VLOOKUP(A27,ITEM!A26:$F$40,3,0)</f>
        <v>Cheese</v>
      </c>
      <c r="D27" s="39" t="str">
        <f>VLOOKUP(A27,ITEM!A26:$F$40,4,0)</f>
        <v>Ayran</v>
      </c>
      <c r="E27" s="39">
        <f>SUMIF(MUTATION!$C$19:$C$32,A27,MUTATION!$B$19:$B$32)</f>
        <v>50</v>
      </c>
      <c r="F27" s="39">
        <f>SUMIF(MUTATION!$C$41:$C$79,A27,MUTATION!$B$41:$B$79)</f>
        <v>30</v>
      </c>
      <c r="G27" s="39">
        <f>SUMIF(MUTATION!$C$80:$C$118,A27,MUTATION!$B$80:$B$118)</f>
        <v>4</v>
      </c>
      <c r="H27" s="39">
        <f t="shared" si="0"/>
        <v>16</v>
      </c>
      <c r="I27" s="39">
        <f t="shared" si="1"/>
        <v>96000</v>
      </c>
      <c r="J27" s="2">
        <f t="shared" si="2"/>
        <v>50</v>
      </c>
      <c r="K27" s="2">
        <f t="shared" si="3"/>
        <v>4</v>
      </c>
      <c r="L27" s="2">
        <f t="shared" si="4"/>
        <v>28</v>
      </c>
      <c r="M27" s="2">
        <f>MEDIAN(E27:G27)</f>
        <v>30</v>
      </c>
    </row>
    <row r="28" spans="1:13" x14ac:dyDescent="0.3">
      <c r="A28" s="6" t="s">
        <v>157</v>
      </c>
      <c r="B28" s="6" t="str">
        <f>VLOOKUP(A28,ITEM!A27:$F$40,2,0)</f>
        <v>Milk And Dairy Products</v>
      </c>
      <c r="C28" s="39" t="str">
        <f>VLOOKUP(A28,ITEM!A27:$F$40,3,0)</f>
        <v>Cheese</v>
      </c>
      <c r="D28" s="39" t="str">
        <f>VLOOKUP(A28,ITEM!A27:$F$40,4,0)</f>
        <v>Amasi</v>
      </c>
      <c r="E28" s="39">
        <f>SUMIF(MUTATION!$C$19:$C$32,A28,MUTATION!$B$19:$B$32)</f>
        <v>50</v>
      </c>
      <c r="F28" s="39">
        <f>SUMIF(MUTATION!$C$41:$C$79,A28,MUTATION!$B$41:$B$79)</f>
        <v>15</v>
      </c>
      <c r="G28" s="39">
        <f>SUMIF(MUTATION!$C$80:$C$118,A28,MUTATION!$B$80:$B$118)</f>
        <v>2</v>
      </c>
      <c r="H28" s="39">
        <f t="shared" si="0"/>
        <v>33</v>
      </c>
      <c r="I28" s="39">
        <f t="shared" si="1"/>
        <v>49500</v>
      </c>
      <c r="J28" s="2">
        <f t="shared" si="2"/>
        <v>50</v>
      </c>
      <c r="K28" s="2">
        <f t="shared" si="3"/>
        <v>2</v>
      </c>
      <c r="L28" s="2">
        <f t="shared" si="4"/>
        <v>22.333333333333332</v>
      </c>
      <c r="M28" s="2">
        <f>MEDIAN(E28:G28)</f>
        <v>15</v>
      </c>
    </row>
    <row r="29" spans="1:13" x14ac:dyDescent="0.3">
      <c r="A29" s="6" t="s">
        <v>158</v>
      </c>
      <c r="B29" s="6" t="str">
        <f>VLOOKUP(A29,ITEM!A28:$F$40,2,0)</f>
        <v>Milk And Dairy Products</v>
      </c>
      <c r="C29" s="39" t="str">
        <f>VLOOKUP(A29,ITEM!A28:$F$40,3,0)</f>
        <v>Cheese</v>
      </c>
      <c r="D29" s="39" t="str">
        <f>VLOOKUP(A29,ITEM!A28:$F$40,4,0)</f>
        <v>Cheddar</v>
      </c>
      <c r="E29" s="39">
        <f>SUMIF(MUTATION!$C$19:$C$32,A29,MUTATION!$B$19:$B$32)</f>
        <v>50</v>
      </c>
      <c r="F29" s="39">
        <f>SUMIF(MUTATION!$C$41:$C$79,A29,MUTATION!$B$41:$B$79)</f>
        <v>25</v>
      </c>
      <c r="G29" s="39">
        <f>SUMIF(MUTATION!$C$80:$C$118,A29,MUTATION!$B$80:$B$118)</f>
        <v>2</v>
      </c>
      <c r="H29" s="39">
        <f t="shared" si="0"/>
        <v>23</v>
      </c>
      <c r="I29" s="39">
        <f t="shared" si="1"/>
        <v>57500</v>
      </c>
      <c r="J29" s="2">
        <f t="shared" si="2"/>
        <v>50</v>
      </c>
      <c r="K29" s="2">
        <f t="shared" si="3"/>
        <v>2</v>
      </c>
      <c r="L29" s="2">
        <f t="shared" si="4"/>
        <v>25.666666666666668</v>
      </c>
      <c r="M29" s="2">
        <f>MEDIAN(E29:G29)</f>
        <v>25</v>
      </c>
    </row>
    <row r="30" spans="1:13" x14ac:dyDescent="0.3">
      <c r="A30" s="6" t="s">
        <v>159</v>
      </c>
      <c r="B30" s="6" t="str">
        <f>VLOOKUP(A30,ITEM!A29:$F$40,2,0)</f>
        <v>Confectionery Products</v>
      </c>
      <c r="C30" s="39" t="str">
        <f>VLOOKUP(A30,ITEM!A29:$F$40,3,0)</f>
        <v>Chocolate</v>
      </c>
      <c r="D30" s="39" t="str">
        <f>VLOOKUP(A30,ITEM!A29:$F$40,4,0)</f>
        <v>Kit Kat</v>
      </c>
      <c r="E30" s="39">
        <f>SUMIF(MUTATION!$C$19:$C$32,A30,MUTATION!$B$19:$B$32)</f>
        <v>50</v>
      </c>
      <c r="F30" s="39">
        <f>SUMIF(MUTATION!$C$41:$C$79,A30,MUTATION!$B$41:$B$79)</f>
        <v>30</v>
      </c>
      <c r="G30" s="39">
        <f>SUMIF(MUTATION!$C$80:$C$118,A30,MUTATION!$B$80:$B$118)</f>
        <v>2</v>
      </c>
      <c r="H30" s="39">
        <f t="shared" si="0"/>
        <v>18</v>
      </c>
      <c r="I30" s="39">
        <f t="shared" si="1"/>
        <v>54000</v>
      </c>
      <c r="J30" s="2">
        <f t="shared" si="2"/>
        <v>50</v>
      </c>
      <c r="K30" s="2">
        <f t="shared" si="3"/>
        <v>2</v>
      </c>
      <c r="L30" s="2">
        <f t="shared" si="4"/>
        <v>27.333333333333332</v>
      </c>
      <c r="M30" s="2">
        <f>MEDIAN(E30:G30)</f>
        <v>30</v>
      </c>
    </row>
    <row r="31" spans="1:13" x14ac:dyDescent="0.3">
      <c r="A31" s="6" t="s">
        <v>160</v>
      </c>
      <c r="B31" s="6" t="str">
        <f>VLOOKUP(A31,ITEM!A30:$F$40,2,0)</f>
        <v>Confectionery Products</v>
      </c>
      <c r="C31" s="39" t="str">
        <f>VLOOKUP(A31,ITEM!A30:$F$40,3,0)</f>
        <v>Chocolate</v>
      </c>
      <c r="D31" s="39" t="str">
        <f>VLOOKUP(A31,ITEM!A30:$F$40,4,0)</f>
        <v>Nestle Crunch</v>
      </c>
      <c r="E31" s="39">
        <f>SUMIF(MUTATION!$C$19:$C$32,A31,MUTATION!$B$19:$B$32)</f>
        <v>50</v>
      </c>
      <c r="F31" s="39">
        <f>SUMIF(MUTATION!$C$41:$C$79,A31,MUTATION!$B$41:$B$79)</f>
        <v>20</v>
      </c>
      <c r="G31" s="39">
        <f>SUMIF(MUTATION!$C$80:$C$118,A31,MUTATION!$B$80:$B$118)</f>
        <v>5</v>
      </c>
      <c r="H31" s="39">
        <f t="shared" si="0"/>
        <v>25</v>
      </c>
      <c r="I31" s="39">
        <f t="shared" si="1"/>
        <v>125000</v>
      </c>
      <c r="J31" s="2">
        <f t="shared" si="2"/>
        <v>50</v>
      </c>
      <c r="K31" s="2">
        <f t="shared" si="3"/>
        <v>5</v>
      </c>
      <c r="L31" s="2">
        <f t="shared" si="4"/>
        <v>25</v>
      </c>
      <c r="M31" s="2">
        <f>MEDIAN(E31:G31)</f>
        <v>20</v>
      </c>
    </row>
    <row r="32" spans="1:13" x14ac:dyDescent="0.3">
      <c r="A32" s="6" t="s">
        <v>161</v>
      </c>
      <c r="B32" s="6" t="str">
        <f>VLOOKUP(A32,ITEM!A31:$F$40,2,0)</f>
        <v>Confectionery Products</v>
      </c>
      <c r="C32" s="39" t="str">
        <f>VLOOKUP(A32,ITEM!A31:$F$40,3,0)</f>
        <v>Chocolate</v>
      </c>
      <c r="D32" s="39" t="str">
        <f>VLOOKUP(A32,ITEM!A31:$F$40,4,0)</f>
        <v>Snickers</v>
      </c>
      <c r="E32" s="39">
        <f>SUMIF(MUTATION!$C$19:$C$32,A32,MUTATION!$B$19:$B$32)</f>
        <v>50</v>
      </c>
      <c r="F32" s="39">
        <f>SUMIF(MUTATION!$C$41:$C$79,A32,MUTATION!$B$41:$B$79)</f>
        <v>10</v>
      </c>
      <c r="G32" s="39">
        <f>SUMIF(MUTATION!$C$80:$C$118,A32,MUTATION!$B$80:$B$118)</f>
        <v>2</v>
      </c>
      <c r="H32" s="39">
        <f t="shared" si="0"/>
        <v>38</v>
      </c>
      <c r="I32" s="39">
        <f t="shared" si="1"/>
        <v>38000</v>
      </c>
      <c r="J32" s="2">
        <f t="shared" si="2"/>
        <v>50</v>
      </c>
      <c r="K32" s="2">
        <f t="shared" si="3"/>
        <v>2</v>
      </c>
      <c r="L32" s="2">
        <f t="shared" si="4"/>
        <v>20.666666666666668</v>
      </c>
      <c r="M32" s="2">
        <f>MEDIAN(E32:G32)</f>
        <v>10</v>
      </c>
    </row>
    <row r="33" spans="1:13" x14ac:dyDescent="0.3">
      <c r="A33" s="6" t="s">
        <v>162</v>
      </c>
      <c r="B33" s="6" t="str">
        <f>VLOOKUP(A33,ITEM!A32:$F$40,2,0)</f>
        <v>Confectionery Products</v>
      </c>
      <c r="C33" s="39" t="str">
        <f>VLOOKUP(A33,ITEM!A32:$F$40,3,0)</f>
        <v>Chocolate</v>
      </c>
      <c r="D33" s="39" t="str">
        <f>VLOOKUP(A33,ITEM!A32:$F$40,4,0)</f>
        <v>Hersheys</v>
      </c>
      <c r="E33" s="39">
        <f>SUMIF(MUTATION!$C$1:$C$40,A33,MUTATION!$B$1:$B$40)</f>
        <v>50</v>
      </c>
      <c r="F33" s="39">
        <f>SUMIF(MUTATION!$C$41:$C$79,A33,MUTATION!$B$41:$B$79)</f>
        <v>15</v>
      </c>
      <c r="G33" s="39">
        <f>SUMIF(MUTATION!$C$80:$C$118,A33,MUTATION!$B$80:$B$118)</f>
        <v>4</v>
      </c>
      <c r="H33" s="39">
        <f t="shared" si="0"/>
        <v>31</v>
      </c>
      <c r="I33" s="39">
        <f t="shared" si="1"/>
        <v>93000</v>
      </c>
      <c r="J33" s="2">
        <f t="shared" si="2"/>
        <v>50</v>
      </c>
      <c r="K33" s="2">
        <f t="shared" si="3"/>
        <v>4</v>
      </c>
      <c r="L33" s="2">
        <f t="shared" si="4"/>
        <v>23</v>
      </c>
      <c r="M33" s="2">
        <f>MEDIAN(E33:G33)</f>
        <v>15</v>
      </c>
    </row>
    <row r="34" spans="1:13" x14ac:dyDescent="0.3">
      <c r="A34" s="6" t="s">
        <v>163</v>
      </c>
      <c r="B34" s="6" t="str">
        <f>VLOOKUP(A34,ITEM!A33:$F$40,2,0)</f>
        <v>Confectionery Products</v>
      </c>
      <c r="C34" s="39" t="str">
        <f>VLOOKUP(A34,ITEM!A33:$F$40,3,0)</f>
        <v>Cookies And Biscuits</v>
      </c>
      <c r="D34" s="39" t="str">
        <f>VLOOKUP(A34,ITEM!A33:$F$40,4,0)</f>
        <v>Aachener Printen</v>
      </c>
      <c r="E34" s="39">
        <f>SUMIF(MUTATION!$C$1:$C$40,A34,MUTATION!$B$1:$B$40)</f>
        <v>50</v>
      </c>
      <c r="F34" s="39">
        <f>SUMIF(MUTATION!$C$41:$C$79,A34,MUTATION!$B$41:$B$79)</f>
        <v>20</v>
      </c>
      <c r="G34" s="39">
        <f>SUMIF(MUTATION!$C$80:$C$118,A34,MUTATION!$B$80:$B$118)</f>
        <v>1</v>
      </c>
      <c r="H34" s="39">
        <f t="shared" si="0"/>
        <v>29</v>
      </c>
      <c r="I34" s="39">
        <f t="shared" si="1"/>
        <v>29000</v>
      </c>
      <c r="J34" s="2">
        <f t="shared" si="2"/>
        <v>50</v>
      </c>
      <c r="K34" s="2">
        <f t="shared" si="3"/>
        <v>1</v>
      </c>
      <c r="L34" s="2">
        <f t="shared" si="4"/>
        <v>23.666666666666668</v>
      </c>
      <c r="M34" s="2">
        <f>MEDIAN(E34:G34)</f>
        <v>20</v>
      </c>
    </row>
    <row r="35" spans="1:13" x14ac:dyDescent="0.3">
      <c r="A35" s="6" t="s">
        <v>164</v>
      </c>
      <c r="B35" s="6" t="str">
        <f>VLOOKUP(A35,ITEM!A34:$F$40,2,0)</f>
        <v>Confectionery Products</v>
      </c>
      <c r="C35" s="39" t="str">
        <f>VLOOKUP(A35,ITEM!A34:$F$40,3,0)</f>
        <v>Cookies And Biscuits</v>
      </c>
      <c r="D35" s="39" t="str">
        <f>VLOOKUP(A35,ITEM!A34:$F$40,4,0)</f>
        <v>Acıbadem kurabiyesi</v>
      </c>
      <c r="E35" s="39">
        <f>SUMIF(MUTATION!$C$1:$C$40,A35,MUTATION!$B$1:$B$40)</f>
        <v>50</v>
      </c>
      <c r="F35" s="39">
        <f>SUMIF(MUTATION!$C$41:$C$79,A35,MUTATION!$B$41:$B$79)</f>
        <v>25</v>
      </c>
      <c r="G35" s="39">
        <f>SUMIF(MUTATION!$C$80:$C$118,A35,MUTATION!$B$80:$B$118)</f>
        <v>6</v>
      </c>
      <c r="H35" s="39">
        <f t="shared" si="0"/>
        <v>19</v>
      </c>
      <c r="I35" s="39">
        <f t="shared" si="1"/>
        <v>142500</v>
      </c>
      <c r="J35" s="2">
        <f t="shared" si="2"/>
        <v>50</v>
      </c>
      <c r="K35" s="2">
        <f t="shared" si="3"/>
        <v>6</v>
      </c>
      <c r="L35" s="2">
        <f t="shared" si="4"/>
        <v>27</v>
      </c>
      <c r="M35" s="2">
        <f>MEDIAN(E35:G35)</f>
        <v>25</v>
      </c>
    </row>
    <row r="36" spans="1:13" x14ac:dyDescent="0.3">
      <c r="A36" s="6" t="s">
        <v>165</v>
      </c>
      <c r="B36" s="6" t="str">
        <f>VLOOKUP(A36,ITEM!A35:$F$40,2,0)</f>
        <v>Confectionery Products</v>
      </c>
      <c r="C36" s="39" t="str">
        <f>VLOOKUP(A36,ITEM!A35:$F$40,3,0)</f>
        <v>Cookies And Biscuits</v>
      </c>
      <c r="D36" s="39" t="str">
        <f>VLOOKUP(A36,ITEM!A35:$F$40,4,0)</f>
        <v>Afghan biscuits</v>
      </c>
      <c r="E36" s="39">
        <f>SUMIF(MUTATION!$C$1:$C$40,A36,MUTATION!$B$1:$B$40)</f>
        <v>50</v>
      </c>
      <c r="F36" s="39">
        <f>SUMIF(MUTATION!$C$41:$C$79,A36,MUTATION!$B$41:$B$79)</f>
        <v>35</v>
      </c>
      <c r="G36" s="39">
        <f>SUMIF(MUTATION!$C$80:$C$118,A36,MUTATION!$B$80:$B$118)</f>
        <v>5</v>
      </c>
      <c r="H36" s="39">
        <f t="shared" si="0"/>
        <v>10</v>
      </c>
      <c r="I36" s="39">
        <f t="shared" si="1"/>
        <v>87500</v>
      </c>
      <c r="J36" s="2">
        <f t="shared" si="2"/>
        <v>50</v>
      </c>
      <c r="K36" s="2">
        <f t="shared" si="3"/>
        <v>5</v>
      </c>
      <c r="L36" s="2">
        <f t="shared" si="4"/>
        <v>30</v>
      </c>
      <c r="M36" s="2">
        <f>MEDIAN(E36:G36)</f>
        <v>35</v>
      </c>
    </row>
    <row r="37" spans="1:13" x14ac:dyDescent="0.3">
      <c r="A37" s="6" t="s">
        <v>166</v>
      </c>
      <c r="B37" s="6" t="str">
        <f>VLOOKUP(A37,ITEM!A36:$F$40,2,0)</f>
        <v>Confectionery Products</v>
      </c>
      <c r="C37" s="39" t="str">
        <f>VLOOKUP(A37,ITEM!A36:$F$40,3,0)</f>
        <v>Cookies And Biscuits</v>
      </c>
      <c r="D37" s="39" t="str">
        <f>VLOOKUP(A37,ITEM!A36:$F$40,4,0)</f>
        <v>Almond biscuit</v>
      </c>
      <c r="E37" s="39">
        <f>SUMIF(MUTATION!$C$1:$C$40,A37,MUTATION!$B$1:$B$40)</f>
        <v>50</v>
      </c>
      <c r="F37" s="39">
        <f>SUMIF(MUTATION!$C$41:$C$79,A37,MUTATION!$B$41:$B$79)</f>
        <v>25</v>
      </c>
      <c r="G37" s="39">
        <f>SUMIF(MUTATION!$C$80:$C$118,A37,MUTATION!$B$80:$B$118)</f>
        <v>2</v>
      </c>
      <c r="H37" s="39">
        <f t="shared" si="0"/>
        <v>23</v>
      </c>
      <c r="I37" s="39">
        <f t="shared" si="1"/>
        <v>57500</v>
      </c>
      <c r="J37" s="2">
        <f t="shared" si="2"/>
        <v>50</v>
      </c>
      <c r="K37" s="2">
        <f t="shared" si="3"/>
        <v>2</v>
      </c>
      <c r="L37" s="2">
        <f t="shared" si="4"/>
        <v>25.666666666666668</v>
      </c>
      <c r="M37" s="2">
        <f>MEDIAN(E37:G37)</f>
        <v>25</v>
      </c>
    </row>
    <row r="38" spans="1:13" x14ac:dyDescent="0.3">
      <c r="A38" s="6" t="s">
        <v>167</v>
      </c>
      <c r="B38" s="6" t="str">
        <f>VLOOKUP(A38,ITEM!A37:$F$40,2,0)</f>
        <v>Confectionery Products</v>
      </c>
      <c r="C38" s="39" t="str">
        <f>VLOOKUP(A38,ITEM!A37:$F$40,3,0)</f>
        <v>Snack</v>
      </c>
      <c r="D38" s="39" t="str">
        <f>VLOOKUP(A38,ITEM!A37:$F$40,4,0)</f>
        <v>Bitterballen</v>
      </c>
      <c r="E38" s="39">
        <f>SUMIF(MUTATION!$C$1:$C$40,A38,MUTATION!$B$1:$B$40)</f>
        <v>50</v>
      </c>
      <c r="F38" s="39">
        <f>SUMIF(MUTATION!$C$41:$C$79,A38,MUTATION!$B$41:$B$79)</f>
        <v>15</v>
      </c>
      <c r="G38" s="39">
        <f>SUMIF(MUTATION!$C$80:$C$118,A38,MUTATION!$B$80:$B$118)</f>
        <v>2</v>
      </c>
      <c r="H38" s="39">
        <f t="shared" si="0"/>
        <v>33</v>
      </c>
      <c r="I38" s="39">
        <f t="shared" si="1"/>
        <v>49500</v>
      </c>
      <c r="J38" s="2">
        <f t="shared" si="2"/>
        <v>50</v>
      </c>
      <c r="K38" s="2">
        <f t="shared" si="3"/>
        <v>2</v>
      </c>
      <c r="L38" s="2">
        <f t="shared" si="4"/>
        <v>22.333333333333332</v>
      </c>
      <c r="M38" s="2">
        <f>MEDIAN(E38:G38)</f>
        <v>15</v>
      </c>
    </row>
    <row r="39" spans="1:13" x14ac:dyDescent="0.3">
      <c r="A39" s="6" t="s">
        <v>168</v>
      </c>
      <c r="B39" s="6" t="str">
        <f>VLOOKUP(A39,ITEM!A38:$F$40,2,0)</f>
        <v>Confectionery Products</v>
      </c>
      <c r="C39" s="39" t="str">
        <f>VLOOKUP(A39,ITEM!A38:$F$40,3,0)</f>
        <v>Snack</v>
      </c>
      <c r="D39" s="39" t="str">
        <f>VLOOKUP(A39,ITEM!A38:$F$40,4,0)</f>
        <v>Cracker nuts</v>
      </c>
      <c r="E39" s="39">
        <f>SUMIF(MUTATION!$C$1:$C$40,A39,MUTATION!$B$1:$B$40)</f>
        <v>50</v>
      </c>
      <c r="F39" s="39">
        <f>SUMIF(MUTATION!$C$41:$C$79,A39,MUTATION!$B$41:$B$79)</f>
        <v>25</v>
      </c>
      <c r="G39" s="39">
        <f>SUMIF(MUTATION!$C$80:$C$118,A39,MUTATION!$B$80:$B$118)</f>
        <v>2</v>
      </c>
      <c r="H39" s="39">
        <f t="shared" si="0"/>
        <v>23</v>
      </c>
      <c r="I39" s="39">
        <f t="shared" si="1"/>
        <v>57500</v>
      </c>
      <c r="J39" s="2">
        <f t="shared" si="2"/>
        <v>50</v>
      </c>
      <c r="K39" s="2">
        <f t="shared" si="3"/>
        <v>2</v>
      </c>
      <c r="L39" s="2">
        <f t="shared" si="4"/>
        <v>25.666666666666668</v>
      </c>
      <c r="M39" s="2">
        <f>MEDIAN(E39:G39)</f>
        <v>25</v>
      </c>
    </row>
    <row r="40" spans="1:13" x14ac:dyDescent="0.3">
      <c r="A40" s="6" t="s">
        <v>169</v>
      </c>
      <c r="B40" s="6" t="str">
        <f>VLOOKUP(A40,ITEM!A39:$F$40,2,0)</f>
        <v>Confectionery Products</v>
      </c>
      <c r="C40" s="39" t="str">
        <f>VLOOKUP(A40,ITEM!A39:$F$40,3,0)</f>
        <v>Snack</v>
      </c>
      <c r="D40" s="39" t="str">
        <f>VLOOKUP(A40,ITEM!A39:$F$40,4,0)</f>
        <v>Bubblegum</v>
      </c>
      <c r="E40" s="39">
        <f>SUMIF(MUTATION!$C$1:$C$40,A40,MUTATION!$B$1:$B$40)</f>
        <v>50</v>
      </c>
      <c r="F40" s="39">
        <f>SUMIF(MUTATION!$C$41:$C$79,A40,MUTATION!$B$41:$B$79)</f>
        <v>2</v>
      </c>
      <c r="G40" s="39">
        <f>SUMIF(MUTATION!$C$80:$C$118,A40,MUTATION!$B$80:$B$118)</f>
        <v>2</v>
      </c>
      <c r="H40" s="39">
        <f t="shared" si="0"/>
        <v>46</v>
      </c>
      <c r="I40" s="39">
        <f t="shared" si="1"/>
        <v>9200</v>
      </c>
      <c r="J40" s="2">
        <f t="shared" si="2"/>
        <v>50</v>
      </c>
      <c r="K40" s="2">
        <f t="shared" si="3"/>
        <v>2</v>
      </c>
      <c r="L40" s="2">
        <f t="shared" si="4"/>
        <v>18</v>
      </c>
      <c r="M40" s="2">
        <f>MEDIAN(E40:G40)</f>
        <v>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46E7B-F953-4346-B907-958B872740FA}">
  <dimension ref="A1:P35"/>
  <sheetViews>
    <sheetView zoomScale="59" zoomScaleNormal="59" workbookViewId="0">
      <selection activeCell="N38" sqref="N38"/>
    </sheetView>
  </sheetViews>
  <sheetFormatPr defaultRowHeight="14.4" x14ac:dyDescent="0.3"/>
  <cols>
    <col min="1" max="1" width="16.77734375" customWidth="1"/>
    <col min="2" max="2" width="18" customWidth="1"/>
    <col min="3" max="3" width="14.21875" customWidth="1"/>
    <col min="4" max="4" width="22.21875" customWidth="1"/>
    <col min="5" max="5" width="22.5546875" customWidth="1"/>
    <col min="6" max="6" width="16.21875" customWidth="1"/>
    <col min="7" max="7" width="22.5546875" customWidth="1"/>
    <col min="8" max="8" width="12" customWidth="1"/>
    <col min="10" max="10" width="24.88671875" customWidth="1"/>
    <col min="11" max="11" width="27.33203125" customWidth="1"/>
    <col min="12" max="12" width="15.88671875" customWidth="1"/>
    <col min="13" max="14" width="22.109375" customWidth="1"/>
  </cols>
  <sheetData>
    <row r="1" spans="1:16" ht="51.6" x14ac:dyDescent="0.9">
      <c r="A1" s="22"/>
      <c r="B1" s="29"/>
      <c r="C1" s="29"/>
      <c r="D1" s="29"/>
      <c r="E1" s="21" t="s">
        <v>282</v>
      </c>
      <c r="F1" s="29"/>
      <c r="G1" s="30"/>
      <c r="H1" s="20"/>
      <c r="J1" s="19"/>
      <c r="K1" s="19"/>
      <c r="L1" s="34" t="s">
        <v>286</v>
      </c>
      <c r="M1" s="19"/>
      <c r="N1" s="19"/>
      <c r="O1" s="23"/>
      <c r="P1" s="23"/>
    </row>
    <row r="2" spans="1:16" x14ac:dyDescent="0.3">
      <c r="A2" s="6" t="s">
        <v>264</v>
      </c>
      <c r="B2" s="6" t="s">
        <v>110</v>
      </c>
      <c r="C2" s="6" t="s">
        <v>216</v>
      </c>
      <c r="D2" s="6" t="str">
        <f>VLOOKUP(B2,ITEM!A1:$F$40,5,0)</f>
        <v>Cost Price Per Unit</v>
      </c>
      <c r="E2" s="6" t="s">
        <v>283</v>
      </c>
      <c r="F2" s="6" t="s">
        <v>115</v>
      </c>
      <c r="G2" s="6" t="s">
        <v>284</v>
      </c>
      <c r="H2" s="6" t="s">
        <v>285</v>
      </c>
      <c r="J2" s="2" t="s">
        <v>110</v>
      </c>
      <c r="K2" s="2" t="s">
        <v>113</v>
      </c>
      <c r="L2" s="2" t="s">
        <v>216</v>
      </c>
      <c r="M2" s="2" t="s">
        <v>114</v>
      </c>
      <c r="N2" s="2" t="s">
        <v>287</v>
      </c>
    </row>
    <row r="3" spans="1:16" x14ac:dyDescent="0.3">
      <c r="A3" s="7">
        <v>44508</v>
      </c>
      <c r="B3" s="6" t="s">
        <v>131</v>
      </c>
      <c r="C3" s="6">
        <f>VLOOKUP(B3,STOK!$A$1:$H$40,6,0)</f>
        <v>15</v>
      </c>
      <c r="D3" s="28">
        <f>VLOOKUP(B3,ITEM!A2:$F$40,5,0)</f>
        <v>25000</v>
      </c>
      <c r="E3" s="28">
        <f>C3*D3</f>
        <v>375000</v>
      </c>
      <c r="F3" s="28">
        <f>VLOOKUP(B3,ITEM!A2:$F$40,6,0)</f>
        <v>30000</v>
      </c>
      <c r="G3" s="28">
        <f>C3*F3</f>
        <v>450000</v>
      </c>
      <c r="H3" s="28">
        <f>(F3-D3)*C3</f>
        <v>75000</v>
      </c>
      <c r="J3" s="2" t="s">
        <v>131</v>
      </c>
      <c r="K3" s="2" t="str">
        <f>VLOOKUP(J3,ITEM!A1:$F$40,4,0)</f>
        <v>Strawberry Bread</v>
      </c>
      <c r="L3" s="2">
        <f>VLOOKUP(J3,STOK!$A$1:$H$40,7,0)</f>
        <v>1</v>
      </c>
      <c r="M3" s="27">
        <f>VLOOKUP(J3,ITEM!A2:$F$40,6,0)</f>
        <v>30000</v>
      </c>
      <c r="N3" s="27">
        <f>L3*M3</f>
        <v>30000</v>
      </c>
    </row>
    <row r="4" spans="1:16" x14ac:dyDescent="0.3">
      <c r="A4" s="7">
        <v>44509</v>
      </c>
      <c r="B4" s="6" t="s">
        <v>132</v>
      </c>
      <c r="C4" s="6">
        <f>VLOOKUP(B4,STOK!$A$1:$H$40,6,0)</f>
        <v>10</v>
      </c>
      <c r="D4" s="28">
        <f>VLOOKUP(B4,ITEM!A3:$F$40,5,0)</f>
        <v>50000</v>
      </c>
      <c r="E4" s="28">
        <f t="shared" ref="E4:E31" si="0">C4*D4</f>
        <v>500000</v>
      </c>
      <c r="F4" s="28">
        <f>VLOOKUP(B4,ITEM!A3:$F$40,6,0)</f>
        <v>55000</v>
      </c>
      <c r="G4" s="28">
        <f t="shared" ref="G4:G31" si="1">C4*F4</f>
        <v>550000</v>
      </c>
      <c r="H4" s="28">
        <f t="shared" ref="H4:H31" si="2">(F4-D4)*C4</f>
        <v>50000</v>
      </c>
      <c r="J4" s="2" t="s">
        <v>132</v>
      </c>
      <c r="K4" s="2" t="str">
        <f>VLOOKUP(J4,ITEM!A2:$F$40,4,0)</f>
        <v>Black Bread</v>
      </c>
      <c r="L4" s="2">
        <f>VLOOKUP(J4,STOK!$A$1:$H$40,7,0)</f>
        <v>1</v>
      </c>
      <c r="M4" s="27">
        <f>VLOOKUP(J4,ITEM!A3:$F$40,6,0)</f>
        <v>55000</v>
      </c>
      <c r="N4" s="27">
        <f t="shared" ref="N4:N31" si="3">L4*M4</f>
        <v>55000</v>
      </c>
    </row>
    <row r="5" spans="1:16" x14ac:dyDescent="0.3">
      <c r="A5" s="7">
        <v>44510</v>
      </c>
      <c r="B5" s="6" t="s">
        <v>133</v>
      </c>
      <c r="C5" s="6">
        <f>VLOOKUP(B5,STOK!$A$1:$H$40,6,0)</f>
        <v>30</v>
      </c>
      <c r="D5" s="28">
        <f>VLOOKUP(B5,ITEM!A4:$F$40,5,0)</f>
        <v>50000</v>
      </c>
      <c r="E5" s="28">
        <f t="shared" si="0"/>
        <v>1500000</v>
      </c>
      <c r="F5" s="28">
        <f>VLOOKUP(B5,ITEM!A4:$F$40,6,0)</f>
        <v>55000</v>
      </c>
      <c r="G5" s="28">
        <f t="shared" si="1"/>
        <v>1650000</v>
      </c>
      <c r="H5" s="28">
        <f t="shared" si="2"/>
        <v>150000</v>
      </c>
      <c r="J5" s="2" t="s">
        <v>133</v>
      </c>
      <c r="K5" s="2" t="str">
        <f>VLOOKUP(J5,ITEM!A3:$F$40,4,0)</f>
        <v>Bread Roll</v>
      </c>
      <c r="L5" s="2">
        <f>VLOOKUP(J5,STOK!$A$1:$H$40,7,0)</f>
        <v>1</v>
      </c>
      <c r="M5" s="27">
        <f>VLOOKUP(J5,ITEM!A4:$F$40,6,0)</f>
        <v>55000</v>
      </c>
      <c r="N5" s="27">
        <f t="shared" si="3"/>
        <v>55000</v>
      </c>
    </row>
    <row r="6" spans="1:16" x14ac:dyDescent="0.3">
      <c r="A6" s="7">
        <v>44511</v>
      </c>
      <c r="B6" s="6" t="s">
        <v>134</v>
      </c>
      <c r="C6" s="6">
        <f>VLOOKUP(B6,STOK!$A$1:$H$40,6,0)</f>
        <v>20</v>
      </c>
      <c r="D6" s="28">
        <f>VLOOKUP(B6,ITEM!A5:$F$40,5,0)</f>
        <v>25000</v>
      </c>
      <c r="E6" s="28">
        <f t="shared" si="0"/>
        <v>500000</v>
      </c>
      <c r="F6" s="28">
        <f>VLOOKUP(B6,ITEM!A5:$F$40,6,0)</f>
        <v>30000</v>
      </c>
      <c r="G6" s="28">
        <f t="shared" si="1"/>
        <v>600000</v>
      </c>
      <c r="H6" s="28">
        <f t="shared" si="2"/>
        <v>100000</v>
      </c>
      <c r="J6" s="2" t="s">
        <v>134</v>
      </c>
      <c r="K6" s="2" t="str">
        <f>VLOOKUP(J6,ITEM!A4:$F$40,4,0)</f>
        <v>Chocolate Bread</v>
      </c>
      <c r="L6" s="2">
        <f>VLOOKUP(J6,STOK!$A$1:$H$40,7,0)</f>
        <v>6</v>
      </c>
      <c r="M6" s="27">
        <f>VLOOKUP(J6,ITEM!A5:$F$40,6,0)</f>
        <v>30000</v>
      </c>
      <c r="N6" s="27">
        <f t="shared" si="3"/>
        <v>180000</v>
      </c>
    </row>
    <row r="7" spans="1:16" x14ac:dyDescent="0.3">
      <c r="A7" s="7">
        <v>44512</v>
      </c>
      <c r="B7" s="6" t="s">
        <v>135</v>
      </c>
      <c r="C7" s="6">
        <f>VLOOKUP(B7,STOK!$A$1:$H$40,6,0)</f>
        <v>20</v>
      </c>
      <c r="D7" s="28">
        <f>VLOOKUP(B7,ITEM!A6:$F$40,5,0)</f>
        <v>85000</v>
      </c>
      <c r="E7" s="28">
        <f t="shared" si="0"/>
        <v>1700000</v>
      </c>
      <c r="F7" s="28">
        <f>VLOOKUP(B7,ITEM!A6:$F$40,6,0)</f>
        <v>95000</v>
      </c>
      <c r="G7" s="28">
        <f t="shared" si="1"/>
        <v>1900000</v>
      </c>
      <c r="H7" s="28">
        <f t="shared" si="2"/>
        <v>200000</v>
      </c>
      <c r="J7" s="2" t="s">
        <v>135</v>
      </c>
      <c r="K7" s="2" t="str">
        <f>VLOOKUP(J7,ITEM!A5:$F$40,4,0)</f>
        <v>Masala Chicken On Toast</v>
      </c>
      <c r="L7" s="2">
        <f>VLOOKUP(J7,STOK!$A$1:$H$40,7,0)</f>
        <v>3</v>
      </c>
      <c r="M7" s="27">
        <f>VLOOKUP(J7,ITEM!A6:$F$40,6,0)</f>
        <v>95000</v>
      </c>
      <c r="N7" s="27">
        <f t="shared" si="3"/>
        <v>285000</v>
      </c>
    </row>
    <row r="8" spans="1:16" x14ac:dyDescent="0.3">
      <c r="A8" s="7">
        <v>44513</v>
      </c>
      <c r="B8" s="6" t="s">
        <v>136</v>
      </c>
      <c r="C8" s="6">
        <f>VLOOKUP(B8,STOK!$A$1:$H$40,6,0)</f>
        <v>15</v>
      </c>
      <c r="D8" s="28">
        <f>VLOOKUP(B8,ITEM!A7:$F$40,5,0)</f>
        <v>90000</v>
      </c>
      <c r="E8" s="28">
        <f t="shared" si="0"/>
        <v>1350000</v>
      </c>
      <c r="F8" s="28">
        <f>VLOOKUP(B8,ITEM!A7:$F$40,6,0)</f>
        <v>100000</v>
      </c>
      <c r="G8" s="28">
        <f t="shared" si="1"/>
        <v>1500000</v>
      </c>
      <c r="H8" s="28">
        <f t="shared" si="2"/>
        <v>150000</v>
      </c>
      <c r="J8" s="2" t="s">
        <v>136</v>
      </c>
      <c r="K8" s="2" t="str">
        <f>VLOOKUP(J8,ITEM!A6:$F$40,4,0)</f>
        <v>Mozzarella Toast</v>
      </c>
      <c r="L8" s="2">
        <f>VLOOKUP(J8,STOK!$A$1:$H$40,7,0)</f>
        <v>1</v>
      </c>
      <c r="M8" s="27">
        <f>VLOOKUP(J8,ITEM!A7:$F$40,6,0)</f>
        <v>100000</v>
      </c>
      <c r="N8" s="27">
        <f t="shared" si="3"/>
        <v>100000</v>
      </c>
    </row>
    <row r="9" spans="1:16" x14ac:dyDescent="0.3">
      <c r="A9" s="7">
        <v>44514</v>
      </c>
      <c r="B9" s="6" t="s">
        <v>137</v>
      </c>
      <c r="C9" s="6">
        <f>VLOOKUP(B9,STOK!$A$1:$H$40,6,0)</f>
        <v>25</v>
      </c>
      <c r="D9" s="28">
        <f>VLOOKUP(B9,ITEM!A8:$F$40,5,0)</f>
        <v>70000</v>
      </c>
      <c r="E9" s="28">
        <f t="shared" si="0"/>
        <v>1750000</v>
      </c>
      <c r="F9" s="28">
        <f>VLOOKUP(B9,ITEM!A8:$F$40,6,0)</f>
        <v>80000</v>
      </c>
      <c r="G9" s="28">
        <f t="shared" si="1"/>
        <v>2000000</v>
      </c>
      <c r="H9" s="28">
        <f t="shared" si="2"/>
        <v>250000</v>
      </c>
      <c r="J9" s="2" t="s">
        <v>137</v>
      </c>
      <c r="K9" s="2" t="str">
        <f>VLOOKUP(J9,ITEM!A7:$F$40,4,0)</f>
        <v>Bacon and Mushroom Toast</v>
      </c>
      <c r="L9" s="2">
        <f>VLOOKUP(J9,STOK!$A$1:$H$40,7,0)</f>
        <v>4</v>
      </c>
      <c r="M9" s="27">
        <f>VLOOKUP(J9,ITEM!A8:$F$40,6,0)</f>
        <v>80000</v>
      </c>
      <c r="N9" s="27">
        <f t="shared" si="3"/>
        <v>320000</v>
      </c>
    </row>
    <row r="10" spans="1:16" x14ac:dyDescent="0.3">
      <c r="A10" s="7">
        <v>44515</v>
      </c>
      <c r="B10" s="6" t="s">
        <v>138</v>
      </c>
      <c r="C10" s="6">
        <f>VLOOKUP(B10,STOK!$A$1:$H$40,6,0)</f>
        <v>15</v>
      </c>
      <c r="D10" s="28">
        <f>VLOOKUP(B10,ITEM!A9:$F$40,5,0)</f>
        <v>80000</v>
      </c>
      <c r="E10" s="28">
        <f t="shared" si="0"/>
        <v>1200000</v>
      </c>
      <c r="F10" s="28">
        <f>VLOOKUP(B10,ITEM!A9:$F$40,6,0)</f>
        <v>90000</v>
      </c>
      <c r="G10" s="28">
        <f t="shared" si="1"/>
        <v>1350000</v>
      </c>
      <c r="H10" s="28">
        <f t="shared" si="2"/>
        <v>150000</v>
      </c>
      <c r="J10" s="2" t="s">
        <v>138</v>
      </c>
      <c r="K10" s="2" t="str">
        <f>VLOOKUP(J10,ITEM!A8:$F$40,4,0)</f>
        <v>Masala Cheese French Toast</v>
      </c>
      <c r="L10" s="2">
        <f>VLOOKUP(J10,STOK!$A$1:$H$40,7,0)</f>
        <v>1</v>
      </c>
      <c r="M10" s="27">
        <f>VLOOKUP(J10,ITEM!A9:$F$40,6,0)</f>
        <v>90000</v>
      </c>
      <c r="N10" s="27">
        <f t="shared" si="3"/>
        <v>90000</v>
      </c>
    </row>
    <row r="11" spans="1:16" x14ac:dyDescent="0.3">
      <c r="A11" s="7">
        <v>44516</v>
      </c>
      <c r="B11" s="6" t="s">
        <v>139</v>
      </c>
      <c r="C11" s="6">
        <f>VLOOKUP(B11,STOK!$A$1:$H$40,6,0)</f>
        <v>15</v>
      </c>
      <c r="D11" s="28">
        <f>VLOOKUP(B11,ITEM!A10:$F$40,5,0)</f>
        <v>75000</v>
      </c>
      <c r="E11" s="28">
        <f t="shared" si="0"/>
        <v>1125000</v>
      </c>
      <c r="F11" s="28">
        <f>VLOOKUP(B11,ITEM!A10:$F$40,6,0)</f>
        <v>85000</v>
      </c>
      <c r="G11" s="28">
        <f t="shared" si="1"/>
        <v>1275000</v>
      </c>
      <c r="H11" s="28">
        <f t="shared" si="2"/>
        <v>150000</v>
      </c>
      <c r="J11" s="2" t="s">
        <v>139</v>
      </c>
      <c r="K11" s="2" t="str">
        <f>VLOOKUP(J11,ITEM!A9:$F$40,4,0)</f>
        <v>Prawn and Sesame Toast</v>
      </c>
      <c r="L11" s="2">
        <f>VLOOKUP(J11,STOK!$A$1:$H$40,7,0)</f>
        <v>5</v>
      </c>
      <c r="M11" s="27">
        <f>VLOOKUP(J11,ITEM!A10:$F$40,6,0)</f>
        <v>85000</v>
      </c>
      <c r="N11" s="27">
        <f t="shared" si="3"/>
        <v>425000</v>
      </c>
    </row>
    <row r="12" spans="1:16" x14ac:dyDescent="0.3">
      <c r="A12" s="7">
        <v>44517</v>
      </c>
      <c r="B12" s="6" t="s">
        <v>140</v>
      </c>
      <c r="C12" s="6">
        <f>VLOOKUP(B12,STOK!$A$1:$H$40,6,0)</f>
        <v>10</v>
      </c>
      <c r="D12" s="28">
        <f>VLOOKUP(B12,ITEM!A11:$F$40,5,0)</f>
        <v>43200</v>
      </c>
      <c r="E12" s="28">
        <f t="shared" si="0"/>
        <v>432000</v>
      </c>
      <c r="F12" s="28">
        <f>VLOOKUP(B12,ITEM!A11:$F$40,6,0)</f>
        <v>53200</v>
      </c>
      <c r="G12" s="28">
        <f t="shared" si="1"/>
        <v>532000</v>
      </c>
      <c r="H12" s="28">
        <f t="shared" si="2"/>
        <v>100000</v>
      </c>
      <c r="J12" s="2" t="s">
        <v>140</v>
      </c>
      <c r="K12" s="2" t="str">
        <f>VLOOKUP(J12,ITEM!A10:$F$40,4,0)</f>
        <v>Cob</v>
      </c>
      <c r="L12" s="2">
        <f>VLOOKUP(J12,STOK!$A$1:$H$40,7,0)</f>
        <v>2</v>
      </c>
      <c r="M12" s="27">
        <f>VLOOKUP(J12,ITEM!A11:$F$40,6,0)</f>
        <v>53200</v>
      </c>
      <c r="N12" s="27">
        <f t="shared" si="3"/>
        <v>106400</v>
      </c>
    </row>
    <row r="13" spans="1:16" x14ac:dyDescent="0.3">
      <c r="A13" s="7">
        <v>44518</v>
      </c>
      <c r="B13" s="6" t="s">
        <v>141</v>
      </c>
      <c r="C13" s="6">
        <f>VLOOKUP(B13,STOK!$A$1:$H$40,6,0)</f>
        <v>30</v>
      </c>
      <c r="D13" s="28">
        <f>VLOOKUP(B13,ITEM!A12:$F$40,5,0)</f>
        <v>30000</v>
      </c>
      <c r="E13" s="28">
        <f t="shared" si="0"/>
        <v>900000</v>
      </c>
      <c r="F13" s="28">
        <f>VLOOKUP(B13,ITEM!A12:$F$40,6,0)</f>
        <v>50000</v>
      </c>
      <c r="G13" s="28">
        <f t="shared" si="1"/>
        <v>1500000</v>
      </c>
      <c r="H13" s="28">
        <f t="shared" si="2"/>
        <v>600000</v>
      </c>
      <c r="J13" s="2" t="s">
        <v>141</v>
      </c>
      <c r="K13" s="2" t="str">
        <f>VLOOKUP(J13,ITEM!A11:$F$40,4,0)</f>
        <v>Burn</v>
      </c>
      <c r="L13" s="2">
        <f>VLOOKUP(J13,STOK!$A$1:$H$40,7,0)</f>
        <v>5</v>
      </c>
      <c r="M13" s="27">
        <f>VLOOKUP(J13,ITEM!A12:$F$40,6,0)</f>
        <v>50000</v>
      </c>
      <c r="N13" s="27">
        <f t="shared" si="3"/>
        <v>250000</v>
      </c>
    </row>
    <row r="14" spans="1:16" x14ac:dyDescent="0.3">
      <c r="A14" s="7">
        <v>44519</v>
      </c>
      <c r="B14" s="6" t="s">
        <v>142</v>
      </c>
      <c r="C14" s="6">
        <f>VLOOKUP(B14,STOK!$A$1:$H$40,6,0)</f>
        <v>35</v>
      </c>
      <c r="D14" s="28">
        <f>VLOOKUP(B14,ITEM!A13:$F$40,5,0)</f>
        <v>20000</v>
      </c>
      <c r="E14" s="28">
        <f t="shared" si="0"/>
        <v>700000</v>
      </c>
      <c r="F14" s="28">
        <f>VLOOKUP(B14,ITEM!A13:$F$40,6,0)</f>
        <v>40000</v>
      </c>
      <c r="G14" s="28">
        <f t="shared" si="1"/>
        <v>1400000</v>
      </c>
      <c r="H14" s="28">
        <f t="shared" si="2"/>
        <v>700000</v>
      </c>
      <c r="J14" s="2" t="s">
        <v>142</v>
      </c>
      <c r="K14" s="2" t="str">
        <f>VLOOKUP(J14,ITEM!A12:$F$40,4,0)</f>
        <v>French Roll</v>
      </c>
      <c r="L14" s="2">
        <f>VLOOKUP(J14,STOK!$A$1:$H$40,7,0)</f>
        <v>6</v>
      </c>
      <c r="M14" s="27">
        <f>VLOOKUP(J14,ITEM!A13:$F$40,6,0)</f>
        <v>40000</v>
      </c>
      <c r="N14" s="27">
        <f t="shared" si="3"/>
        <v>240000</v>
      </c>
    </row>
    <row r="15" spans="1:16" x14ac:dyDescent="0.3">
      <c r="A15" s="7">
        <v>44520</v>
      </c>
      <c r="B15" s="6" t="s">
        <v>143</v>
      </c>
      <c r="C15" s="6">
        <f>VLOOKUP(B15,STOK!$A$1:$H$40,6,0)</f>
        <v>25</v>
      </c>
      <c r="D15" s="28">
        <f>VLOOKUP(B15,ITEM!A14:$F$40,5,0)</f>
        <v>56400</v>
      </c>
      <c r="E15" s="28">
        <f t="shared" si="0"/>
        <v>1410000</v>
      </c>
      <c r="F15" s="28">
        <f>VLOOKUP(B15,ITEM!A14:$F$40,6,0)</f>
        <v>70000</v>
      </c>
      <c r="G15" s="28">
        <f t="shared" si="1"/>
        <v>1750000</v>
      </c>
      <c r="H15" s="28">
        <f t="shared" si="2"/>
        <v>340000</v>
      </c>
      <c r="J15" s="2" t="s">
        <v>143</v>
      </c>
      <c r="K15" s="2" t="str">
        <f>VLOOKUP(J15,ITEM!A13:$F$40,4,0)</f>
        <v>Sweet Roll</v>
      </c>
      <c r="L15" s="2">
        <f>VLOOKUP(J15,STOK!$A$1:$H$40,7,0)</f>
        <v>4</v>
      </c>
      <c r="M15" s="27">
        <f>VLOOKUP(J15,ITEM!A14:$F$40,6,0)</f>
        <v>70000</v>
      </c>
      <c r="N15" s="27">
        <f t="shared" si="3"/>
        <v>280000</v>
      </c>
    </row>
    <row r="16" spans="1:16" x14ac:dyDescent="0.3">
      <c r="A16" s="7">
        <v>44521</v>
      </c>
      <c r="B16" s="6" t="s">
        <v>144</v>
      </c>
      <c r="C16" s="6">
        <f>VLOOKUP(B16,STOK!$A$1:$H$40,6,0)</f>
        <v>10</v>
      </c>
      <c r="D16" s="28">
        <f>VLOOKUP(B16,ITEM!A15:$F$40,5,0)</f>
        <v>80000</v>
      </c>
      <c r="E16" s="28">
        <f t="shared" si="0"/>
        <v>800000</v>
      </c>
      <c r="F16" s="28">
        <f>VLOOKUP(B16,ITEM!A15:$F$40,6,0)</f>
        <v>90000</v>
      </c>
      <c r="G16" s="28">
        <f t="shared" si="1"/>
        <v>900000</v>
      </c>
      <c r="H16" s="28">
        <f t="shared" si="2"/>
        <v>100000</v>
      </c>
      <c r="J16" s="2" t="s">
        <v>144</v>
      </c>
      <c r="K16" s="2" t="str">
        <f>VLOOKUP(J16,ITEM!A14:$F$40,4,0)</f>
        <v>Pound Cake</v>
      </c>
      <c r="L16" s="2">
        <f>VLOOKUP(J16,STOK!$A$1:$H$40,7,0)</f>
        <v>2</v>
      </c>
      <c r="M16" s="27">
        <f>VLOOKUP(J16,ITEM!A15:$F$40,6,0)</f>
        <v>90000</v>
      </c>
      <c r="N16" s="27">
        <f t="shared" si="3"/>
        <v>180000</v>
      </c>
    </row>
    <row r="17" spans="1:14" x14ac:dyDescent="0.3">
      <c r="A17" s="7">
        <v>44522</v>
      </c>
      <c r="B17" s="6" t="s">
        <v>145</v>
      </c>
      <c r="C17" s="6">
        <f>VLOOKUP(B17,STOK!$A$1:$H$40,6,0)</f>
        <v>15</v>
      </c>
      <c r="D17" s="28">
        <f>VLOOKUP(B17,ITEM!A16:$F$40,5,0)</f>
        <v>75000</v>
      </c>
      <c r="E17" s="28">
        <f t="shared" si="0"/>
        <v>1125000</v>
      </c>
      <c r="F17" s="28">
        <f>VLOOKUP(B17,ITEM!A16:$F$40,6,0)</f>
        <v>95000</v>
      </c>
      <c r="G17" s="28">
        <f t="shared" si="1"/>
        <v>1425000</v>
      </c>
      <c r="H17" s="28">
        <f t="shared" si="2"/>
        <v>300000</v>
      </c>
      <c r="J17" s="2" t="s">
        <v>145</v>
      </c>
      <c r="K17" s="2" t="str">
        <f>VLOOKUP(J17,ITEM!A15:$F$40,4,0)</f>
        <v>Butter Cake</v>
      </c>
      <c r="L17" s="2">
        <f>VLOOKUP(J17,STOK!$A$1:$H$40,7,0)</f>
        <v>2</v>
      </c>
      <c r="M17" s="27">
        <f>VLOOKUP(J17,ITEM!A16:$F$40,6,0)</f>
        <v>95000</v>
      </c>
      <c r="N17" s="27">
        <f t="shared" si="3"/>
        <v>190000</v>
      </c>
    </row>
    <row r="18" spans="1:14" x14ac:dyDescent="0.3">
      <c r="A18" s="7">
        <v>44523</v>
      </c>
      <c r="B18" s="6" t="s">
        <v>146</v>
      </c>
      <c r="C18" s="6">
        <f>VLOOKUP(B18,STOK!$A$1:$H$40,6,0)</f>
        <v>20</v>
      </c>
      <c r="D18" s="28">
        <f>VLOOKUP(B18,ITEM!A17:$F$40,5,0)</f>
        <v>74500</v>
      </c>
      <c r="E18" s="28">
        <f t="shared" si="0"/>
        <v>1490000</v>
      </c>
      <c r="F18" s="28">
        <f>VLOOKUP(B18,ITEM!A17:$F$40,6,0)</f>
        <v>94500</v>
      </c>
      <c r="G18" s="28">
        <f t="shared" si="1"/>
        <v>1890000</v>
      </c>
      <c r="H18" s="28">
        <f t="shared" si="2"/>
        <v>400000</v>
      </c>
      <c r="J18" s="2" t="s">
        <v>146</v>
      </c>
      <c r="K18" s="2" t="str">
        <f>VLOOKUP(J18,ITEM!A16:$F$40,4,0)</f>
        <v>Genoise Cake</v>
      </c>
      <c r="L18" s="2">
        <f>VLOOKUP(J18,STOK!$A$1:$H$40,7,0)</f>
        <v>1</v>
      </c>
      <c r="M18" s="27">
        <f>VLOOKUP(J18,ITEM!A17:$F$40,6,0)</f>
        <v>94500</v>
      </c>
      <c r="N18" s="27">
        <f t="shared" si="3"/>
        <v>94500</v>
      </c>
    </row>
    <row r="19" spans="1:14" x14ac:dyDescent="0.3">
      <c r="A19" s="7">
        <v>44524</v>
      </c>
      <c r="B19" s="6" t="s">
        <v>147</v>
      </c>
      <c r="C19" s="6">
        <f>VLOOKUP(B19,STOK!$A$1:$H$40,6,0)</f>
        <v>25</v>
      </c>
      <c r="D19" s="28">
        <f>VLOOKUP(B19,ITEM!A18:$F$40,5,0)</f>
        <v>65000</v>
      </c>
      <c r="E19" s="28">
        <f t="shared" si="0"/>
        <v>1625000</v>
      </c>
      <c r="F19" s="28">
        <f>VLOOKUP(B19,ITEM!A18:$F$40,6,0)</f>
        <v>75000</v>
      </c>
      <c r="G19" s="28">
        <f t="shared" si="1"/>
        <v>1875000</v>
      </c>
      <c r="H19" s="28">
        <f t="shared" si="2"/>
        <v>250000</v>
      </c>
      <c r="J19" s="2" t="s">
        <v>147</v>
      </c>
      <c r="K19" s="2" t="str">
        <f>VLOOKUP(J19,ITEM!A17:$F$40,4,0)</f>
        <v>Chiffon Cake</v>
      </c>
      <c r="L19" s="2">
        <f>VLOOKUP(J19,STOK!$A$1:$H$40,7,0)</f>
        <v>2</v>
      </c>
      <c r="M19" s="27">
        <f>VLOOKUP(J19,ITEM!A18:$F$40,6,0)</f>
        <v>75000</v>
      </c>
      <c r="N19" s="27">
        <f t="shared" si="3"/>
        <v>150000</v>
      </c>
    </row>
    <row r="20" spans="1:14" x14ac:dyDescent="0.3">
      <c r="A20" s="7">
        <v>44525</v>
      </c>
      <c r="B20" s="6" t="s">
        <v>148</v>
      </c>
      <c r="C20" s="6">
        <f>VLOOKUP(B20,STOK!$A$1:$H$40,6,0)</f>
        <v>30</v>
      </c>
      <c r="D20" s="28">
        <f>VLOOKUP(B20,ITEM!A19:$F$40,5,0)</f>
        <v>90000</v>
      </c>
      <c r="E20" s="28">
        <f t="shared" si="0"/>
        <v>2700000</v>
      </c>
      <c r="F20" s="28">
        <f>VLOOKUP(B20,ITEM!A19:$F$40,6,0)</f>
        <v>100000</v>
      </c>
      <c r="G20" s="28">
        <f t="shared" si="1"/>
        <v>3000000</v>
      </c>
      <c r="H20" s="28">
        <f t="shared" si="2"/>
        <v>300000</v>
      </c>
      <c r="J20" s="2" t="s">
        <v>148</v>
      </c>
      <c r="K20" s="2" t="str">
        <f>VLOOKUP(J20,ITEM!A18:$F$40,4,0)</f>
        <v xml:space="preserve">Blueberry Yogurt </v>
      </c>
      <c r="L20" s="2">
        <f>VLOOKUP(J20,STOK!$A$1:$H$40,7,0)</f>
        <v>1</v>
      </c>
      <c r="M20" s="27">
        <f>VLOOKUP(J20,ITEM!A19:$F$40,6,0)</f>
        <v>100000</v>
      </c>
      <c r="N20" s="27">
        <f t="shared" si="3"/>
        <v>100000</v>
      </c>
    </row>
    <row r="21" spans="1:14" x14ac:dyDescent="0.3">
      <c r="A21" s="7">
        <v>44526</v>
      </c>
      <c r="B21" s="6" t="s">
        <v>149</v>
      </c>
      <c r="C21" s="6">
        <f>VLOOKUP(B21,STOK!$A$1:$H$40,6,0)</f>
        <v>35</v>
      </c>
      <c r="D21" s="28">
        <f>VLOOKUP(B21,ITEM!A20:$F$40,5,0)</f>
        <v>35000</v>
      </c>
      <c r="E21" s="28">
        <f t="shared" si="0"/>
        <v>1225000</v>
      </c>
      <c r="F21" s="28">
        <f>VLOOKUP(B21,ITEM!A20:$F$40,6,0)</f>
        <v>55000</v>
      </c>
      <c r="G21" s="28">
        <f t="shared" si="1"/>
        <v>1925000</v>
      </c>
      <c r="H21" s="28">
        <f t="shared" si="2"/>
        <v>700000</v>
      </c>
      <c r="J21" s="2" t="s">
        <v>149</v>
      </c>
      <c r="K21" s="2" t="str">
        <f>VLOOKUP(J21,ITEM!A19:$F$40,4,0)</f>
        <v>Original Yogurt</v>
      </c>
      <c r="L21" s="2">
        <f>VLOOKUP(J21,STOK!$A$1:$H$40,7,0)</f>
        <v>2</v>
      </c>
      <c r="M21" s="27">
        <f>VLOOKUP(J21,ITEM!A20:$F$40,6,0)</f>
        <v>55000</v>
      </c>
      <c r="N21" s="27">
        <f t="shared" si="3"/>
        <v>110000</v>
      </c>
    </row>
    <row r="22" spans="1:14" x14ac:dyDescent="0.3">
      <c r="A22" s="7">
        <v>44527</v>
      </c>
      <c r="B22" s="6" t="s">
        <v>150</v>
      </c>
      <c r="C22" s="6">
        <f>VLOOKUP(B22,STOK!$A$1:$H$40,6,0)</f>
        <v>25</v>
      </c>
      <c r="D22" s="28">
        <f>VLOOKUP(B22,ITEM!A21:$F$40,5,0)</f>
        <v>44000</v>
      </c>
      <c r="E22" s="28">
        <f t="shared" si="0"/>
        <v>1100000</v>
      </c>
      <c r="F22" s="28">
        <f>VLOOKUP(B22,ITEM!A21:$F$40,6,0)</f>
        <v>60000</v>
      </c>
      <c r="G22" s="28">
        <f t="shared" si="1"/>
        <v>1500000</v>
      </c>
      <c r="H22" s="28">
        <f t="shared" si="2"/>
        <v>400000</v>
      </c>
      <c r="J22" s="2" t="s">
        <v>150</v>
      </c>
      <c r="K22" s="2" t="str">
        <f>VLOOKUP(J22,ITEM!A20:$F$40,4,0)</f>
        <v>Strawberry Yogurt</v>
      </c>
      <c r="L22" s="2">
        <f>VLOOKUP(J22,STOK!$A$1:$H$40,7,0)</f>
        <v>1</v>
      </c>
      <c r="M22" s="27">
        <f>VLOOKUP(J22,ITEM!A21:$F$40,6,0)</f>
        <v>60000</v>
      </c>
      <c r="N22" s="27">
        <f t="shared" si="3"/>
        <v>60000</v>
      </c>
    </row>
    <row r="23" spans="1:14" x14ac:dyDescent="0.3">
      <c r="A23" s="7">
        <v>44528</v>
      </c>
      <c r="B23" s="6" t="s">
        <v>151</v>
      </c>
      <c r="C23" s="6">
        <f>VLOOKUP(B23,STOK!$A$1:$H$40,6,0)</f>
        <v>20</v>
      </c>
      <c r="D23" s="28">
        <f>VLOOKUP(B23,ITEM!A22:$F$40,5,0)</f>
        <v>22000</v>
      </c>
      <c r="E23" s="28">
        <f t="shared" si="0"/>
        <v>440000</v>
      </c>
      <c r="F23" s="28">
        <f>VLOOKUP(B23,ITEM!A22:$F$40,6,0)</f>
        <v>40000</v>
      </c>
      <c r="G23" s="28">
        <f t="shared" si="1"/>
        <v>800000</v>
      </c>
      <c r="H23" s="28">
        <f t="shared" si="2"/>
        <v>360000</v>
      </c>
      <c r="J23" s="2" t="s">
        <v>151</v>
      </c>
      <c r="K23" s="2" t="str">
        <f>VLOOKUP(J23,ITEM!A21:$F$40,4,0)</f>
        <v>Strawberry Milk</v>
      </c>
      <c r="L23" s="2">
        <f>VLOOKUP(J23,STOK!$A$1:$H$40,7,0)</f>
        <v>1</v>
      </c>
      <c r="M23" s="27">
        <f>VLOOKUP(J23,ITEM!A22:$F$40,6,0)</f>
        <v>40000</v>
      </c>
      <c r="N23" s="27">
        <f t="shared" si="3"/>
        <v>40000</v>
      </c>
    </row>
    <row r="24" spans="1:14" x14ac:dyDescent="0.3">
      <c r="A24" s="7">
        <v>44529</v>
      </c>
      <c r="B24" s="6" t="s">
        <v>152</v>
      </c>
      <c r="C24" s="6">
        <f>VLOOKUP(B24,STOK!$A$1:$H$40,6,0)</f>
        <v>30</v>
      </c>
      <c r="D24" s="28">
        <f>VLOOKUP(B24,ITEM!A23:$F$40,5,0)</f>
        <v>19500</v>
      </c>
      <c r="E24" s="28">
        <f t="shared" si="0"/>
        <v>585000</v>
      </c>
      <c r="F24" s="28">
        <f>VLOOKUP(B24,ITEM!A23:$F$40,6,0)</f>
        <v>39500</v>
      </c>
      <c r="G24" s="28">
        <f t="shared" si="1"/>
        <v>1185000</v>
      </c>
      <c r="H24" s="28">
        <f t="shared" si="2"/>
        <v>600000</v>
      </c>
      <c r="J24" s="2" t="s">
        <v>152</v>
      </c>
      <c r="K24" s="2" t="str">
        <f>VLOOKUP(J24,ITEM!A22:$F$40,4,0)</f>
        <v>Chocolate Milk</v>
      </c>
      <c r="L24" s="2">
        <f>VLOOKUP(J24,STOK!$A$1:$H$40,7,0)</f>
        <v>2</v>
      </c>
      <c r="M24" s="27">
        <f>VLOOKUP(J24,ITEM!A23:$F$40,6,0)</f>
        <v>39500</v>
      </c>
      <c r="N24" s="27">
        <f t="shared" si="3"/>
        <v>79000</v>
      </c>
    </row>
    <row r="25" spans="1:14" x14ac:dyDescent="0.3">
      <c r="A25" s="7">
        <v>44530</v>
      </c>
      <c r="B25" s="6" t="s">
        <v>164</v>
      </c>
      <c r="C25" s="6">
        <f>VLOOKUP(B25,STOK!$A$1:$H$40,6,0)</f>
        <v>25</v>
      </c>
      <c r="D25" s="28">
        <f>VLOOKUP(B25,ITEM!A24:$F$40,5,0)</f>
        <v>55000</v>
      </c>
      <c r="E25" s="28">
        <f t="shared" si="0"/>
        <v>1375000</v>
      </c>
      <c r="F25" s="28">
        <f>VLOOKUP(B25,ITEM!A24:$F$40,6,0)</f>
        <v>80000</v>
      </c>
      <c r="G25" s="28">
        <f t="shared" si="1"/>
        <v>2000000</v>
      </c>
      <c r="H25" s="28">
        <f t="shared" si="2"/>
        <v>625000</v>
      </c>
      <c r="J25" s="2" t="s">
        <v>164</v>
      </c>
      <c r="K25" s="2" t="str">
        <f>VLOOKUP(J25,ITEM!A23:$F$40,4,0)</f>
        <v>Acıbadem kurabiyesi</v>
      </c>
      <c r="L25" s="2">
        <f>VLOOKUP(J25,STOK!$A$1:$H$40,7,0)</f>
        <v>6</v>
      </c>
      <c r="M25" s="27">
        <f>VLOOKUP(J25,ITEM!A24:$F$40,6,0)</f>
        <v>80000</v>
      </c>
      <c r="N25" s="27">
        <f t="shared" si="3"/>
        <v>480000</v>
      </c>
    </row>
    <row r="26" spans="1:14" x14ac:dyDescent="0.3">
      <c r="A26" s="7">
        <v>44531</v>
      </c>
      <c r="B26" s="6" t="s">
        <v>165</v>
      </c>
      <c r="C26" s="6">
        <f>VLOOKUP(B26,STOK!$A$1:$H$40,6,0)</f>
        <v>35</v>
      </c>
      <c r="D26" s="28">
        <f>VLOOKUP(B26,ITEM!A25:$F$40,5,0)</f>
        <v>60000</v>
      </c>
      <c r="E26" s="28">
        <f t="shared" si="0"/>
        <v>2100000</v>
      </c>
      <c r="F26" s="28">
        <f>VLOOKUP(B26,ITEM!A25:$F$40,6,0)</f>
        <v>70000</v>
      </c>
      <c r="G26" s="28">
        <f t="shared" si="1"/>
        <v>2450000</v>
      </c>
      <c r="H26" s="28">
        <f t="shared" si="2"/>
        <v>350000</v>
      </c>
      <c r="J26" s="2" t="s">
        <v>165</v>
      </c>
      <c r="K26" s="2" t="str">
        <f>VLOOKUP(J26,ITEM!A24:$F$40,4,0)</f>
        <v>Afghan biscuits</v>
      </c>
      <c r="L26" s="2">
        <f>VLOOKUP(J26,STOK!$A$1:$H$40,7,0)</f>
        <v>5</v>
      </c>
      <c r="M26" s="27">
        <f>VLOOKUP(J26,ITEM!A25:$F$40,6,0)</f>
        <v>70000</v>
      </c>
      <c r="N26" s="27">
        <f t="shared" si="3"/>
        <v>350000</v>
      </c>
    </row>
    <row r="27" spans="1:14" x14ac:dyDescent="0.3">
      <c r="A27" s="7">
        <v>44532</v>
      </c>
      <c r="B27" s="6" t="s">
        <v>166</v>
      </c>
      <c r="C27" s="6">
        <f>VLOOKUP(B27,STOK!$A$1:$H$40,6,0)</f>
        <v>25</v>
      </c>
      <c r="D27" s="28">
        <f>VLOOKUP(B27,ITEM!A26:$F$40,5,0)</f>
        <v>80000</v>
      </c>
      <c r="E27" s="28">
        <f t="shared" si="0"/>
        <v>2000000</v>
      </c>
      <c r="F27" s="28">
        <f>VLOOKUP(B27,ITEM!A26:$F$40,6,0)</f>
        <v>90000</v>
      </c>
      <c r="G27" s="28">
        <f t="shared" si="1"/>
        <v>2250000</v>
      </c>
      <c r="H27" s="28">
        <f t="shared" si="2"/>
        <v>250000</v>
      </c>
      <c r="J27" s="2" t="s">
        <v>166</v>
      </c>
      <c r="K27" s="2" t="str">
        <f>VLOOKUP(J27,ITEM!A25:$F$40,4,0)</f>
        <v>Almond biscuit</v>
      </c>
      <c r="L27" s="2">
        <f>VLOOKUP(J27,STOK!$A$1:$H$40,7,0)</f>
        <v>2</v>
      </c>
      <c r="M27" s="27">
        <f>VLOOKUP(J27,ITEM!A26:$F$40,6,0)</f>
        <v>90000</v>
      </c>
      <c r="N27" s="27">
        <f t="shared" si="3"/>
        <v>180000</v>
      </c>
    </row>
    <row r="28" spans="1:14" x14ac:dyDescent="0.3">
      <c r="A28" s="7">
        <v>44533</v>
      </c>
      <c r="B28" s="6" t="s">
        <v>167</v>
      </c>
      <c r="C28" s="6">
        <f>VLOOKUP(B28,STOK!$A$1:$H$40,6,0)</f>
        <v>15</v>
      </c>
      <c r="D28" s="28">
        <f>VLOOKUP(B28,ITEM!A27:$F$40,5,0)</f>
        <v>43500</v>
      </c>
      <c r="E28" s="28">
        <f t="shared" si="0"/>
        <v>652500</v>
      </c>
      <c r="F28" s="28">
        <f>VLOOKUP(B28,ITEM!A27:$F$40,6,0)</f>
        <v>50000</v>
      </c>
      <c r="G28" s="28">
        <f t="shared" si="1"/>
        <v>750000</v>
      </c>
      <c r="H28" s="28">
        <f t="shared" si="2"/>
        <v>97500</v>
      </c>
      <c r="J28" s="2" t="s">
        <v>167</v>
      </c>
      <c r="K28" s="2" t="str">
        <f>VLOOKUP(J28,ITEM!A26:$F$40,4,0)</f>
        <v>Bitterballen</v>
      </c>
      <c r="L28" s="2">
        <f>VLOOKUP(J28,STOK!$A$1:$H$40,7,0)</f>
        <v>2</v>
      </c>
      <c r="M28" s="27">
        <f>VLOOKUP(J28,ITEM!A27:$F$40,6,0)</f>
        <v>50000</v>
      </c>
      <c r="N28" s="27">
        <f t="shared" si="3"/>
        <v>100000</v>
      </c>
    </row>
    <row r="29" spans="1:14" x14ac:dyDescent="0.3">
      <c r="A29" s="7">
        <v>44534</v>
      </c>
      <c r="B29" s="6" t="s">
        <v>168</v>
      </c>
      <c r="C29" s="6">
        <f>VLOOKUP(B29,STOK!$A$1:$H$40,6,0)</f>
        <v>25</v>
      </c>
      <c r="D29" s="28">
        <f>VLOOKUP(B29,ITEM!A28:$F$40,5,0)</f>
        <v>42500</v>
      </c>
      <c r="E29" s="28">
        <f t="shared" si="0"/>
        <v>1062500</v>
      </c>
      <c r="F29" s="28">
        <f>VLOOKUP(B29,ITEM!A28:$F$40,6,0)</f>
        <v>45000</v>
      </c>
      <c r="G29" s="28">
        <f t="shared" si="1"/>
        <v>1125000</v>
      </c>
      <c r="H29" s="28">
        <f t="shared" si="2"/>
        <v>62500</v>
      </c>
      <c r="J29" s="2" t="s">
        <v>168</v>
      </c>
      <c r="K29" s="2" t="str">
        <f>VLOOKUP(J29,ITEM!A27:$F$40,4,0)</f>
        <v>Cracker nuts</v>
      </c>
      <c r="L29" s="2">
        <f>VLOOKUP(J29,STOK!$A$1:$H$40,7,0)</f>
        <v>2</v>
      </c>
      <c r="M29" s="27">
        <f>VLOOKUP(J29,ITEM!A28:$F$40,6,0)</f>
        <v>45000</v>
      </c>
      <c r="N29" s="27">
        <f t="shared" si="3"/>
        <v>90000</v>
      </c>
    </row>
    <row r="30" spans="1:14" x14ac:dyDescent="0.3">
      <c r="A30" s="7">
        <v>44535</v>
      </c>
      <c r="B30" s="6" t="s">
        <v>169</v>
      </c>
      <c r="C30" s="6">
        <f>VLOOKUP(B30,STOK!$A$1:$H$40,6,0)</f>
        <v>2</v>
      </c>
      <c r="D30" s="28">
        <f>VLOOKUP(B30,ITEM!A29:$F$40,5,0)</f>
        <v>41500</v>
      </c>
      <c r="E30" s="28">
        <f t="shared" si="0"/>
        <v>83000</v>
      </c>
      <c r="F30" s="28">
        <f>VLOOKUP(B30,ITEM!A29:$F$40,6,0)</f>
        <v>45000</v>
      </c>
      <c r="G30" s="28">
        <f t="shared" si="1"/>
        <v>90000</v>
      </c>
      <c r="H30" s="28">
        <f t="shared" si="2"/>
        <v>7000</v>
      </c>
      <c r="J30" s="2" t="s">
        <v>169</v>
      </c>
      <c r="K30" s="2" t="str">
        <f>VLOOKUP(J30,ITEM!A28:$F$40,4,0)</f>
        <v>Bubblegum</v>
      </c>
      <c r="L30" s="2">
        <f>VLOOKUP(J30,STOK!$A$1:$H$40,7,0)</f>
        <v>2</v>
      </c>
      <c r="M30" s="27">
        <f>VLOOKUP(J30,ITEM!A29:$F$40,6,0)</f>
        <v>45000</v>
      </c>
      <c r="N30" s="27">
        <f t="shared" si="3"/>
        <v>90000</v>
      </c>
    </row>
    <row r="31" spans="1:14" x14ac:dyDescent="0.3">
      <c r="A31" s="7">
        <v>44536</v>
      </c>
      <c r="B31" s="6" t="s">
        <v>159</v>
      </c>
      <c r="C31" s="6">
        <f>VLOOKUP(B31,STOK!$A$1:$H$40,6,0)</f>
        <v>30</v>
      </c>
      <c r="D31" s="28">
        <f>VLOOKUP(B31,ITEM!A30:$F$40,5,0)</f>
        <v>94000</v>
      </c>
      <c r="E31" s="28">
        <f t="shared" si="0"/>
        <v>2820000</v>
      </c>
      <c r="F31" s="28">
        <f>VLOOKUP(B31,ITEM!A30:$F$40,6,0)</f>
        <v>120000</v>
      </c>
      <c r="G31" s="28">
        <f t="shared" si="1"/>
        <v>3600000</v>
      </c>
      <c r="H31" s="28">
        <f t="shared" si="2"/>
        <v>780000</v>
      </c>
      <c r="J31" s="36" t="s">
        <v>159</v>
      </c>
      <c r="K31" s="2" t="str">
        <f>VLOOKUP(J31,ITEM!A29:$F$40,4,0)</f>
        <v>Kit Kat</v>
      </c>
      <c r="L31" s="2">
        <f>VLOOKUP(J31,STOK!$A$1:$H$40,7,0)</f>
        <v>2</v>
      </c>
      <c r="M31" s="27">
        <f>VLOOKUP(J31,ITEM!A30:$F$40,6,0)</f>
        <v>120000</v>
      </c>
      <c r="N31" s="27">
        <f t="shared" si="3"/>
        <v>240000</v>
      </c>
    </row>
    <row r="32" spans="1:14" x14ac:dyDescent="0.3">
      <c r="J32" s="35" t="s">
        <v>289</v>
      </c>
      <c r="K32" s="32"/>
      <c r="L32" s="32"/>
      <c r="M32" s="32"/>
      <c r="N32" s="37">
        <f>SUM(N3:N31)</f>
        <v>4949900</v>
      </c>
    </row>
    <row r="35" spans="10:14" ht="51.6" x14ac:dyDescent="0.95">
      <c r="J35" s="33" t="s">
        <v>288</v>
      </c>
      <c r="K35" s="31"/>
      <c r="L35" s="31"/>
      <c r="M35" s="32"/>
      <c r="N35" s="37">
        <f>SUM(H1:H31)-N32</f>
        <v>3647100</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EEFC8-B995-4A4F-96DF-D031A8BCF695}">
  <dimension ref="A1:B30"/>
  <sheetViews>
    <sheetView workbookViewId="0">
      <selection activeCell="B21" sqref="B21"/>
    </sheetView>
  </sheetViews>
  <sheetFormatPr defaultRowHeight="14.4" x14ac:dyDescent="0.3"/>
  <cols>
    <col min="1" max="1" width="24.21875" customWidth="1"/>
    <col min="2" max="2" width="12.88671875" customWidth="1"/>
  </cols>
  <sheetData>
    <row r="1" spans="1:2" x14ac:dyDescent="0.3">
      <c r="A1" s="38" t="s">
        <v>1</v>
      </c>
      <c r="B1" s="38" t="s">
        <v>295</v>
      </c>
    </row>
    <row r="2" spans="1:2" x14ac:dyDescent="0.3">
      <c r="A2" s="39" t="s">
        <v>10</v>
      </c>
      <c r="B2" s="2">
        <f>COUNTIF(TRANSACTION!D1:P30,Table5[[#This Row],[Quantity]])</f>
        <v>6</v>
      </c>
    </row>
    <row r="3" spans="1:2" x14ac:dyDescent="0.3">
      <c r="A3" s="39" t="s">
        <v>11</v>
      </c>
      <c r="B3" s="2">
        <f>COUNTIF(TRANSACTION!D2:P31,Table5[[#This Row],[Quantity]])</f>
        <v>3</v>
      </c>
    </row>
    <row r="4" spans="1:2" x14ac:dyDescent="0.3">
      <c r="A4" s="39" t="s">
        <v>12</v>
      </c>
      <c r="B4" s="2">
        <f>COUNTIF(TRANSACTION!D3:P32,Table5[[#This Row],[Quantity]])</f>
        <v>5</v>
      </c>
    </row>
    <row r="5" spans="1:2" x14ac:dyDescent="0.3">
      <c r="A5" s="39" t="s">
        <v>13</v>
      </c>
      <c r="B5" s="2">
        <f>COUNTIF(TRANSACTION!D4:P33,Table5[[#This Row],[Quantity]])</f>
        <v>4</v>
      </c>
    </row>
    <row r="6" spans="1:2" x14ac:dyDescent="0.3">
      <c r="A6" s="39" t="s">
        <v>14</v>
      </c>
      <c r="B6" s="2">
        <f>COUNTIF(TRANSACTION!D5:P34,Table5[[#This Row],[Quantity]])</f>
        <v>4</v>
      </c>
    </row>
    <row r="7" spans="1:2" x14ac:dyDescent="0.3">
      <c r="A7" s="39" t="s">
        <v>15</v>
      </c>
      <c r="B7" s="2">
        <f>COUNTIF(TRANSACTION!D6:P35,Table5[[#This Row],[Quantity]])</f>
        <v>5</v>
      </c>
    </row>
    <row r="8" spans="1:2" x14ac:dyDescent="0.3">
      <c r="A8" s="39" t="s">
        <v>16</v>
      </c>
      <c r="B8" s="2">
        <f>COUNTIF(TRANSACTION!D7:P36,Table5[[#This Row],[Quantity]])</f>
        <v>7</v>
      </c>
    </row>
    <row r="9" spans="1:2" x14ac:dyDescent="0.3">
      <c r="A9" s="39" t="s">
        <v>44</v>
      </c>
      <c r="B9" s="2">
        <f>COUNTIF(TRANSACTION!D8:P37,Table5[[#This Row],[Quantity]])</f>
        <v>4</v>
      </c>
    </row>
    <row r="10" spans="1:2" x14ac:dyDescent="0.3">
      <c r="A10" s="39" t="s">
        <v>17</v>
      </c>
      <c r="B10" s="2">
        <f>COUNTIF(TRANSACTION!D9:P38,Table5[[#This Row],[Quantity]])</f>
        <v>4</v>
      </c>
    </row>
    <row r="11" spans="1:2" x14ac:dyDescent="0.3">
      <c r="A11" s="39" t="s">
        <v>18</v>
      </c>
      <c r="B11" s="2">
        <f>COUNTIF(TRANSACTION!D10:P39,Table5[[#This Row],[Quantity]])</f>
        <v>2</v>
      </c>
    </row>
    <row r="12" spans="1:2" x14ac:dyDescent="0.3">
      <c r="A12" s="39" t="s">
        <v>19</v>
      </c>
      <c r="B12" s="2">
        <f>COUNTIF(TRANSACTION!D11:P40,Table5[[#This Row],[Quantity]])</f>
        <v>4</v>
      </c>
    </row>
    <row r="13" spans="1:2" x14ac:dyDescent="0.3">
      <c r="A13" s="39" t="s">
        <v>24</v>
      </c>
      <c r="B13" s="2">
        <f>COUNTIF(TRANSACTION!D12:P41,Table5[[#This Row],[Quantity]])</f>
        <v>3</v>
      </c>
    </row>
    <row r="14" spans="1:2" x14ac:dyDescent="0.3">
      <c r="A14" s="39" t="s">
        <v>25</v>
      </c>
      <c r="B14" s="2">
        <f>COUNTIF(TRANSACTION!D13:P42,Table5[[#This Row],[Quantity]])</f>
        <v>6</v>
      </c>
    </row>
    <row r="15" spans="1:2" x14ac:dyDescent="0.3">
      <c r="A15" s="39" t="s">
        <v>26</v>
      </c>
      <c r="B15" s="2">
        <f>COUNTIF(TRANSACTION!D14:P43,Table5[[#This Row],[Quantity]])</f>
        <v>1</v>
      </c>
    </row>
    <row r="16" spans="1:2" x14ac:dyDescent="0.3">
      <c r="A16" s="39" t="s">
        <v>27</v>
      </c>
      <c r="B16" s="2">
        <f>COUNTIF(TRANSACTION!D15:P44,Table5[[#This Row],[Quantity]])</f>
        <v>2</v>
      </c>
    </row>
    <row r="17" spans="1:2" x14ac:dyDescent="0.3">
      <c r="A17" s="39" t="s">
        <v>28</v>
      </c>
      <c r="B17" s="2">
        <f>COUNTIF(TRANSACTION!D16:P45,Table5[[#This Row],[Quantity]])</f>
        <v>2</v>
      </c>
    </row>
    <row r="18" spans="1:2" x14ac:dyDescent="0.3">
      <c r="A18" s="39" t="s">
        <v>29</v>
      </c>
      <c r="B18" s="2">
        <f>COUNTIF(TRANSACTION!D17:P46,Table5[[#This Row],[Quantity]])</f>
        <v>5</v>
      </c>
    </row>
    <row r="19" spans="1:2" x14ac:dyDescent="0.3">
      <c r="A19" s="39" t="s">
        <v>56</v>
      </c>
      <c r="B19" s="2">
        <f>COUNTIF(TRANSACTION!D18:P47,Table5[[#This Row],[Quantity]])</f>
        <v>3</v>
      </c>
    </row>
    <row r="20" spans="1:2" x14ac:dyDescent="0.3">
      <c r="A20" s="39" t="s">
        <v>30</v>
      </c>
      <c r="B20" s="2">
        <f>COUNTIF(TRANSACTION!D19:P48,Table5[[#This Row],[Quantity]])</f>
        <v>2</v>
      </c>
    </row>
    <row r="21" spans="1:2" x14ac:dyDescent="0.3">
      <c r="A21" s="39" t="s">
        <v>31</v>
      </c>
      <c r="B21" s="2">
        <f>COUNTIF(TRANSACTION!D20:P49,Table5[[#This Row],[Quantity]])</f>
        <v>4</v>
      </c>
    </row>
    <row r="22" spans="1:2" x14ac:dyDescent="0.3">
      <c r="A22" s="39" t="s">
        <v>32</v>
      </c>
      <c r="B22" s="2">
        <f>COUNTIF(TRANSACTION!D21:P50,Table5[[#This Row],[Quantity]])</f>
        <v>1</v>
      </c>
    </row>
    <row r="23" spans="1:2" x14ac:dyDescent="0.3">
      <c r="A23" s="39" t="s">
        <v>61</v>
      </c>
      <c r="B23" s="2">
        <f>COUNTIF(TRANSACTION!D22:P51,Table5[[#This Row],[Quantity]])</f>
        <v>2</v>
      </c>
    </row>
    <row r="24" spans="1:2" x14ac:dyDescent="0.3">
      <c r="A24" s="39" t="s">
        <v>33</v>
      </c>
      <c r="B24" s="2">
        <f>COUNTIF(TRANSACTION!D23:P52,Table5[[#This Row],[Quantity]])</f>
        <v>3</v>
      </c>
    </row>
    <row r="25" spans="1:2" x14ac:dyDescent="0.3">
      <c r="A25" s="39" t="s">
        <v>20</v>
      </c>
      <c r="B25" s="2">
        <f>COUNTIF(TRANSACTION!D24:P53,Table5[[#This Row],[Quantity]])</f>
        <v>1</v>
      </c>
    </row>
    <row r="26" spans="1:2" x14ac:dyDescent="0.3">
      <c r="A26" s="39" t="s">
        <v>21</v>
      </c>
      <c r="B26" s="2">
        <f>COUNTIF(TRANSACTION!D25:P54,Table5[[#This Row],[Quantity]])</f>
        <v>2</v>
      </c>
    </row>
    <row r="27" spans="1:2" x14ac:dyDescent="0.3">
      <c r="A27" s="39" t="s">
        <v>22</v>
      </c>
      <c r="B27" s="2">
        <f>COUNTIF(TRANSACTION!D26:P55,Table5[[#This Row],[Quantity]])</f>
        <v>1</v>
      </c>
    </row>
    <row r="28" spans="1:2" x14ac:dyDescent="0.3">
      <c r="A28" s="39" t="s">
        <v>34</v>
      </c>
      <c r="B28" s="2">
        <f>COUNTIF(TRANSACTION!D27:P56,Table5[[#This Row],[Quantity]])</f>
        <v>1</v>
      </c>
    </row>
    <row r="29" spans="1:2" x14ac:dyDescent="0.3">
      <c r="A29" s="39" t="s">
        <v>23</v>
      </c>
      <c r="B29" s="2">
        <f>COUNTIF(TRANSACTION!D28:P57,Table5[[#This Row],[Quantity]])</f>
        <v>1</v>
      </c>
    </row>
    <row r="30" spans="1:2" x14ac:dyDescent="0.3">
      <c r="A30" s="39" t="s">
        <v>35</v>
      </c>
      <c r="B30" s="2">
        <f>COUNTIF(TRANSACTION!D29:P58,Table5[[#This Row],[Quantity]])</f>
        <v>1</v>
      </c>
    </row>
  </sheetData>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DC514-D270-42CC-A78A-BF6C71ADC50E}">
  <dimension ref="I3:L62"/>
  <sheetViews>
    <sheetView workbookViewId="0">
      <selection activeCell="H25" sqref="H25"/>
    </sheetView>
  </sheetViews>
  <sheetFormatPr defaultRowHeight="14.4" x14ac:dyDescent="0.3"/>
  <cols>
    <col min="9" max="9" width="27" bestFit="1" customWidth="1"/>
    <col min="10" max="10" width="16.44140625" bestFit="1" customWidth="1"/>
    <col min="11" max="11" width="15.33203125" bestFit="1" customWidth="1"/>
    <col min="12" max="12" width="14.88671875" bestFit="1" customWidth="1"/>
    <col min="13" max="38" width="15.5546875" bestFit="1" customWidth="1"/>
    <col min="39" max="39" width="10.77734375" bestFit="1" customWidth="1"/>
  </cols>
  <sheetData>
    <row r="3" spans="9:12" x14ac:dyDescent="0.3">
      <c r="I3" s="42" t="s">
        <v>297</v>
      </c>
      <c r="J3" t="s">
        <v>296</v>
      </c>
      <c r="K3" t="s">
        <v>300</v>
      </c>
      <c r="L3" t="s">
        <v>301</v>
      </c>
    </row>
    <row r="4" spans="9:12" x14ac:dyDescent="0.3">
      <c r="I4" s="43" t="s">
        <v>203</v>
      </c>
      <c r="J4" s="41"/>
      <c r="K4" s="41"/>
      <c r="L4" s="41"/>
    </row>
    <row r="5" spans="9:12" x14ac:dyDescent="0.3">
      <c r="I5" s="44" t="s">
        <v>302</v>
      </c>
      <c r="J5" s="45">
        <v>400000</v>
      </c>
      <c r="K5" s="45">
        <v>80000</v>
      </c>
      <c r="L5" s="41">
        <v>25</v>
      </c>
    </row>
    <row r="6" spans="9:12" x14ac:dyDescent="0.3">
      <c r="I6" s="43" t="s">
        <v>204</v>
      </c>
      <c r="J6" s="45"/>
      <c r="K6" s="45"/>
      <c r="L6" s="41"/>
    </row>
    <row r="7" spans="9:12" x14ac:dyDescent="0.3">
      <c r="I7" s="44" t="s">
        <v>302</v>
      </c>
      <c r="J7" s="45">
        <v>490000</v>
      </c>
      <c r="K7" s="45">
        <v>70000</v>
      </c>
      <c r="L7" s="41">
        <v>35</v>
      </c>
    </row>
    <row r="8" spans="9:12" x14ac:dyDescent="0.3">
      <c r="I8" s="43" t="s">
        <v>205</v>
      </c>
      <c r="J8" s="45"/>
      <c r="K8" s="45"/>
      <c r="L8" s="41"/>
    </row>
    <row r="9" spans="9:12" x14ac:dyDescent="0.3">
      <c r="I9" s="44" t="s">
        <v>302</v>
      </c>
      <c r="J9" s="45">
        <v>450000</v>
      </c>
      <c r="K9" s="45">
        <v>90000</v>
      </c>
      <c r="L9" s="41">
        <v>25</v>
      </c>
    </row>
    <row r="10" spans="9:12" x14ac:dyDescent="0.3">
      <c r="I10" s="43" t="s">
        <v>176</v>
      </c>
      <c r="J10" s="45"/>
      <c r="K10" s="45"/>
      <c r="L10" s="41"/>
    </row>
    <row r="11" spans="9:12" x14ac:dyDescent="0.3">
      <c r="I11" s="44" t="s">
        <v>302</v>
      </c>
      <c r="J11" s="45">
        <v>400000</v>
      </c>
      <c r="K11" s="45">
        <v>80000</v>
      </c>
      <c r="L11" s="41">
        <v>25</v>
      </c>
    </row>
    <row r="12" spans="9:12" x14ac:dyDescent="0.3">
      <c r="I12" s="43" t="s">
        <v>206</v>
      </c>
      <c r="J12" s="45"/>
      <c r="K12" s="45"/>
      <c r="L12" s="41"/>
    </row>
    <row r="13" spans="9:12" x14ac:dyDescent="0.3">
      <c r="I13" s="44" t="s">
        <v>302</v>
      </c>
      <c r="J13" s="45">
        <v>150000</v>
      </c>
      <c r="K13" s="45">
        <v>50000</v>
      </c>
      <c r="L13" s="41">
        <v>15</v>
      </c>
    </row>
    <row r="14" spans="9:12" x14ac:dyDescent="0.3">
      <c r="I14" s="43" t="s">
        <v>170</v>
      </c>
      <c r="J14" s="45"/>
      <c r="K14" s="45"/>
      <c r="L14" s="41"/>
    </row>
    <row r="15" spans="9:12" x14ac:dyDescent="0.3">
      <c r="I15" s="44" t="s">
        <v>302</v>
      </c>
      <c r="J15" s="45">
        <v>110000</v>
      </c>
      <c r="K15" s="45">
        <v>55000</v>
      </c>
      <c r="L15" s="41">
        <v>10</v>
      </c>
    </row>
    <row r="16" spans="9:12" x14ac:dyDescent="0.3">
      <c r="I16" s="43" t="s">
        <v>299</v>
      </c>
      <c r="J16" s="45"/>
      <c r="K16" s="45"/>
      <c r="L16" s="41"/>
    </row>
    <row r="17" spans="9:12" x14ac:dyDescent="0.3">
      <c r="I17" s="44" t="s">
        <v>302</v>
      </c>
      <c r="J17" s="45">
        <v>600000</v>
      </c>
      <c r="K17" s="45">
        <v>100000</v>
      </c>
      <c r="L17" s="41">
        <v>30</v>
      </c>
    </row>
    <row r="18" spans="9:12" x14ac:dyDescent="0.3">
      <c r="I18" s="43" t="s">
        <v>171</v>
      </c>
      <c r="J18" s="45"/>
      <c r="K18" s="45"/>
      <c r="L18" s="41"/>
    </row>
    <row r="19" spans="9:12" x14ac:dyDescent="0.3">
      <c r="I19" s="44" t="s">
        <v>302</v>
      </c>
      <c r="J19" s="45">
        <v>330000</v>
      </c>
      <c r="K19" s="45">
        <v>55000</v>
      </c>
      <c r="L19" s="41">
        <v>30</v>
      </c>
    </row>
    <row r="20" spans="9:12" x14ac:dyDescent="0.3">
      <c r="I20" s="43" t="s">
        <v>208</v>
      </c>
      <c r="J20" s="45"/>
      <c r="K20" s="45"/>
      <c r="L20" s="41"/>
    </row>
    <row r="21" spans="9:12" x14ac:dyDescent="0.3">
      <c r="I21" s="44" t="s">
        <v>303</v>
      </c>
      <c r="J21" s="45">
        <v>90000</v>
      </c>
      <c r="K21" s="45">
        <v>45000</v>
      </c>
      <c r="L21" s="41">
        <v>2</v>
      </c>
    </row>
    <row r="22" spans="9:12" x14ac:dyDescent="0.3">
      <c r="I22" s="43" t="s">
        <v>180</v>
      </c>
      <c r="J22" s="45"/>
      <c r="K22" s="45"/>
      <c r="L22" s="41"/>
    </row>
    <row r="23" spans="9:12" x14ac:dyDescent="0.3">
      <c r="I23" s="44" t="s">
        <v>302</v>
      </c>
      <c r="J23" s="45">
        <v>300000</v>
      </c>
      <c r="K23" s="45">
        <v>50000</v>
      </c>
      <c r="L23" s="41">
        <v>30</v>
      </c>
    </row>
    <row r="24" spans="9:12" x14ac:dyDescent="0.3">
      <c r="I24" s="43" t="s">
        <v>184</v>
      </c>
      <c r="J24" s="45"/>
      <c r="K24" s="45"/>
      <c r="L24" s="41"/>
    </row>
    <row r="25" spans="9:12" x14ac:dyDescent="0.3">
      <c r="I25" s="44" t="s">
        <v>302</v>
      </c>
      <c r="J25" s="45">
        <v>285000</v>
      </c>
      <c r="K25" s="45">
        <v>95000</v>
      </c>
      <c r="L25" s="41">
        <v>15</v>
      </c>
    </row>
    <row r="26" spans="9:12" x14ac:dyDescent="0.3">
      <c r="I26" s="43" t="s">
        <v>186</v>
      </c>
      <c r="J26" s="45"/>
      <c r="K26" s="45"/>
      <c r="L26" s="41"/>
    </row>
    <row r="27" spans="9:12" x14ac:dyDescent="0.3">
      <c r="I27" s="44" t="s">
        <v>302</v>
      </c>
      <c r="J27" s="45">
        <v>375000</v>
      </c>
      <c r="K27" s="45">
        <v>75000</v>
      </c>
      <c r="L27" s="41">
        <v>25</v>
      </c>
    </row>
    <row r="28" spans="9:12" x14ac:dyDescent="0.3">
      <c r="I28" s="43" t="s">
        <v>172</v>
      </c>
      <c r="J28" s="45"/>
      <c r="K28" s="45"/>
      <c r="L28" s="41"/>
    </row>
    <row r="29" spans="9:12" x14ac:dyDescent="0.3">
      <c r="I29" s="44" t="s">
        <v>302</v>
      </c>
      <c r="J29" s="45">
        <v>120000</v>
      </c>
      <c r="K29" s="45">
        <v>30000</v>
      </c>
      <c r="L29" s="41">
        <v>20</v>
      </c>
    </row>
    <row r="30" spans="9:12" x14ac:dyDescent="0.3">
      <c r="I30" s="43" t="s">
        <v>173</v>
      </c>
      <c r="J30" s="45"/>
      <c r="K30" s="45"/>
      <c r="L30" s="41"/>
    </row>
    <row r="31" spans="9:12" x14ac:dyDescent="0.3">
      <c r="I31" s="44" t="s">
        <v>302</v>
      </c>
      <c r="J31" s="45">
        <v>237000</v>
      </c>
      <c r="K31" s="45">
        <v>39500</v>
      </c>
      <c r="L31" s="41">
        <v>30</v>
      </c>
    </row>
    <row r="32" spans="9:12" x14ac:dyDescent="0.3">
      <c r="I32" s="43" t="s">
        <v>179</v>
      </c>
      <c r="J32" s="45"/>
      <c r="K32" s="45"/>
      <c r="L32" s="41"/>
    </row>
    <row r="33" spans="9:12" x14ac:dyDescent="0.3">
      <c r="I33" s="44" t="s">
        <v>302</v>
      </c>
      <c r="J33" s="45">
        <v>106400</v>
      </c>
      <c r="K33" s="45">
        <v>53200</v>
      </c>
      <c r="L33" s="41">
        <v>10</v>
      </c>
    </row>
    <row r="34" spans="9:12" x14ac:dyDescent="0.3">
      <c r="I34" s="43" t="s">
        <v>207</v>
      </c>
      <c r="J34" s="45"/>
      <c r="K34" s="45"/>
      <c r="L34" s="41"/>
    </row>
    <row r="35" spans="9:12" x14ac:dyDescent="0.3">
      <c r="I35" s="44" t="s">
        <v>302</v>
      </c>
      <c r="J35" s="45">
        <v>225000</v>
      </c>
      <c r="K35" s="45">
        <v>45000</v>
      </c>
      <c r="L35" s="41">
        <v>25</v>
      </c>
    </row>
    <row r="36" spans="9:12" x14ac:dyDescent="0.3">
      <c r="I36" s="43" t="s">
        <v>182</v>
      </c>
      <c r="J36" s="45"/>
      <c r="K36" s="45"/>
      <c r="L36" s="41"/>
    </row>
    <row r="37" spans="9:12" x14ac:dyDescent="0.3">
      <c r="I37" s="44" t="s">
        <v>302</v>
      </c>
      <c r="J37" s="45">
        <v>280000</v>
      </c>
      <c r="K37" s="45">
        <v>40000</v>
      </c>
      <c r="L37" s="41">
        <v>35</v>
      </c>
    </row>
    <row r="38" spans="9:12" x14ac:dyDescent="0.3">
      <c r="I38" s="43" t="s">
        <v>185</v>
      </c>
      <c r="J38" s="45"/>
      <c r="K38" s="45"/>
      <c r="L38" s="41"/>
    </row>
    <row r="39" spans="9:12" x14ac:dyDescent="0.3">
      <c r="I39" s="44" t="s">
        <v>302</v>
      </c>
      <c r="J39" s="45">
        <v>378000</v>
      </c>
      <c r="K39" s="45">
        <v>94500</v>
      </c>
      <c r="L39" s="41">
        <v>20</v>
      </c>
    </row>
    <row r="40" spans="9:12" x14ac:dyDescent="0.3">
      <c r="I40" s="43" t="s">
        <v>198</v>
      </c>
      <c r="J40" s="45"/>
      <c r="K40" s="45"/>
      <c r="L40" s="41"/>
    </row>
    <row r="41" spans="9:12" x14ac:dyDescent="0.3">
      <c r="I41" s="44" t="s">
        <v>302</v>
      </c>
      <c r="J41" s="45">
        <v>720000</v>
      </c>
      <c r="K41" s="45">
        <v>120000</v>
      </c>
      <c r="L41" s="41">
        <v>30</v>
      </c>
    </row>
    <row r="42" spans="9:12" x14ac:dyDescent="0.3">
      <c r="I42" s="43" t="s">
        <v>177</v>
      </c>
      <c r="J42" s="45"/>
      <c r="K42" s="45"/>
      <c r="L42" s="41"/>
    </row>
    <row r="43" spans="9:12" x14ac:dyDescent="0.3">
      <c r="I43" s="44" t="s">
        <v>302</v>
      </c>
      <c r="J43" s="45">
        <v>270000</v>
      </c>
      <c r="K43" s="45">
        <v>90000</v>
      </c>
      <c r="L43" s="41">
        <v>15</v>
      </c>
    </row>
    <row r="44" spans="9:12" x14ac:dyDescent="0.3">
      <c r="I44" s="43" t="s">
        <v>174</v>
      </c>
      <c r="J44" s="45"/>
      <c r="K44" s="45"/>
      <c r="L44" s="41"/>
    </row>
    <row r="45" spans="9:12" x14ac:dyDescent="0.3">
      <c r="I45" s="44" t="s">
        <v>302</v>
      </c>
      <c r="J45" s="45">
        <v>380000</v>
      </c>
      <c r="K45" s="45">
        <v>95000</v>
      </c>
      <c r="L45" s="41">
        <v>20</v>
      </c>
    </row>
    <row r="46" spans="9:12" x14ac:dyDescent="0.3">
      <c r="I46" s="43" t="s">
        <v>175</v>
      </c>
      <c r="J46" s="45"/>
      <c r="K46" s="45"/>
      <c r="L46" s="41"/>
    </row>
    <row r="47" spans="9:12" x14ac:dyDescent="0.3">
      <c r="I47" s="44" t="s">
        <v>302</v>
      </c>
      <c r="J47" s="45">
        <v>300000</v>
      </c>
      <c r="K47" s="45">
        <v>100000</v>
      </c>
      <c r="L47" s="41">
        <v>15</v>
      </c>
    </row>
    <row r="48" spans="9:12" x14ac:dyDescent="0.3">
      <c r="I48" s="43" t="s">
        <v>188</v>
      </c>
      <c r="J48" s="45"/>
      <c r="K48" s="45"/>
      <c r="L48" s="41"/>
    </row>
    <row r="49" spans="9:12" x14ac:dyDescent="0.3">
      <c r="I49" s="44" t="s">
        <v>302</v>
      </c>
      <c r="J49" s="45">
        <v>385000</v>
      </c>
      <c r="K49" s="45">
        <v>55000</v>
      </c>
      <c r="L49" s="41">
        <v>35</v>
      </c>
    </row>
    <row r="50" spans="9:12" x14ac:dyDescent="0.3">
      <c r="I50" s="43" t="s">
        <v>183</v>
      </c>
      <c r="J50" s="45"/>
      <c r="K50" s="45"/>
      <c r="L50" s="41"/>
    </row>
    <row r="51" spans="9:12" x14ac:dyDescent="0.3">
      <c r="I51" s="44" t="s">
        <v>302</v>
      </c>
      <c r="J51" s="45">
        <v>180000</v>
      </c>
      <c r="K51" s="45">
        <v>90000</v>
      </c>
      <c r="L51" s="41">
        <v>10</v>
      </c>
    </row>
    <row r="52" spans="9:12" x14ac:dyDescent="0.3">
      <c r="I52" s="43" t="s">
        <v>178</v>
      </c>
      <c r="J52" s="45"/>
      <c r="K52" s="45"/>
      <c r="L52" s="41"/>
    </row>
    <row r="53" spans="9:12" x14ac:dyDescent="0.3">
      <c r="I53" s="44" t="s">
        <v>302</v>
      </c>
      <c r="J53" s="45">
        <v>255000</v>
      </c>
      <c r="K53" s="45">
        <v>85000</v>
      </c>
      <c r="L53" s="41">
        <v>15</v>
      </c>
    </row>
    <row r="54" spans="9:12" x14ac:dyDescent="0.3">
      <c r="I54" s="43" t="s">
        <v>189</v>
      </c>
      <c r="J54" s="45"/>
      <c r="K54" s="45"/>
      <c r="L54" s="41"/>
    </row>
    <row r="55" spans="9:12" x14ac:dyDescent="0.3">
      <c r="I55" s="44" t="s">
        <v>302</v>
      </c>
      <c r="J55" s="45">
        <v>90000</v>
      </c>
      <c r="K55" s="45">
        <v>30000</v>
      </c>
      <c r="L55" s="41">
        <v>15</v>
      </c>
    </row>
    <row r="56" spans="9:12" x14ac:dyDescent="0.3">
      <c r="I56" s="43" t="s">
        <v>190</v>
      </c>
      <c r="J56" s="45"/>
      <c r="K56" s="45"/>
      <c r="L56" s="41"/>
    </row>
    <row r="57" spans="9:12" x14ac:dyDescent="0.3">
      <c r="I57" s="44" t="s">
        <v>302</v>
      </c>
      <c r="J57" s="45">
        <v>160000</v>
      </c>
      <c r="K57" s="45">
        <v>40000</v>
      </c>
      <c r="L57" s="41">
        <v>20</v>
      </c>
    </row>
    <row r="58" spans="9:12" x14ac:dyDescent="0.3">
      <c r="I58" s="43" t="s">
        <v>191</v>
      </c>
      <c r="J58" s="45"/>
      <c r="K58" s="45"/>
      <c r="L58" s="41"/>
    </row>
    <row r="59" spans="9:12" x14ac:dyDescent="0.3">
      <c r="I59" s="44" t="s">
        <v>302</v>
      </c>
      <c r="J59" s="45">
        <v>300000</v>
      </c>
      <c r="K59" s="45">
        <v>60000</v>
      </c>
      <c r="L59" s="41">
        <v>25</v>
      </c>
    </row>
    <row r="60" spans="9:12" x14ac:dyDescent="0.3">
      <c r="I60" s="43" t="s">
        <v>181</v>
      </c>
      <c r="J60" s="45"/>
      <c r="K60" s="45"/>
      <c r="L60" s="41"/>
    </row>
    <row r="61" spans="9:12" x14ac:dyDescent="0.3">
      <c r="I61" s="44" t="s">
        <v>302</v>
      </c>
      <c r="J61" s="45">
        <v>350000</v>
      </c>
      <c r="K61" s="45">
        <v>70000</v>
      </c>
      <c r="L61" s="41">
        <v>25</v>
      </c>
    </row>
    <row r="62" spans="9:12" x14ac:dyDescent="0.3">
      <c r="I62" s="43" t="s">
        <v>298</v>
      </c>
      <c r="J62" s="45">
        <v>8716400</v>
      </c>
      <c r="K62" s="45">
        <v>1982200</v>
      </c>
      <c r="L62" s="41">
        <v>632</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03E4C-2A23-43DF-A8E6-347AFAF2BB7A}">
  <dimension ref="A1"/>
  <sheetViews>
    <sheetView tabSelected="1" zoomScale="54" zoomScaleNormal="54" workbookViewId="0">
      <selection activeCell="S8" sqref="S8"/>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Props1.xml><?xml version="1.0" encoding="utf-8"?>
<ds:datastoreItem xmlns:ds="http://schemas.openxmlformats.org/officeDocument/2006/customXml" ds:itemID="{5CA7716B-0EFB-42ED-AD7B-F173BF50FCF0}">
  <ds:schemaRefs/>
</ds:datastoreItem>
</file>

<file path=customXml/itemProps2.xml><?xml version="1.0" encoding="utf-8"?>
<ds:datastoreItem xmlns:ds="http://schemas.openxmlformats.org/officeDocument/2006/customXml" ds:itemID="{A1483B9B-3D51-49B6-A6B0-E1CD608B6B2E}">
  <ds:schemaRefs/>
</ds:datastoreItem>
</file>

<file path=customXml/itemProps3.xml><?xml version="1.0" encoding="utf-8"?>
<ds:datastoreItem xmlns:ds="http://schemas.openxmlformats.org/officeDocument/2006/customXml" ds:itemID="{9F042108-FE6E-45F9-8FD2-37D1910C6396}">
  <ds:schemaRefs/>
</ds:datastoreItem>
</file>

<file path=customXml/itemProps4.xml><?xml version="1.0" encoding="utf-8"?>
<ds:datastoreItem xmlns:ds="http://schemas.openxmlformats.org/officeDocument/2006/customXml" ds:itemID="{40A93363-4E52-407A-B3EE-A8F7BFE7F463}">
  <ds:schemaRefs/>
</ds:datastoreItem>
</file>

<file path=customXml/itemProps5.xml><?xml version="1.0" encoding="utf-8"?>
<ds:datastoreItem xmlns:ds="http://schemas.openxmlformats.org/officeDocument/2006/customXml" ds:itemID="{BD8FAC77-EE20-454A-BBAF-6EC3E00B3430}">
  <ds:schemaRefs/>
</ds:datastoreItem>
</file>

<file path=customXml/itemProps6.xml><?xml version="1.0" encoding="utf-8"?>
<ds:datastoreItem xmlns:ds="http://schemas.openxmlformats.org/officeDocument/2006/customXml" ds:itemID="{B53B9FCB-CF91-424A-9148-F7D3F130DB2E}">
  <ds:schemaRefs/>
</ds:datastoreItem>
</file>

<file path=customXml/itemProps7.xml><?xml version="1.0" encoding="utf-8"?>
<ds:datastoreItem xmlns:ds="http://schemas.openxmlformats.org/officeDocument/2006/customXml" ds:itemID="{1120D3AE-4A64-4B63-BBF2-77BCEB66E62A}">
  <ds:schemaRefs/>
</ds:datastoreItem>
</file>

<file path=customXml/itemProps8.xml><?xml version="1.0" encoding="utf-8"?>
<ds:datastoreItem xmlns:ds="http://schemas.openxmlformats.org/officeDocument/2006/customXml" ds:itemID="{09595E37-C81B-4547-A869-62E450D1F38D}">
  <ds:schemaRefs/>
</ds:datastoreItem>
</file>

<file path=customXml/itemProps9.xml><?xml version="1.0" encoding="utf-8"?>
<ds:datastoreItem xmlns:ds="http://schemas.openxmlformats.org/officeDocument/2006/customXml" ds:itemID="{F35B9E52-114B-4FB5-817F-362F42C46267}">
  <ds:schemaRefs/>
</ds:datastoreItem>
</file>

<file path=customXml/itemProps10.xml><?xml version="1.0" encoding="utf-8"?>
<ds:datastoreItem xmlns:ds="http://schemas.openxmlformats.org/officeDocument/2006/customXml" ds:itemID="{CC0B0D6A-598A-43C4-B189-784F9CC75BEE}">
  <ds:schemaRefs/>
</ds:datastoreItem>
</file>

<file path=customXml/itemProps11.xml><?xml version="1.0" encoding="utf-8"?>
<ds:datastoreItem xmlns:ds="http://schemas.openxmlformats.org/officeDocument/2006/customXml" ds:itemID="{8C70DACF-11E1-4435-9E0C-108B20CCF05D}">
  <ds:schemaRefs>
    <ds:schemaRef ds:uri="http://www.w3.org/2001/XMLSchema"/>
    <ds:schemaRef ds:uri="http://microsoft.data.visualization.engine.tours/1.0"/>
  </ds:schemaRefs>
</ds:datastoreItem>
</file>

<file path=customXml/itemProps12.xml><?xml version="1.0" encoding="utf-8"?>
<ds:datastoreItem xmlns:ds="http://schemas.openxmlformats.org/officeDocument/2006/customXml" ds:itemID="{D1A02AE0-FFA9-4576-8357-120A75E47A26}">
  <ds:schemaRefs>
    <ds:schemaRef ds:uri="http://www.w3.org/2001/XMLSchema"/>
    <ds:schemaRef ds:uri="http://microsoft.data.visualization.Client.Excel/1.0"/>
  </ds:schemaRefs>
</ds:datastoreItem>
</file>

<file path=customXml/itemProps13.xml><?xml version="1.0" encoding="utf-8"?>
<ds:datastoreItem xmlns:ds="http://schemas.openxmlformats.org/officeDocument/2006/customXml" ds:itemID="{35F3BAFF-339A-4937-A3F0-6426EE15BCC2}">
  <ds:schemaRefs/>
</ds:datastoreItem>
</file>

<file path=customXml/itemProps14.xml><?xml version="1.0" encoding="utf-8"?>
<ds:datastoreItem xmlns:ds="http://schemas.openxmlformats.org/officeDocument/2006/customXml" ds:itemID="{BB8A80CE-25A0-4EBF-A79B-013BAE2F23EC}">
  <ds:schemaRefs/>
</ds:datastoreItem>
</file>

<file path=customXml/itemProps15.xml><?xml version="1.0" encoding="utf-8"?>
<ds:datastoreItem xmlns:ds="http://schemas.openxmlformats.org/officeDocument/2006/customXml" ds:itemID="{4489DEC9-7495-4D85-89E4-3FD58A16D51E}">
  <ds:schemaRefs/>
</ds:datastoreItem>
</file>

<file path=customXml/itemProps16.xml><?xml version="1.0" encoding="utf-8"?>
<ds:datastoreItem xmlns:ds="http://schemas.openxmlformats.org/officeDocument/2006/customXml" ds:itemID="{7B1F03BA-0414-4FDA-B4CE-E2A0CDB7F465}">
  <ds:schemaRefs/>
</ds:datastoreItem>
</file>

<file path=customXml/itemProps17.xml><?xml version="1.0" encoding="utf-8"?>
<ds:datastoreItem xmlns:ds="http://schemas.openxmlformats.org/officeDocument/2006/customXml" ds:itemID="{6FC72F96-0FDF-4273-9C6B-1BEA50425F7D}">
  <ds:schemaRefs/>
</ds:datastoreItem>
</file>

<file path=customXml/itemProps18.xml><?xml version="1.0" encoding="utf-8"?>
<ds:datastoreItem xmlns:ds="http://schemas.openxmlformats.org/officeDocument/2006/customXml" ds:itemID="{BF1868CE-FCCB-421E-9DC1-9E66CBC826BC}">
  <ds:schemaRefs/>
</ds:datastoreItem>
</file>

<file path=customXml/itemProps19.xml><?xml version="1.0" encoding="utf-8"?>
<ds:datastoreItem xmlns:ds="http://schemas.openxmlformats.org/officeDocument/2006/customXml" ds:itemID="{B4C530E3-85DA-470A-B073-ABD5E03EC0AA}">
  <ds:schemaRefs/>
</ds:datastoreItem>
</file>

<file path=customXml/itemProps20.xml><?xml version="1.0" encoding="utf-8"?>
<ds:datastoreItem xmlns:ds="http://schemas.openxmlformats.org/officeDocument/2006/customXml" ds:itemID="{AADF25CF-7B8A-4238-A1E5-0CF76DB18454}">
  <ds:schemaRefs/>
</ds:datastoreItem>
</file>

<file path=customXml/itemProps21.xml><?xml version="1.0" encoding="utf-8"?>
<ds:datastoreItem xmlns:ds="http://schemas.openxmlformats.org/officeDocument/2006/customXml" ds:itemID="{ECCB8521-2861-4A5B-8E08-9FAA529555B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CUSTOMERS</vt:lpstr>
      <vt:lpstr>ITEM</vt:lpstr>
      <vt:lpstr>MUTATION</vt:lpstr>
      <vt:lpstr>TRANSACTION</vt:lpstr>
      <vt:lpstr>STOK</vt:lpstr>
      <vt:lpstr>PROFIT</vt:lpstr>
      <vt:lpstr>CHART1</vt:lpstr>
      <vt:lpstr>PIVOT PROFIT</vt:lpstr>
      <vt:lpstr>PIVOT SHIPPING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TUF</dc:creator>
  <cp:lastModifiedBy>TUF</cp:lastModifiedBy>
  <dcterms:created xsi:type="dcterms:W3CDTF">2021-12-16T06:56:14Z</dcterms:created>
  <dcterms:modified xsi:type="dcterms:W3CDTF">2022-01-03T05:37:08Z</dcterms:modified>
</cp:coreProperties>
</file>