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REYM\Downloads\"/>
    </mc:Choice>
  </mc:AlternateContent>
  <xr:revisionPtr revIDLastSave="0" documentId="13_ncr:1_{541FD390-E968-4D03-93F6-416942E5AD3B}" xr6:coauthVersionLast="47" xr6:coauthVersionMax="47" xr10:uidLastSave="{00000000-0000-0000-0000-000000000000}"/>
  <bookViews>
    <workbookView xWindow="9792" yWindow="576" windowWidth="13608" windowHeight="10968" xr2:uid="{956DC818-FD0D-464D-A04B-2D16B1B0A8A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D5" i="1"/>
  <c r="C41" i="1"/>
  <c r="D11" i="1"/>
  <c r="D12" i="1" s="1"/>
  <c r="D13" i="1" s="1"/>
  <c r="D28" i="1"/>
  <c r="D6" i="1"/>
  <c r="D10" i="1"/>
  <c r="D30" i="1" s="1"/>
  <c r="D18" i="1" l="1"/>
  <c r="D17" i="1"/>
  <c r="D29" i="1"/>
  <c r="C34" i="1"/>
  <c r="D14" i="1"/>
  <c r="D16" i="1" s="1"/>
  <c r="D15" i="1" l="1"/>
  <c r="D20" i="1" s="1"/>
  <c r="D19" i="1" l="1"/>
  <c r="D21" i="1" s="1"/>
  <c r="D22" i="1" s="1"/>
</calcChain>
</file>

<file path=xl/sharedStrings.xml><?xml version="1.0" encoding="utf-8"?>
<sst xmlns="http://schemas.openxmlformats.org/spreadsheetml/2006/main" count="57" uniqueCount="51">
  <si>
    <t>Pregunta influencia del terreno</t>
  </si>
  <si>
    <t>Suelo Húmedo</t>
  </si>
  <si>
    <t>Datos</t>
  </si>
  <si>
    <t>Er</t>
  </si>
  <si>
    <t>sigma(o)</t>
  </si>
  <si>
    <t>frecuencia</t>
  </si>
  <si>
    <t>vel luz</t>
  </si>
  <si>
    <t>lambda</t>
  </si>
  <si>
    <t>phi</t>
  </si>
  <si>
    <t>cos(phi)</t>
  </si>
  <si>
    <t>cos(phi)^2</t>
  </si>
  <si>
    <t>e0-cos^2</t>
  </si>
  <si>
    <t>raiz</t>
  </si>
  <si>
    <t>z</t>
  </si>
  <si>
    <t>sin(phi)</t>
  </si>
  <si>
    <t>e0*sin</t>
  </si>
  <si>
    <t>resta</t>
  </si>
  <si>
    <t>suma</t>
  </si>
  <si>
    <t>Rv</t>
  </si>
  <si>
    <t>RV</t>
  </si>
  <si>
    <t>beta</t>
  </si>
  <si>
    <t>beta rad</t>
  </si>
  <si>
    <t>e0</t>
  </si>
  <si>
    <t>coef de reflexión</t>
  </si>
  <si>
    <t>d</t>
  </si>
  <si>
    <t>4*pi*d</t>
  </si>
  <si>
    <t>4*pi*d/lambda</t>
  </si>
  <si>
    <t>delta</t>
  </si>
  <si>
    <t>Pérdida básica de propagación</t>
  </si>
  <si>
    <t>Angulo</t>
  </si>
  <si>
    <t>Impedancia</t>
  </si>
  <si>
    <t>20MHZ</t>
  </si>
  <si>
    <t>300 millones de m</t>
  </si>
  <si>
    <t>arctan((htx+hrx)/d)</t>
  </si>
  <si>
    <t>en rad</t>
  </si>
  <si>
    <t>c/frecuencia</t>
  </si>
  <si>
    <t>Eo=30-9i</t>
  </si>
  <si>
    <t>Mz</t>
  </si>
  <si>
    <t>E0</t>
  </si>
  <si>
    <t>-i*60*conductividad*lambda</t>
  </si>
  <si>
    <t>0.9777*e^3.49*i</t>
  </si>
  <si>
    <t>h0</t>
  </si>
  <si>
    <t>h0: lamda/2pi</t>
  </si>
  <si>
    <t>er-1</t>
  </si>
  <si>
    <t>er-1)^2</t>
  </si>
  <si>
    <t>60*o*lamda</t>
  </si>
  <si>
    <t>cuadrado</t>
  </si>
  <si>
    <t>raiz cuarta</t>
  </si>
  <si>
    <t>^2</t>
  </si>
  <si>
    <t>R</t>
  </si>
  <si>
    <t>betha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</si>
</sst>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 applyAlignment="1">
      <alignment horizontal="center" vertical="center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/>
    <xf numFmtId="0" fontId="0" fillId="14" borderId="1" xfId="0" applyFill="1" applyBorder="1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49" fontId="0" fillId="3" borderId="0" xfId="0" applyNumberFormat="1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47DD-E63A-4629-B279-E3DF490FC65B}">
  <dimension ref="B2:F49"/>
  <sheetViews>
    <sheetView tabSelected="1" workbookViewId="0">
      <selection activeCell="D5" sqref="D5"/>
    </sheetView>
  </sheetViews>
  <sheetFormatPr baseColWidth="10" defaultRowHeight="14.4" x14ac:dyDescent="0.3"/>
  <cols>
    <col min="2" max="2" width="26.88671875" bestFit="1" customWidth="1"/>
    <col min="3" max="3" width="24.5546875" bestFit="1" customWidth="1"/>
    <col min="4" max="4" width="37.109375" bestFit="1" customWidth="1"/>
    <col min="5" max="5" width="15.33203125" bestFit="1" customWidth="1"/>
  </cols>
  <sheetData>
    <row r="2" spans="2:6" x14ac:dyDescent="0.3">
      <c r="B2" s="1" t="s">
        <v>0</v>
      </c>
    </row>
    <row r="3" spans="2:6" x14ac:dyDescent="0.3">
      <c r="B3" t="s">
        <v>1</v>
      </c>
    </row>
    <row r="4" spans="2:6" x14ac:dyDescent="0.3">
      <c r="B4" s="18" t="s">
        <v>2</v>
      </c>
      <c r="C4" s="2" t="s">
        <v>3</v>
      </c>
      <c r="D4" s="3">
        <v>30</v>
      </c>
      <c r="E4" t="s">
        <v>37</v>
      </c>
    </row>
    <row r="5" spans="2:6" x14ac:dyDescent="0.3">
      <c r="B5" s="18"/>
      <c r="C5" s="20" t="s">
        <v>39</v>
      </c>
      <c r="D5" s="6">
        <f>(60*15/100)</f>
        <v>9</v>
      </c>
    </row>
    <row r="6" spans="2:6" x14ac:dyDescent="0.3">
      <c r="B6" s="18"/>
      <c r="C6" s="5" t="s">
        <v>38</v>
      </c>
      <c r="D6" s="3" t="str">
        <f>COMPLEX(30,-9)</f>
        <v>30-9i</v>
      </c>
      <c r="F6" t="s">
        <v>36</v>
      </c>
    </row>
    <row r="7" spans="2:6" x14ac:dyDescent="0.3">
      <c r="B7" s="18"/>
      <c r="C7" s="5" t="s">
        <v>4</v>
      </c>
      <c r="D7" s="6">
        <v>0.01</v>
      </c>
    </row>
    <row r="8" spans="2:6" x14ac:dyDescent="0.3">
      <c r="B8" s="18"/>
      <c r="C8" s="5" t="s">
        <v>5</v>
      </c>
      <c r="D8" s="6">
        <v>20</v>
      </c>
      <c r="E8" t="s">
        <v>31</v>
      </c>
    </row>
    <row r="9" spans="2:6" x14ac:dyDescent="0.3">
      <c r="B9" s="19"/>
      <c r="C9" s="5" t="s">
        <v>6</v>
      </c>
      <c r="D9" s="6">
        <v>300000000</v>
      </c>
      <c r="E9" t="s">
        <v>32</v>
      </c>
    </row>
    <row r="10" spans="2:6" x14ac:dyDescent="0.3">
      <c r="B10" s="7" t="s">
        <v>22</v>
      </c>
      <c r="C10" s="8" t="s">
        <v>7</v>
      </c>
      <c r="D10" s="9">
        <f>(3*10^8)/(20*10^6)</f>
        <v>15</v>
      </c>
      <c r="E10" t="s">
        <v>35</v>
      </c>
    </row>
    <row r="11" spans="2:6" x14ac:dyDescent="0.3">
      <c r="B11" s="7"/>
      <c r="C11" s="8" t="s">
        <v>8</v>
      </c>
      <c r="D11" s="9">
        <f>ATAN(70/35000)</f>
        <v>1.9999973333397333E-3</v>
      </c>
      <c r="E11" t="s">
        <v>33</v>
      </c>
      <c r="F11" t="s">
        <v>34</v>
      </c>
    </row>
    <row r="12" spans="2:6" x14ac:dyDescent="0.3">
      <c r="B12" s="10" t="s">
        <v>13</v>
      </c>
      <c r="C12" s="11" t="s">
        <v>9</v>
      </c>
      <c r="D12" s="12">
        <f>COS(D11)</f>
        <v>0.99999800000600003</v>
      </c>
      <c r="E12" s="17" t="s">
        <v>30</v>
      </c>
    </row>
    <row r="13" spans="2:6" x14ac:dyDescent="0.3">
      <c r="B13" s="10"/>
      <c r="C13" s="11" t="s">
        <v>10</v>
      </c>
      <c r="D13" s="12">
        <f>D12^2</f>
        <v>0.99999600001600009</v>
      </c>
      <c r="E13" s="17"/>
    </row>
    <row r="14" spans="2:6" x14ac:dyDescent="0.3">
      <c r="B14" s="10"/>
      <c r="C14" s="11" t="s">
        <v>11</v>
      </c>
      <c r="D14" s="12" t="str">
        <f>IMSUB(D6,D13)</f>
        <v>29.000003999984-9i</v>
      </c>
      <c r="E14" s="17"/>
    </row>
    <row r="15" spans="2:6" x14ac:dyDescent="0.3">
      <c r="B15" s="10"/>
      <c r="C15" s="11" t="s">
        <v>12</v>
      </c>
      <c r="D15" s="12" t="str">
        <f>IMSQRT(D14)</f>
        <v>5.44814008270727-0.825969951522222i</v>
      </c>
      <c r="E15" s="17"/>
    </row>
    <row r="16" spans="2:6" x14ac:dyDescent="0.3">
      <c r="B16" s="10"/>
      <c r="C16" s="11" t="s">
        <v>13</v>
      </c>
      <c r="D16" s="12" t="str">
        <f>IMDIV(IMSQRT(D14),D6)</f>
        <v>0.174187494439264+0.0247239166143718i</v>
      </c>
      <c r="E16" s="17"/>
    </row>
    <row r="17" spans="2:5" x14ac:dyDescent="0.3">
      <c r="B17" s="13" t="s">
        <v>19</v>
      </c>
      <c r="C17" s="14" t="s">
        <v>14</v>
      </c>
      <c r="D17" s="15">
        <f>SIN(D11)</f>
        <v>1.9999960000119999E-3</v>
      </c>
    </row>
    <row r="18" spans="2:5" x14ac:dyDescent="0.3">
      <c r="B18" s="13"/>
      <c r="C18" s="14" t="s">
        <v>15</v>
      </c>
      <c r="D18" s="15" t="str">
        <f>IMPRODUCT(D6,D17)</f>
        <v>0.05999988000036-0.017999964000108i</v>
      </c>
    </row>
    <row r="19" spans="2:5" x14ac:dyDescent="0.3">
      <c r="B19" s="13"/>
      <c r="C19" s="14" t="s">
        <v>16</v>
      </c>
      <c r="D19" s="15" t="str">
        <f>IMSUB(D18,D15)</f>
        <v>-5.38814020270691+0.807969987522114i</v>
      </c>
    </row>
    <row r="20" spans="2:5" x14ac:dyDescent="0.3">
      <c r="B20" s="13"/>
      <c r="C20" s="14" t="s">
        <v>17</v>
      </c>
      <c r="D20" s="15" t="str">
        <f>IMSUM(D18,D15)</f>
        <v>5.50813996270763-0.84396991552233i</v>
      </c>
    </row>
    <row r="21" spans="2:5" x14ac:dyDescent="0.3">
      <c r="B21" s="13"/>
      <c r="C21" s="14" t="s">
        <v>18</v>
      </c>
      <c r="D21" s="15" t="str">
        <f>IMDIV(D19,D20)</f>
        <v>-0.97773538724985-0.00312433321862709i</v>
      </c>
    </row>
    <row r="22" spans="2:5" x14ac:dyDescent="0.3">
      <c r="B22" s="13"/>
      <c r="C22" s="14" t="s">
        <v>19</v>
      </c>
      <c r="D22" s="15">
        <f>IMABS(D21)</f>
        <v>0.97774037910821454</v>
      </c>
    </row>
    <row r="23" spans="2:5" x14ac:dyDescent="0.3">
      <c r="B23" s="4" t="s">
        <v>20</v>
      </c>
      <c r="C23" s="5" t="s">
        <v>21</v>
      </c>
      <c r="D23" s="6">
        <v>1.07</v>
      </c>
      <c r="E23" s="17" t="s">
        <v>29</v>
      </c>
    </row>
    <row r="24" spans="2:5" x14ac:dyDescent="0.3">
      <c r="B24" s="4"/>
      <c r="E24" s="17"/>
    </row>
    <row r="25" spans="2:5" x14ac:dyDescent="0.3">
      <c r="C25" s="16" t="s">
        <v>23</v>
      </c>
      <c r="D25" t="s">
        <v>40</v>
      </c>
    </row>
    <row r="27" spans="2:5" x14ac:dyDescent="0.3">
      <c r="C27" t="s">
        <v>24</v>
      </c>
      <c r="D27">
        <v>35000</v>
      </c>
    </row>
    <row r="28" spans="2:5" x14ac:dyDescent="0.3">
      <c r="B28" s="21" t="s">
        <v>28</v>
      </c>
      <c r="C28" t="s">
        <v>25</v>
      </c>
      <c r="D28">
        <f>4*PI()*D27</f>
        <v>439822.97150257102</v>
      </c>
    </row>
    <row r="29" spans="2:5" x14ac:dyDescent="0.3">
      <c r="B29" s="21"/>
      <c r="C29" t="s">
        <v>26</v>
      </c>
      <c r="D29">
        <f>D28/D10</f>
        <v>29321.531433504733</v>
      </c>
    </row>
    <row r="30" spans="2:5" x14ac:dyDescent="0.3">
      <c r="B30" s="21"/>
      <c r="C30" t="s">
        <v>27</v>
      </c>
      <c r="D30">
        <f>4*PI()*35*15/D10*D27</f>
        <v>15393804.002589986</v>
      </c>
    </row>
    <row r="34" spans="2:3" x14ac:dyDescent="0.3">
      <c r="B34" t="s">
        <v>42</v>
      </c>
      <c r="C34">
        <f>D10/2*PI()</f>
        <v>23.561944901923447</v>
      </c>
    </row>
    <row r="35" spans="2:3" x14ac:dyDescent="0.3">
      <c r="B35" t="s">
        <v>43</v>
      </c>
      <c r="C35">
        <v>29</v>
      </c>
    </row>
    <row r="36" spans="2:3" x14ac:dyDescent="0.3">
      <c r="B36" t="s">
        <v>44</v>
      </c>
      <c r="C36">
        <v>841</v>
      </c>
    </row>
    <row r="37" spans="2:3" x14ac:dyDescent="0.3">
      <c r="B37" t="s">
        <v>45</v>
      </c>
      <c r="C37">
        <v>9</v>
      </c>
    </row>
    <row r="38" spans="2:3" x14ac:dyDescent="0.3">
      <c r="B38" t="s">
        <v>46</v>
      </c>
      <c r="C38">
        <v>81</v>
      </c>
    </row>
    <row r="39" spans="2:3" x14ac:dyDescent="0.3">
      <c r="B39" t="s">
        <v>17</v>
      </c>
      <c r="C39">
        <v>922</v>
      </c>
    </row>
    <row r="40" spans="2:3" x14ac:dyDescent="0.3">
      <c r="B40" t="s">
        <v>47</v>
      </c>
      <c r="C40">
        <v>5.51</v>
      </c>
    </row>
    <row r="41" spans="2:3" x14ac:dyDescent="0.3">
      <c r="B41" t="s">
        <v>41</v>
      </c>
      <c r="C41">
        <f>C34*C40</f>
        <v>129.82631640959818</v>
      </c>
    </row>
    <row r="44" spans="2:3" x14ac:dyDescent="0.3">
      <c r="B44" t="s">
        <v>25</v>
      </c>
      <c r="C44">
        <f>4*PI()*35000</f>
        <v>439822.97150257102</v>
      </c>
    </row>
    <row r="45" spans="2:3" x14ac:dyDescent="0.3">
      <c r="B45" t="s">
        <v>7</v>
      </c>
    </row>
    <row r="46" spans="2:3" x14ac:dyDescent="0.3">
      <c r="B46" t="s">
        <v>48</v>
      </c>
    </row>
    <row r="47" spans="2:3" x14ac:dyDescent="0.3">
      <c r="B47" t="s">
        <v>49</v>
      </c>
    </row>
    <row r="48" spans="2:3" x14ac:dyDescent="0.3">
      <c r="B48" t="s">
        <v>27</v>
      </c>
    </row>
    <row r="49" spans="2:2" x14ac:dyDescent="0.3">
      <c r="B49" t="s">
        <v>50</v>
      </c>
    </row>
  </sheetData>
  <mergeCells count="8">
    <mergeCell ref="B28:B30"/>
    <mergeCell ref="B10:B11"/>
    <mergeCell ref="B12:B16"/>
    <mergeCell ref="B17:B22"/>
    <mergeCell ref="B23:B24"/>
    <mergeCell ref="E23:E24"/>
    <mergeCell ref="E12:E16"/>
    <mergeCell ref="B4:B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Angel López Aguirre</dc:creator>
  <cp:lastModifiedBy>Javier Angel López Aguirre</cp:lastModifiedBy>
  <dcterms:created xsi:type="dcterms:W3CDTF">2024-10-04T05:36:04Z</dcterms:created>
  <dcterms:modified xsi:type="dcterms:W3CDTF">2024-10-04T18:12:26Z</dcterms:modified>
</cp:coreProperties>
</file>