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REYM\Downloads\"/>
    </mc:Choice>
  </mc:AlternateContent>
  <xr:revisionPtr revIDLastSave="0" documentId="13_ncr:1_{C5DA0258-10D5-4B15-A713-32995EE4EE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S10" i="1"/>
  <c r="I56" i="1"/>
  <c r="O59" i="1"/>
  <c r="O60" i="1"/>
  <c r="O63" i="1"/>
  <c r="N57" i="1"/>
  <c r="O57" i="1" s="1"/>
  <c r="N58" i="1"/>
  <c r="O58" i="1" s="1"/>
  <c r="N59" i="1"/>
  <c r="N60" i="1"/>
  <c r="N61" i="1"/>
  <c r="O61" i="1" s="1"/>
  <c r="N62" i="1"/>
  <c r="O62" i="1" s="1"/>
  <c r="N63" i="1"/>
  <c r="N64" i="1"/>
  <c r="O64" i="1" s="1"/>
  <c r="N65" i="1"/>
  <c r="O65" i="1" s="1"/>
  <c r="N66" i="1"/>
  <c r="O66" i="1" s="1"/>
  <c r="J63" i="1"/>
  <c r="J64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I65" i="1"/>
  <c r="J65" i="1" s="1"/>
  <c r="I66" i="1"/>
  <c r="J66" i="1" s="1"/>
  <c r="I43" i="1"/>
  <c r="I44" i="1"/>
  <c r="I45" i="1"/>
  <c r="I46" i="1"/>
  <c r="I47" i="1"/>
  <c r="I48" i="1"/>
  <c r="I49" i="1"/>
  <c r="I50" i="1"/>
  <c r="I51" i="1"/>
  <c r="I52" i="1"/>
  <c r="I42" i="1"/>
  <c r="I11" i="1"/>
  <c r="G10" i="1"/>
  <c r="G11" i="1"/>
  <c r="F10" i="1"/>
  <c r="J18" i="1" s="1"/>
  <c r="F11" i="1"/>
  <c r="G9" i="1"/>
  <c r="F9" i="1"/>
  <c r="F18" i="1" s="1"/>
  <c r="K21" i="1" l="1"/>
  <c r="S15" i="1"/>
  <c r="S13" i="1"/>
  <c r="N56" i="1"/>
  <c r="O56" i="1" s="1"/>
  <c r="J56" i="1"/>
  <c r="E14" i="1"/>
  <c r="F17" i="1"/>
  <c r="J17" i="1"/>
  <c r="J16" i="1"/>
  <c r="H23" i="1" s="1"/>
  <c r="L18" i="1"/>
  <c r="F16" i="1"/>
  <c r="H21" i="1"/>
  <c r="H24" i="1" s="1"/>
  <c r="L16" i="1" l="1"/>
  <c r="H22" i="1" s="1"/>
</calcChain>
</file>

<file path=xl/sharedStrings.xml><?xml version="1.0" encoding="utf-8"?>
<sst xmlns="http://schemas.openxmlformats.org/spreadsheetml/2006/main" count="48" uniqueCount="27">
  <si>
    <t>L</t>
  </si>
  <si>
    <t>C</t>
  </si>
  <si>
    <t>A</t>
  </si>
  <si>
    <t>B</t>
  </si>
  <si>
    <t>R</t>
  </si>
  <si>
    <t>G</t>
  </si>
  <si>
    <t>G4</t>
  </si>
  <si>
    <t>f</t>
  </si>
  <si>
    <t>w</t>
  </si>
  <si>
    <t>y</t>
  </si>
  <si>
    <t>vf</t>
  </si>
  <si>
    <t>zo</t>
  </si>
  <si>
    <t>alfa</t>
  </si>
  <si>
    <t>Z</t>
  </si>
  <si>
    <t>Y</t>
  </si>
  <si>
    <t>z0</t>
  </si>
  <si>
    <t>pregunta</t>
  </si>
  <si>
    <t>z'</t>
  </si>
  <si>
    <t>z''</t>
  </si>
  <si>
    <t>Columna1</t>
  </si>
  <si>
    <t>SEMANA-10</t>
  </si>
  <si>
    <t>a</t>
  </si>
  <si>
    <t>b</t>
  </si>
  <si>
    <t>modulo zo</t>
  </si>
  <si>
    <t>c</t>
  </si>
  <si>
    <t>Vo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</si>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</sst>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Línea ideal 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Hoja1!$H$42:$H$52</c:f>
              <c:numCache>
                <c:formatCode>General</c:formatCode>
                <c:ptCount val="1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Hoja1!$I$42:$I$52</c:f>
              <c:numCache>
                <c:formatCode>General</c:formatCode>
                <c:ptCount val="1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D-491D-9D46-5A16984E325A}"/>
            </c:ext>
          </c:extLst>
        </c:ser>
        <c:ser>
          <c:idx val="1"/>
          <c:order val="1"/>
          <c:tx>
            <c:v>Línea con bajas pérdidas (b)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Hoja1!$H$56:$H$66</c:f>
              <c:numCache>
                <c:formatCode>General</c:formatCode>
                <c:ptCount val="1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Hoja1!$J$56:$J$66</c:f>
              <c:numCache>
                <c:formatCode>General</c:formatCode>
                <c:ptCount val="11"/>
                <c:pt idx="0">
                  <c:v>2303.3270640606179</c:v>
                </c:pt>
                <c:pt idx="1">
                  <c:v>336.73835765988184</c:v>
                </c:pt>
                <c:pt idx="2">
                  <c:v>257.76255181943736</c:v>
                </c:pt>
                <c:pt idx="3">
                  <c:v>231.07059838772705</c:v>
                </c:pt>
                <c:pt idx="4">
                  <c:v>219.07997291525339</c:v>
                </c:pt>
                <c:pt idx="5">
                  <c:v>212.79196248295884</c:v>
                </c:pt>
                <c:pt idx="6">
                  <c:v>209.12831241019967</c:v>
                </c:pt>
                <c:pt idx="7">
                  <c:v>206.82266593224918</c:v>
                </c:pt>
                <c:pt idx="8">
                  <c:v>205.28391531336558</c:v>
                </c:pt>
                <c:pt idx="9">
                  <c:v>204.20861262887865</c:v>
                </c:pt>
                <c:pt idx="10">
                  <c:v>203.42890408662072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D-491D-9D46-5A16984E325A}"/>
            </c:ext>
          </c:extLst>
        </c:ser>
        <c:ser>
          <c:idx val="2"/>
          <c:order val="2"/>
          <c:tx>
            <c:v>Línea con pérdidas (c)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Hoja1!$M$56:$M$66</c:f>
              <c:numCache>
                <c:formatCode>General</c:formatCode>
                <c:ptCount val="11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Hoja1!$O$56:$O$66</c:f>
              <c:numCache>
                <c:formatCode>General</c:formatCode>
                <c:ptCount val="11"/>
                <c:pt idx="0">
                  <c:v>316.20417667324199</c:v>
                </c:pt>
                <c:pt idx="1">
                  <c:v>278.87684211349938</c:v>
                </c:pt>
                <c:pt idx="2">
                  <c:v>242.26718792546475</c:v>
                </c:pt>
                <c:pt idx="3">
                  <c:v>224.36136694975031</c:v>
                </c:pt>
                <c:pt idx="4">
                  <c:v>215.38726160759202</c:v>
                </c:pt>
                <c:pt idx="5">
                  <c:v>210.46159638998887</c:v>
                </c:pt>
                <c:pt idx="6">
                  <c:v>207.5245732224077</c:v>
                </c:pt>
                <c:pt idx="7">
                  <c:v>205.65148139958342</c:v>
                </c:pt>
                <c:pt idx="8">
                  <c:v>204.39095039796382</c:v>
                </c:pt>
                <c:pt idx="9">
                  <c:v>203.50515658354888</c:v>
                </c:pt>
                <c:pt idx="10">
                  <c:v>202.86035288718685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D-491D-9D46-5A16984E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99784"/>
        <c:axId val="623801584"/>
      </c:scatterChart>
      <c:valAx>
        <c:axId val="62379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3801584"/>
        <c:crosses val="autoZero"/>
        <c:crossBetween val="midCat"/>
      </c:valAx>
      <c:valAx>
        <c:axId val="6238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Módulo de Zo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379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163287</xdr:colOff>
      <xdr:row>5</xdr:row>
      <xdr:rowOff>119743</xdr:rowOff>
    </xdr:from>
    <xdr:to>
      <xdr:col>3</xdr:col>
      <xdr:colOff>459592</xdr:colOff>
      <xdr:row>13</xdr:row>
      <xdr:rowOff>125094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7" y="1045029"/>
          <a:ext cx="2680276" cy="1485808"/>
        </a:xfrm>
        <a:prstGeom prst="rect">
          <a:avLst/>
        </a:prstGeom>
      </xdr:spPr>
    </xdr:pic>
    <xdr:clientData/>
  </xdr:twoCellAnchor>
  <xdr:twoCellAnchor editAs="oneCell">
    <xdr:from>
      <xdr:col>0</xdr:col>
      <xdr:colOff>277389</xdr:colOff>
      <xdr:row>38</xdr:row>
      <xdr:rowOff>178905</xdr:rowOff>
    </xdr:from>
    <xdr:to>
      <xdr:col>5</xdr:col>
      <xdr:colOff>460630</xdr:colOff>
      <xdr:row>49</xdr:row>
      <xdr:rowOff>103677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CF449E-64F6-974A-6980-E1763C576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389" y="7211076"/>
          <a:ext cx="4189184" cy="1960401"/>
        </a:xfrm>
        <a:prstGeom prst="rect">
          <a:avLst/>
        </a:prstGeom>
      </xdr:spPr>
    </xdr:pic>
    <xdr:clientData/>
  </xdr:twoCellAnchor>
  <xdr:twoCellAnchor>
    <xdr:from>
      <xdr:col>9</xdr:col>
      <xdr:colOff>486543</xdr:colOff>
      <xdr:row>33</xdr:row>
      <xdr:rowOff>106015</xdr:rowOff>
    </xdr:from>
    <xdr:to>
      <xdr:col>15</xdr:col>
      <xdr:colOff>645097</xdr:colOff>
      <xdr:row>52</xdr:row>
      <xdr:rowOff>181744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DA1743-3360-813C-E318-B372A65B0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87925</xdr:colOff>
      <xdr:row>2</xdr:row>
      <xdr:rowOff>175443</xdr:rowOff>
    </xdr:from>
    <xdr:to>
      <xdr:col>21</xdr:col>
      <xdr:colOff>129201</xdr:colOff>
      <xdr:row>4</xdr:row>
      <xdr:rowOff>181706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E3E750-2AE0-B0B7-6911-09107EBF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6063" y="538858"/>
          <a:ext cx="3997815" cy="369679"/>
        </a:xfrm>
        <a:prstGeom prst="rect">
          <a:avLst/>
        </a:prstGeom>
      </xdr:spPr>
    </xdr:pic>
    <xdr:clientData/>
  </xdr:twoCellAnchor>
  <xdr:twoCellAnchor editAs="oneCell">
    <xdr:from>
      <xdr:col>19</xdr:col>
      <xdr:colOff>679938</xdr:colOff>
      <xdr:row>8</xdr:row>
      <xdr:rowOff>87923</xdr:rowOff>
    </xdr:from>
    <xdr:to>
      <xdr:col>21</xdr:col>
      <xdr:colOff>450062</xdr:colOff>
      <xdr:row>12</xdr:row>
      <xdr:rowOff>180357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CD0DD6-79BD-FDCB-21A0-C9AC8FD1B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00" y="1541585"/>
          <a:ext cx="1352739" cy="8192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E8:I11" totalsRowShown="0">
  <autoFilter ref="E8:I11" xr:uid="{00000000-0009-0000-0100-000001000000}"/>
  <tableColumns count="5">
    <tableColumn id="1" xr3:uid="{00000000-0010-0000-0000-000001000000}" name="Columna1"/>
    <tableColumn id="2" xr3:uid="{00000000-0010-0000-0000-000002000000}" name="L">
      <calculatedColumnFormula>1.2*(10^-6)</calculatedColumnFormula>
    </tableColumn>
    <tableColumn id="3" xr3:uid="{00000000-0010-0000-0000-000003000000}" name="C">
      <calculatedColumnFormula>30*(10^-12)</calculatedColumnFormula>
    </tableColumn>
    <tableColumn id="4" xr3:uid="{00000000-0010-0000-0000-000004000000}" name="R"/>
    <tableColumn id="5" xr3:uid="{00000000-0010-0000-0000-000005000000}" name="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L6:M8" totalsRowShown="0">
  <autoFilter ref="L6:M8" xr:uid="{00000000-0009-0000-0100-000002000000}"/>
  <tableColumns count="2">
    <tableColumn id="1" xr3:uid="{00000000-0010-0000-0100-000001000000}" name="Columna1"/>
    <tableColumn id="2" xr3:uid="{00000000-0010-0000-0100-000002000000}" name="G4" dataDxfId="0">
      <calculatedColumnFormula>150*(10^6)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66"/>
  <sheetViews>
    <sheetView tabSelected="1" topLeftCell="A46" zoomScale="77" zoomScaleNormal="77" workbookViewId="0">
      <selection activeCell="H5" sqref="H5"/>
    </sheetView>
  </sheetViews>
  <sheetFormatPr baseColWidth="10" defaultRowHeight="14.4" x14ac:dyDescent="0.3"/>
  <cols>
    <col min="5" max="5" width="12" customWidth="1"/>
    <col min="6" max="6" width="12" bestFit="1" customWidth="1"/>
    <col min="7" max="7" width="13.6640625" customWidth="1"/>
    <col min="8" max="8" width="11.88671875" bestFit="1" customWidth="1"/>
    <col min="11" max="11" width="12" bestFit="1" customWidth="1"/>
    <col min="12" max="12" width="12" customWidth="1"/>
  </cols>
  <sheetData>
    <row r="4" spans="1:19" x14ac:dyDescent="0.3">
      <c r="A4" s="2" t="s">
        <v>20</v>
      </c>
    </row>
    <row r="6" spans="1:19" x14ac:dyDescent="0.3">
      <c r="L6" t="s">
        <v>19</v>
      </c>
      <c r="M6" t="s">
        <v>6</v>
      </c>
    </row>
    <row r="7" spans="1:19" x14ac:dyDescent="0.3">
      <c r="L7" t="s">
        <v>7</v>
      </c>
      <c r="M7">
        <f>150*(10^6)</f>
        <v>150000000</v>
      </c>
    </row>
    <row r="8" spans="1:19" x14ac:dyDescent="0.3">
      <c r="E8" t="s">
        <v>19</v>
      </c>
      <c r="F8" t="s">
        <v>0</v>
      </c>
      <c r="G8" t="s">
        <v>1</v>
      </c>
      <c r="H8" t="s">
        <v>4</v>
      </c>
      <c r="I8" t="s">
        <v>5</v>
      </c>
      <c r="L8" t="s">
        <v>8</v>
      </c>
      <c r="M8">
        <f>2*PI()*M7</f>
        <v>942477796.07693791</v>
      </c>
      <c r="Q8" t="s">
        <v>25</v>
      </c>
      <c r="R8">
        <v>20</v>
      </c>
    </row>
    <row r="9" spans="1:19" x14ac:dyDescent="0.3">
      <c r="E9" t="s">
        <v>2</v>
      </c>
      <c r="F9">
        <f>1.2*(10^-6)</f>
        <v>1.1999999999999999E-6</v>
      </c>
      <c r="G9">
        <f>30*(10^-12)</f>
        <v>3E-11</v>
      </c>
    </row>
    <row r="10" spans="1:19" x14ac:dyDescent="0.3">
      <c r="E10" t="s">
        <v>3</v>
      </c>
      <c r="F10">
        <f t="shared" ref="F10:F11" si="0">1.2*(10^-6)</f>
        <v>1.1999999999999999E-6</v>
      </c>
      <c r="G10">
        <f t="shared" ref="G10:G11" si="1">30*(10^-12)</f>
        <v>3E-11</v>
      </c>
      <c r="H10">
        <v>0.1</v>
      </c>
      <c r="Q10" s="1" t="s">
        <v>21</v>
      </c>
      <c r="R10" t="s">
        <v>26</v>
      </c>
      <c r="S10">
        <f>R8^2/(2*F18)</f>
        <v>1</v>
      </c>
    </row>
    <row r="11" spans="1:19" x14ac:dyDescent="0.3">
      <c r="E11" t="s">
        <v>1</v>
      </c>
      <c r="F11">
        <f t="shared" si="0"/>
        <v>1.1999999999999999E-6</v>
      </c>
      <c r="G11">
        <f t="shared" si="1"/>
        <v>3E-11</v>
      </c>
      <c r="H11">
        <v>0.1</v>
      </c>
      <c r="I11">
        <f>(10^-6)</f>
        <v>9.9999999999999995E-7</v>
      </c>
    </row>
    <row r="13" spans="1:19" x14ac:dyDescent="0.3">
      <c r="Q13" s="1" t="s">
        <v>22</v>
      </c>
      <c r="R13" t="s">
        <v>26</v>
      </c>
      <c r="S13">
        <f>$R$8^2*$J$18/(2*IMABS(IMSQRT(IMDIV(COMPLEX($H$10,$M$8*$F$10),COMPLEX(0,$M$8*$G$10))))^2)</f>
        <v>0.99999999609100199</v>
      </c>
    </row>
    <row r="14" spans="1:19" x14ac:dyDescent="0.3">
      <c r="E14">
        <f>((10^7)*2*PI())*(SQRT(F9*G9))</f>
        <v>0.37699111843077521</v>
      </c>
    </row>
    <row r="15" spans="1:19" x14ac:dyDescent="0.3">
      <c r="Q15" s="1" t="s">
        <v>24</v>
      </c>
      <c r="R15" t="s">
        <v>26</v>
      </c>
      <c r="S15">
        <f>$R$8^2*$J$18/(2*IMABS(IMSQRT(IMDIV(COMPLEX($H$10,$M$8*$F$10),COMPLEX($I$11,$M$8*$G$10))))^2)</f>
        <v>0.99999999671644058</v>
      </c>
    </row>
    <row r="16" spans="1:19" x14ac:dyDescent="0.3">
      <c r="C16" t="s">
        <v>16</v>
      </c>
      <c r="D16" s="1" t="s">
        <v>2</v>
      </c>
      <c r="E16" t="s">
        <v>9</v>
      </c>
      <c r="F16">
        <f>M8*(SQRT(F9*G9))</f>
        <v>5.6548667764616276</v>
      </c>
      <c r="H16" s="1" t="s">
        <v>3</v>
      </c>
      <c r="I16" t="s">
        <v>9</v>
      </c>
      <c r="J16">
        <f>M8*(SQRT(F9*G9))</f>
        <v>5.6548667764616276</v>
      </c>
      <c r="K16" t="s">
        <v>12</v>
      </c>
      <c r="L16">
        <f>(H10*J16)/(2*M8*F9)</f>
        <v>2.5000000000000001E-4</v>
      </c>
    </row>
    <row r="17" spans="5:12" x14ac:dyDescent="0.3">
      <c r="E17" t="s">
        <v>10</v>
      </c>
      <c r="F17">
        <f>1/(SQRT(F9*G9))</f>
        <v>166666666.66666666</v>
      </c>
      <c r="I17" t="s">
        <v>10</v>
      </c>
      <c r="J17">
        <f>1/SQRT(F10*G10)</f>
        <v>166666666.66666666</v>
      </c>
    </row>
    <row r="18" spans="5:12" x14ac:dyDescent="0.3">
      <c r="E18" t="s">
        <v>11</v>
      </c>
      <c r="F18">
        <f>SQRT(F9/G9)</f>
        <v>200</v>
      </c>
      <c r="I18" t="s">
        <v>17</v>
      </c>
      <c r="J18">
        <f>SQRT(F10/G10)</f>
        <v>200</v>
      </c>
      <c r="K18" t="s">
        <v>18</v>
      </c>
      <c r="L18">
        <f>-(H10*J18)/(2*M8*F10)</f>
        <v>-8.8419412828830736E-3</v>
      </c>
    </row>
    <row r="21" spans="5:12" x14ac:dyDescent="0.3">
      <c r="F21" s="1" t="s">
        <v>1</v>
      </c>
      <c r="G21" t="s">
        <v>13</v>
      </c>
      <c r="H21" t="str">
        <f>COMPLEX(H11,M8*F11)</f>
        <v>0.1+1130.97335529233i</v>
      </c>
      <c r="J21" t="s">
        <v>14</v>
      </c>
      <c r="K21" t="str">
        <f>COMPLEX(I11,M8*G11)</f>
        <v>0.000001+0.0282743338823081i</v>
      </c>
    </row>
    <row r="22" spans="5:12" x14ac:dyDescent="0.3">
      <c r="G22" t="s">
        <v>9</v>
      </c>
      <c r="H22" t="str">
        <f>COMPLEX(J16,L16)</f>
        <v>5.65486677646163+0.00025i</v>
      </c>
    </row>
    <row r="23" spans="5:12" x14ac:dyDescent="0.3">
      <c r="G23" t="s">
        <v>10</v>
      </c>
      <c r="H23">
        <f>M8/J16</f>
        <v>166666666.66666666</v>
      </c>
    </row>
    <row r="24" spans="5:12" x14ac:dyDescent="0.3">
      <c r="G24" t="s">
        <v>15</v>
      </c>
      <c r="H24" t="str">
        <f>IMSQRT(IMDIV(H21,K21))</f>
        <v>200.000000257994-0.00530516475625021i</v>
      </c>
    </row>
    <row r="41" spans="7:9" x14ac:dyDescent="0.3">
      <c r="G41" s="1" t="s">
        <v>21</v>
      </c>
      <c r="H41" t="s">
        <v>7</v>
      </c>
      <c r="I41" t="s">
        <v>11</v>
      </c>
    </row>
    <row r="42" spans="7:9" x14ac:dyDescent="0.3">
      <c r="H42">
        <v>100</v>
      </c>
      <c r="I42">
        <f>SQRT($F$9/$G$9)</f>
        <v>200</v>
      </c>
    </row>
    <row r="43" spans="7:9" x14ac:dyDescent="0.3">
      <c r="H43">
        <v>5000</v>
      </c>
      <c r="I43">
        <f t="shared" ref="I43:I52" si="2">SQRT($F$9/$G$9)</f>
        <v>200</v>
      </c>
    </row>
    <row r="44" spans="7:9" x14ac:dyDescent="0.3">
      <c r="H44">
        <v>10000</v>
      </c>
      <c r="I44">
        <f t="shared" si="2"/>
        <v>200</v>
      </c>
    </row>
    <row r="45" spans="7:9" x14ac:dyDescent="0.3">
      <c r="H45">
        <v>15000</v>
      </c>
      <c r="I45">
        <f t="shared" si="2"/>
        <v>200</v>
      </c>
    </row>
    <row r="46" spans="7:9" x14ac:dyDescent="0.3">
      <c r="H46">
        <v>20000</v>
      </c>
      <c r="I46">
        <f t="shared" si="2"/>
        <v>200</v>
      </c>
    </row>
    <row r="47" spans="7:9" x14ac:dyDescent="0.3">
      <c r="H47">
        <v>25000</v>
      </c>
      <c r="I47">
        <f t="shared" si="2"/>
        <v>200</v>
      </c>
    </row>
    <row r="48" spans="7:9" x14ac:dyDescent="0.3">
      <c r="H48">
        <v>30000</v>
      </c>
      <c r="I48">
        <f t="shared" si="2"/>
        <v>200</v>
      </c>
    </row>
    <row r="49" spans="7:15" x14ac:dyDescent="0.3">
      <c r="H49">
        <v>35000</v>
      </c>
      <c r="I49">
        <f t="shared" si="2"/>
        <v>200</v>
      </c>
    </row>
    <row r="50" spans="7:15" x14ac:dyDescent="0.3">
      <c r="H50">
        <v>40000</v>
      </c>
      <c r="I50">
        <f t="shared" si="2"/>
        <v>200</v>
      </c>
    </row>
    <row r="51" spans="7:15" x14ac:dyDescent="0.3">
      <c r="H51">
        <v>45000</v>
      </c>
      <c r="I51">
        <f t="shared" si="2"/>
        <v>200</v>
      </c>
    </row>
    <row r="52" spans="7:15" x14ac:dyDescent="0.3">
      <c r="H52">
        <v>50000</v>
      </c>
      <c r="I52">
        <f t="shared" si="2"/>
        <v>200</v>
      </c>
    </row>
    <row r="55" spans="7:15" x14ac:dyDescent="0.3">
      <c r="G55" s="1" t="s">
        <v>22</v>
      </c>
      <c r="H55" t="s">
        <v>7</v>
      </c>
      <c r="I55" t="s">
        <v>11</v>
      </c>
      <c r="J55" t="s">
        <v>23</v>
      </c>
      <c r="L55" s="1" t="s">
        <v>24</v>
      </c>
      <c r="M55" t="s">
        <v>7</v>
      </c>
      <c r="N55" t="s">
        <v>11</v>
      </c>
      <c r="O55" t="s">
        <v>23</v>
      </c>
    </row>
    <row r="56" spans="7:15" x14ac:dyDescent="0.3">
      <c r="H56">
        <v>100</v>
      </c>
      <c r="I56" t="str">
        <f>IMSQRT(IMDIV(COMPLEX($H$10,2*PI()*H56*$F$10),COMPLEX(0,2*PI()*H56*$G$10)))</f>
        <v>1634.8265296407-1622.5466964057i</v>
      </c>
      <c r="J56">
        <f>IMABS(I56)</f>
        <v>2303.3270640606179</v>
      </c>
      <c r="M56">
        <v>100</v>
      </c>
      <c r="N56" t="str">
        <f>IMSQRT(IMDIV(COMPLEX($H$10,2*PI()*M56*$F$10),COMPLEX($I$11,2*PI()*M56*$G$10)))</f>
        <v>316.199122841871-1.78775267703349i</v>
      </c>
      <c r="O56">
        <f>IMABS(N56)</f>
        <v>316.20417667324199</v>
      </c>
    </row>
    <row r="57" spans="7:15" x14ac:dyDescent="0.3">
      <c r="H57">
        <v>5000</v>
      </c>
      <c r="I57" t="str">
        <f t="shared" ref="I57:I66" si="3">IMSQRT(IMDIV(COMPLEX($H$10,2*PI()*H57*$F$10),COMPLEX(0,2*PI()*H57*$G$10)))</f>
        <v>276.941078137096-191.562942031431i</v>
      </c>
      <c r="J57">
        <f t="shared" ref="J57:J66" si="4">IMABS(I57)</f>
        <v>336.73835765988184</v>
      </c>
      <c r="M57">
        <v>5000</v>
      </c>
      <c r="N57" t="str">
        <f t="shared" ref="N57:N66" si="5">IMSQRT(IMDIV(COMPLEX($H$10,2*PI()*M57*$F$10),COMPLEX($I$11,2*PI()*M57*$G$10)))</f>
        <v>273.447896567007-54.7589347072888i</v>
      </c>
      <c r="O57">
        <f t="shared" ref="O57:O66" si="6">IMABS(N57)</f>
        <v>278.87684211349938</v>
      </c>
    </row>
    <row r="58" spans="7:15" x14ac:dyDescent="0.3">
      <c r="H58">
        <v>10000</v>
      </c>
      <c r="I58" t="str">
        <f t="shared" si="3"/>
        <v>230.696264729696-114.981592266911i</v>
      </c>
      <c r="J58">
        <f t="shared" si="4"/>
        <v>257.76255181943736</v>
      </c>
      <c r="M58">
        <v>10000</v>
      </c>
      <c r="N58" t="str">
        <f t="shared" si="5"/>
        <v>236.507238779062-52.5139633851436i</v>
      </c>
      <c r="O58">
        <f t="shared" si="6"/>
        <v>242.26718792546475</v>
      </c>
    </row>
    <row r="59" spans="7:15" x14ac:dyDescent="0.3">
      <c r="H59">
        <v>15000</v>
      </c>
      <c r="I59" t="str">
        <f t="shared" si="3"/>
        <v>216.094448609008-81.8340437692715i</v>
      </c>
      <c r="J59">
        <f t="shared" si="4"/>
        <v>231.07059838772705</v>
      </c>
      <c r="M59">
        <v>15000</v>
      </c>
      <c r="N59" t="str">
        <f t="shared" si="5"/>
        <v>220.237207952092-42.8204999156652i</v>
      </c>
      <c r="O59">
        <f t="shared" si="6"/>
        <v>224.36136694975031</v>
      </c>
    </row>
    <row r="60" spans="7:15" x14ac:dyDescent="0.3">
      <c r="H60">
        <v>20000</v>
      </c>
      <c r="I60" t="str">
        <f t="shared" si="3"/>
        <v>209.757043424706-63.2298763740223i</v>
      </c>
      <c r="J60">
        <f t="shared" si="4"/>
        <v>219.07997291525339</v>
      </c>
      <c r="M60">
        <v>20000</v>
      </c>
      <c r="N60" t="str">
        <f t="shared" si="5"/>
        <v>212.52748913537-34.981978569436i</v>
      </c>
      <c r="O60">
        <f t="shared" si="6"/>
        <v>215.38726160759202</v>
      </c>
    </row>
    <row r="61" spans="7:15" x14ac:dyDescent="0.3">
      <c r="H61">
        <v>25000</v>
      </c>
      <c r="I61" t="str">
        <f t="shared" si="3"/>
        <v>206.495059622923-51.3829704150551i</v>
      </c>
      <c r="J61">
        <f t="shared" si="4"/>
        <v>212.79196248295884</v>
      </c>
      <c r="M61">
        <v>25000</v>
      </c>
      <c r="N61" t="str">
        <f t="shared" si="5"/>
        <v>208.422112342121-29.2285244559294i</v>
      </c>
      <c r="O61">
        <f t="shared" si="6"/>
        <v>210.46159638998887</v>
      </c>
    </row>
    <row r="62" spans="7:15" x14ac:dyDescent="0.3">
      <c r="H62">
        <v>30000</v>
      </c>
      <c r="I62" t="str">
        <f t="shared" si="3"/>
        <v>204.61506671252-43.2125621291896i</v>
      </c>
      <c r="J62">
        <f t="shared" si="4"/>
        <v>209.12831241019967</v>
      </c>
      <c r="M62">
        <v>30000</v>
      </c>
      <c r="N62" t="str">
        <f t="shared" si="5"/>
        <v>206.01683161473-24.9702539548651i</v>
      </c>
      <c r="O62">
        <f t="shared" si="6"/>
        <v>207.5245732224077</v>
      </c>
    </row>
    <row r="63" spans="7:15" x14ac:dyDescent="0.3">
      <c r="H63">
        <v>35000</v>
      </c>
      <c r="I63" t="str">
        <f t="shared" si="3"/>
        <v>203.439936029437-37.2532894072634i</v>
      </c>
      <c r="J63">
        <f t="shared" si="4"/>
        <v>206.82266593224918</v>
      </c>
      <c r="M63">
        <v>35000</v>
      </c>
      <c r="N63" t="str">
        <f t="shared" si="5"/>
        <v>204.499499636726-21.7367534413928i</v>
      </c>
      <c r="O63">
        <f t="shared" si="6"/>
        <v>205.65148139958342</v>
      </c>
    </row>
    <row r="64" spans="7:15" x14ac:dyDescent="0.3">
      <c r="H64">
        <v>40000</v>
      </c>
      <c r="I64" t="str">
        <f t="shared" si="3"/>
        <v>202.65917927198-32.7222087150689i</v>
      </c>
      <c r="J64">
        <f t="shared" si="4"/>
        <v>205.28391531336558</v>
      </c>
      <c r="M64">
        <v>40000</v>
      </c>
      <c r="N64" t="str">
        <f t="shared" si="5"/>
        <v>203.485681345948-19.2155689938712i</v>
      </c>
      <c r="O64">
        <f t="shared" si="6"/>
        <v>204.39095039796382</v>
      </c>
    </row>
    <row r="65" spans="8:15" x14ac:dyDescent="0.3">
      <c r="H65">
        <v>45000</v>
      </c>
      <c r="I65" t="str">
        <f t="shared" si="3"/>
        <v>202.115261016841-29.1646830242616i</v>
      </c>
      <c r="J65">
        <f t="shared" si="4"/>
        <v>204.20861262887865</v>
      </c>
      <c r="M65">
        <v>45000</v>
      </c>
      <c r="N65" t="str">
        <f t="shared" si="5"/>
        <v>202.776769491766-17.2026309202383i</v>
      </c>
      <c r="O65">
        <f t="shared" si="6"/>
        <v>203.50515658354888</v>
      </c>
    </row>
    <row r="66" spans="8:15" x14ac:dyDescent="0.3">
      <c r="H66">
        <v>50000</v>
      </c>
      <c r="I66" t="str">
        <f t="shared" si="3"/>
        <v>201.721737819556-26.2994203156995i</v>
      </c>
      <c r="J66">
        <f t="shared" si="4"/>
        <v>203.42890408662072</v>
      </c>
      <c r="M66">
        <v>50000</v>
      </c>
      <c r="N66" t="str">
        <f t="shared" si="5"/>
        <v>202.262549124606-15.5622618899155i</v>
      </c>
      <c r="O66">
        <f t="shared" si="6"/>
        <v>202.86035288718685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Javier Angel López Aguirre</cp:lastModifiedBy>
  <dcterms:created xsi:type="dcterms:W3CDTF">2024-10-11T13:47:05Z</dcterms:created>
  <dcterms:modified xsi:type="dcterms:W3CDTF">2024-10-18T15:45:19Z</dcterms:modified>
</cp:coreProperties>
</file>