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DATA_KANTOR\_2025\_2025\LAPORAN MONEV\monev iku\tw 3\"/>
    </mc:Choice>
  </mc:AlternateContent>
  <xr:revisionPtr revIDLastSave="0" documentId="13_ncr:1_{C76C9EB3-81FF-4547-950F-A2C61F321F84}" xr6:coauthVersionLast="43" xr6:coauthVersionMax="43" xr10:uidLastSave="{00000000-0000-0000-0000-000000000000}"/>
  <bookViews>
    <workbookView xWindow="7780" yWindow="950" windowWidth="9600" windowHeight="8900" tabRatio="847" firstSheet="29" activeTab="29" xr2:uid="{00000000-000D-0000-FFFF-FFFF00000000}"/>
  </bookViews>
  <sheets>
    <sheet name="IKU 1A" sheetId="26" r:id="rId1"/>
    <sheet name="PERHIT-IKU 1A." sheetId="1" r:id="rId2"/>
    <sheet name="IKU 1B." sheetId="27" r:id="rId3"/>
    <sheet name="PERHIT IKU 1B." sheetId="2" r:id="rId4"/>
    <sheet name="IKU 1C" sheetId="3" r:id="rId5"/>
    <sheet name="PERHIT IKU 1C" sheetId="28" r:id="rId6"/>
    <sheet name="PERHIT IKU 1" sheetId="17" r:id="rId7"/>
    <sheet name="PERHIT IKU 3 dan 4" sheetId="18" state="hidden" r:id="rId8"/>
    <sheet name="IKU 4.1" sheetId="20" state="hidden" r:id="rId9"/>
    <sheet name="IKU 4.2" sheetId="21" state="hidden" r:id="rId10"/>
    <sheet name="Sheet1" sheetId="22" state="hidden" r:id="rId11"/>
    <sheet name="Sheet2" sheetId="23" state="hidden" r:id="rId12"/>
    <sheet name="Sheet3" sheetId="24" state="hidden" r:id="rId13"/>
    <sheet name="PERHIT IKU 2A.10SKS" sheetId="30" r:id="rId14"/>
    <sheet name="IKU 2A.20SKS" sheetId="31" r:id="rId15"/>
    <sheet name="IKU INBOUND" sheetId="32" r:id="rId16"/>
    <sheet name="IKU 2B" sheetId="33" r:id="rId17"/>
    <sheet name="PERHIT IKU 2" sheetId="34" r:id="rId18"/>
    <sheet name="IKU 3A" sheetId="35" r:id="rId19"/>
    <sheet name="IKU 3B" sheetId="36" r:id="rId20"/>
    <sheet name="IKU 3C" sheetId="37" r:id="rId21"/>
    <sheet name="PERHIT IKU 3 " sheetId="38" r:id="rId22"/>
    <sheet name="IKU 4A" sheetId="39" r:id="rId23"/>
    <sheet name="IKU 4B" sheetId="40" r:id="rId24"/>
    <sheet name="PERHIT IKU 4" sheetId="49" r:id="rId25"/>
    <sheet name="IKU 5" sheetId="41" r:id="rId26"/>
    <sheet name="PERHIT IKU 5" sheetId="42" r:id="rId27"/>
    <sheet name="IKU 6" sheetId="43" r:id="rId28"/>
    <sheet name="PERHITUNGAN IKU 6" sheetId="44" r:id="rId29"/>
    <sheet name="IKU 7 " sheetId="45" r:id="rId30"/>
    <sheet name="PERHIT IKU 7" sheetId="46" r:id="rId31"/>
    <sheet name="IKU 8" sheetId="47" r:id="rId32"/>
    <sheet name="PERHIT IKU 8" sheetId="48" r:id="rId33"/>
    <sheet name="REKAP PERHIT" sheetId="12" r:id="rId34"/>
    <sheet name="Sheet4" sheetId="29" r:id="rId35"/>
  </sheets>
  <externalReferences>
    <externalReference r:id="rId36"/>
    <externalReference r:id="rId37"/>
    <externalReference r:id="rId38"/>
  </externalReferences>
  <definedNames>
    <definedName name="_xlnm.Print_Area" localSheetId="0">'IKU 1A'!$A$1:$N$48</definedName>
    <definedName name="_xlnm.Print_Area" localSheetId="2">'IKU 1B.'!$A$1:$J$50</definedName>
    <definedName name="_xlnm.Print_Area" localSheetId="16">'IKU 2B'!$A$1:$R$48</definedName>
    <definedName name="_xlnm.Print_Area" localSheetId="19">'IKU 3B'!$A$1:$F$43</definedName>
    <definedName name="_xlnm.Print_Area" localSheetId="20">'IKU 3C'!$A$1:$I$43</definedName>
    <definedName name="_xlnm.Print_Area" localSheetId="22">'IKU 4A'!$A$1:$J$50</definedName>
    <definedName name="_xlnm.Print_Area" localSheetId="23">'IKU 4B'!$A$1:$G$44</definedName>
    <definedName name="_xlnm.Print_Area" localSheetId="25">'IKU 5'!$A$1:$M$76</definedName>
    <definedName name="_xlnm.Print_Area" localSheetId="27">'IKU 6'!$A$1:$S$89</definedName>
    <definedName name="_xlnm.Print_Area" localSheetId="29">'IKU 7 '!$A$1:$J$54</definedName>
    <definedName name="_xlnm.Print_Area" localSheetId="31">'IKU 8'!$A$1:$F$49</definedName>
    <definedName name="_xlnm.Print_Area" localSheetId="3">'PERHIT IKU 1B.'!$A$1:$I$51</definedName>
    <definedName name="_xlnm.Print_Area" localSheetId="5">'PERHIT IKU 1C'!$A$1:$L$57</definedName>
    <definedName name="_xlnm.Print_Titles" localSheetId="13">'PERHIT IKU 2A.10SKS'!$A:$N,'PERHIT IKU 2A.10SKS'!$6:$8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67" i="41" l="1"/>
  <c r="G67" i="41"/>
  <c r="D67" i="41"/>
  <c r="D38" i="39"/>
  <c r="I37" i="39"/>
  <c r="F37" i="26"/>
  <c r="N37" i="1"/>
  <c r="N47" i="1"/>
  <c r="L32" i="28"/>
  <c r="F38" i="1"/>
  <c r="J48" i="1"/>
  <c r="I34" i="2"/>
  <c r="L35" i="3"/>
  <c r="I34" i="27"/>
  <c r="D40" i="1"/>
  <c r="E36" i="3" l="1"/>
  <c r="I39" i="3"/>
  <c r="F49" i="1"/>
  <c r="F48" i="1"/>
  <c r="K39" i="1"/>
  <c r="C35" i="28"/>
  <c r="E47" i="1"/>
  <c r="C39" i="1"/>
  <c r="E40" i="1"/>
  <c r="D21" i="12"/>
  <c r="B4" i="46"/>
  <c r="E43" i="45"/>
  <c r="F43" i="45"/>
  <c r="I39" i="45"/>
  <c r="D19" i="12" l="1"/>
  <c r="H39" i="45"/>
  <c r="E42" i="45"/>
  <c r="L39" i="41"/>
  <c r="K66" i="41"/>
  <c r="J66" i="41"/>
  <c r="I66" i="41"/>
  <c r="H66" i="41"/>
  <c r="G66" i="41"/>
  <c r="F66" i="41"/>
  <c r="E66" i="41"/>
  <c r="D66" i="41"/>
  <c r="D40" i="41"/>
  <c r="C38" i="39" l="1"/>
  <c r="C33" i="32"/>
  <c r="G36" i="32"/>
  <c r="G32" i="32"/>
  <c r="C35" i="31"/>
  <c r="C34" i="31"/>
  <c r="N33" i="31"/>
  <c r="N35" i="30"/>
  <c r="C37" i="30" s="1"/>
  <c r="C36" i="30"/>
  <c r="N36" i="26"/>
  <c r="E35" i="2"/>
  <c r="B6" i="17" s="1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E37" i="26" l="1"/>
  <c r="N10" i="26" l="1"/>
  <c r="C24" i="12"/>
  <c r="C20" i="12"/>
  <c r="C18" i="12"/>
  <c r="C16" i="12"/>
  <c r="C13" i="12"/>
  <c r="D39" i="47"/>
  <c r="B3" i="48" s="1"/>
  <c r="B4" i="48" s="1"/>
  <c r="E37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G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D59" i="45" s="1"/>
  <c r="B5" i="46" s="1"/>
  <c r="I102" i="43"/>
  <c r="K102" i="43" s="1"/>
  <c r="I101" i="43"/>
  <c r="K101" i="43" s="1"/>
  <c r="I99" i="43"/>
  <c r="K99" i="43" s="1"/>
  <c r="I98" i="43"/>
  <c r="K98" i="43" s="1"/>
  <c r="I97" i="43"/>
  <c r="K97" i="43" s="1"/>
  <c r="I95" i="43"/>
  <c r="K95" i="43" s="1"/>
  <c r="Q77" i="43"/>
  <c r="I104" i="43" s="1"/>
  <c r="K104" i="43" s="1"/>
  <c r="P77" i="43"/>
  <c r="I103" i="43" s="1"/>
  <c r="K103" i="43" s="1"/>
  <c r="N77" i="43"/>
  <c r="M77" i="43"/>
  <c r="I100" i="43" s="1"/>
  <c r="K100" i="43" s="1"/>
  <c r="L77" i="43"/>
  <c r="K77" i="43"/>
  <c r="J77" i="43"/>
  <c r="I77" i="43"/>
  <c r="I96" i="43" s="1"/>
  <c r="K96" i="43" s="1"/>
  <c r="H77" i="43"/>
  <c r="G77" i="43"/>
  <c r="I94" i="43" s="1"/>
  <c r="K94" i="43" s="1"/>
  <c r="F77" i="43"/>
  <c r="I93" i="43" s="1"/>
  <c r="K93" i="43" s="1"/>
  <c r="D53" i="41"/>
  <c r="D52" i="41"/>
  <c r="D51" i="41"/>
  <c r="D50" i="41"/>
  <c r="K40" i="41"/>
  <c r="J40" i="41"/>
  <c r="I40" i="41"/>
  <c r="H40" i="41"/>
  <c r="F40" i="41"/>
  <c r="G39" i="41"/>
  <c r="G40" i="41" s="1"/>
  <c r="D48" i="41"/>
  <c r="E39" i="41"/>
  <c r="D47" i="41" s="1"/>
  <c r="D39" i="41"/>
  <c r="D46" i="41" s="1"/>
  <c r="L38" i="41"/>
  <c r="L37" i="41"/>
  <c r="L36" i="41"/>
  <c r="L35" i="41"/>
  <c r="L34" i="41"/>
  <c r="L33" i="41"/>
  <c r="L32" i="41"/>
  <c r="L31" i="41"/>
  <c r="L30" i="41"/>
  <c r="L29" i="41"/>
  <c r="L28" i="41"/>
  <c r="L27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L13" i="41"/>
  <c r="E34" i="40"/>
  <c r="F33" i="40"/>
  <c r="E33" i="40"/>
  <c r="D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C53" i="40" s="1"/>
  <c r="H224" i="39"/>
  <c r="G224" i="39"/>
  <c r="F224" i="39"/>
  <c r="E224" i="39"/>
  <c r="D223" i="39"/>
  <c r="E38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223" i="39" s="1"/>
  <c r="K18" i="38"/>
  <c r="I32" i="37"/>
  <c r="F49" i="37" s="1"/>
  <c r="F50" i="37" s="1"/>
  <c r="F51" i="37" s="1"/>
  <c r="H32" i="37"/>
  <c r="G32" i="37"/>
  <c r="F32" i="37"/>
  <c r="E32" i="37"/>
  <c r="C32" i="37"/>
  <c r="E33" i="37" s="1"/>
  <c r="F33" i="37" s="1"/>
  <c r="C33" i="37" s="1"/>
  <c r="B6" i="38" s="1"/>
  <c r="C12" i="12" s="1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9" i="37"/>
  <c r="I8" i="37"/>
  <c r="I7" i="37"/>
  <c r="I6" i="37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31" i="36" s="1"/>
  <c r="E32" i="36" s="1"/>
  <c r="F32" i="36" s="1"/>
  <c r="F6" i="36"/>
  <c r="F5" i="36"/>
  <c r="J38" i="35"/>
  <c r="I38" i="35"/>
  <c r="G38" i="35"/>
  <c r="F38" i="35"/>
  <c r="E38" i="35"/>
  <c r="E39" i="35" s="1"/>
  <c r="D38" i="35"/>
  <c r="K37" i="35"/>
  <c r="K36" i="35"/>
  <c r="K12" i="35"/>
  <c r="K38" i="35" s="1"/>
  <c r="F55" i="33"/>
  <c r="Q54" i="33"/>
  <c r="M52" i="33"/>
  <c r="I52" i="33"/>
  <c r="H37" i="33"/>
  <c r="G37" i="33"/>
  <c r="P34" i="33"/>
  <c r="O34" i="33"/>
  <c r="N34" i="33"/>
  <c r="M54" i="33" s="1"/>
  <c r="M37" i="33"/>
  <c r="L34" i="33"/>
  <c r="L37" i="33" s="1"/>
  <c r="K34" i="33"/>
  <c r="I54" i="33" s="1"/>
  <c r="J34" i="33"/>
  <c r="I53" i="33" s="1"/>
  <c r="I34" i="33"/>
  <c r="I37" i="33" s="1"/>
  <c r="H34" i="33"/>
  <c r="G34" i="33"/>
  <c r="F34" i="33"/>
  <c r="F37" i="33" s="1"/>
  <c r="E34" i="33"/>
  <c r="E37" i="33" s="1"/>
  <c r="C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34" i="33" s="1"/>
  <c r="M32" i="32"/>
  <c r="L32" i="32"/>
  <c r="K32" i="32"/>
  <c r="J32" i="32"/>
  <c r="I32" i="32"/>
  <c r="H32" i="32"/>
  <c r="F32" i="32"/>
  <c r="E32" i="32"/>
  <c r="D32" i="32"/>
  <c r="C32" i="32"/>
  <c r="B11" i="34" s="1"/>
  <c r="C8" i="12" s="1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N9" i="32"/>
  <c r="N8" i="32"/>
  <c r="N7" i="32"/>
  <c r="N6" i="32"/>
  <c r="N32" i="32" s="1"/>
  <c r="M33" i="31"/>
  <c r="L33" i="31"/>
  <c r="J33" i="31"/>
  <c r="C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M35" i="30"/>
  <c r="L35" i="30"/>
  <c r="C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F30" i="21"/>
  <c r="E30" i="21"/>
  <c r="D30" i="21"/>
  <c r="C30" i="21"/>
  <c r="A6" i="2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5" i="21"/>
  <c r="H217" i="20"/>
  <c r="G217" i="20"/>
  <c r="F217" i="20"/>
  <c r="E217" i="20"/>
  <c r="I216" i="20"/>
  <c r="D216" i="20"/>
  <c r="C32" i="20"/>
  <c r="H30" i="20"/>
  <c r="G30" i="20"/>
  <c r="F30" i="20"/>
  <c r="E30" i="20"/>
  <c r="D30" i="20"/>
  <c r="I30" i="20" s="1"/>
  <c r="C35" i="21" s="1"/>
  <c r="A13" i="18" s="1"/>
  <c r="D13" i="18" s="1"/>
  <c r="C30" i="20"/>
  <c r="K9" i="20"/>
  <c r="K23" i="18"/>
  <c r="K21" i="18"/>
  <c r="K19" i="18"/>
  <c r="G13" i="18"/>
  <c r="D8" i="18"/>
  <c r="B5" i="18"/>
  <c r="B4" i="18"/>
  <c r="B3" i="18"/>
  <c r="B6" i="18" s="1"/>
  <c r="H12" i="18" s="1"/>
  <c r="D40" i="28"/>
  <c r="D38" i="28"/>
  <c r="I33" i="28"/>
  <c r="F41" i="28" s="1"/>
  <c r="H33" i="28"/>
  <c r="F40" i="28" s="1"/>
  <c r="D39" i="28"/>
  <c r="G38" i="28"/>
  <c r="D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D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D34" i="2"/>
  <c r="C52" i="2" s="1"/>
  <c r="D34" i="27"/>
  <c r="C52" i="27" s="1"/>
  <c r="I38" i="1"/>
  <c r="H38" i="1"/>
  <c r="G38" i="1"/>
  <c r="D42" i="1"/>
  <c r="D44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D36" i="26"/>
  <c r="N35" i="26"/>
  <c r="N34" i="26"/>
  <c r="N33" i="26"/>
  <c r="N32" i="26"/>
  <c r="N31" i="26"/>
  <c r="N30" i="26"/>
  <c r="N29" i="26"/>
  <c r="N28" i="26"/>
  <c r="N27" i="26"/>
  <c r="N26" i="26"/>
  <c r="N25" i="26"/>
  <c r="N24" i="26"/>
  <c r="N23" i="26"/>
  <c r="N22" i="26"/>
  <c r="N21" i="26"/>
  <c r="N20" i="26"/>
  <c r="N19" i="26"/>
  <c r="N18" i="26"/>
  <c r="N17" i="26"/>
  <c r="N16" i="26"/>
  <c r="N15" i="26"/>
  <c r="N14" i="26"/>
  <c r="N13" i="26"/>
  <c r="N12" i="26"/>
  <c r="N11" i="26"/>
  <c r="D55" i="27" l="1"/>
  <c r="C21" i="12"/>
  <c r="C4" i="46"/>
  <c r="C23" i="12"/>
  <c r="D23" i="12" s="1"/>
  <c r="C3" i="48"/>
  <c r="D54" i="41"/>
  <c r="E54" i="41" s="1"/>
  <c r="F54" i="41" s="1"/>
  <c r="G54" i="41" s="1"/>
  <c r="D46" i="36"/>
  <c r="C32" i="36"/>
  <c r="B5" i="38" s="1"/>
  <c r="C11" i="12" s="1"/>
  <c r="L107" i="43"/>
  <c r="L93" i="43"/>
  <c r="L105" i="43" s="1"/>
  <c r="B3" i="44" s="1"/>
  <c r="B4" i="44" s="1"/>
  <c r="D55" i="2"/>
  <c r="E42" i="35"/>
  <c r="F39" i="35"/>
  <c r="C39" i="35" s="1"/>
  <c r="B4" i="38" s="1"/>
  <c r="B7" i="38" s="1"/>
  <c r="G42" i="35"/>
  <c r="G43" i="35" s="1"/>
  <c r="G44" i="35" s="1"/>
  <c r="H34" i="28"/>
  <c r="D45" i="1"/>
  <c r="D41" i="28"/>
  <c r="D42" i="28" s="1"/>
  <c r="Q52" i="33"/>
  <c r="R52" i="33" s="1"/>
  <c r="S52" i="33" s="1"/>
  <c r="S77" i="43"/>
  <c r="J37" i="33"/>
  <c r="O37" i="33" s="1"/>
  <c r="P37" i="33" s="1"/>
  <c r="Q37" i="33" s="1"/>
  <c r="C14" i="12"/>
  <c r="E14" i="12" s="1"/>
  <c r="D49" i="41"/>
  <c r="K37" i="33"/>
  <c r="M53" i="33"/>
  <c r="N53" i="33" s="1"/>
  <c r="O53" i="33" s="1"/>
  <c r="D49" i="37"/>
  <c r="B52" i="37" s="1"/>
  <c r="E40" i="41"/>
  <c r="D43" i="1"/>
  <c r="F33" i="28"/>
  <c r="Q53" i="33"/>
  <c r="D53" i="40"/>
  <c r="G33" i="28"/>
  <c r="F39" i="28" s="1"/>
  <c r="B10" i="34"/>
  <c r="C6" i="12" s="1"/>
  <c r="N37" i="33"/>
  <c r="C34" i="40"/>
  <c r="N52" i="33"/>
  <c r="O52" i="33" s="1"/>
  <c r="R53" i="33"/>
  <c r="S53" i="33" s="1"/>
  <c r="J54" i="33"/>
  <c r="K54" i="33" s="1"/>
  <c r="R54" i="33"/>
  <c r="S54" i="33" s="1"/>
  <c r="J53" i="33"/>
  <c r="K53" i="33" s="1"/>
  <c r="N54" i="33"/>
  <c r="O54" i="33" s="1"/>
  <c r="J52" i="33"/>
  <c r="K52" i="33" s="1"/>
  <c r="E38" i="1" l="1"/>
  <c r="B5" i="17" s="1"/>
  <c r="B3" i="49"/>
  <c r="D46" i="1"/>
  <c r="C3" i="12"/>
  <c r="L40" i="41"/>
  <c r="C3" i="44"/>
  <c r="C19" i="12"/>
  <c r="C10" i="12"/>
  <c r="D10" i="12" s="1"/>
  <c r="C2" i="12"/>
  <c r="F38" i="28"/>
  <c r="F42" i="28" s="1"/>
  <c r="E33" i="28"/>
  <c r="B7" i="17" s="1"/>
  <c r="B8" i="17" s="1"/>
  <c r="J34" i="28"/>
  <c r="C15" i="12"/>
  <c r="D14" i="12" s="1"/>
  <c r="B4" i="49"/>
  <c r="B5" i="49" s="1"/>
  <c r="C10" i="38"/>
  <c r="C4" i="38"/>
  <c r="F53" i="33"/>
  <c r="F52" i="33"/>
  <c r="B12" i="34"/>
  <c r="B13" i="34" s="1"/>
  <c r="C35" i="33"/>
  <c r="F54" i="33"/>
  <c r="D5" i="17" l="1"/>
  <c r="E5" i="17" s="1"/>
  <c r="E6" i="17"/>
  <c r="C4" i="12"/>
  <c r="D2" i="12" s="1"/>
  <c r="M40" i="41"/>
  <c r="C40" i="41"/>
  <c r="B3" i="42" s="1"/>
  <c r="B4" i="42" s="1"/>
  <c r="F56" i="33"/>
  <c r="C7" i="12"/>
  <c r="D6" i="12" s="1"/>
  <c r="C10" i="34"/>
  <c r="H55" i="33"/>
  <c r="C5" i="17" l="1"/>
  <c r="D8" i="17"/>
  <c r="C17" i="12"/>
  <c r="D17" i="12" s="1"/>
  <c r="C3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1900-000001000000}">
      <text>
        <r>
          <rPr>
            <sz val="10"/>
            <rFont val="SimSun"/>
          </rPr>
          <t>Kriteria rekognisi internasional:
1). Jurnal ilmiah, buku akademik, dan bab (chapter) dalam buku akademik
- Terindeks oleh lembaga global yang bereputasi (urutan penulis tidak dibedakan bobotnya); 
- karya ilmiah/buah pemikiran didiseminasikan di konferensi atau seminar internasional; atau 
- karya ilmiah/buah pemikiran didiseminasikan dalam bentuk artikel ilmiah populer yang diterbitkan di media dengan pembaca internasional.
2). Karya rujukan: buku saku handbook), pedoman (guidelines), manual, buku teks (textbook), monograf, ensiklopedia, kamus
- Dipublikasikan oleh penerbit internasional;
- dipakai di komunitas akademik atau profesional skala internasional; 
- disusun bersama penulis dengan latar belakang internasional; atau
- terlibat dalam penyusunan buku saku (handbook) berisi pemikiran mutakhir dan orisinal dari sesama akademisi internasional yang mempunyai spesialisasi di bidangnya.
3). Studi kasus
- Studi kasus digunakan sebagai bagian pembelajaran atau penelitian di perguruan tinggi luar negeri.
4). Laporan penelitian untuk mitra
- Memenuhi semua kriteria kesuksesan penerapan di masyarakat, pada skala multilateral atau internasional.</t>
        </r>
      </text>
    </comment>
    <comment ref="E12" authorId="0" shapeId="0" xr:uid="{00000000-0006-0000-1900-000002000000}">
      <text>
        <r>
          <rPr>
            <sz val="10"/>
            <rFont val="SimSun"/>
          </rPr>
          <t>Kriteria rekognisi internasional:
1). Jurnal ilmiah, buku akademik, dan bab (chapter) dalam buku akademik
- Terindeks oleh lembaga global yang bereputasi (urutan penulis tidak dibedakan bobotnya); 
- karya ilmiah/buah pemikiran didiseminasikan di konferensi atau seminar internasional; atau 
- karya ilmiah/buah pemikiran didiseminasikan dalam bentuk artikel ilmiah populer yang diterbitkan di media dengan pembaca internasional.
2). Karya rujukan: buku saku handbook), pedoman (guidelines), manual, buku teks (textbook), monograf, ensiklopedia, kamus
- Dipublikasikan oleh penerbit internasional;
- dipakai di komunitas akademik atau profesional skala internasional; 
- disusun bersama penulis dengan latar belakang internasional; atau
- terlibat dalam penyusunan buku saku (handbook) berisi pemikiran mutakhir dan orisinal dari sesama akademisi internasional yang mempunyai spesialisasi di bidangnya.
3). Studi kasus
- Studi kasus digunakan sebagai bagian pembelajaran atau penelitian di perguruan tinggi luar negeri.
4). Laporan penelitian untuk mitra
- Memenuhi semua kriteria kesuksesan penerapan di masyarakat, pada skala multilateral atau internasional.</t>
        </r>
      </text>
    </comment>
    <comment ref="F12" authorId="0" shapeId="0" xr:uid="{00000000-0006-0000-1900-000003000000}">
      <text>
        <r>
          <rPr>
            <sz val="10"/>
            <rFont val="SimSun"/>
          </rPr>
          <t>Kriteria rekognisi internasional:
1). Jurnal ilmiah, buku akademik, dan bab (chapter) dalam buku akademik
- Terindeks oleh lembaga global yang bereputasi (urutan penulis tidak dibedakan bobotnya); 
- karya ilmiah/buah pemikiran didiseminasikan di konferensi atau seminar internasional; atau 
- karya ilmiah/buah pemikiran didiseminasikan dalam bentuk artikel ilmiah populer yang diterbitkan di media dengan pembaca internasional.
2). Karya rujukan: buku saku handbook), pedoman (guidelines), manual, buku teks (textbook), monograf, ensiklopedia, kamus
- Dipublikasikan oleh penerbit internasional;
- dipakai di komunitas akademik atau profesional skala internasional; 
- disusun bersama penulis dengan latar belakang internasional; atau
- terlibat dalam penyusunan buku saku (handbook) berisi pemikiran mutakhir dan orisinal dari sesama akademisi internasional yang mempunyai spesialisasi di bidangnya.
3). Studi kasus
- Studi kasus digunakan sebagai bagian pembelajaran atau penelitian di perguruan tinggi luar negeri.
4). Laporan penelitian untuk mitra
- Memenuhi semua kriteria kesuksesan penerapan di masyarakat, pada skala multilateral atau internasional.</t>
        </r>
      </text>
    </comment>
    <comment ref="G12" authorId="0" shapeId="0" xr:uid="{00000000-0006-0000-1900-000004000000}">
      <text>
        <r>
          <rPr>
            <sz val="10"/>
            <rFont val="SimSun"/>
          </rPr>
          <t xml:space="preserve">Kriteria penerapan di masyarakat:
1). Jurnal ilmiah, buku akademik, dan bab (chapter) dalam buku akademik
- Ide di dalam jurnal, buku, atau bab (chapter) dipakai oleh pemerintah, perusahaan, atau organisasi luar dan diterapkan dalam sebuah proyek atau kegiatan; 
- Penelitian dikutip lebih dari 10 (sepuluh) kali oleh peneliti lain;  
- Hasil penelitian dipakai sebagai bahan mengajar oleh dosen lain; atau 
- buku berhasil diterbitkan dengan skala distribusi tingkat nasional.
2). Karya rujukan: buku saku handbook), pedoman (guidelines), manual, buku teks (textbook), monograf, ensiklopedia, kamus
- Buku saku (handbook), buku teks (textbook, monograf dipakai oleh pemerintah, perusahaan, atau organisasi luar dan diterapkan dalam sebuah proyek atau kegiatan. 
3). Studi kasus
- Studi kasus digunakan sebagai bahan pembelajaran pemecahan studi kasus (case method) dalam mata kuliah perguruan tinggi nasional.
4). Laporan penelitian untuk mitra
- Penelitian diterapkan atau dikerjakan untuk lembaga pemerintah, perusahaan swasta, BUMN/BUMD, organisasi nirlaba, atau organisasi multilateral. </t>
        </r>
      </text>
    </comment>
    <comment ref="H12" authorId="0" shapeId="0" xr:uid="{00000000-0006-0000-1900-000005000000}">
      <text>
        <r>
          <rPr>
            <sz val="10"/>
            <rFont val="SimSun"/>
          </rPr>
          <t xml:space="preserve">Kriteria penerapan di masyarakat:
1). Jurnal ilmiah, buku akademik, dan bab (chapter) dalam buku akademik
- Ide di dalam jurnal, buku, atau bab (chapter) dipakai oleh pemerintah, perusahaan, atau organisasi luar dan diterapkan dalam sebuah proyek atau kegiatan; 
- Penelitian dikutip lebih dari 10 (sepuluh) kali oleh peneliti lain;  
- Hasil penelitian dipakai sebagai bahan mengajar oleh dosen lain; atau 
- buku berhasil diterbitkan dengan skala distribusi tingkat nasional.
2). Karya rujukan: buku saku handbook), pedoman (guidelines), manual, buku teks (textbook), monograf, ensiklopedia, kamus
- Buku saku (handbook), buku teks (textbook, monograf dipakai oleh pemerintah, perusahaan, atau organisasi luar dan diterapkan dalam sebuah proyek atau kegiatan. 
3). Studi kasus
- Studi kasus digunakan sebagai bahan pembelajaran pemecahan studi kasus (case method) dalam mata kuliah perguruan tinggi nasional.
4). Laporan penelitian untuk mitra
- Penelitian diterapkan atau dikerjakan untuk lembaga pemerintah, perusahaan swasta, BUMN/BUMD, organisasi nirlaba, atau organisasi multilateral. </t>
        </r>
      </text>
    </comment>
  </commentList>
</comments>
</file>

<file path=xl/sharedStrings.xml><?xml version="1.0" encoding="utf-8"?>
<sst xmlns="http://schemas.openxmlformats.org/spreadsheetml/2006/main" count="2295" uniqueCount="431">
  <si>
    <t>FAKULTAS :</t>
  </si>
  <si>
    <t>IKU 1A</t>
  </si>
  <si>
    <t>No</t>
  </si>
  <si>
    <t>Program Studi</t>
  </si>
  <si>
    <t>Tahun Kelulusan</t>
  </si>
  <si>
    <t>Jumlah Lulusan</t>
  </si>
  <si>
    <t>Jumlah Responden</t>
  </si>
  <si>
    <t xml:space="preserve">Jumlah lulusan yang berhasil mendapat pekerjaan </t>
  </si>
  <si>
    <t>Tempat Kerja</t>
  </si>
  <si>
    <t>Jumlah</t>
  </si>
  <si>
    <t>Masa Tunggu ≤ 6 Bulan</t>
  </si>
  <si>
    <t>Masa Tunggu  &gt; 6 s.d. 12 Bulan</t>
  </si>
  <si>
    <t xml:space="preserve"> Swasta</t>
  </si>
  <si>
    <t xml:space="preserve"> Nirlaba</t>
  </si>
  <si>
    <t>Institusi/ organisasi Multilateral</t>
  </si>
  <si>
    <t>Lembaga Pemerintah/BUMD/BUMN</t>
  </si>
  <si>
    <t>Besaran Gaji ≥ 1,2 Kali UMP</t>
  </si>
  <si>
    <t>Besaran Gaji &lt; 1,2 UMP</t>
  </si>
  <si>
    <t>Hukum</t>
  </si>
  <si>
    <t>Manajemen</t>
  </si>
  <si>
    <t>Ekonomi Pembangunan</t>
  </si>
  <si>
    <t>Akuntansi</t>
  </si>
  <si>
    <t>Agroteknologi</t>
  </si>
  <si>
    <t>Agribisnis</t>
  </si>
  <si>
    <t>Akuakultur</t>
  </si>
  <si>
    <t>Pendidikan Sejarah</t>
  </si>
  <si>
    <t xml:space="preserve"> -</t>
  </si>
  <si>
    <t>Pendidikan Biologi</t>
  </si>
  <si>
    <t>Pendidikan Bahasa Inggris</t>
  </si>
  <si>
    <t>Pendidikan Bahasa Indonesia</t>
  </si>
  <si>
    <t>Pendidikan Geografi</t>
  </si>
  <si>
    <t>Pendidikan Matematika</t>
  </si>
  <si>
    <t>Pendidikan Fisika</t>
  </si>
  <si>
    <t>Pendidikan Kimia</t>
  </si>
  <si>
    <t>Pendidikan Jasmani</t>
  </si>
  <si>
    <t>Pendidikan Guru Sekolah Dasar</t>
  </si>
  <si>
    <t>Teknik Sipil</t>
  </si>
  <si>
    <t>Teknik Mesin</t>
  </si>
  <si>
    <t>Teknik Industri</t>
  </si>
  <si>
    <t>Informatika</t>
  </si>
  <si>
    <t>Matematika</t>
  </si>
  <si>
    <t>Fisika</t>
  </si>
  <si>
    <t>Biologi</t>
  </si>
  <si>
    <t>Kimia</t>
  </si>
  <si>
    <t>Geofisika</t>
  </si>
  <si>
    <t>Langsa,</t>
  </si>
  <si>
    <t>Mengetahui</t>
  </si>
  <si>
    <t>(…………………………………)</t>
  </si>
  <si>
    <t>NIP.</t>
  </si>
  <si>
    <t>PERHITUNGAN IKU 1A</t>
  </si>
  <si>
    <t>Jumlah Responden Minimum</t>
  </si>
  <si>
    <t>k1</t>
  </si>
  <si>
    <t>k2</t>
  </si>
  <si>
    <t>k3</t>
  </si>
  <si>
    <t>k4</t>
  </si>
  <si>
    <t>Jenis Hitungan</t>
  </si>
  <si>
    <t>Bobot Hitungan</t>
  </si>
  <si>
    <t>Hasil Hitungan</t>
  </si>
  <si>
    <t>Masa Tunggu ≤ 6 Bulan Besaran Gaji ≥ 1,2 Kali UMP</t>
  </si>
  <si>
    <t>Masa Tunggu ≤ 6 Bulan Besaran Gaji  ≤ 1,2 Kali UMP</t>
  </si>
  <si>
    <t>Masa Tunggu  &gt; 6 s.d. 12 Bulan Besaran Gaji ≥ 1,2 Kali UMP</t>
  </si>
  <si>
    <t>Masa Tunggu  &gt; 6 s.d. 12 Bulan Besaran Gaji ≤ 1,2 Kali UMP</t>
  </si>
  <si>
    <t>Total Hasil Hitungan IKU 1.A</t>
  </si>
  <si>
    <t>penanggung jawab IKU 1</t>
  </si>
  <si>
    <t>data lulusan (data tracer study)</t>
  </si>
  <si>
    <t>No.</t>
  </si>
  <si>
    <t>Tahun Lulus</t>
  </si>
  <si>
    <t>Jumlah Lulusan S1 Yang Berhasil  Melanjutkan Studi</t>
  </si>
  <si>
    <t>Program Profesi</t>
  </si>
  <si>
    <t>Melanjutkan S 2</t>
  </si>
  <si>
    <t>Melanjutkan S 3</t>
  </si>
  <si>
    <t>Jenis Hitungan IKU 1.C</t>
  </si>
  <si>
    <t>Melanjutkan Studi</t>
  </si>
  <si>
    <t>PERHITUNGAN IKU 1B</t>
  </si>
  <si>
    <t>k</t>
  </si>
  <si>
    <t>Lulusan Menjadi Wiraswasta</t>
  </si>
  <si>
    <t>≤ 6 Bulan*</t>
  </si>
  <si>
    <t xml:space="preserve"> 6 Bulan s.d.≤ 12 Bulan**</t>
  </si>
  <si>
    <t>Jenis Pekerjaan</t>
  </si>
  <si>
    <t>Besaran Gaji ≥ 1,2 X UMP (Rp)</t>
  </si>
  <si>
    <t>Besaran Gaji &lt; 1,2 X UMP (Rp)</t>
  </si>
  <si>
    <t>Pendiri Perusahaan atau Pasangan Pendiri Perusahaan</t>
  </si>
  <si>
    <t>Pekerja Lepas</t>
  </si>
  <si>
    <t>1C. Data Kelulusan S1 yang  menjadi wiraswasta Kurang  Dari Atau Sama Dengan 12 Bulan (≤ 12 Bulan) Setelah Tanggal Terbit Ijazah</t>
  </si>
  <si>
    <t>PERHITUNGAN IKU 1C</t>
  </si>
  <si>
    <t>Total Hasil Hitungan IKU 1.B</t>
  </si>
  <si>
    <t>IKU 1 target 40 persen</t>
  </si>
  <si>
    <t>TARGET IKU 1</t>
  </si>
  <si>
    <t>CAPAIAN</t>
  </si>
  <si>
    <t>REALISASI</t>
  </si>
  <si>
    <t>MAHASISWA BEKERJA</t>
  </si>
  <si>
    <t>MAHASISWA LANJUT STUDI</t>
  </si>
  <si>
    <t>MAHASISWA BERWIRA USAHA</t>
  </si>
  <si>
    <t>TOTAL</t>
  </si>
  <si>
    <t>IKU 3</t>
  </si>
  <si>
    <t>TARGET 20</t>
  </si>
  <si>
    <t>TRIDHARMA</t>
  </si>
  <si>
    <t>PRAKTISI</t>
  </si>
  <si>
    <t>MEMBIMBING</t>
  </si>
  <si>
    <t xml:space="preserve">Data belum lengkap sesuai tiap nama Dosen yang memiliki NIDN. Jika dosen melakukan lebih dari satu kegiatan akan digunakan bobot yang tertinggi </t>
  </si>
  <si>
    <t>IKU 4</t>
  </si>
  <si>
    <t>32 dibuatnya tw 3</t>
  </si>
  <si>
    <t>4.1. Kriteria Sertifikat Kompetensi/Profesi</t>
  </si>
  <si>
    <t>Total Jumlah Dosen Memiliki NIDN/NIDK</t>
  </si>
  <si>
    <t>Lembaga Sertifikasi Profesi (LSP) Nasional</t>
  </si>
  <si>
    <t>Lembaga Sertifikasi Kompetensi (LSk)</t>
  </si>
  <si>
    <t>Lembaga atau Asosiasi Profesi atau Sertifikasi Internasional</t>
  </si>
  <si>
    <t>Perusahaan Fortune 500</t>
  </si>
  <si>
    <t>Dunia Usaha Dunia Industri</t>
  </si>
  <si>
    <t>4.2. Kriteria Pengajar Yang Berasal Dari kalangan Praktisi</t>
  </si>
  <si>
    <t>NO.</t>
  </si>
  <si>
    <t>PRODI</t>
  </si>
  <si>
    <t>Jumlah Pengajar Yang Berasal Dari Kalangan Praktisi Profesional, Dunia Industri, atau Dunia Kerja</t>
  </si>
  <si>
    <t>BEKERJA DI PERUSAHAAN</t>
  </si>
  <si>
    <t>MENJADI WIRASWASTA PENDIRI (FOUNDER) ATAU PASANGAN PENDLRI (CO-FOUNDER)</t>
  </si>
  <si>
    <t>MENJADI PEKERJA LEPAS (FREELANCER)</t>
  </si>
  <si>
    <t>Jenis IKU</t>
  </si>
  <si>
    <t>Hasil IKU 4</t>
  </si>
  <si>
    <t>Dosen Sertifikasi Kompetensi/Profesi</t>
  </si>
  <si>
    <t>IKU 2A</t>
  </si>
  <si>
    <t>Jumlah Mahasiswa yang Memenuhi Syarat Menjalankan Kegiatan MBKM</t>
  </si>
  <si>
    <t>Lulusan S 1 Yang Menghabiskan ≥ 10 ≤ 20 SKS di Luar Program Studi</t>
  </si>
  <si>
    <t>Magang atau praktik kerja</t>
  </si>
  <si>
    <t>Proyek di Desa</t>
  </si>
  <si>
    <t>Mengajar di Sekolah</t>
  </si>
  <si>
    <t>Pertukaran Pelajar</t>
  </si>
  <si>
    <t>Penelitian atau Riset</t>
  </si>
  <si>
    <t>Kegiatan Wirausaha</t>
  </si>
  <si>
    <t>Studi atau proyek Indenpenden</t>
  </si>
  <si>
    <t>Proyek Kemanusiaan</t>
  </si>
  <si>
    <t>Bela Negara</t>
  </si>
  <si>
    <t>Inbound</t>
  </si>
  <si>
    <t>Outbound</t>
  </si>
  <si>
    <t>PERHIT IKU 2A.10 SKS</t>
  </si>
  <si>
    <t>k(10SKS)</t>
  </si>
  <si>
    <t>2A. Mahasiswa Berkegiatan Pembelajaran Di Luar Program Studi Dengan 20 SKS (20 SKS)</t>
  </si>
  <si>
    <t>Mahasiswa S1 yang Menghabiskan ≥ 10 SKS di Luar Program Studi</t>
  </si>
  <si>
    <t>PERHIT IKU 2A 20 SKS</t>
  </si>
  <si>
    <t>k(20SKS)</t>
  </si>
  <si>
    <t>PERHIT IKU 2 INBOUND</t>
  </si>
  <si>
    <t>Jumlah Mahasiswa Yang Memenuhi Syarat Menjalankan Kegiatan MBKM</t>
  </si>
  <si>
    <t>Jumlah Mahasiswa Aktif</t>
  </si>
  <si>
    <t>Meraih Prestasi Lomba (Juara 1-3)</t>
  </si>
  <si>
    <t>Prestasi Karya yang Digunakan Dunia Usaha/Industri dan Masyarakat</t>
  </si>
  <si>
    <t xml:space="preserve"> Sertifikat Kompetensi Internasional</t>
  </si>
  <si>
    <t>Internasional</t>
  </si>
  <si>
    <t>Nasional</t>
  </si>
  <si>
    <t>Provinsi</t>
  </si>
  <si>
    <t>I</t>
  </si>
  <si>
    <t>II</t>
  </si>
  <si>
    <t>III</t>
  </si>
  <si>
    <t>Kepesertaan</t>
  </si>
  <si>
    <t>PERHIT IKU 2C</t>
  </si>
  <si>
    <t>sigma c*k</t>
  </si>
  <si>
    <t>x 30</t>
  </si>
  <si>
    <t>k5</t>
  </si>
  <si>
    <t>k6</t>
  </si>
  <si>
    <t>k7</t>
  </si>
  <si>
    <t>k8</t>
  </si>
  <si>
    <t>k9</t>
  </si>
  <si>
    <t>k10</t>
  </si>
  <si>
    <t>y</t>
  </si>
  <si>
    <t>c*k</t>
  </si>
  <si>
    <t>Jenis Bobot</t>
  </si>
  <si>
    <t>Hasil Hitung</t>
  </si>
  <si>
    <t>nasional</t>
  </si>
  <si>
    <t>provinsi</t>
  </si>
  <si>
    <t>Juara I</t>
  </si>
  <si>
    <t xml:space="preserve"> I</t>
  </si>
  <si>
    <t>Juara II</t>
  </si>
  <si>
    <t>Juara III</t>
  </si>
  <si>
    <t>Peserta</t>
  </si>
  <si>
    <t>-</t>
  </si>
  <si>
    <t>Menyeluruh bersama IKU 2.1</t>
  </si>
  <si>
    <t xml:space="preserve"> </t>
  </si>
  <si>
    <t>Target</t>
  </si>
  <si>
    <t>TARGET IKU 2</t>
  </si>
  <si>
    <t>PEMBELAJARAN DI LUAR PRODI</t>
  </si>
  <si>
    <t>MAHASISWA INBOUND</t>
  </si>
  <si>
    <t>MAHASISWA BERPRESTASI</t>
  </si>
  <si>
    <t>IKU 3C</t>
  </si>
  <si>
    <t>Total Dosen NIDN/NIDK</t>
  </si>
  <si>
    <t>Surat Persetujuan PT Asal</t>
  </si>
  <si>
    <t>Kegiatan Tridarma dan Persyaratan</t>
  </si>
  <si>
    <t xml:space="preserve">Jumlah </t>
  </si>
  <si>
    <t>Kategori Kegiatan</t>
  </si>
  <si>
    <t>Surat Kontrak Kerja</t>
  </si>
  <si>
    <t>Perguruan Tinggi</t>
  </si>
  <si>
    <t>Pendidikan</t>
  </si>
  <si>
    <t>Penelitian</t>
  </si>
  <si>
    <t>Pengabdian</t>
  </si>
  <si>
    <t xml:space="preserve">Negeri </t>
  </si>
  <si>
    <t>Swasta</t>
  </si>
  <si>
    <t>PERHIT IKU 3A</t>
  </si>
  <si>
    <t>n*k</t>
  </si>
  <si>
    <t>Ʃn*k</t>
  </si>
  <si>
    <t>Kriteria</t>
  </si>
  <si>
    <t>Bobot</t>
  </si>
  <si>
    <t>Hasil</t>
  </si>
  <si>
    <t>Tridharma (di PT Lain)</t>
  </si>
  <si>
    <t>3B. Dosen Yang Bekerja Sebagai Praktisi (dalam 5 tahun terakhir)</t>
  </si>
  <si>
    <r>
      <rPr>
        <b/>
        <sz val="12"/>
        <color rgb="FF000000"/>
        <rFont val="Calibri"/>
        <family val="2"/>
      </rPr>
      <t xml:space="preserve">JUMLAH DOSEN MENJADI </t>
    </r>
    <r>
      <rPr>
        <b/>
        <sz val="12"/>
        <color theme="1"/>
        <rFont val="Calibri"/>
        <family val="2"/>
      </rPr>
      <t>PENELITI, KONSULTAN, ASESOR, PEGAWAI PENUH WAKTU (FULL TIME), ATAU PARUH WAKTU (PART TIME)</t>
    </r>
  </si>
  <si>
    <r>
      <rPr>
        <b/>
        <sz val="12"/>
        <color rgb="FF000000"/>
        <rFont val="Calibri"/>
        <family val="2"/>
      </rPr>
      <t xml:space="preserve">JUMLAH DOSEN </t>
    </r>
    <r>
      <rPr>
        <b/>
        <sz val="12"/>
        <color theme="1"/>
        <rFont val="Calibri"/>
        <family val="2"/>
      </rPr>
      <t>MENJADI WIRASWASTA PENDIRI (FOUNDER)ATAU PASANGAN PENDIRI (CO-FOUNDER)</t>
    </r>
  </si>
  <si>
    <r>
      <rPr>
        <b/>
        <sz val="12"/>
        <color rgb="FF000000"/>
        <rFont val="Calibri"/>
        <family val="2"/>
      </rPr>
      <t xml:space="preserve">JUMLAH DOSEN </t>
    </r>
    <r>
      <rPr>
        <b/>
        <sz val="12"/>
        <color theme="1"/>
        <rFont val="Calibri"/>
        <family val="2"/>
      </rPr>
      <t>KHUSUS UNTUK DOSEN DARI PROGRAM STUDI SENI BUDAYA DAPAT JUGA BERKEGIATAN LAINNYA SESUAI KEPMEN</t>
    </r>
  </si>
  <si>
    <t>Budidaya Perairan</t>
  </si>
  <si>
    <t>Praktisi Mengajar</t>
  </si>
  <si>
    <t>3C.  Membimbing Mahasiswa Berkegiatan Diluar Program Studi (I tahun terakhir)</t>
  </si>
  <si>
    <t>MENDAMPINGI MAHASISWA MELAKUKAN KEGIATAN PEMBELAJARAN DI LUAR PROGRAM STUDI</t>
  </si>
  <si>
    <t>MEMBIMBING MAHASISWA BERKOMPETISI YANG BERPRESTASI DALAM KOMPETISI ATAU LOMBA PADA PERINGKAT JUARA I SAMPAI DENGAN JUARA III PADA KOMPETISI</t>
  </si>
  <si>
    <t>MENDAMPINGI MAHASISWA MENGEMBANGKAN PRODUK YANG DIGUNAKAN DUNIA USAHA, INDUSTRI DAN MASYARAKAT</t>
  </si>
  <si>
    <t>MEMBIMBING MAHASISWA UNTUK SERTIFIKASI KOMPETENSI INTERNASIONAL.</t>
  </si>
  <si>
    <t>INTERNASIONAL</t>
  </si>
  <si>
    <t>NASIONAL</t>
  </si>
  <si>
    <t>PROVINSI</t>
  </si>
  <si>
    <t>Membimbing Mahasiswa di Luar Prodi</t>
  </si>
  <si>
    <t>Hasil Akhir IKU 3</t>
  </si>
  <si>
    <t>Keterangan</t>
  </si>
  <si>
    <t xml:space="preserve">Data belum lengkap sesuai tiap nama Dosen yang memiliki NIDN. Jika dosen melakukan lebih dari satu kegiatan 
akan digunakan bobot yang tertinggi </t>
  </si>
  <si>
    <t>TARGET IKU 3</t>
  </si>
  <si>
    <t>DOSEN BERTRIDARMA DI PT LAIN</t>
  </si>
  <si>
    <t>DOSEN BERPENGALAMAN PRAKTISI</t>
  </si>
  <si>
    <t>DOSEN MEMBIMBING MAHASISWA DI LUAR PRODI</t>
  </si>
  <si>
    <t xml:space="preserve">capaian </t>
  </si>
  <si>
    <t>IKU 4A</t>
  </si>
  <si>
    <t>PERHIT IKU 4 A</t>
  </si>
  <si>
    <t>a</t>
  </si>
  <si>
    <t>x+y</t>
  </si>
  <si>
    <t>PERHIT IKU 4 B</t>
  </si>
  <si>
    <t>b</t>
  </si>
  <si>
    <t>x+y+z</t>
  </si>
  <si>
    <t>DOSEN BERSERTIFIKAT KOMPETENSI</t>
  </si>
  <si>
    <t>DOSEN PRAKTISIPROFESIONAL/INDUSTRI/DUNIA KERJA</t>
  </si>
  <si>
    <t>IKU 5</t>
  </si>
  <si>
    <t>Jumlah Dosen Prodi Yang Memiliki NIDN/NIDK</t>
  </si>
  <si>
    <t>Jumlah karya Dosen ( NIDN/NIDK)</t>
  </si>
  <si>
    <t>Karya Tulis Ilmiah</t>
  </si>
  <si>
    <t>Karya Terapan</t>
  </si>
  <si>
    <t>Karya Seni</t>
  </si>
  <si>
    <t>KTI 1 (dipublikasikan) * 1</t>
  </si>
  <si>
    <t>KTI 2 (dipublikasikan) * 2</t>
  </si>
  <si>
    <t>KTI 3( tidak termasuk 1 dan 2 ) * 3</t>
  </si>
  <si>
    <t>Terapan Kriteria 1 *4</t>
  </si>
  <si>
    <t>Terapan Kriteria 2 *5</t>
  </si>
  <si>
    <t>Karya Seni Kriteria 1 *6</t>
  </si>
  <si>
    <t>Karya Seni Kriteria 2 *7</t>
  </si>
  <si>
    <t>Karya Seni Kriteria 3 *8</t>
  </si>
  <si>
    <t>PERHIT IKU 5</t>
  </si>
  <si>
    <t>t</t>
  </si>
  <si>
    <t>Jenis Karya</t>
  </si>
  <si>
    <t xml:space="preserve">Hasil </t>
  </si>
  <si>
    <t>Hasil KU 5</t>
  </si>
  <si>
    <t>TARGET = 1.5</t>
  </si>
  <si>
    <t>TARGET IKU 5</t>
  </si>
  <si>
    <t>JUMLAH KARYA DOSEN TEREKOGNISI ATAU DIGUNAKAN MASYARAKAT/INDUSTRI/PEMERINTAH</t>
  </si>
  <si>
    <t>FORMULA</t>
  </si>
  <si>
    <t>IKU 6</t>
  </si>
  <si>
    <t>Kriteria Mitra</t>
  </si>
  <si>
    <t>Nama Perjanjian</t>
  </si>
  <si>
    <t>Deskripsi/Ruang Lingkup Kerjasama</t>
  </si>
  <si>
    <t>Nama Mitra Kerjasama</t>
  </si>
  <si>
    <t>Multinasional</t>
  </si>
  <si>
    <t>BUMN/BUMD</t>
  </si>
  <si>
    <t>Teknologi Global</t>
  </si>
  <si>
    <t>Startup Company</t>
  </si>
  <si>
    <t>Nirlaba</t>
  </si>
  <si>
    <t>Institusi/Organisasi Multilateral</t>
  </si>
  <si>
    <t>Kampus QS100 Luar Negeri</t>
  </si>
  <si>
    <t>Kampus QS100 Dalam Negeri</t>
  </si>
  <si>
    <t>Instansi Pemerintah</t>
  </si>
  <si>
    <t>Rumah Sakit</t>
  </si>
  <si>
    <t>Lembaga Riset Pemerintah</t>
  </si>
  <si>
    <t>Lembaga Kebudayaan Berskala Nasional</t>
  </si>
  <si>
    <t>Masa Berlaku Kerjasama</t>
  </si>
  <si>
    <t>Nota Kesepakatan MEMORANDUM OF AGREEMENT</t>
  </si>
  <si>
    <t>Kerjasama Bidang Pendidikan, Penelitian dan Pengabdian Kepada Masyarakat</t>
  </si>
  <si>
    <t>Fakultas Hukum Universitas Sumatera Utara</t>
  </si>
  <si>
    <t xml:space="preserve">(5 Tahun)
07 Februari 2023 s/d 07 Januari 2028
</t>
  </si>
  <si>
    <t>Fakults Hukum Universitas Bangka Belitung</t>
  </si>
  <si>
    <t xml:space="preserve">(3 Tahun)
16 Maret 2023 s/d 16 Maret 2026
</t>
  </si>
  <si>
    <t>Lembaga Bantuan Hukum Peduli Aceh (LBH-PRA)</t>
  </si>
  <si>
    <t xml:space="preserve">(5 Tahun)
21 Juni 2023 s/d 21 Juni 2028
</t>
  </si>
  <si>
    <t>MoU</t>
  </si>
  <si>
    <t>Pendidikan, Penelitian, dan Pengabdian Kepada Masyarakat</t>
  </si>
  <si>
    <t>STIE Martapura  Riau</t>
  </si>
  <si>
    <t>2025-2030</t>
  </si>
  <si>
    <t>IA</t>
  </si>
  <si>
    <t>2025-2031</t>
  </si>
  <si>
    <t>MoA</t>
  </si>
  <si>
    <t>KPPN Langsa</t>
  </si>
  <si>
    <t>2014-2017</t>
  </si>
  <si>
    <t>2024-2017</t>
  </si>
  <si>
    <t>MOA</t>
  </si>
  <si>
    <t xml:space="preserve">pendidikan              </t>
  </si>
  <si>
    <t>BMKG Stasiun Klimatologi Aceh</t>
  </si>
  <si>
    <t>13-12-2027</t>
  </si>
  <si>
    <t>Praktikum / PKL</t>
  </si>
  <si>
    <t xml:space="preserve"> BMKG Stasiun Klimatologi Aceh</t>
  </si>
  <si>
    <t xml:space="preserve"> Aceh Hidroponik Aceh Tamiang</t>
  </si>
  <si>
    <t>03-01-2028</t>
  </si>
  <si>
    <t xml:space="preserve"> Java Village Garden</t>
  </si>
  <si>
    <t xml:space="preserve"> PT. Seumadam Aceh Tamiang</t>
  </si>
  <si>
    <t>PT. Teupin Lada, Julok Aceh Timur</t>
  </si>
  <si>
    <t>1.FP.Universitas Syiah Kuala.</t>
  </si>
  <si>
    <t>02-12-2026</t>
  </si>
  <si>
    <t>2.CV Karya Tani, Kab.Langkat.</t>
  </si>
  <si>
    <t>3.CV.Atlantik, Kab.Aceh Utara.</t>
  </si>
  <si>
    <t>4.Stasiun Klimatologi</t>
  </si>
  <si>
    <t>5.Bank Muamalat</t>
  </si>
  <si>
    <t>01-04-2026</t>
  </si>
  <si>
    <t>6.Bulog.</t>
  </si>
  <si>
    <t>7. Brin</t>
  </si>
  <si>
    <t> Pendidikan</t>
  </si>
  <si>
    <t>1. Kelas IV Aceh Besar, Badan Meteorologi, Klimatologi dan Geofisika.</t>
  </si>
  <si>
    <t>Akukultur</t>
  </si>
  <si>
    <t xml:space="preserve">Pendidikan </t>
  </si>
  <si>
    <t>PT. STP Banyuwangi Jawa Timur</t>
  </si>
  <si>
    <t>PT. Yakin Pasifik Tuna</t>
  </si>
  <si>
    <t>BPBAP Ujong Batee Aceh Besar</t>
  </si>
  <si>
    <t>PT. Suri Tani Pemuka</t>
  </si>
  <si>
    <t>Dinas Ketahanan Pangan Pertanian Kota Tebing Tebing</t>
  </si>
  <si>
    <t>Balai Benih Ikan Kota Medan</t>
  </si>
  <si>
    <t>Badan Karantina Ikan, Pengendalian Mutu Keamanan Hasil Perikanan Aceh Bandara Iskandar Muda, Blang Bintang Kab. Aceh Besar</t>
  </si>
  <si>
    <t>Badan Karantina Ikan, Pengendalian Mutu Keamanan Hasil Perikanan  Kota Langsa</t>
  </si>
  <si>
    <t>CV.Kins Milk Of Fish (Kab. Aceh Tamiang)</t>
  </si>
  <si>
    <t>Penelitian, Pendidikan, dan Pengabdian</t>
  </si>
  <si>
    <t>Universitas Sultan Ageng Tirtayasa</t>
  </si>
  <si>
    <t>Dinas Pendidikan dan Kebudayaan Aceh (Banda Aceh)</t>
  </si>
  <si>
    <t>Penyelenggaraan Program Merdeka Belajar Kampus Merdeka</t>
  </si>
  <si>
    <t>USK</t>
  </si>
  <si>
    <t>Unimed</t>
  </si>
  <si>
    <t>PT Pekola</t>
  </si>
  <si>
    <t>Universitas Padang</t>
  </si>
  <si>
    <t>Universitas Malikulsaleh</t>
  </si>
  <si>
    <t>Universitas Al Muslim</t>
  </si>
  <si>
    <t>Penyelenggaraan tri darma perguruan tinggi dan program merdeka belajar kampus merdeka</t>
  </si>
  <si>
    <t>Waspada.Id</t>
  </si>
  <si>
    <t>Balai bahasa provinsi aceh</t>
  </si>
  <si>
    <t>Kerjasama Mendukung Perkuliahan mara kuliah renang</t>
  </si>
  <si>
    <t>Kolam Renang Virta Tirta Raya Langsa</t>
  </si>
  <si>
    <t>Kerjasama Kolaborasi dalam pengembangan profesi dan tenaga keolahragaan</t>
  </si>
  <si>
    <t>IGORNAS Kota Langsa</t>
  </si>
  <si>
    <t>MGMP PJOK Kota Langsa</t>
  </si>
  <si>
    <t>PGSD</t>
  </si>
  <si>
    <t>MBKM</t>
  </si>
  <si>
    <t>UNP</t>
  </si>
  <si>
    <t>MOU</t>
  </si>
  <si>
    <t>Hubungan Kerja Sama Pelaksanaan Tri Dharma Perguruan Tinggi</t>
  </si>
  <si>
    <t>PT PELAYARAN ANUGERAH WIJAYA BERSAUDARA</t>
  </si>
  <si>
    <t>Hubungan Kerja Sama Pendidikan Melalui Magang/Kerja Praktik</t>
  </si>
  <si>
    <t>Pelaksanaan Kegiatan Magang Program MBKM</t>
  </si>
  <si>
    <t>PTPN 1</t>
  </si>
  <si>
    <t>Pelaksanaan Kerja Praktek</t>
  </si>
  <si>
    <t xml:space="preserve">PT. Betami
</t>
  </si>
  <si>
    <t>Pelaksanaan Magang</t>
  </si>
  <si>
    <t>Dinas komunikasi dan Informatika Kota Langsa</t>
  </si>
  <si>
    <t>23 Januari 2029</t>
  </si>
  <si>
    <t>Inspektorat Kota Langsa</t>
  </si>
  <si>
    <t>Kerja Praktik (KP)</t>
  </si>
  <si>
    <t>Badan Pusat Statistik (BPS) Kota Langsa</t>
  </si>
  <si>
    <t>Magang (MBKM)</t>
  </si>
  <si>
    <t>PT Bank BTPN Syariah</t>
  </si>
  <si>
    <t>Kegiatan Pengabdian</t>
  </si>
  <si>
    <t>Dinas Pendidikan dan Kebudayaan Kabupaten Aceh Tamiang</t>
  </si>
  <si>
    <t>6 Juli 2022</t>
  </si>
  <si>
    <t>PT PLN UP3 Kota Langsa</t>
  </si>
  <si>
    <t>18 Oktober 2021</t>
  </si>
  <si>
    <t>Tri Dharma Perguruan Tinggi</t>
  </si>
  <si>
    <t>BRIN</t>
  </si>
  <si>
    <t>n</t>
  </si>
  <si>
    <t>perusahaan multinasional</t>
  </si>
  <si>
    <t>perusahaan nasional berstandar tinggi, BUMN, dan atau BUMD</t>
  </si>
  <si>
    <t>persahaan teknologi global</t>
  </si>
  <si>
    <t>perusahaan rintisan (startup company teknologi)
company) teknologi</t>
  </si>
  <si>
    <t>organisasi nirlaba kelas dunia</t>
  </si>
  <si>
    <t>institusi/organisasi multilatera</t>
  </si>
  <si>
    <t>perguruan tinggi yang masuk dalam daftar QS200 berdasarkan bidang ilmu (QS200 by subject) perguruan tinggi luar negeri</t>
  </si>
  <si>
    <t>Perguruan tinggi yang masuk dalam daftar QS200 berdasarkan bidang ilmu (QS200 by subject) perguruan tinggi dalam negeri</t>
  </si>
  <si>
    <t>instansi pemerintah</t>
  </si>
  <si>
    <t>rumah sakit</t>
  </si>
  <si>
    <t>lembaga riset pemerintah, swasta, 
nasional, maupun internasional</t>
  </si>
  <si>
    <t>lembaga kebudayaan berskala 
nasional/bereputasi</t>
  </si>
  <si>
    <t>t =</t>
  </si>
  <si>
    <t>t = Sesuaikan dengan jumlah prodi</t>
  </si>
  <si>
    <t>PERHIT IKU 6</t>
  </si>
  <si>
    <t>TARGET IKU 6</t>
  </si>
  <si>
    <t>JUMLAH KERJA SAMA PRODI MEMENUHI KRITERIA</t>
  </si>
  <si>
    <t>IKU 7</t>
  </si>
  <si>
    <t>Mata Kuliah Dengan Metode Case Methode/TBP</t>
  </si>
  <si>
    <t>Jumlah Mata Kuliah Tahun Berjalan</t>
  </si>
  <si>
    <t>Metode  Pembelajaran Di Dalam Kelas</t>
  </si>
  <si>
    <t xml:space="preserve"> Pemecahan Kasus (case methode) Sebagai Sebagian Bobot Evaluasi</t>
  </si>
  <si>
    <t>Pembelajaran Kelompok Berbasis Proyek (team -Based project) Sebagai Sebagian Bobot Evaluasi</t>
  </si>
  <si>
    <t>Kombinasi Case Methode dan Team-Based Project</t>
  </si>
  <si>
    <t>Hasil IKU 7</t>
  </si>
  <si>
    <t>Persentase mata kuliah S1 dan D4/D3/D2/D1 yang menggunakan metode pembelajaran pemecahan kasus (case method) atau pembelajaran kelompok berbasis project (team based project) sebagai sebagian bobot evaluasi</t>
  </si>
  <si>
    <t>TARGET IKU 7</t>
  </si>
  <si>
    <t>JUMLAH MK YANG MENGGUNAKAN METODE PEMBELAJARAN CM, ATAU TBP DAN BAGIAN DARI BOBOT EVALUASI</t>
  </si>
  <si>
    <t>IKU 8</t>
  </si>
  <si>
    <t>8. Program studi Berstandar Internasional</t>
  </si>
  <si>
    <t>Akreditasi /Sertifikat</t>
  </si>
  <si>
    <t>Nomor</t>
  </si>
  <si>
    <t>Lembaga Yang Mengeluarkan</t>
  </si>
  <si>
    <t>PERHIT</t>
  </si>
  <si>
    <t>TARGET IKU 8</t>
  </si>
  <si>
    <t>Persentase Capaian</t>
  </si>
  <si>
    <t>Target perjanjian kinerja</t>
  </si>
  <si>
    <t>IKU 1</t>
  </si>
  <si>
    <t>Data Lulusan S1 yang Berhasil Memiliki Pekarjaan  Dalam Jangka Waktu Kurang Dari Atau Sama Dengan 12 Bulan (≤ 12 Bulan) Setelah Tanggal Terbit Ijazah</t>
  </si>
  <si>
    <r>
      <rPr>
        <sz val="10"/>
        <color theme="1"/>
        <rFont val="Arial"/>
        <family val="2"/>
      </rPr>
      <t xml:space="preserve">Data Lulusan S1 yang  Melanjutkan Studi  Dalam Masa Tunggu   Kurang 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Dari Atau Sama Dengan 12 Bulan (≤ 12 Bulan) Setelah Tanggal Terbit Ijazah</t>
    </r>
  </si>
  <si>
    <t>IKU 2</t>
  </si>
  <si>
    <r>
      <rPr>
        <sz val="10"/>
        <color theme="1"/>
        <rFont val="Arial"/>
        <family val="2"/>
      </rPr>
      <t xml:space="preserve">Mahasiswa Berkegiatan Pembelajaran Di Luar Program Studi Lebih Dari 10 SKS Atau Sama Dengan 20 SKS (&gt;10 </t>
    </r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 20 SKS)</t>
    </r>
  </si>
  <si>
    <t xml:space="preserve">Mahasiswa  Meraih Prestasi </t>
  </si>
  <si>
    <t>In bound</t>
  </si>
  <si>
    <t>Dosen Yang Berkegiatan Tridarma di Perguruan Tinggi Lain (dalam 5 tahun terakhir)</t>
  </si>
  <si>
    <t>Dosen Yang Bekerja Sebagai Praktisi (dalam 5 tahun terakhir)</t>
  </si>
  <si>
    <t>Membimbing Mahasiswa Berkegiatan Diluar Program Studi (I tahun terakhir)</t>
  </si>
  <si>
    <t>Total jumlah dosen</t>
  </si>
  <si>
    <t>Kriteria Sertifikat Kompetensi/Profesi</t>
  </si>
  <si>
    <t>Kriteria Pengajar Yang Berasal Dari kalangan Praktisi</t>
  </si>
  <si>
    <t>Penerapan Karya Dosen</t>
  </si>
  <si>
    <t>Kemitraan Program Studi</t>
  </si>
  <si>
    <t>Total jumlah program studi</t>
  </si>
  <si>
    <t>Kelas Yang Kolaboratif dan Partisipatif</t>
  </si>
  <si>
    <t>Total jumlah mata kuliah</t>
  </si>
  <si>
    <t>Program studi Berstandar Internasional</t>
  </si>
  <si>
    <t>Total jumlah responden lulusan</t>
  </si>
  <si>
    <t>Total jumlah Mahasiswa aktif</t>
  </si>
  <si>
    <t>Data Kelulusan S1 yang  menjadi wiraswasta Kurang Dari Atau Sama Dengan 12 Bulan (≤ 12 Bulan) Setelah Tanggal Terbit Ijazah</t>
  </si>
  <si>
    <t>min resp.</t>
  </si>
  <si>
    <t>data di olah</t>
  </si>
  <si>
    <t>50% dari total metode sbg bahan 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</si>
</sst>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_ ;_ @_ "/>
    <numFmt numFmtId="166" formatCode="0.0_ "/>
    <numFmt numFmtId="167" formatCode="0.00_ "/>
    <numFmt numFmtId="168" formatCode="d\ mmmm\ yyyy"/>
    <numFmt numFmtId="169" formatCode="0_ "/>
    <numFmt numFmtId="170" formatCode="0.0000_ "/>
    <numFmt numFmtId="171" formatCode="_ * #,##0.00_ ;_ * \-#,##0.00_ ;_ * &quot;-&quot;_ ;_ @_ "/>
    <numFmt numFmtId="172" formatCode="0.000_ "/>
    <numFmt numFmtId="173" formatCode="0.00000000_ "/>
    <numFmt numFmtId="174" formatCode="0.0"/>
    <numFmt numFmtId="175" formatCode="_ * #,##0.00_ ;_ * \-#,##0.00_ ;_ * &quot;-&quot;??.0_ ;_ @_ "/>
    <numFmt numFmtId="177" formatCode="_ * #,##0_ ;_ * \-#,##0_ ;_ * &quot;-&quot;??_ ;_ @_ "/>
  </numFmts>
  <fonts count="45">
    <font>
      <sz val="10"/>
      <color rgb="FF000000"/>
      <name val="Arial"/>
      <charset val="134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&quot;Calibri&quot;"/>
      <charset val="134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ajor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6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0"/>
      <name val="SimSun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82299264503923"/>
        <bgColor rgb="FFFFFF00"/>
      </patternFill>
    </fill>
    <fill>
      <patternFill patternType="solid">
        <fgColor theme="4" tint="0.39982299264503923"/>
        <bgColor rgb="FF00FFFF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9" tint="0.39982299264503923"/>
        <bgColor rgb="FF00FFFF"/>
      </patternFill>
    </fill>
    <fill>
      <patternFill patternType="solid">
        <fgColor theme="9" tint="0.39982299264503923"/>
        <bgColor rgb="FF00FF00"/>
      </patternFill>
    </fill>
    <fill>
      <patternFill patternType="solid">
        <fgColor rgb="FFFFFF00"/>
        <bgColor rgb="FFF2F2F2"/>
      </patternFill>
    </fill>
    <fill>
      <patternFill patternType="solid">
        <fgColor theme="9" tint="0.39982299264503923"/>
        <bgColor rgb="FFF2F2F2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FFFFFF"/>
      </diagonal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0" fontId="44" fillId="0" borderId="0"/>
  </cellStyleXfs>
  <cellXfs count="63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2" fontId="2" fillId="0" borderId="0" xfId="0" applyNumberFormat="1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/>
    <xf numFmtId="0" fontId="0" fillId="0" borderId="4" xfId="0" applyBorder="1" applyAlignment="1">
      <alignment horizontal="center" vertical="center"/>
    </xf>
    <xf numFmtId="166" fontId="0" fillId="0" borderId="4" xfId="0" applyNumberFormat="1" applyBorder="1" applyAlignment="1">
      <alignment wrapText="1"/>
    </xf>
    <xf numFmtId="167" fontId="0" fillId="0" borderId="14" xfId="0" applyNumberFormat="1" applyBorder="1"/>
    <xf numFmtId="0" fontId="0" fillId="6" borderId="0" xfId="0" applyFill="1" applyAlignment="1">
      <alignment horizontal="right"/>
    </xf>
    <xf numFmtId="167" fontId="0" fillId="7" borderId="0" xfId="0" applyNumberFormat="1" applyFill="1"/>
    <xf numFmtId="0" fontId="8" fillId="0" borderId="0" xfId="0" applyFont="1"/>
    <xf numFmtId="0" fontId="10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 readingOrder="1"/>
    </xf>
    <xf numFmtId="0" fontId="8" fillId="9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/>
    </xf>
    <xf numFmtId="0" fontId="8" fillId="6" borderId="0" xfId="0" applyFont="1" applyFill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6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left" vertical="center"/>
    </xf>
    <xf numFmtId="167" fontId="0" fillId="0" borderId="14" xfId="0" applyNumberForma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0" fillId="11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 readingOrder="1"/>
    </xf>
    <xf numFmtId="0" fontId="16" fillId="0" borderId="27" xfId="0" applyFont="1" applyBorder="1" applyAlignment="1">
      <alignment horizontal="left" vertical="center" wrapText="1"/>
    </xf>
    <xf numFmtId="0" fontId="8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67" fontId="8" fillId="0" borderId="14" xfId="0" applyNumberFormat="1" applyFont="1" applyBorder="1" applyAlignment="1">
      <alignment vertical="center"/>
    </xf>
    <xf numFmtId="167" fontId="8" fillId="0" borderId="14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7" fontId="8" fillId="0" borderId="0" xfId="0" applyNumberFormat="1" applyFont="1"/>
    <xf numFmtId="0" fontId="0" fillId="12" borderId="4" xfId="0" applyFill="1" applyBorder="1" applyAlignment="1">
      <alignment horizontal="center"/>
    </xf>
    <xf numFmtId="0" fontId="0" fillId="12" borderId="14" xfId="0" applyFill="1" applyBorder="1"/>
    <xf numFmtId="0" fontId="18" fillId="8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24" fillId="14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vertical="center" wrapText="1" readingOrder="1"/>
    </xf>
    <xf numFmtId="0" fontId="21" fillId="0" borderId="33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vertical="center"/>
    </xf>
    <xf numFmtId="0" fontId="25" fillId="0" borderId="4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25" fillId="0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center"/>
    </xf>
    <xf numFmtId="0" fontId="25" fillId="0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21" fillId="14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/>
    </xf>
    <xf numFmtId="0" fontId="24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center" vertical="top"/>
    </xf>
    <xf numFmtId="0" fontId="21" fillId="0" borderId="2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1" fillId="14" borderId="28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15" fillId="0" borderId="27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23" fillId="0" borderId="1" xfId="0" applyFont="1" applyBorder="1" applyAlignment="1">
      <alignment horizontal="center" vertical="top" wrapText="1"/>
    </xf>
    <xf numFmtId="0" fontId="25" fillId="4" borderId="4" xfId="0" applyFont="1" applyFill="1" applyBorder="1" applyAlignment="1">
      <alignment horizontal="left" vertical="top" wrapText="1"/>
    </xf>
    <xf numFmtId="0" fontId="15" fillId="0" borderId="4" xfId="0" applyFont="1" applyBorder="1"/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top" wrapText="1"/>
    </xf>
    <xf numFmtId="0" fontId="15" fillId="0" borderId="4" xfId="0" applyFont="1" applyBorder="1" applyAlignment="1"/>
    <xf numFmtId="0" fontId="21" fillId="1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8" xfId="0" applyFont="1" applyBorder="1" applyAlignment="1">
      <alignment horizontal="center" vertical="center" wrapText="1"/>
    </xf>
    <xf numFmtId="0" fontId="15" fillId="0" borderId="0" xfId="0" applyFont="1" applyAlignment="1"/>
    <xf numFmtId="0" fontId="15" fillId="0" borderId="4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1" xfId="0" applyNumberFormat="1" applyFont="1" applyBorder="1" applyAlignment="1">
      <alignment horizontal="center" vertical="center" wrapText="1"/>
    </xf>
    <xf numFmtId="0" fontId="24" fillId="13" borderId="0" xfId="0" applyFont="1" applyFill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24" fillId="13" borderId="30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8" fillId="0" borderId="4" xfId="0" applyFont="1" applyBorder="1" applyAlignment="1"/>
    <xf numFmtId="0" fontId="15" fillId="0" borderId="4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34" xfId="0" applyFont="1" applyBorder="1" applyAlignment="1">
      <alignment horizontal="right" vertical="center"/>
    </xf>
    <xf numFmtId="0" fontId="8" fillId="0" borderId="3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horizontal="left"/>
    </xf>
    <xf numFmtId="0" fontId="8" fillId="0" borderId="28" xfId="0" applyFont="1" applyBorder="1" applyAlignment="1">
      <alignment horizontal="left" vertical="center"/>
    </xf>
    <xf numFmtId="0" fontId="8" fillId="0" borderId="14" xfId="0" applyFont="1" applyBorder="1" applyAlignment="1">
      <alignment horizontal="left" wrapText="1"/>
    </xf>
    <xf numFmtId="0" fontId="15" fillId="0" borderId="8" xfId="0" applyFont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167" fontId="8" fillId="0" borderId="0" xfId="0" applyNumberFormat="1" applyFont="1" applyAlignment="1">
      <alignment vertical="center"/>
    </xf>
    <xf numFmtId="0" fontId="13" fillId="16" borderId="0" xfId="0" applyFont="1" applyFill="1" applyAlignment="1">
      <alignment horizontal="right" vertical="center"/>
    </xf>
    <xf numFmtId="0" fontId="13" fillId="16" borderId="0" xfId="0" applyFont="1" applyFill="1" applyAlignment="1">
      <alignment horizontal="left" vertical="center"/>
    </xf>
    <xf numFmtId="167" fontId="8" fillId="6" borderId="14" xfId="0" applyNumberFormat="1" applyFont="1" applyFill="1" applyBorder="1" applyAlignment="1">
      <alignment vertical="center"/>
    </xf>
    <xf numFmtId="167" fontId="13" fillId="0" borderId="0" xfId="0" applyNumberFormat="1" applyFont="1"/>
    <xf numFmtId="0" fontId="8" fillId="16" borderId="0" xfId="0" applyFont="1" applyFill="1"/>
    <xf numFmtId="0" fontId="0" fillId="17" borderId="4" xfId="0" applyFill="1" applyBorder="1" applyAlignment="1">
      <alignment horizontal="center"/>
    </xf>
    <xf numFmtId="0" fontId="0" fillId="17" borderId="14" xfId="0" applyFill="1" applyBorder="1"/>
    <xf numFmtId="167" fontId="0" fillId="0" borderId="0" xfId="0" applyNumberFormat="1"/>
    <xf numFmtId="0" fontId="0" fillId="5" borderId="0" xfId="0" applyFill="1" applyAlignment="1">
      <alignment horizontal="right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12" fillId="0" borderId="0" xfId="0" applyFont="1"/>
    <xf numFmtId="0" fontId="31" fillId="8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31" fillId="19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vertical="center" wrapText="1" readingOrder="1"/>
    </xf>
    <xf numFmtId="0" fontId="30" fillId="0" borderId="1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0" fillId="0" borderId="4" xfId="0" applyFont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/>
    </xf>
    <xf numFmtId="0" fontId="30" fillId="12" borderId="0" xfId="0" applyFont="1" applyFill="1" applyAlignment="1">
      <alignment horizontal="right" vertical="center" wrapText="1" readingOrder="1"/>
    </xf>
    <xf numFmtId="167" fontId="30" fillId="12" borderId="0" xfId="0" applyNumberFormat="1" applyFont="1" applyFill="1" applyAlignment="1">
      <alignment horizontal="center" vertical="center" wrapText="1" readingOrder="1"/>
    </xf>
    <xf numFmtId="0" fontId="30" fillId="17" borderId="9" xfId="0" applyFont="1" applyFill="1" applyBorder="1" applyAlignment="1">
      <alignment horizontal="center" vertical="center" wrapText="1" readingOrder="1"/>
    </xf>
    <xf numFmtId="0" fontId="30" fillId="17" borderId="1" xfId="0" applyFont="1" applyFill="1" applyBorder="1" applyAlignment="1">
      <alignment horizontal="center"/>
    </xf>
    <xf numFmtId="0" fontId="30" fillId="0" borderId="4" xfId="0" applyFont="1" applyBorder="1" applyAlignment="1">
      <alignment horizontal="center" vertical="center"/>
    </xf>
    <xf numFmtId="167" fontId="30" fillId="0" borderId="4" xfId="0" applyNumberFormat="1" applyFont="1" applyBorder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4" fontId="30" fillId="0" borderId="0" xfId="1" applyFont="1" applyFill="1" applyAlignment="1"/>
    <xf numFmtId="0" fontId="30" fillId="0" borderId="0" xfId="0" applyFont="1" applyAlignment="1">
      <alignment horizontal="left" vertical="center"/>
    </xf>
    <xf numFmtId="170" fontId="30" fillId="5" borderId="0" xfId="0" applyNumberFormat="1" applyFont="1" applyFill="1" applyAlignment="1">
      <alignment horizontal="right" vertical="center"/>
    </xf>
    <xf numFmtId="170" fontId="30" fillId="0" borderId="0" xfId="0" applyNumberFormat="1" applyFont="1"/>
    <xf numFmtId="0" fontId="33" fillId="12" borderId="0" xfId="0" applyFont="1" applyFill="1" applyAlignment="1">
      <alignment horizontal="center"/>
    </xf>
    <xf numFmtId="167" fontId="30" fillId="5" borderId="0" xfId="0" applyNumberFormat="1" applyFont="1" applyFill="1" applyAlignment="1">
      <alignment horizontal="center"/>
    </xf>
    <xf numFmtId="0" fontId="30" fillId="12" borderId="0" xfId="0" applyFont="1" applyFill="1" applyAlignment="1">
      <alignment horizontal="center"/>
    </xf>
    <xf numFmtId="0" fontId="35" fillId="5" borderId="0" xfId="0" applyFont="1" applyFill="1" applyAlignment="1">
      <alignment horizontal="center"/>
    </xf>
    <xf numFmtId="0" fontId="30" fillId="12" borderId="0" xfId="0" applyFont="1" applyFill="1"/>
    <xf numFmtId="0" fontId="30" fillId="5" borderId="0" xfId="0" applyFont="1" applyFill="1" applyAlignment="1">
      <alignment horizontal="center"/>
    </xf>
    <xf numFmtId="0" fontId="0" fillId="17" borderId="4" xfId="0" applyFill="1" applyBorder="1"/>
    <xf numFmtId="0" fontId="0" fillId="0" borderId="4" xfId="0" applyBorder="1"/>
    <xf numFmtId="167" fontId="0" fillId="0" borderId="4" xfId="0" applyNumberFormat="1" applyBorder="1"/>
    <xf numFmtId="0" fontId="0" fillId="0" borderId="4" xfId="0" applyBorder="1" applyAlignment="1">
      <alignment wrapText="1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20" borderId="4" xfId="0" applyFont="1" applyFill="1" applyBorder="1" applyAlignment="1">
      <alignment horizontal="center" vertical="center" wrapText="1"/>
    </xf>
    <xf numFmtId="0" fontId="32" fillId="21" borderId="4" xfId="0" applyFont="1" applyFill="1" applyBorder="1" applyAlignment="1">
      <alignment horizontal="center" vertical="center" wrapText="1"/>
    </xf>
    <xf numFmtId="0" fontId="31" fillId="21" borderId="4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0" fillId="0" borderId="4" xfId="0" applyFont="1" applyBorder="1" applyAlignment="1">
      <alignment horizontal="center"/>
    </xf>
    <xf numFmtId="0" fontId="30" fillId="5" borderId="0" xfId="0" applyFont="1" applyFill="1"/>
    <xf numFmtId="167" fontId="30" fillId="5" borderId="0" xfId="0" applyNumberFormat="1" applyFont="1" applyFill="1"/>
    <xf numFmtId="0" fontId="30" fillId="1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71" fontId="30" fillId="0" borderId="0" xfId="2" applyNumberFormat="1" applyFont="1" applyAlignment="1">
      <alignment horizontal="center" vertical="center"/>
    </xf>
    <xf numFmtId="0" fontId="16" fillId="0" borderId="40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30" fillId="0" borderId="1" xfId="0" applyFont="1" applyBorder="1" applyAlignment="1">
      <alignment horizontal="left" vertical="center" wrapText="1" readingOrder="1"/>
    </xf>
    <xf numFmtId="0" fontId="34" fillId="0" borderId="10" xfId="0" applyFont="1" applyBorder="1" applyAlignment="1">
      <alignment horizontal="center"/>
    </xf>
    <xf numFmtId="1" fontId="30" fillId="17" borderId="0" xfId="0" applyNumberFormat="1" applyFont="1" applyFill="1" applyAlignment="1">
      <alignment horizontal="center"/>
    </xf>
    <xf numFmtId="0" fontId="33" fillId="0" borderId="4" xfId="0" applyFont="1" applyBorder="1" applyAlignment="1">
      <alignment horizontal="center" vertical="center" wrapText="1"/>
    </xf>
    <xf numFmtId="0" fontId="36" fillId="0" borderId="0" xfId="0" applyFont="1"/>
    <xf numFmtId="166" fontId="0" fillId="0" borderId="0" xfId="0" applyNumberFormat="1"/>
    <xf numFmtId="0" fontId="27" fillId="0" borderId="0" xfId="0" applyFont="1"/>
    <xf numFmtId="1" fontId="0" fillId="0" borderId="0" xfId="0" applyNumberFormat="1"/>
    <xf numFmtId="0" fontId="12" fillId="21" borderId="4" xfId="0" applyFont="1" applyFill="1" applyBorder="1" applyAlignment="1">
      <alignment horizontal="center" vertical="center" wrapText="1"/>
    </xf>
    <xf numFmtId="0" fontId="12" fillId="5" borderId="0" xfId="0" applyFont="1" applyFill="1"/>
    <xf numFmtId="167" fontId="12" fillId="5" borderId="0" xfId="0" applyNumberFormat="1" applyFont="1" applyFill="1"/>
    <xf numFmtId="0" fontId="30" fillId="17" borderId="0" xfId="0" applyFont="1" applyFill="1" applyAlignment="1">
      <alignment horizontal="center" vertical="center"/>
    </xf>
    <xf numFmtId="0" fontId="30" fillId="4" borderId="0" xfId="0" applyFont="1" applyFill="1"/>
    <xf numFmtId="0" fontId="30" fillId="4" borderId="0" xfId="0" applyFont="1" applyFill="1" applyAlignment="1">
      <alignment horizontal="center" vertical="center"/>
    </xf>
    <xf numFmtId="167" fontId="30" fillId="15" borderId="4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20" borderId="4" xfId="0" applyFont="1" applyFill="1" applyBorder="1" applyAlignment="1">
      <alignment horizontal="center" vertical="center" wrapText="1"/>
    </xf>
    <xf numFmtId="0" fontId="32" fillId="21" borderId="12" xfId="0" applyFont="1" applyFill="1" applyBorder="1" applyAlignment="1">
      <alignment horizontal="center" vertical="center" wrapText="1"/>
    </xf>
    <xf numFmtId="0" fontId="30" fillId="15" borderId="4" xfId="0" applyFont="1" applyFill="1" applyBorder="1" applyAlignment="1">
      <alignment horizontal="center" vertical="center"/>
    </xf>
    <xf numFmtId="0" fontId="30" fillId="0" borderId="14" xfId="0" applyFont="1" applyBorder="1" applyAlignment="1">
      <alignment vertical="center" wrapText="1" readingOrder="1"/>
    </xf>
    <xf numFmtId="0" fontId="30" fillId="0" borderId="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167" fontId="30" fillId="15" borderId="0" xfId="0" applyNumberFormat="1" applyFont="1" applyFill="1"/>
    <xf numFmtId="167" fontId="30" fillId="0" borderId="0" xfId="0" applyNumberFormat="1" applyFont="1"/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 readingOrder="1"/>
    </xf>
    <xf numFmtId="167" fontId="0" fillId="0" borderId="39" xfId="0" applyNumberFormat="1" applyBorder="1"/>
    <xf numFmtId="0" fontId="0" fillId="5" borderId="4" xfId="0" applyFill="1" applyBorder="1" applyAlignment="1">
      <alignment horizontal="right"/>
    </xf>
    <xf numFmtId="167" fontId="0" fillId="7" borderId="4" xfId="0" applyNumberFormat="1" applyFill="1" applyBorder="1"/>
    <xf numFmtId="0" fontId="33" fillId="23" borderId="4" xfId="0" applyFont="1" applyFill="1" applyBorder="1" applyAlignment="1">
      <alignment horizontal="center" vertical="center" wrapText="1"/>
    </xf>
    <xf numFmtId="0" fontId="31" fillId="24" borderId="4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center" vertical="center" wrapText="1" readingOrder="1"/>
    </xf>
    <xf numFmtId="0" fontId="30" fillId="12" borderId="1" xfId="0" applyFont="1" applyFill="1" applyBorder="1" applyAlignment="1">
      <alignment horizontal="center" vertical="center" wrapText="1" readingOrder="1"/>
    </xf>
    <xf numFmtId="0" fontId="30" fillId="25" borderId="0" xfId="0" applyFont="1" applyFill="1" applyAlignment="1">
      <alignment horizontal="right" vertical="center" wrapText="1" readingOrder="1"/>
    </xf>
    <xf numFmtId="0" fontId="32" fillId="25" borderId="0" xfId="0" applyFont="1" applyFill="1" applyAlignment="1">
      <alignment horizontal="center" vertical="center" wrapText="1" readingOrder="1"/>
    </xf>
    <xf numFmtId="172" fontId="30" fillId="0" borderId="0" xfId="0" applyNumberFormat="1" applyFont="1"/>
    <xf numFmtId="0" fontId="12" fillId="0" borderId="4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172" fontId="12" fillId="15" borderId="0" xfId="0" applyNumberFormat="1" applyFont="1" applyFill="1"/>
    <xf numFmtId="170" fontId="35" fillId="17" borderId="45" xfId="0" applyNumberFormat="1" applyFont="1" applyFill="1" applyBorder="1" applyAlignment="1">
      <alignment horizontal="center"/>
    </xf>
    <xf numFmtId="0" fontId="30" fillId="17" borderId="45" xfId="0" applyFont="1" applyFill="1" applyBorder="1" applyAlignment="1">
      <alignment horizontal="center" vertical="top"/>
    </xf>
    <xf numFmtId="0" fontId="30" fillId="12" borderId="4" xfId="0" applyFont="1" applyFill="1" applyBorder="1" applyAlignment="1">
      <alignment horizontal="center" vertical="center" wrapText="1" readingOrder="1"/>
    </xf>
    <xf numFmtId="172" fontId="30" fillId="17" borderId="4" xfId="0" applyNumberFormat="1" applyFont="1" applyFill="1" applyBorder="1" applyAlignment="1">
      <alignment horizontal="center" vertical="center" wrapText="1" readingOrder="1"/>
    </xf>
    <xf numFmtId="170" fontId="30" fillId="0" borderId="0" xfId="0" applyNumberFormat="1" applyFont="1" applyAlignment="1">
      <alignment horizontal="right"/>
    </xf>
    <xf numFmtId="170" fontId="35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73" fontId="12" fillId="0" borderId="0" xfId="0" applyNumberFormat="1" applyFont="1"/>
    <xf numFmtId="170" fontId="35" fillId="26" borderId="0" xfId="0" applyNumberFormat="1" applyFont="1" applyFill="1" applyAlignment="1">
      <alignment horizontal="center"/>
    </xf>
    <xf numFmtId="0" fontId="30" fillId="26" borderId="0" xfId="0" applyFont="1" applyFill="1" applyAlignment="1">
      <alignment horizontal="center" vertical="top"/>
    </xf>
    <xf numFmtId="167" fontId="30" fillId="26" borderId="14" xfId="0" applyNumberFormat="1" applyFont="1" applyFill="1" applyBorder="1" applyAlignment="1">
      <alignment vertical="center" wrapText="1" readingOrder="1"/>
    </xf>
    <xf numFmtId="167" fontId="30" fillId="26" borderId="28" xfId="0" applyNumberFormat="1" applyFont="1" applyFill="1" applyBorder="1" applyAlignment="1">
      <alignment vertical="center" wrapText="1" readingOrder="1"/>
    </xf>
    <xf numFmtId="0" fontId="30" fillId="0" borderId="47" xfId="0" applyFont="1" applyBorder="1"/>
    <xf numFmtId="0" fontId="30" fillId="0" borderId="47" xfId="0" applyFont="1" applyBorder="1" applyAlignment="1">
      <alignment wrapText="1" readingOrder="1"/>
    </xf>
    <xf numFmtId="0" fontId="30" fillId="0" borderId="48" xfId="0" applyFont="1" applyBorder="1" applyAlignment="1">
      <alignment wrapText="1" readingOrder="1"/>
    </xf>
    <xf numFmtId="0" fontId="32" fillId="27" borderId="4" xfId="0" applyFont="1" applyFill="1" applyBorder="1" applyAlignment="1">
      <alignment horizontal="center" vertical="center" wrapText="1" readingOrder="1"/>
    </xf>
    <xf numFmtId="0" fontId="15" fillId="0" borderId="2" xfId="0" applyFont="1" applyFill="1" applyBorder="1" applyAlignment="1">
      <alignment horizontal="center" vertical="center" wrapText="1"/>
    </xf>
    <xf numFmtId="167" fontId="30" fillId="28" borderId="0" xfId="0" applyNumberFormat="1" applyFont="1" applyFill="1" applyAlignment="1">
      <alignment vertical="center" wrapText="1" readingOrder="1"/>
    </xf>
    <xf numFmtId="0" fontId="30" fillId="0" borderId="0" xfId="0" applyFont="1" applyAlignment="1">
      <alignment horizontal="center" vertical="center" wrapText="1" readingOrder="1"/>
    </xf>
    <xf numFmtId="0" fontId="30" fillId="0" borderId="0" xfId="0" applyFont="1" applyAlignment="1">
      <alignment wrapText="1" readingOrder="1"/>
    </xf>
    <xf numFmtId="0" fontId="12" fillId="0" borderId="0" xfId="0" applyFont="1" applyAlignment="1">
      <alignment horizontal="center" vertical="center" wrapText="1"/>
    </xf>
    <xf numFmtId="167" fontId="12" fillId="0" borderId="0" xfId="0" applyNumberFormat="1" applyFont="1"/>
    <xf numFmtId="169" fontId="12" fillId="0" borderId="0" xfId="0" applyNumberFormat="1" applyFont="1"/>
    <xf numFmtId="169" fontId="12" fillId="0" borderId="0" xfId="0" applyNumberFormat="1" applyFont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17" borderId="0" xfId="0" applyFont="1" applyFill="1"/>
    <xf numFmtId="167" fontId="12" fillId="28" borderId="0" xfId="0" applyNumberFormat="1" applyFont="1" applyFill="1"/>
    <xf numFmtId="0" fontId="12" fillId="0" borderId="0" xfId="0" applyFont="1" applyAlignment="1">
      <alignment vertical="center" wrapText="1"/>
    </xf>
    <xf numFmtId="167" fontId="12" fillId="0" borderId="0" xfId="0" applyNumberFormat="1" applyFont="1" applyAlignment="1">
      <alignment vertical="center"/>
    </xf>
    <xf numFmtId="166" fontId="12" fillId="0" borderId="0" xfId="0" applyNumberFormat="1" applyFont="1"/>
    <xf numFmtId="0" fontId="30" fillId="0" borderId="3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21" borderId="4" xfId="0" applyFont="1" applyFill="1" applyBorder="1" applyAlignment="1">
      <alignment horizontal="center" vertical="center" wrapText="1"/>
    </xf>
    <xf numFmtId="0" fontId="39" fillId="21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0" borderId="40" xfId="0" applyFont="1" applyBorder="1" applyAlignment="1">
      <alignment vertical="center" wrapText="1" readingOrder="1"/>
    </xf>
    <xf numFmtId="0" fontId="15" fillId="0" borderId="41" xfId="0" applyFont="1" applyBorder="1" applyAlignment="1">
      <alignment horizontal="center" vertical="center" wrapText="1" readingOrder="1"/>
    </xf>
    <xf numFmtId="0" fontId="15" fillId="0" borderId="27" xfId="0" applyFont="1" applyBorder="1" applyAlignment="1">
      <alignment vertical="center" wrapText="1" readingOrder="1"/>
    </xf>
    <xf numFmtId="0" fontId="15" fillId="0" borderId="42" xfId="0" applyFont="1" applyBorder="1" applyAlignment="1">
      <alignment horizontal="center" vertical="center" wrapText="1" readingOrder="1"/>
    </xf>
    <xf numFmtId="0" fontId="16" fillId="0" borderId="42" xfId="0" applyFont="1" applyBorder="1" applyAlignment="1">
      <alignment horizontal="center" vertical="center" wrapText="1" readingOrder="1"/>
    </xf>
    <xf numFmtId="0" fontId="15" fillId="29" borderId="27" xfId="0" applyFont="1" applyFill="1" applyBorder="1" applyAlignment="1">
      <alignment vertical="center" wrapText="1" readingOrder="1"/>
    </xf>
    <xf numFmtId="0" fontId="15" fillId="29" borderId="42" xfId="0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 applyAlignment="1">
      <alignment horizontal="center" vertical="center"/>
    </xf>
    <xf numFmtId="0" fontId="0" fillId="0" borderId="42" xfId="0" applyBorder="1" applyAlignment="1">
      <alignment vertical="center" wrapText="1" readingOrder="1"/>
    </xf>
    <xf numFmtId="0" fontId="15" fillId="29" borderId="50" xfId="0" applyFont="1" applyFill="1" applyBorder="1" applyAlignment="1">
      <alignment horizontal="center" vertical="center" wrapText="1" readingOrder="1"/>
    </xf>
    <xf numFmtId="0" fontId="19" fillId="8" borderId="4" xfId="0" applyFont="1" applyFill="1" applyBorder="1" applyAlignment="1">
      <alignment horizontal="center" vertical="center" wrapText="1"/>
    </xf>
    <xf numFmtId="0" fontId="0" fillId="0" borderId="41" xfId="0" applyBorder="1" applyAlignment="1">
      <alignment vertical="center" wrapText="1" readingOrder="1"/>
    </xf>
    <xf numFmtId="0" fontId="40" fillId="0" borderId="0" xfId="0" applyFont="1"/>
    <xf numFmtId="0" fontId="0" fillId="5" borderId="0" xfId="0" applyFill="1"/>
    <xf numFmtId="167" fontId="40" fillId="5" borderId="0" xfId="0" applyNumberFormat="1" applyFont="1" applyFill="1"/>
    <xf numFmtId="0" fontId="0" fillId="15" borderId="0" xfId="0" applyFill="1"/>
    <xf numFmtId="0" fontId="0" fillId="15" borderId="0" xfId="0" applyFill="1" applyAlignment="1">
      <alignment horizontal="right"/>
    </xf>
    <xf numFmtId="1" fontId="0" fillId="17" borderId="14" xfId="0" applyNumberFormat="1" applyFill="1" applyBorder="1"/>
    <xf numFmtId="43" fontId="0" fillId="0" borderId="0" xfId="0" applyNumberFormat="1"/>
    <xf numFmtId="174" fontId="0" fillId="0" borderId="0" xfId="0" applyNumberFormat="1"/>
    <xf numFmtId="0" fontId="0" fillId="0" borderId="39" xfId="0" applyBorder="1" applyAlignment="1">
      <alignment wrapText="1"/>
    </xf>
    <xf numFmtId="175" fontId="0" fillId="0" borderId="0" xfId="1" applyNumberFormat="1" applyFont="1" applyAlignment="1"/>
    <xf numFmtId="0" fontId="0" fillId="0" borderId="4" xfId="0" applyBorder="1" applyAlignment="1">
      <alignment horizontal="right"/>
    </xf>
    <xf numFmtId="167" fontId="0" fillId="7" borderId="14" xfId="0" applyNumberFormat="1" applyFill="1" applyBorder="1"/>
    <xf numFmtId="0" fontId="32" fillId="0" borderId="0" xfId="0" applyFont="1"/>
    <xf numFmtId="0" fontId="31" fillId="13" borderId="0" xfId="0" applyFont="1" applyFill="1" applyAlignment="1">
      <alignment horizontal="center" vertical="center"/>
    </xf>
    <xf numFmtId="0" fontId="31" fillId="13" borderId="0" xfId="0" applyFont="1" applyFill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0" xfId="0" applyFont="1" applyFill="1" applyAlignment="1">
      <alignment horizontal="center" vertical="center"/>
    </xf>
    <xf numFmtId="0" fontId="30" fillId="0" borderId="30" xfId="0" applyFont="1" applyBorder="1" applyAlignment="1">
      <alignment horizontal="center" vertical="center" wrapText="1" readingOrder="1"/>
    </xf>
    <xf numFmtId="0" fontId="30" fillId="0" borderId="51" xfId="0" applyFont="1" applyBorder="1" applyAlignment="1">
      <alignment horizontal="center" vertical="center" wrapText="1"/>
    </xf>
    <xf numFmtId="0" fontId="30" fillId="0" borderId="30" xfId="0" applyFont="1" applyBorder="1" applyAlignment="1">
      <alignment wrapText="1" readingOrder="1"/>
    </xf>
    <xf numFmtId="0" fontId="30" fillId="0" borderId="5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167" fontId="12" fillId="5" borderId="4" xfId="0" applyNumberFormat="1" applyFont="1" applyFill="1" applyBorder="1" applyAlignment="1">
      <alignment vertical="center"/>
    </xf>
    <xf numFmtId="167" fontId="30" fillId="12" borderId="44" xfId="0" applyNumberFormat="1" applyFont="1" applyFill="1" applyBorder="1" applyAlignment="1">
      <alignment vertical="center"/>
    </xf>
    <xf numFmtId="167" fontId="30" fillId="12" borderId="39" xfId="0" applyNumberFormat="1" applyFont="1" applyFill="1" applyBorder="1" applyAlignment="1">
      <alignment vertical="center"/>
    </xf>
    <xf numFmtId="0" fontId="12" fillId="17" borderId="0" xfId="0" applyFont="1" applyFill="1" applyAlignment="1">
      <alignment vertical="center"/>
    </xf>
    <xf numFmtId="0" fontId="12" fillId="28" borderId="0" xfId="0" applyFont="1" applyFill="1"/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horizontal="center" wrapText="1"/>
    </xf>
    <xf numFmtId="0" fontId="30" fillId="15" borderId="0" xfId="0" applyFont="1" applyFill="1"/>
    <xf numFmtId="0" fontId="31" fillId="0" borderId="0" xfId="0" applyFont="1"/>
    <xf numFmtId="0" fontId="12" fillId="0" borderId="0" xfId="0" applyFont="1" applyAlignment="1">
      <alignment horizontal="center" wrapText="1"/>
    </xf>
    <xf numFmtId="0" fontId="16" fillId="0" borderId="26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12" fillId="12" borderId="36" xfId="0" applyFont="1" applyFill="1" applyBorder="1" applyAlignment="1">
      <alignment vertical="center"/>
    </xf>
    <xf numFmtId="0" fontId="12" fillId="12" borderId="34" xfId="0" applyFont="1" applyFill="1" applyBorder="1" applyAlignment="1">
      <alignment vertical="center"/>
    </xf>
    <xf numFmtId="0" fontId="12" fillId="12" borderId="28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2" fillId="28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top"/>
    </xf>
    <xf numFmtId="0" fontId="32" fillId="30" borderId="4" xfId="0" applyFont="1" applyFill="1" applyBorder="1" applyAlignment="1">
      <alignment horizontal="center" vertical="center" wrapText="1"/>
    </xf>
    <xf numFmtId="0" fontId="12" fillId="0" borderId="4" xfId="0" applyFont="1" applyBorder="1"/>
    <xf numFmtId="167" fontId="31" fillId="5" borderId="4" xfId="0" applyNumberFormat="1" applyFont="1" applyFill="1" applyBorder="1" applyAlignment="1">
      <alignment vertical="center"/>
    </xf>
    <xf numFmtId="167" fontId="31" fillId="12" borderId="4" xfId="0" applyNumberFormat="1" applyFont="1" applyFill="1" applyBorder="1" applyAlignment="1">
      <alignment horizontal="center" vertical="center"/>
    </xf>
    <xf numFmtId="0" fontId="25" fillId="0" borderId="36" xfId="0" quotePrefix="1" applyFont="1" applyFill="1" applyBorder="1" applyAlignment="1">
      <alignment horizontal="center" vertical="center" wrapText="1"/>
    </xf>
    <xf numFmtId="0" fontId="15" fillId="0" borderId="36" xfId="0" quotePrefix="1" applyFont="1" applyBorder="1" applyAlignment="1">
      <alignment horizontal="center" vertical="center" wrapText="1"/>
    </xf>
    <xf numFmtId="14" fontId="15" fillId="0" borderId="36" xfId="0" quotePrefix="1" applyNumberFormat="1" applyFont="1" applyBorder="1" applyAlignment="1">
      <alignment horizontal="center" vertical="center" wrapText="1"/>
    </xf>
    <xf numFmtId="14" fontId="15" fillId="0" borderId="4" xfId="0" quotePrefix="1" applyNumberFormat="1" applyFont="1" applyFill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0" xfId="0" applyFont="1"/>
    <xf numFmtId="0" fontId="30" fillId="0" borderId="4" xfId="0" applyFont="1" applyBorder="1" applyAlignment="1">
      <alignment horizontal="center" vertical="center"/>
    </xf>
    <xf numFmtId="0" fontId="32" fillId="30" borderId="4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 readingOrder="1"/>
    </xf>
    <xf numFmtId="0" fontId="30" fillId="0" borderId="15" xfId="0" applyFont="1" applyBorder="1" applyAlignment="1">
      <alignment horizontal="center" vertical="center" wrapText="1" readingOrder="1"/>
    </xf>
    <xf numFmtId="0" fontId="30" fillId="0" borderId="28" xfId="0" applyFont="1" applyBorder="1" applyAlignment="1">
      <alignment horizontal="center" vertical="center" wrapText="1" readingOrder="1"/>
    </xf>
    <xf numFmtId="0" fontId="37" fillId="0" borderId="18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37" fillId="0" borderId="16" xfId="0" applyFont="1" applyBorder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37" fillId="0" borderId="19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/>
    </xf>
    <xf numFmtId="0" fontId="37" fillId="0" borderId="22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1" fillId="8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vertical="center"/>
    </xf>
    <xf numFmtId="0" fontId="32" fillId="2" borderId="4" xfId="0" applyFont="1" applyFill="1" applyBorder="1" applyAlignment="1">
      <alignment horizontal="center" vertical="center"/>
    </xf>
    <xf numFmtId="0" fontId="33" fillId="0" borderId="4" xfId="0" applyFont="1" applyBorder="1"/>
    <xf numFmtId="0" fontId="31" fillId="12" borderId="14" xfId="0" applyFont="1" applyFill="1" applyBorder="1" applyAlignment="1">
      <alignment horizontal="right" vertical="center"/>
    </xf>
    <xf numFmtId="0" fontId="31" fillId="12" borderId="15" xfId="0" applyFont="1" applyFill="1" applyBorder="1" applyAlignment="1">
      <alignment horizontal="right" vertical="center"/>
    </xf>
    <xf numFmtId="0" fontId="31" fillId="12" borderId="28" xfId="0" applyFont="1" applyFill="1" applyBorder="1" applyAlignment="1">
      <alignment horizontal="right" vertical="center"/>
    </xf>
    <xf numFmtId="0" fontId="12" fillId="17" borderId="0" xfId="0" applyFont="1" applyFill="1" applyAlignment="1">
      <alignment horizontal="center" vertical="center"/>
    </xf>
    <xf numFmtId="0" fontId="12" fillId="17" borderId="0" xfId="0" applyFont="1" applyFill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33" fillId="0" borderId="12" xfId="0" applyFont="1" applyBorder="1"/>
    <xf numFmtId="0" fontId="30" fillId="0" borderId="4" xfId="0" applyFont="1" applyBorder="1" applyAlignment="1">
      <alignment horizontal="center" vertical="center" wrapText="1" readingOrder="1"/>
    </xf>
    <xf numFmtId="0" fontId="32" fillId="8" borderId="30" xfId="0" applyFont="1" applyFill="1" applyBorder="1" applyAlignment="1">
      <alignment horizontal="center" vertical="center" wrapText="1"/>
    </xf>
    <xf numFmtId="0" fontId="32" fillId="8" borderId="51" xfId="0" applyFont="1" applyFill="1" applyBorder="1" applyAlignment="1">
      <alignment horizontal="center" vertical="center" wrapText="1"/>
    </xf>
    <xf numFmtId="0" fontId="32" fillId="8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3" fillId="0" borderId="2" xfId="0" applyFont="1" applyBorder="1"/>
    <xf numFmtId="0" fontId="32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0" fontId="33" fillId="0" borderId="1" xfId="0" applyFont="1" applyBorder="1"/>
    <xf numFmtId="0" fontId="31" fillId="8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12" fillId="12" borderId="36" xfId="0" applyFont="1" applyFill="1" applyBorder="1" applyAlignment="1">
      <alignment horizontal="right" vertical="center"/>
    </xf>
    <xf numFmtId="0" fontId="12" fillId="12" borderId="34" xfId="0" applyFont="1" applyFill="1" applyBorder="1" applyAlignment="1">
      <alignment horizontal="right" vertical="center"/>
    </xf>
    <xf numFmtId="0" fontId="12" fillId="12" borderId="44" xfId="0" applyFont="1" applyFill="1" applyBorder="1" applyAlignment="1">
      <alignment horizontal="righ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67" fontId="0" fillId="0" borderId="4" xfId="0" applyNumberFormat="1" applyBorder="1" applyAlignment="1">
      <alignment horizontal="center" vertical="center"/>
    </xf>
    <xf numFmtId="0" fontId="0" fillId="15" borderId="0" xfId="0" applyFill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38" fillId="20" borderId="4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2" fillId="15" borderId="4" xfId="0" applyFont="1" applyFill="1" applyBorder="1" applyAlignment="1">
      <alignment horizontal="center" vertical="center" wrapText="1"/>
    </xf>
    <xf numFmtId="0" fontId="32" fillId="27" borderId="4" xfId="0" applyFont="1" applyFill="1" applyBorder="1" applyAlignment="1">
      <alignment horizontal="center" vertical="center" wrapText="1"/>
    </xf>
    <xf numFmtId="0" fontId="32" fillId="27" borderId="4" xfId="0" applyFont="1" applyFill="1" applyBorder="1" applyAlignment="1">
      <alignment horizontal="center" vertical="center" wrapText="1" readingOrder="1"/>
    </xf>
    <xf numFmtId="0" fontId="30" fillId="17" borderId="0" xfId="0" applyFont="1" applyFill="1" applyAlignment="1">
      <alignment horizontal="center" vertical="center" wrapText="1" readingOrder="1"/>
    </xf>
    <xf numFmtId="0" fontId="30" fillId="17" borderId="0" xfId="0" applyFont="1" applyFill="1" applyAlignment="1">
      <alignment vertical="center" wrapText="1" readingOrder="1"/>
    </xf>
    <xf numFmtId="0" fontId="30" fillId="17" borderId="0" xfId="0" applyFont="1" applyFill="1" applyAlignment="1">
      <alignment horizontal="right" vertical="center" wrapText="1" readingOrder="1"/>
    </xf>
    <xf numFmtId="167" fontId="30" fillId="0" borderId="0" xfId="0" applyNumberFormat="1" applyFont="1" applyAlignment="1">
      <alignment horizontal="center" vertical="center"/>
    </xf>
    <xf numFmtId="0" fontId="30" fillId="26" borderId="33" xfId="0" applyFont="1" applyFill="1" applyBorder="1" applyAlignment="1">
      <alignment horizontal="left" vertical="center"/>
    </xf>
    <xf numFmtId="0" fontId="30" fillId="26" borderId="46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70" fontId="30" fillId="12" borderId="0" xfId="0" applyNumberFormat="1" applyFont="1" applyFill="1" applyAlignment="1">
      <alignment horizontal="center" vertical="center"/>
    </xf>
    <xf numFmtId="170" fontId="30" fillId="12" borderId="0" xfId="0" applyNumberFormat="1" applyFont="1" applyFill="1" applyAlignment="1">
      <alignment horizontal="right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2" fillId="24" borderId="4" xfId="0" applyFont="1" applyFill="1" applyBorder="1" applyAlignment="1">
      <alignment horizontal="center" vertical="center" wrapText="1"/>
    </xf>
    <xf numFmtId="0" fontId="31" fillId="2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72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33" fillId="15" borderId="4" xfId="0" applyFont="1" applyFill="1" applyBorder="1" applyAlignment="1">
      <alignment horizontal="center" vertical="center" wrapText="1"/>
    </xf>
    <xf numFmtId="172" fontId="12" fillId="0" borderId="14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7" fontId="30" fillId="5" borderId="0" xfId="0" applyNumberFormat="1" applyFont="1" applyFill="1" applyAlignment="1">
      <alignment horizontal="center" vertical="center" wrapText="1" readingOrder="1"/>
    </xf>
    <xf numFmtId="0" fontId="30" fillId="5" borderId="0" xfId="0" applyFont="1" applyFill="1" applyAlignment="1">
      <alignment horizontal="center" vertical="center" wrapText="1" readingOrder="1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12" fillId="21" borderId="4" xfId="0" applyFont="1" applyFill="1" applyBorder="1" applyAlignment="1">
      <alignment horizontal="center" vertical="center" wrapText="1"/>
    </xf>
    <xf numFmtId="0" fontId="33" fillId="22" borderId="4" xfId="0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14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28" xfId="0" applyFont="1" applyBorder="1" applyAlignment="1">
      <alignment horizontal="left" vertical="center" wrapText="1"/>
    </xf>
    <xf numFmtId="0" fontId="12" fillId="20" borderId="4" xfId="0" applyFont="1" applyFill="1" applyBorder="1" applyAlignment="1">
      <alignment horizontal="center" vertical="center" wrapText="1"/>
    </xf>
    <xf numFmtId="0" fontId="33" fillId="15" borderId="4" xfId="0" applyFont="1" applyFill="1" applyBorder="1"/>
    <xf numFmtId="0" fontId="30" fillId="15" borderId="12" xfId="0" applyFont="1" applyFill="1" applyBorder="1" applyAlignment="1">
      <alignment horizontal="center" vertical="center"/>
    </xf>
    <xf numFmtId="0" fontId="30" fillId="15" borderId="39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30" fillId="0" borderId="4" xfId="0" applyFont="1" applyBorder="1" applyAlignment="1">
      <alignment horizontal="center" wrapText="1"/>
    </xf>
    <xf numFmtId="0" fontId="30" fillId="0" borderId="4" xfId="0" applyFont="1" applyBorder="1" applyAlignment="1">
      <alignment horizontal="center"/>
    </xf>
    <xf numFmtId="0" fontId="32" fillId="20" borderId="4" xfId="0" applyFont="1" applyFill="1" applyBorder="1" applyAlignment="1">
      <alignment horizontal="center" vertical="center" wrapText="1"/>
    </xf>
    <xf numFmtId="0" fontId="30" fillId="15" borderId="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 wrapText="1"/>
    </xf>
    <xf numFmtId="0" fontId="31" fillId="19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7" fillId="1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6" borderId="14" xfId="0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right" vertical="center"/>
    </xf>
    <xf numFmtId="0" fontId="8" fillId="6" borderId="28" xfId="0" applyFont="1" applyFill="1" applyBorder="1" applyAlignment="1">
      <alignment horizontal="right" vertical="center"/>
    </xf>
    <xf numFmtId="0" fontId="18" fillId="8" borderId="4" xfId="0" applyFont="1" applyFill="1" applyBorder="1" applyAlignment="1">
      <alignment horizontal="center" vertical="center"/>
    </xf>
    <xf numFmtId="0" fontId="20" fillId="0" borderId="4" xfId="0" applyFont="1" applyBorder="1"/>
    <xf numFmtId="0" fontId="15" fillId="0" borderId="2" xfId="0" applyFont="1" applyBorder="1" applyAlignment="1">
      <alignment horizontal="center" vertical="center" wrapText="1"/>
    </xf>
    <xf numFmtId="0" fontId="25" fillId="0" borderId="9" xfId="0" applyFont="1" applyBorder="1" applyAlignment="1">
      <alignment vertical="center" wrapText="1"/>
    </xf>
    <xf numFmtId="0" fontId="19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right" vertical="center"/>
    </xf>
    <xf numFmtId="0" fontId="29" fillId="0" borderId="15" xfId="0" applyFont="1" applyBorder="1" applyAlignment="1">
      <alignment horizontal="right" vertical="center"/>
    </xf>
    <xf numFmtId="0" fontId="29" fillId="0" borderId="28" xfId="0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0" fillId="11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 readingOrder="1"/>
    </xf>
    <xf numFmtId="0" fontId="8" fillId="6" borderId="0" xfId="0" applyFont="1" applyFill="1" applyAlignment="1">
      <alignment horizontal="right"/>
    </xf>
    <xf numFmtId="0" fontId="3" fillId="0" borderId="10" xfId="0" applyFont="1" applyBorder="1" applyAlignment="1">
      <alignment horizontal="center" vertical="center" wrapText="1"/>
    </xf>
    <xf numFmtId="0" fontId="5" fillId="0" borderId="13" xfId="0" applyFont="1" applyBorder="1"/>
    <xf numFmtId="0" fontId="3" fillId="0" borderId="2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8" xfId="0" applyFont="1" applyBorder="1"/>
    <xf numFmtId="0" fontId="3" fillId="0" borderId="2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5" fillId="0" borderId="6" xfId="0" applyFont="1" applyBorder="1"/>
    <xf numFmtId="0" fontId="3" fillId="4" borderId="3" xfId="0" applyFont="1" applyFill="1" applyBorder="1" applyAlignment="1">
      <alignment horizontal="center" vertical="center"/>
    </xf>
    <xf numFmtId="0" fontId="5" fillId="4" borderId="6" xfId="0" applyFont="1" applyFill="1" applyBorder="1"/>
    <xf numFmtId="0" fontId="5" fillId="4" borderId="8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" fontId="3" fillId="31" borderId="2" xfId="0" applyNumberFormat="1" applyFont="1" applyFill="1" applyBorder="1" applyAlignment="1">
      <alignment horizontal="center" vertical="center"/>
    </xf>
    <xf numFmtId="0" fontId="5" fillId="31" borderId="7" xfId="0" applyFont="1" applyFill="1" applyBorder="1"/>
    <xf numFmtId="0" fontId="5" fillId="31" borderId="9" xfId="0" applyFont="1" applyFill="1" applyBorder="1"/>
    <xf numFmtId="164" fontId="12" fillId="0" borderId="0" xfId="1" applyFont="1" applyAlignment="1"/>
    <xf numFmtId="164" fontId="30" fillId="0" borderId="0" xfId="1" applyFont="1" applyAlignment="1">
      <alignment vertical="center" wrapText="1" readingOrder="1"/>
    </xf>
    <xf numFmtId="0" fontId="32" fillId="0" borderId="0" xfId="0" applyFont="1" applyAlignment="1">
      <alignment vertical="center" wrapText="1" readingOrder="1"/>
    </xf>
    <xf numFmtId="2" fontId="3" fillId="31" borderId="10" xfId="0" applyNumberFormat="1" applyFont="1" applyFill="1" applyBorder="1" applyAlignment="1">
      <alignment horizontal="center" vertical="center"/>
    </xf>
    <xf numFmtId="0" fontId="5" fillId="31" borderId="11" xfId="0" applyFont="1" applyFill="1" applyBorder="1"/>
    <xf numFmtId="0" fontId="5" fillId="31" borderId="13" xfId="0" applyFont="1" applyFill="1" applyBorder="1"/>
    <xf numFmtId="164" fontId="3" fillId="31" borderId="11" xfId="1" applyFont="1" applyFill="1" applyBorder="1" applyAlignment="1">
      <alignment vertical="center"/>
    </xf>
    <xf numFmtId="1" fontId="8" fillId="32" borderId="0" xfId="0" applyNumberFormat="1" applyFont="1" applyFill="1"/>
    <xf numFmtId="164" fontId="13" fillId="32" borderId="0" xfId="1" applyFont="1" applyFill="1" applyAlignment="1">
      <alignment horizontal="center"/>
    </xf>
    <xf numFmtId="2" fontId="3" fillId="32" borderId="10" xfId="0" applyNumberFormat="1" applyFont="1" applyFill="1" applyBorder="1" applyAlignment="1">
      <alignment horizontal="center" vertical="center"/>
    </xf>
    <xf numFmtId="0" fontId="5" fillId="32" borderId="13" xfId="0" applyFont="1" applyFill="1" applyBorder="1"/>
    <xf numFmtId="177" fontId="12" fillId="28" borderId="0" xfId="1" applyNumberFormat="1" applyFont="1" applyFill="1" applyAlignment="1">
      <alignment vertical="center"/>
    </xf>
    <xf numFmtId="43" fontId="12" fillId="0" borderId="0" xfId="0" applyNumberFormat="1" applyFont="1"/>
    <xf numFmtId="177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64" fontId="30" fillId="0" borderId="0" xfId="1" applyFont="1" applyAlignment="1"/>
  </cellXfs>
  <cellStyles count="4">
    <cellStyle name="Comma" xfId="1" builtinId="3"/>
    <cellStyle name="Comma [0]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4" Type="http://schemas.openxmlformats.org/officeDocument/2006/relationships/image" Target="../media/image4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5" Type="http://schemas.openxmlformats.org/officeDocument/2006/relationships/image" Target="../media/image46.png"/><Relationship Id="rId4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115896</xdr:rowOff>
    </xdr:from>
    <xdr:to>
      <xdr:col>4</xdr:col>
      <xdr:colOff>333375</xdr:colOff>
      <xdr:row>52</xdr:row>
      <xdr:rowOff>115895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39646"/>
          <a:ext cx="4532313" cy="22780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266700</xdr:rowOff>
    </xdr:from>
    <xdr:to>
      <xdr:col>12</xdr:col>
      <xdr:colOff>9525</xdr:colOff>
      <xdr:row>5</xdr:row>
      <xdr:rowOff>533541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0580"/>
          <a:ext cx="12240260" cy="822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219075</xdr:rowOff>
    </xdr:from>
    <xdr:to>
      <xdr:col>11</xdr:col>
      <xdr:colOff>685800</xdr:colOff>
      <xdr:row>6</xdr:row>
      <xdr:rowOff>542926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635"/>
          <a:ext cx="12047220" cy="880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263070</xdr:rowOff>
    </xdr:from>
    <xdr:to>
      <xdr:col>4</xdr:col>
      <xdr:colOff>333375</xdr:colOff>
      <xdr:row>60</xdr:row>
      <xdr:rowOff>175077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62856"/>
          <a:ext cx="4533446" cy="22887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576942</xdr:colOff>
      <xdr:row>4</xdr:row>
      <xdr:rowOff>172968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58375" cy="972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6</xdr:col>
      <xdr:colOff>362815</xdr:colOff>
      <xdr:row>49</xdr:row>
      <xdr:rowOff>86120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37670"/>
          <a:ext cx="6322695" cy="2828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</xdr:rowOff>
    </xdr:from>
    <xdr:to>
      <xdr:col>9</xdr:col>
      <xdr:colOff>28575</xdr:colOff>
      <xdr:row>4</xdr:row>
      <xdr:rowOff>133506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"/>
          <a:ext cx="9830435" cy="915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28575</xdr:rowOff>
    </xdr:from>
    <xdr:to>
      <xdr:col>6</xdr:col>
      <xdr:colOff>115165</xdr:colOff>
      <xdr:row>50</xdr:row>
      <xdr:rowOff>86120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01525"/>
          <a:ext cx="6323330" cy="2828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39</xdr:row>
      <xdr:rowOff>123825</xdr:rowOff>
    </xdr:from>
    <xdr:to>
      <xdr:col>6</xdr:col>
      <xdr:colOff>67540</xdr:colOff>
      <xdr:row>51</xdr:row>
      <xdr:rowOff>130571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2085638"/>
          <a:ext cx="6322290" cy="282455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0</xdr:row>
      <xdr:rowOff>38101</xdr:rowOff>
    </xdr:from>
    <xdr:to>
      <xdr:col>11</xdr:col>
      <xdr:colOff>561975</xdr:colOff>
      <xdr:row>4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38100"/>
          <a:ext cx="11926570" cy="95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61</xdr:row>
      <xdr:rowOff>19051</xdr:rowOff>
    </xdr:from>
    <xdr:to>
      <xdr:col>5</xdr:col>
      <xdr:colOff>1108982</xdr:colOff>
      <xdr:row>80</xdr:row>
      <xdr:rowOff>51708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575280"/>
          <a:ext cx="5798820" cy="3832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876300</xdr:colOff>
      <xdr:row>61</xdr:row>
      <xdr:rowOff>66675</xdr:rowOff>
    </xdr:from>
    <xdr:to>
      <xdr:col>11</xdr:col>
      <xdr:colOff>600075</xdr:colOff>
      <xdr:row>79</xdr:row>
      <xdr:rowOff>77561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6925" y="15622905"/>
          <a:ext cx="4822825" cy="361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66681</xdr:rowOff>
    </xdr:from>
    <xdr:to>
      <xdr:col>6</xdr:col>
      <xdr:colOff>38965</xdr:colOff>
      <xdr:row>60</xdr:row>
      <xdr:rowOff>106764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68244"/>
          <a:ext cx="6309590" cy="28420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8</xdr:row>
      <xdr:rowOff>101600</xdr:rowOff>
    </xdr:from>
    <xdr:to>
      <xdr:col>4</xdr:col>
      <xdr:colOff>389255</xdr:colOff>
      <xdr:row>19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2006600"/>
          <a:ext cx="3727450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514350</xdr:colOff>
      <xdr:row>8</xdr:row>
      <xdr:rowOff>83185</xdr:rowOff>
    </xdr:from>
    <xdr:to>
      <xdr:col>10</xdr:col>
      <xdr:colOff>82550</xdr:colOff>
      <xdr:row>19</xdr:row>
      <xdr:rowOff>158115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8895" y="1988185"/>
          <a:ext cx="3199130" cy="1821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0</xdr:row>
      <xdr:rowOff>146050</xdr:rowOff>
    </xdr:from>
    <xdr:to>
      <xdr:col>14</xdr:col>
      <xdr:colOff>361950</xdr:colOff>
      <xdr:row>6</xdr:row>
      <xdr:rowOff>336550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9975" y="146050"/>
          <a:ext cx="455993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241300</xdr:colOff>
      <xdr:row>0</xdr:row>
      <xdr:rowOff>7620</xdr:rowOff>
    </xdr:from>
    <xdr:to>
      <xdr:col>6</xdr:col>
      <xdr:colOff>168910</xdr:colOff>
      <xdr:row>6</xdr:row>
      <xdr:rowOff>719455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" y="7620"/>
          <a:ext cx="2643505" cy="166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31750</xdr:colOff>
      <xdr:row>14</xdr:row>
      <xdr:rowOff>6350</xdr:rowOff>
    </xdr:from>
    <xdr:to>
      <xdr:col>8</xdr:col>
      <xdr:colOff>130810</xdr:colOff>
      <xdr:row>21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" y="3213100"/>
          <a:ext cx="5546090" cy="123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7</xdr:col>
      <xdr:colOff>271975</xdr:colOff>
      <xdr:row>44</xdr:row>
      <xdr:rowOff>204797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17705"/>
          <a:ext cx="7217410" cy="13474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161926</xdr:rowOff>
    </xdr:from>
    <xdr:to>
      <xdr:col>6</xdr:col>
      <xdr:colOff>485776</xdr:colOff>
      <xdr:row>4</xdr:row>
      <xdr:rowOff>681714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6515735" cy="9613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17</xdr:col>
      <xdr:colOff>76518</xdr:colOff>
      <xdr:row>46</xdr:row>
      <xdr:rowOff>138113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13C831-1309-4169-89FF-EF48EB6A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69688" y="11612563"/>
          <a:ext cx="3561080" cy="2178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7</xdr:col>
      <xdr:colOff>22860</xdr:colOff>
      <xdr:row>40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1390"/>
          <a:ext cx="5835650" cy="1104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154214</xdr:rowOff>
    </xdr:from>
    <xdr:to>
      <xdr:col>16</xdr:col>
      <xdr:colOff>290286</xdr:colOff>
      <xdr:row>3</xdr:row>
      <xdr:rowOff>136071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670"/>
          <a:ext cx="12628880" cy="58229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0</xdr:rowOff>
    </xdr:from>
    <xdr:to>
      <xdr:col>7</xdr:col>
      <xdr:colOff>199572</xdr:colOff>
      <xdr:row>47</xdr:row>
      <xdr:rowOff>72572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70030"/>
          <a:ext cx="5809615" cy="19011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19</xdr:row>
      <xdr:rowOff>6350</xdr:rowOff>
    </xdr:from>
    <xdr:to>
      <xdr:col>5</xdr:col>
      <xdr:colOff>69215</xdr:colOff>
      <xdr:row>32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3512820"/>
          <a:ext cx="3568065" cy="217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381000</xdr:colOff>
      <xdr:row>8</xdr:row>
      <xdr:rowOff>76200</xdr:rowOff>
    </xdr:from>
    <xdr:to>
      <xdr:col>11</xdr:col>
      <xdr:colOff>320040</xdr:colOff>
      <xdr:row>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0485" y="1346200"/>
          <a:ext cx="3569970" cy="2782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</xdr:colOff>
      <xdr:row>3</xdr:row>
      <xdr:rowOff>143934</xdr:rowOff>
    </xdr:from>
    <xdr:to>
      <xdr:col>4</xdr:col>
      <xdr:colOff>694266</xdr:colOff>
      <xdr:row>7</xdr:row>
      <xdr:rowOff>186267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" y="675005"/>
          <a:ext cx="6273165" cy="84264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45</xdr:row>
      <xdr:rowOff>0</xdr:rowOff>
    </xdr:from>
    <xdr:to>
      <xdr:col>4</xdr:col>
      <xdr:colOff>643466</xdr:colOff>
      <xdr:row>54</xdr:row>
      <xdr:rowOff>59267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90070"/>
          <a:ext cx="6230620" cy="20878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2</xdr:col>
      <xdr:colOff>2321859</xdr:colOff>
      <xdr:row>41</xdr:row>
      <xdr:rowOff>8966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18570"/>
          <a:ext cx="4626610" cy="1151890"/>
        </a:xfrm>
        <a:prstGeom prst="rect">
          <a:avLst/>
        </a:prstGeom>
      </xdr:spPr>
    </xdr:pic>
    <xdr:clientData/>
  </xdr:twoCellAnchor>
  <xdr:twoCellAnchor editAs="oneCell">
    <xdr:from>
      <xdr:col>4</xdr:col>
      <xdr:colOff>1362635</xdr:colOff>
      <xdr:row>0</xdr:row>
      <xdr:rowOff>0</xdr:rowOff>
    </xdr:from>
    <xdr:to>
      <xdr:col>5</xdr:col>
      <xdr:colOff>600636</xdr:colOff>
      <xdr:row>2</xdr:row>
      <xdr:rowOff>188258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7825" y="0"/>
          <a:ext cx="1379855" cy="6832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658092</xdr:colOff>
      <xdr:row>0</xdr:row>
      <xdr:rowOff>43296</xdr:rowOff>
    </xdr:from>
    <xdr:to>
      <xdr:col>8</xdr:col>
      <xdr:colOff>554183</xdr:colOff>
      <xdr:row>2</xdr:row>
      <xdr:rowOff>294409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6670" y="43180"/>
          <a:ext cx="1246505" cy="6534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121228</xdr:rowOff>
    </xdr:from>
    <xdr:to>
      <xdr:col>4</xdr:col>
      <xdr:colOff>467591</xdr:colOff>
      <xdr:row>38</xdr:row>
      <xdr:rowOff>207819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55730"/>
          <a:ext cx="5442585" cy="96964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1</xdr:row>
      <xdr:rowOff>63500</xdr:rowOff>
    </xdr:from>
    <xdr:to>
      <xdr:col>15</xdr:col>
      <xdr:colOff>419100</xdr:colOff>
      <xdr:row>4</xdr:row>
      <xdr:rowOff>412750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2280" y="222250"/>
          <a:ext cx="455993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431800</xdr:colOff>
      <xdr:row>1</xdr:row>
      <xdr:rowOff>0</xdr:rowOff>
    </xdr:from>
    <xdr:to>
      <xdr:col>7</xdr:col>
      <xdr:colOff>359410</xdr:colOff>
      <xdr:row>5</xdr:row>
      <xdr:rowOff>375285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3055" y="158750"/>
          <a:ext cx="2348230" cy="1664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59267</xdr:rowOff>
    </xdr:from>
    <xdr:to>
      <xdr:col>9</xdr:col>
      <xdr:colOff>33866</xdr:colOff>
      <xdr:row>8</xdr:row>
      <xdr:rowOff>160866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50"/>
          <a:ext cx="10193020" cy="10858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1</xdr:rowOff>
    </xdr:from>
    <xdr:to>
      <xdr:col>4</xdr:col>
      <xdr:colOff>203201</xdr:colOff>
      <xdr:row>47</xdr:row>
      <xdr:rowOff>203201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13285"/>
          <a:ext cx="5069840" cy="1803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186267</xdr:rowOff>
    </xdr:from>
    <xdr:to>
      <xdr:col>3</xdr:col>
      <xdr:colOff>1295400</xdr:colOff>
      <xdr:row>42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56365"/>
          <a:ext cx="5043805" cy="1585595"/>
        </a:xfrm>
        <a:prstGeom prst="rect">
          <a:avLst/>
        </a:prstGeom>
      </xdr:spPr>
    </xdr:pic>
    <xdr:clientData/>
  </xdr:twoCellAnchor>
  <xdr:twoCellAnchor editAs="oneCell">
    <xdr:from>
      <xdr:col>5</xdr:col>
      <xdr:colOff>1261534</xdr:colOff>
      <xdr:row>0</xdr:row>
      <xdr:rowOff>76200</xdr:rowOff>
    </xdr:from>
    <xdr:to>
      <xdr:col>6</xdr:col>
      <xdr:colOff>482600</xdr:colOff>
      <xdr:row>3</xdr:row>
      <xdr:rowOff>73117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1200" y="76200"/>
          <a:ext cx="1061085" cy="5873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5</xdr:row>
      <xdr:rowOff>69850</xdr:rowOff>
    </xdr:from>
    <xdr:to>
      <xdr:col>6</xdr:col>
      <xdr:colOff>528320</xdr:colOff>
      <xdr:row>13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3170"/>
          <a:ext cx="5269230" cy="123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4</xdr:col>
      <xdr:colOff>565150</xdr:colOff>
      <xdr:row>82</xdr:row>
      <xdr:rowOff>149227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570" y="14626590"/>
          <a:ext cx="4546600" cy="114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16934</xdr:rowOff>
    </xdr:from>
    <xdr:to>
      <xdr:col>11</xdr:col>
      <xdr:colOff>533400</xdr:colOff>
      <xdr:row>8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8030"/>
          <a:ext cx="10614025" cy="9613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11</xdr:col>
      <xdr:colOff>99809</xdr:colOff>
      <xdr:row>96</xdr:row>
      <xdr:rowOff>166338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3390" y="14626590"/>
          <a:ext cx="4646930" cy="3966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635</xdr:rowOff>
    </xdr:from>
    <xdr:to>
      <xdr:col>11</xdr:col>
      <xdr:colOff>478692</xdr:colOff>
      <xdr:row>22</xdr:row>
      <xdr:rowOff>44206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400" y="635"/>
          <a:ext cx="4618990" cy="374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464185</xdr:colOff>
      <xdr:row>6</xdr:row>
      <xdr:rowOff>101600</xdr:rowOff>
    </xdr:from>
    <xdr:to>
      <xdr:col>0</xdr:col>
      <xdr:colOff>1578610</xdr:colOff>
      <xdr:row>10</xdr:row>
      <xdr:rowOff>56661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185" y="1258570"/>
          <a:ext cx="111442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11</xdr:row>
      <xdr:rowOff>0</xdr:rowOff>
    </xdr:from>
    <xdr:to>
      <xdr:col>4</xdr:col>
      <xdr:colOff>0</xdr:colOff>
      <xdr:row>14</xdr:row>
      <xdr:rowOff>126316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" y="1950720"/>
          <a:ext cx="3733800" cy="601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217805</xdr:colOff>
      <xdr:row>90</xdr:row>
      <xdr:rowOff>240030</xdr:rowOff>
    </xdr:from>
    <xdr:to>
      <xdr:col>3</xdr:col>
      <xdr:colOff>1252220</xdr:colOff>
      <xdr:row>113</xdr:row>
      <xdr:rowOff>186995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05" y="51370230"/>
          <a:ext cx="5054600" cy="491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123190</xdr:colOff>
      <xdr:row>108</xdr:row>
      <xdr:rowOff>111125</xdr:rowOff>
    </xdr:from>
    <xdr:to>
      <xdr:col>13</xdr:col>
      <xdr:colOff>224790</xdr:colOff>
      <xdr:row>111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3700" y="55221505"/>
          <a:ext cx="854710" cy="60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351790</xdr:colOff>
      <xdr:row>106</xdr:row>
      <xdr:rowOff>109855</xdr:rowOff>
    </xdr:from>
    <xdr:to>
      <xdr:col>10</xdr:col>
      <xdr:colOff>87630</xdr:colOff>
      <xdr:row>112</xdr:row>
      <xdr:rowOff>113030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6145" y="54826535"/>
          <a:ext cx="5565775" cy="118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</xdr:colOff>
      <xdr:row>4</xdr:row>
      <xdr:rowOff>76200</xdr:rowOff>
    </xdr:from>
    <xdr:to>
      <xdr:col>4</xdr:col>
      <xdr:colOff>676275</xdr:colOff>
      <xdr:row>8</xdr:row>
      <xdr:rowOff>162060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65505"/>
          <a:ext cx="6310630" cy="882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3</xdr:col>
      <xdr:colOff>800763</xdr:colOff>
      <xdr:row>88</xdr:row>
      <xdr:rowOff>19372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461930"/>
          <a:ext cx="4820920" cy="23050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1473237</xdr:colOff>
      <xdr:row>56</xdr:row>
      <xdr:rowOff>37952</xdr:rowOff>
    </xdr:from>
    <xdr:to>
      <xdr:col>10</xdr:col>
      <xdr:colOff>433929</xdr:colOff>
      <xdr:row>58</xdr:row>
      <xdr:rowOff>400201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6550" y="14978380"/>
          <a:ext cx="5875655" cy="102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235286</xdr:colOff>
      <xdr:row>57</xdr:row>
      <xdr:rowOff>111574</xdr:rowOff>
    </xdr:from>
    <xdr:to>
      <xdr:col>4</xdr:col>
      <xdr:colOff>1457325</xdr:colOff>
      <xdr:row>58</xdr:row>
      <xdr:rowOff>311038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8300" y="15280640"/>
          <a:ext cx="122237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35859</xdr:rowOff>
    </xdr:from>
    <xdr:to>
      <xdr:col>5</xdr:col>
      <xdr:colOff>1023657</xdr:colOff>
      <xdr:row>9</xdr:row>
      <xdr:rowOff>136845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1385"/>
          <a:ext cx="6643370" cy="8782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15886</xdr:rowOff>
    </xdr:from>
    <xdr:to>
      <xdr:col>4</xdr:col>
      <xdr:colOff>1382246</xdr:colOff>
      <xdr:row>57</xdr:row>
      <xdr:rowOff>246074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3327074"/>
          <a:ext cx="5335120" cy="207168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280670</xdr:colOff>
      <xdr:row>50</xdr:row>
      <xdr:rowOff>136525</xdr:rowOff>
    </xdr:from>
    <xdr:to>
      <xdr:col>1</xdr:col>
      <xdr:colOff>887730</xdr:colOff>
      <xdr:row>53</xdr:row>
      <xdr:rowOff>136525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670" y="13692505"/>
          <a:ext cx="10572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1414780</xdr:colOff>
      <xdr:row>50</xdr:row>
      <xdr:rowOff>156845</xdr:rowOff>
    </xdr:from>
    <xdr:to>
      <xdr:col>3</xdr:col>
      <xdr:colOff>953226</xdr:colOff>
      <xdr:row>54</xdr:row>
      <xdr:rowOff>99061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4995" y="13712825"/>
          <a:ext cx="4311650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1430655</xdr:colOff>
      <xdr:row>55</xdr:row>
      <xdr:rowOff>4445</xdr:rowOff>
    </xdr:from>
    <xdr:to>
      <xdr:col>3</xdr:col>
      <xdr:colOff>971006</xdr:colOff>
      <xdr:row>58</xdr:row>
      <xdr:rowOff>22225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0870" y="14560550"/>
          <a:ext cx="4313555" cy="61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</xdr:colOff>
      <xdr:row>3</xdr:row>
      <xdr:rowOff>161926</xdr:rowOff>
    </xdr:from>
    <xdr:to>
      <xdr:col>3</xdr:col>
      <xdr:colOff>1924050</xdr:colOff>
      <xdr:row>8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93420"/>
          <a:ext cx="714756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9525</xdr:rowOff>
    </xdr:from>
    <xdr:to>
      <xdr:col>2</xdr:col>
      <xdr:colOff>2000868</xdr:colOff>
      <xdr:row>47</xdr:row>
      <xdr:rowOff>95453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508105"/>
          <a:ext cx="4476115" cy="1457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Book%20PRO%20K7\Downloads\TW%20I_DATA%20IKU%202%20FAKUL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Book%20PRO%20K7\Downloads\TW%20I_DATA%20IKU%203%20FAKULT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Book%20PRO%20K7\Downloads\TW%20I_DATA%20IKU%204%20FAKUL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HIT-IKU 1A."/>
      <sheetName val="IKU 1A"/>
      <sheetName val="PERHIT IKU 1B"/>
      <sheetName val="IKU 1B"/>
      <sheetName val="PERHIT IKU 1C"/>
      <sheetName val="IKU 1C"/>
      <sheetName val="PERHIT IKU 1"/>
      <sheetName val="PERHIT IKU 2A.10SKS"/>
      <sheetName val="IKU 2A.20SKS"/>
      <sheetName val="IKU INBOUND"/>
      <sheetName val="IKU 2B"/>
      <sheetName val="IKU 3.1"/>
      <sheetName val="IKU 3.2"/>
      <sheetName val="IKU 3.3"/>
      <sheetName val="PERHIT IKU 3 dan 4"/>
      <sheetName val="IKU 4.1"/>
      <sheetName val="IKU 4.2"/>
      <sheetName val="IKU 5"/>
      <sheetName val="IKU 6"/>
      <sheetName val="IKU 7 "/>
      <sheetName val="IKU 8"/>
      <sheetName val="Perhitungan"/>
      <sheetName val="PERHIT IKU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E21">
            <v>0</v>
          </cell>
        </row>
      </sheetData>
      <sheetData sheetId="8"/>
      <sheetData sheetId="9">
        <row r="10">
          <cell r="C10">
            <v>1.5</v>
          </cell>
        </row>
      </sheetData>
      <sheetData sheetId="10">
        <row r="12">
          <cell r="C12">
            <v>0.22429906542056099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HIT-IKU 1A."/>
      <sheetName val="IKU 1A"/>
      <sheetName val="PERHIT IKU 1B"/>
      <sheetName val="IKU 1B"/>
      <sheetName val="PERHIT IKU 1C"/>
      <sheetName val="IKU 1C"/>
      <sheetName val="PERHIT IKU 1 dan 2"/>
      <sheetName val="IKU 2A 10SKS"/>
      <sheetName val="PERHIT IKU 2A.10SKS"/>
      <sheetName val="IKU 2B.20SKS"/>
      <sheetName val="IKU 2C"/>
      <sheetName val="IKU 3A"/>
      <sheetName val="IKU 3B"/>
      <sheetName val="IKU 3C"/>
      <sheetName val="PERHIT IKU 3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C15">
            <v>15</v>
          </cell>
        </row>
        <row r="19">
          <cell r="G19">
            <v>3</v>
          </cell>
        </row>
      </sheetData>
      <sheetData sheetId="12">
        <row r="22">
          <cell r="D22">
            <v>26.6666666666667</v>
          </cell>
        </row>
      </sheetData>
      <sheetData sheetId="13">
        <row r="25">
          <cell r="D25">
            <v>30</v>
          </cell>
        </row>
      </sheetData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HIT-IKU 1A."/>
      <sheetName val="IKU 1A"/>
      <sheetName val="PERHIT IKU 1B"/>
      <sheetName val="IKU 1B"/>
      <sheetName val="PERHIT IKU 1C"/>
      <sheetName val="IKU 1C"/>
      <sheetName val="PERHIT IKU 1 dan 2"/>
      <sheetName val="IKU 2A 10SKS"/>
      <sheetName val="PERHIT IKU 2A.10SKS"/>
      <sheetName val="IKU 2B.20SKS"/>
      <sheetName val="IKU 2C"/>
      <sheetName val="IKU 4A"/>
      <sheetName val="PERHIT IKU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">
          <cell r="I14">
            <v>15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AA982"/>
  <sheetViews>
    <sheetView zoomScale="80" zoomScaleNormal="80" zoomScaleSheetLayoutView="80" workbookViewId="0">
      <pane ySplit="9" topLeftCell="A35" activePane="bottomLeft" state="frozen"/>
      <selection pane="bottomLeft" activeCell="G39" sqref="G39"/>
    </sheetView>
  </sheetViews>
  <sheetFormatPr defaultColWidth="14.453125" defaultRowHeight="15.75" customHeight="1"/>
  <cols>
    <col min="1" max="1" width="4.6328125" style="198" customWidth="1"/>
    <col min="2" max="2" width="27.36328125" style="198" customWidth="1"/>
    <col min="3" max="3" width="18.08984375" style="198" customWidth="1"/>
    <col min="4" max="4" width="10" style="198" customWidth="1"/>
    <col min="5" max="5" width="12" style="198" customWidth="1"/>
    <col min="6" max="8" width="18.08984375" style="198" customWidth="1"/>
    <col min="9" max="9" width="12.453125" style="198" customWidth="1"/>
    <col min="10" max="10" width="12.08984375" style="198" customWidth="1"/>
    <col min="11" max="11" width="11.6328125" style="198" customWidth="1"/>
    <col min="12" max="12" width="12.453125" style="198" customWidth="1"/>
    <col min="13" max="13" width="12.08984375" style="198" customWidth="1"/>
    <col min="14" max="16384" width="14.453125" style="198"/>
  </cols>
  <sheetData>
    <row r="1" spans="1:27" ht="13.25" customHeight="1">
      <c r="A1" s="432" t="s">
        <v>0</v>
      </c>
      <c r="B1" s="433"/>
      <c r="E1" s="199"/>
      <c r="F1" s="199"/>
      <c r="G1" s="199"/>
      <c r="H1" s="199"/>
      <c r="I1" s="199"/>
      <c r="J1" s="199"/>
      <c r="K1" s="199"/>
      <c r="L1" s="199"/>
      <c r="M1" s="427" t="s">
        <v>1</v>
      </c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13.25" customHeight="1">
      <c r="A2" s="434"/>
      <c r="B2" s="435"/>
      <c r="E2" s="199"/>
      <c r="F2" s="199"/>
      <c r="G2" s="199"/>
      <c r="H2" s="199"/>
      <c r="I2" s="199"/>
      <c r="J2" s="199"/>
      <c r="K2" s="199"/>
      <c r="L2" s="199"/>
      <c r="M2" s="428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</row>
    <row r="3" spans="1:27" ht="13.25" customHeight="1">
      <c r="A3" s="436"/>
      <c r="B3" s="437"/>
      <c r="E3" s="199"/>
      <c r="F3" s="199"/>
      <c r="G3" s="199"/>
      <c r="H3" s="199"/>
      <c r="I3" s="199"/>
      <c r="J3" s="199"/>
      <c r="K3" s="199"/>
      <c r="L3" s="199"/>
      <c r="M3" s="42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</row>
    <row r="4" spans="1:27" ht="4.75" customHeight="1">
      <c r="B4" s="406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</row>
    <row r="5" spans="1:27" ht="43.75" customHeight="1">
      <c r="B5" s="397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</row>
    <row r="6" spans="1:27" ht="43.25" customHeight="1">
      <c r="A6" s="45"/>
      <c r="B6" s="45"/>
      <c r="C6" s="197"/>
      <c r="D6" s="197"/>
      <c r="E6" s="197"/>
      <c r="F6" s="407"/>
      <c r="G6" s="407"/>
      <c r="H6" s="407"/>
      <c r="I6" s="407"/>
      <c r="J6" s="407"/>
      <c r="K6" s="407"/>
      <c r="L6" s="407"/>
      <c r="M6" s="407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</row>
    <row r="7" spans="1:27" ht="33" customHeight="1">
      <c r="A7" s="439" t="s">
        <v>2</v>
      </c>
      <c r="B7" s="439" t="s">
        <v>3</v>
      </c>
      <c r="C7" s="440" t="s">
        <v>4</v>
      </c>
      <c r="D7" s="441" t="s">
        <v>5</v>
      </c>
      <c r="E7" s="441" t="s">
        <v>6</v>
      </c>
      <c r="F7" s="423" t="s">
        <v>7</v>
      </c>
      <c r="G7" s="423"/>
      <c r="H7" s="423"/>
      <c r="I7" s="442"/>
      <c r="J7" s="443" t="s">
        <v>8</v>
      </c>
      <c r="K7" s="444"/>
      <c r="L7" s="444"/>
      <c r="M7" s="444"/>
      <c r="N7" s="431" t="s">
        <v>9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</row>
    <row r="8" spans="1:27" ht="33" customHeight="1">
      <c r="A8" s="439"/>
      <c r="B8" s="439"/>
      <c r="C8" s="440"/>
      <c r="D8" s="441"/>
      <c r="E8" s="441"/>
      <c r="F8" s="423" t="s">
        <v>10</v>
      </c>
      <c r="G8" s="423"/>
      <c r="H8" s="423" t="s">
        <v>11</v>
      </c>
      <c r="I8" s="423"/>
      <c r="J8" s="430" t="s">
        <v>12</v>
      </c>
      <c r="K8" s="430" t="s">
        <v>13</v>
      </c>
      <c r="L8" s="430" t="s">
        <v>14</v>
      </c>
      <c r="M8" s="430" t="s">
        <v>15</v>
      </c>
      <c r="N8" s="431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</row>
    <row r="9" spans="1:27" ht="42" customHeight="1">
      <c r="A9" s="439"/>
      <c r="B9" s="439"/>
      <c r="C9" s="440"/>
      <c r="D9" s="441"/>
      <c r="E9" s="441"/>
      <c r="F9" s="408" t="s">
        <v>16</v>
      </c>
      <c r="G9" s="408" t="s">
        <v>17</v>
      </c>
      <c r="H9" s="408" t="s">
        <v>16</v>
      </c>
      <c r="I9" s="408" t="s">
        <v>17</v>
      </c>
      <c r="J9" s="430"/>
      <c r="K9" s="430"/>
      <c r="L9" s="430"/>
      <c r="M9" s="430"/>
      <c r="N9" s="431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</row>
    <row r="10" spans="1:27" s="197" customFormat="1" ht="23.15" customHeight="1">
      <c r="A10" s="215">
        <v>1</v>
      </c>
      <c r="B10" s="205" t="s">
        <v>18</v>
      </c>
      <c r="C10" s="207">
        <v>2024</v>
      </c>
      <c r="D10" s="206">
        <v>94</v>
      </c>
      <c r="E10" s="206">
        <v>93</v>
      </c>
      <c r="F10" s="206">
        <v>20</v>
      </c>
      <c r="G10" s="206">
        <v>1</v>
      </c>
      <c r="H10" s="206">
        <v>44</v>
      </c>
      <c r="I10" s="206">
        <v>4</v>
      </c>
      <c r="J10" s="206">
        <v>13</v>
      </c>
      <c r="K10" s="206">
        <v>23</v>
      </c>
      <c r="L10" s="206">
        <v>1</v>
      </c>
      <c r="M10" s="206">
        <v>4</v>
      </c>
      <c r="N10" s="204">
        <f t="shared" ref="N10:N36" si="0">SUM(F10:I10)</f>
        <v>69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s="197" customFormat="1" ht="23.15" customHeight="1">
      <c r="A11" s="215">
        <v>2</v>
      </c>
      <c r="B11" s="205" t="s">
        <v>19</v>
      </c>
      <c r="C11" s="207">
        <v>2024</v>
      </c>
      <c r="D11" s="207">
        <v>108</v>
      </c>
      <c r="E11" s="207">
        <v>61</v>
      </c>
      <c r="F11" s="207">
        <v>8</v>
      </c>
      <c r="G11" s="207">
        <v>12</v>
      </c>
      <c r="H11" s="207">
        <v>1</v>
      </c>
      <c r="I11" s="207">
        <v>0</v>
      </c>
      <c r="J11" s="207">
        <v>12</v>
      </c>
      <c r="K11" s="207">
        <v>3</v>
      </c>
      <c r="L11" s="207">
        <v>0</v>
      </c>
      <c r="M11" s="207">
        <v>6</v>
      </c>
      <c r="N11" s="204">
        <f t="shared" si="0"/>
        <v>21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s="197" customFormat="1" ht="23.15" customHeight="1">
      <c r="A12" s="215">
        <v>3</v>
      </c>
      <c r="B12" s="205" t="s">
        <v>20</v>
      </c>
      <c r="C12" s="207">
        <v>2024</v>
      </c>
      <c r="D12" s="207">
        <v>111</v>
      </c>
      <c r="E12" s="207">
        <v>23</v>
      </c>
      <c r="F12" s="207">
        <v>6</v>
      </c>
      <c r="G12" s="207">
        <v>6</v>
      </c>
      <c r="H12" s="207">
        <v>0</v>
      </c>
      <c r="I12" s="207">
        <v>0</v>
      </c>
      <c r="J12" s="207">
        <v>4</v>
      </c>
      <c r="K12" s="207">
        <v>1</v>
      </c>
      <c r="L12" s="207">
        <v>0</v>
      </c>
      <c r="M12" s="207">
        <v>3</v>
      </c>
      <c r="N12" s="204">
        <f t="shared" si="0"/>
        <v>12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s="197" customFormat="1" ht="23.15" customHeight="1">
      <c r="A13" s="215">
        <v>4</v>
      </c>
      <c r="B13" s="205" t="s">
        <v>21</v>
      </c>
      <c r="C13" s="207">
        <v>2024</v>
      </c>
      <c r="D13" s="207">
        <v>69</v>
      </c>
      <c r="E13" s="207">
        <v>38</v>
      </c>
      <c r="F13" s="207">
        <v>3</v>
      </c>
      <c r="G13" s="207">
        <v>7</v>
      </c>
      <c r="H13" s="207">
        <v>1</v>
      </c>
      <c r="I13" s="207">
        <v>2</v>
      </c>
      <c r="J13" s="207">
        <v>7</v>
      </c>
      <c r="K13" s="207">
        <v>1</v>
      </c>
      <c r="L13" s="207">
        <v>0</v>
      </c>
      <c r="M13" s="207">
        <v>6</v>
      </c>
      <c r="N13" s="204">
        <f t="shared" si="0"/>
        <v>13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s="197" customFormat="1" ht="23.15" customHeight="1">
      <c r="A14" s="215">
        <v>5</v>
      </c>
      <c r="B14" s="205" t="s">
        <v>22</v>
      </c>
      <c r="C14" s="207">
        <v>2024</v>
      </c>
      <c r="D14" s="207">
        <v>53</v>
      </c>
      <c r="E14" s="207">
        <v>27</v>
      </c>
      <c r="F14" s="207">
        <v>10</v>
      </c>
      <c r="G14" s="207">
        <v>7</v>
      </c>
      <c r="H14" s="207">
        <v>0</v>
      </c>
      <c r="I14" s="207">
        <v>5</v>
      </c>
      <c r="J14" s="207">
        <v>13</v>
      </c>
      <c r="K14" s="207">
        <v>1</v>
      </c>
      <c r="L14" s="207">
        <v>0</v>
      </c>
      <c r="M14" s="207">
        <v>4</v>
      </c>
      <c r="N14" s="204">
        <f t="shared" si="0"/>
        <v>22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s="197" customFormat="1" ht="23.15" customHeight="1">
      <c r="A15" s="215">
        <v>6</v>
      </c>
      <c r="B15" s="205" t="s">
        <v>23</v>
      </c>
      <c r="C15" s="207">
        <v>2024</v>
      </c>
      <c r="D15" s="207">
        <v>51</v>
      </c>
      <c r="E15" s="207">
        <v>51</v>
      </c>
      <c r="F15" s="207">
        <v>6</v>
      </c>
      <c r="G15" s="207">
        <v>13</v>
      </c>
      <c r="H15" s="207">
        <v>2</v>
      </c>
      <c r="I15" s="207">
        <v>15</v>
      </c>
      <c r="J15" s="207">
        <v>29</v>
      </c>
      <c r="K15" s="207">
        <v>2</v>
      </c>
      <c r="L15" s="207">
        <v>1</v>
      </c>
      <c r="M15" s="207">
        <v>4</v>
      </c>
      <c r="N15" s="204">
        <f t="shared" si="0"/>
        <v>36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s="197" customFormat="1" ht="23.15" customHeight="1">
      <c r="A16" s="215">
        <v>7</v>
      </c>
      <c r="B16" s="205" t="s">
        <v>24</v>
      </c>
      <c r="C16" s="207">
        <v>2024</v>
      </c>
      <c r="D16" s="207">
        <v>24</v>
      </c>
      <c r="E16" s="207">
        <v>16</v>
      </c>
      <c r="F16" s="207">
        <v>1</v>
      </c>
      <c r="G16" s="207">
        <v>2</v>
      </c>
      <c r="H16" s="207">
        <v>0</v>
      </c>
      <c r="I16" s="207">
        <v>0</v>
      </c>
      <c r="J16" s="207">
        <v>2</v>
      </c>
      <c r="K16" s="207">
        <v>0</v>
      </c>
      <c r="L16" s="207">
        <v>0</v>
      </c>
      <c r="M16" s="207">
        <v>1</v>
      </c>
      <c r="N16" s="204">
        <f t="shared" si="0"/>
        <v>3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 s="197" customFormat="1" ht="23.15" customHeight="1">
      <c r="A17" s="215">
        <v>8</v>
      </c>
      <c r="B17" s="205" t="s">
        <v>25</v>
      </c>
      <c r="C17" s="207">
        <v>2024</v>
      </c>
      <c r="D17" s="94">
        <v>62</v>
      </c>
      <c r="E17" s="94">
        <v>35</v>
      </c>
      <c r="F17" s="94">
        <v>8</v>
      </c>
      <c r="G17" s="94">
        <v>10</v>
      </c>
      <c r="H17" s="94">
        <v>7</v>
      </c>
      <c r="I17" s="94">
        <v>10</v>
      </c>
      <c r="J17" s="94">
        <v>5</v>
      </c>
      <c r="K17" s="94" t="s">
        <v>26</v>
      </c>
      <c r="L17" s="94" t="s">
        <v>26</v>
      </c>
      <c r="M17" s="94">
        <v>25</v>
      </c>
      <c r="N17" s="204">
        <f t="shared" si="0"/>
        <v>35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 s="197" customFormat="1" ht="23.15" customHeight="1">
      <c r="A18" s="215">
        <v>9</v>
      </c>
      <c r="B18" s="205" t="s">
        <v>27</v>
      </c>
      <c r="C18" s="207">
        <v>2024</v>
      </c>
      <c r="D18" s="94">
        <v>72</v>
      </c>
      <c r="E18" s="94">
        <v>56</v>
      </c>
      <c r="F18" s="94">
        <v>2</v>
      </c>
      <c r="G18" s="94">
        <v>7</v>
      </c>
      <c r="H18" s="94" t="s">
        <v>26</v>
      </c>
      <c r="I18" s="94" t="s">
        <v>26</v>
      </c>
      <c r="J18" s="94" t="s">
        <v>26</v>
      </c>
      <c r="K18" s="94">
        <v>2</v>
      </c>
      <c r="L18" s="94">
        <v>2</v>
      </c>
      <c r="M18" s="94">
        <v>3</v>
      </c>
      <c r="N18" s="204">
        <f t="shared" si="0"/>
        <v>9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 s="197" customFormat="1" ht="23.15" customHeight="1">
      <c r="A19" s="215">
        <v>10</v>
      </c>
      <c r="B19" s="205" t="s">
        <v>28</v>
      </c>
      <c r="C19" s="207">
        <v>2024</v>
      </c>
      <c r="D19" s="94">
        <v>58</v>
      </c>
      <c r="E19" s="94">
        <v>30</v>
      </c>
      <c r="F19" s="94">
        <v>5</v>
      </c>
      <c r="G19" s="94">
        <v>15</v>
      </c>
      <c r="H19" s="94">
        <v>5</v>
      </c>
      <c r="I19" s="94">
        <v>5</v>
      </c>
      <c r="J19" s="94">
        <v>20</v>
      </c>
      <c r="K19" s="94" t="s">
        <v>26</v>
      </c>
      <c r="L19" s="94">
        <v>2</v>
      </c>
      <c r="M19" s="94">
        <v>8</v>
      </c>
      <c r="N19" s="204">
        <f t="shared" si="0"/>
        <v>30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 s="197" customFormat="1" ht="23.15" customHeight="1">
      <c r="A20" s="215">
        <v>11</v>
      </c>
      <c r="B20" s="205" t="s">
        <v>29</v>
      </c>
      <c r="C20" s="207">
        <v>2024</v>
      </c>
      <c r="D20" s="417">
        <v>33</v>
      </c>
      <c r="E20" s="94" t="s">
        <v>26</v>
      </c>
      <c r="F20" s="94" t="s">
        <v>26</v>
      </c>
      <c r="G20" s="94" t="s">
        <v>26</v>
      </c>
      <c r="H20" s="94" t="s">
        <v>26</v>
      </c>
      <c r="I20" s="94" t="s">
        <v>26</v>
      </c>
      <c r="J20" s="94" t="s">
        <v>26</v>
      </c>
      <c r="K20" s="94" t="s">
        <v>26</v>
      </c>
      <c r="L20" s="94" t="s">
        <v>26</v>
      </c>
      <c r="M20" s="94" t="s">
        <v>26</v>
      </c>
      <c r="N20" s="204">
        <f t="shared" si="0"/>
        <v>0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 s="197" customFormat="1" ht="23.15" customHeight="1">
      <c r="A21" s="215">
        <v>12</v>
      </c>
      <c r="B21" s="205" t="s">
        <v>30</v>
      </c>
      <c r="C21" s="207">
        <v>2024</v>
      </c>
      <c r="D21" s="94">
        <v>42</v>
      </c>
      <c r="E21" s="94" t="s">
        <v>26</v>
      </c>
      <c r="F21" s="94" t="s">
        <v>26</v>
      </c>
      <c r="G21" s="94" t="s">
        <v>26</v>
      </c>
      <c r="H21" s="94" t="s">
        <v>26</v>
      </c>
      <c r="I21" s="94" t="s">
        <v>26</v>
      </c>
      <c r="J21" s="94" t="s">
        <v>26</v>
      </c>
      <c r="K21" s="94" t="s">
        <v>26</v>
      </c>
      <c r="L21" s="94" t="s">
        <v>26</v>
      </c>
      <c r="M21" s="94" t="s">
        <v>26</v>
      </c>
      <c r="N21" s="204">
        <f t="shared" si="0"/>
        <v>0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 s="197" customFormat="1" ht="23.15" customHeight="1">
      <c r="A22" s="215">
        <v>13</v>
      </c>
      <c r="B22" s="205" t="s">
        <v>31</v>
      </c>
      <c r="C22" s="207">
        <v>2024</v>
      </c>
      <c r="D22" s="94">
        <v>30</v>
      </c>
      <c r="E22" s="94" t="s">
        <v>26</v>
      </c>
      <c r="F22" s="94" t="s">
        <v>26</v>
      </c>
      <c r="G22" s="94" t="s">
        <v>26</v>
      </c>
      <c r="H22" s="94" t="s">
        <v>26</v>
      </c>
      <c r="I22" s="94" t="s">
        <v>26</v>
      </c>
      <c r="J22" s="94" t="s">
        <v>26</v>
      </c>
      <c r="K22" s="94" t="s">
        <v>26</v>
      </c>
      <c r="L22" s="94" t="s">
        <v>26</v>
      </c>
      <c r="M22" s="94" t="s">
        <v>26</v>
      </c>
      <c r="N22" s="204">
        <f t="shared" si="0"/>
        <v>0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 s="197" customFormat="1" ht="23.15" customHeight="1">
      <c r="A23" s="215">
        <v>14</v>
      </c>
      <c r="B23" s="205" t="s">
        <v>32</v>
      </c>
      <c r="C23" s="207">
        <v>2024</v>
      </c>
      <c r="D23" s="94">
        <v>14</v>
      </c>
      <c r="E23" s="94">
        <v>9</v>
      </c>
      <c r="F23" s="94" t="s">
        <v>26</v>
      </c>
      <c r="G23" s="94">
        <v>4</v>
      </c>
      <c r="H23" s="94" t="s">
        <v>26</v>
      </c>
      <c r="I23" s="94" t="s">
        <v>26</v>
      </c>
      <c r="J23" s="94">
        <v>2</v>
      </c>
      <c r="K23" s="94" t="s">
        <v>26</v>
      </c>
      <c r="L23" s="94">
        <v>1</v>
      </c>
      <c r="M23" s="94">
        <v>1</v>
      </c>
      <c r="N23" s="204">
        <f t="shared" si="0"/>
        <v>4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 s="197" customFormat="1" ht="23.15" customHeight="1">
      <c r="A24" s="215">
        <v>15</v>
      </c>
      <c r="B24" s="205" t="s">
        <v>33</v>
      </c>
      <c r="C24" s="207">
        <v>2024</v>
      </c>
      <c r="D24" s="94">
        <v>15</v>
      </c>
      <c r="E24" s="94">
        <v>14</v>
      </c>
      <c r="F24" s="94" t="s">
        <v>26</v>
      </c>
      <c r="G24" s="94">
        <v>9</v>
      </c>
      <c r="H24" s="94" t="s">
        <v>26</v>
      </c>
      <c r="I24" s="94">
        <v>5</v>
      </c>
      <c r="J24" s="94">
        <v>3</v>
      </c>
      <c r="K24" s="94" t="s">
        <v>26</v>
      </c>
      <c r="L24" s="94">
        <v>8</v>
      </c>
      <c r="M24" s="94" t="s">
        <v>26</v>
      </c>
      <c r="N24" s="204">
        <f t="shared" si="0"/>
        <v>14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 s="197" customFormat="1" ht="23.15" customHeight="1">
      <c r="A25" s="215">
        <v>16</v>
      </c>
      <c r="B25" s="205" t="s">
        <v>34</v>
      </c>
      <c r="C25" s="207">
        <v>2024</v>
      </c>
      <c r="D25" s="94">
        <v>47</v>
      </c>
      <c r="E25" s="94">
        <v>3</v>
      </c>
      <c r="F25" s="94">
        <v>1</v>
      </c>
      <c r="G25" s="94">
        <v>2</v>
      </c>
      <c r="H25" s="94" t="s">
        <v>26</v>
      </c>
      <c r="I25" s="94" t="s">
        <v>26</v>
      </c>
      <c r="J25" s="94" t="s">
        <v>26</v>
      </c>
      <c r="K25" s="94" t="s">
        <v>26</v>
      </c>
      <c r="L25" s="94" t="s">
        <v>26</v>
      </c>
      <c r="M25" s="94" t="s">
        <v>26</v>
      </c>
      <c r="N25" s="204">
        <f t="shared" si="0"/>
        <v>3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 s="197" customFormat="1" ht="23.15" customHeight="1" thickBot="1">
      <c r="A26" s="215">
        <v>17</v>
      </c>
      <c r="B26" s="205" t="s">
        <v>35</v>
      </c>
      <c r="C26" s="207">
        <v>2024</v>
      </c>
      <c r="D26" s="417">
        <v>78</v>
      </c>
      <c r="E26" s="94">
        <v>78</v>
      </c>
      <c r="F26" s="94">
        <v>70</v>
      </c>
      <c r="G26" s="94">
        <v>8</v>
      </c>
      <c r="H26" s="94" t="s">
        <v>26</v>
      </c>
      <c r="I26" s="94" t="s">
        <v>26</v>
      </c>
      <c r="J26" s="94" t="s">
        <v>26</v>
      </c>
      <c r="K26" s="94" t="s">
        <v>26</v>
      </c>
      <c r="L26" s="94" t="s">
        <v>26</v>
      </c>
      <c r="M26" s="94" t="s">
        <v>26</v>
      </c>
      <c r="N26" s="204">
        <f t="shared" si="0"/>
        <v>78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 s="197" customFormat="1" ht="23.15" customHeight="1" thickTop="1" thickBot="1">
      <c r="A27" s="215">
        <v>18</v>
      </c>
      <c r="B27" s="57" t="s">
        <v>36</v>
      </c>
      <c r="C27" s="206">
        <v>2024</v>
      </c>
      <c r="D27" s="399">
        <v>68</v>
      </c>
      <c r="E27" s="399">
        <v>23</v>
      </c>
      <c r="F27" s="399">
        <v>3</v>
      </c>
      <c r="G27" s="399">
        <v>4</v>
      </c>
      <c r="H27" s="399">
        <v>1</v>
      </c>
      <c r="I27" s="399">
        <v>1</v>
      </c>
      <c r="J27" s="400">
        <v>0</v>
      </c>
      <c r="K27" s="400">
        <v>0</v>
      </c>
      <c r="L27" s="400">
        <v>0</v>
      </c>
      <c r="M27" s="400">
        <v>0</v>
      </c>
      <c r="N27" s="204">
        <f t="shared" si="0"/>
        <v>9</v>
      </c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 s="197" customFormat="1" ht="23.15" customHeight="1" thickBot="1">
      <c r="A28" s="215">
        <v>19</v>
      </c>
      <c r="B28" s="59" t="s">
        <v>37</v>
      </c>
      <c r="C28" s="206">
        <v>2024</v>
      </c>
      <c r="D28" s="296">
        <v>21</v>
      </c>
      <c r="E28" s="296">
        <v>5</v>
      </c>
      <c r="F28" s="296">
        <v>2</v>
      </c>
      <c r="G28" s="296">
        <v>2</v>
      </c>
      <c r="H28" s="296">
        <v>1</v>
      </c>
      <c r="I28" s="296">
        <v>0</v>
      </c>
      <c r="J28" s="296">
        <v>0</v>
      </c>
      <c r="K28" s="296">
        <v>4</v>
      </c>
      <c r="L28" s="296">
        <v>0</v>
      </c>
      <c r="M28" s="296">
        <v>1</v>
      </c>
      <c r="N28" s="204">
        <f t="shared" si="0"/>
        <v>5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 s="197" customFormat="1" ht="23.15" customHeight="1" thickBot="1">
      <c r="A29" s="215">
        <v>20</v>
      </c>
      <c r="B29" s="59" t="s">
        <v>38</v>
      </c>
      <c r="C29" s="206">
        <v>2024</v>
      </c>
      <c r="D29" s="296">
        <v>27</v>
      </c>
      <c r="E29" s="296">
        <v>15</v>
      </c>
      <c r="F29" s="296">
        <v>3</v>
      </c>
      <c r="G29" s="296">
        <v>9</v>
      </c>
      <c r="H29" s="296">
        <v>1</v>
      </c>
      <c r="I29" s="296">
        <v>2</v>
      </c>
      <c r="J29" s="296">
        <v>5</v>
      </c>
      <c r="K29" s="296">
        <v>0</v>
      </c>
      <c r="L29" s="296">
        <v>9</v>
      </c>
      <c r="M29" s="296">
        <v>1</v>
      </c>
      <c r="N29" s="204">
        <f t="shared" si="0"/>
        <v>15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 s="197" customFormat="1" ht="23.15" customHeight="1" thickBot="1">
      <c r="A30" s="215">
        <v>21</v>
      </c>
      <c r="B30" s="59" t="s">
        <v>39</v>
      </c>
      <c r="C30" s="206">
        <v>2024</v>
      </c>
      <c r="D30" s="296">
        <v>63</v>
      </c>
      <c r="E30" s="296">
        <v>0</v>
      </c>
      <c r="F30" s="296">
        <v>0</v>
      </c>
      <c r="G30" s="296">
        <v>0</v>
      </c>
      <c r="H30" s="296">
        <v>0</v>
      </c>
      <c r="I30" s="296">
        <v>0</v>
      </c>
      <c r="J30" s="296">
        <v>0</v>
      </c>
      <c r="K30" s="296">
        <v>0</v>
      </c>
      <c r="L30" s="296">
        <v>0</v>
      </c>
      <c r="M30" s="296">
        <v>0</v>
      </c>
      <c r="N30" s="204">
        <f t="shared" si="0"/>
        <v>0</v>
      </c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 s="197" customFormat="1" ht="23.15" customHeight="1" thickBot="1">
      <c r="A31" s="215">
        <v>22</v>
      </c>
      <c r="B31" s="59" t="s">
        <v>40</v>
      </c>
      <c r="C31" s="206">
        <v>2024</v>
      </c>
      <c r="D31" s="296">
        <v>23</v>
      </c>
      <c r="E31" s="296">
        <v>3</v>
      </c>
      <c r="F31" s="296">
        <v>0</v>
      </c>
      <c r="G31" s="296">
        <v>3</v>
      </c>
      <c r="H31" s="296">
        <v>0</v>
      </c>
      <c r="I31" s="296">
        <v>0</v>
      </c>
      <c r="J31" s="296">
        <v>3</v>
      </c>
      <c r="K31" s="296">
        <v>0</v>
      </c>
      <c r="L31" s="296">
        <v>0</v>
      </c>
      <c r="M31" s="296">
        <v>0</v>
      </c>
      <c r="N31" s="204">
        <f t="shared" si="0"/>
        <v>3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 s="197" customFormat="1" ht="23.15" customHeight="1" thickBot="1">
      <c r="A32" s="215">
        <v>23</v>
      </c>
      <c r="B32" s="59" t="s">
        <v>41</v>
      </c>
      <c r="C32" s="206">
        <v>2024</v>
      </c>
      <c r="D32" s="296">
        <v>32</v>
      </c>
      <c r="E32" s="296">
        <v>1</v>
      </c>
      <c r="F32" s="296">
        <v>0</v>
      </c>
      <c r="G32" s="296">
        <v>1</v>
      </c>
      <c r="H32" s="296">
        <v>0</v>
      </c>
      <c r="I32" s="296">
        <v>0</v>
      </c>
      <c r="J32" s="296">
        <v>1</v>
      </c>
      <c r="K32" s="296">
        <v>0</v>
      </c>
      <c r="L32" s="296">
        <v>0</v>
      </c>
      <c r="M32" s="296">
        <v>0</v>
      </c>
      <c r="N32" s="204">
        <f t="shared" si="0"/>
        <v>1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s="197" customFormat="1" ht="23.15" customHeight="1" thickBot="1">
      <c r="A33" s="215">
        <v>24</v>
      </c>
      <c r="B33" s="59" t="s">
        <v>42</v>
      </c>
      <c r="C33" s="206">
        <v>2024</v>
      </c>
      <c r="D33" s="296">
        <v>23</v>
      </c>
      <c r="E33" s="296">
        <v>6</v>
      </c>
      <c r="F33" s="296">
        <v>0</v>
      </c>
      <c r="G33" s="296">
        <v>0</v>
      </c>
      <c r="H33" s="296">
        <v>0</v>
      </c>
      <c r="I33" s="296">
        <v>6</v>
      </c>
      <c r="J33" s="296">
        <v>1</v>
      </c>
      <c r="K33" s="296">
        <v>4</v>
      </c>
      <c r="L33" s="296">
        <v>0</v>
      </c>
      <c r="M33" s="296">
        <v>1</v>
      </c>
      <c r="N33" s="204">
        <f t="shared" si="0"/>
        <v>6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 s="197" customFormat="1" ht="23.15" customHeight="1" thickBot="1">
      <c r="A34" s="215">
        <v>25</v>
      </c>
      <c r="B34" s="59" t="s">
        <v>43</v>
      </c>
      <c r="C34" s="206">
        <v>2024</v>
      </c>
      <c r="D34" s="296">
        <v>7</v>
      </c>
      <c r="E34" s="296">
        <v>13</v>
      </c>
      <c r="F34" s="296">
        <v>3</v>
      </c>
      <c r="G34" s="296">
        <v>0</v>
      </c>
      <c r="H34" s="296">
        <v>0</v>
      </c>
      <c r="I34" s="296">
        <v>0</v>
      </c>
      <c r="J34" s="296">
        <v>7</v>
      </c>
      <c r="K34" s="296">
        <v>3</v>
      </c>
      <c r="L34" s="296">
        <v>0</v>
      </c>
      <c r="M34" s="296">
        <v>0</v>
      </c>
      <c r="N34" s="204">
        <f t="shared" si="0"/>
        <v>3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 s="197" customFormat="1" ht="23.15" customHeight="1" thickBot="1">
      <c r="A35" s="215">
        <v>26</v>
      </c>
      <c r="B35" s="59" t="s">
        <v>44</v>
      </c>
      <c r="C35" s="206">
        <v>2024</v>
      </c>
      <c r="D35" s="296">
        <v>0</v>
      </c>
      <c r="E35" s="296">
        <v>0</v>
      </c>
      <c r="F35" s="296">
        <v>0</v>
      </c>
      <c r="G35" s="296">
        <v>0</v>
      </c>
      <c r="H35" s="296">
        <v>0</v>
      </c>
      <c r="I35" s="296">
        <v>0</v>
      </c>
      <c r="J35" s="296">
        <v>0</v>
      </c>
      <c r="K35" s="296">
        <v>0</v>
      </c>
      <c r="L35" s="296">
        <v>0</v>
      </c>
      <c r="M35" s="296">
        <v>0</v>
      </c>
      <c r="N35" s="204">
        <f t="shared" si="0"/>
        <v>0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5.5" customHeight="1">
      <c r="A36" s="424" t="s">
        <v>9</v>
      </c>
      <c r="B36" s="425"/>
      <c r="C36" s="426"/>
      <c r="D36" s="207">
        <f t="shared" ref="D36:M36" si="1">SUM(D10:D35)</f>
        <v>1225</v>
      </c>
      <c r="E36" s="204">
        <v>699</v>
      </c>
      <c r="F36" s="420">
        <v>78</v>
      </c>
      <c r="G36" s="420">
        <v>86</v>
      </c>
      <c r="H36" s="420">
        <v>16</v>
      </c>
      <c r="I36" s="420">
        <v>32</v>
      </c>
      <c r="J36" s="418">
        <v>298</v>
      </c>
      <c r="K36" s="418">
        <v>45</v>
      </c>
      <c r="L36" s="418">
        <v>59</v>
      </c>
      <c r="M36" s="418">
        <v>97</v>
      </c>
      <c r="N36" s="419">
        <f>SUM(F36:I36)</f>
        <v>212</v>
      </c>
      <c r="O36" s="199" t="s">
        <v>429</v>
      </c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</row>
    <row r="37" spans="1:27" ht="25.5" customHeight="1">
      <c r="A37" s="199"/>
      <c r="B37" s="394"/>
      <c r="C37" s="199"/>
      <c r="D37" s="45" t="s">
        <v>428</v>
      </c>
      <c r="E37" s="45">
        <f>D36*75%</f>
        <v>918.75</v>
      </c>
      <c r="F37" s="45">
        <f>SUM(F36:I36)</f>
        <v>212</v>
      </c>
      <c r="G37" s="45"/>
      <c r="H37" s="45"/>
      <c r="I37" s="45"/>
      <c r="J37" s="45"/>
      <c r="K37" s="45"/>
      <c r="L37" s="45"/>
      <c r="M37" s="45"/>
      <c r="N37" s="328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</row>
    <row r="38" spans="1:27" ht="18" customHeight="1">
      <c r="A38" s="199"/>
      <c r="B38" s="394"/>
      <c r="C38" s="199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328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</row>
    <row r="39" spans="1:27" ht="17.399999999999999" customHeight="1">
      <c r="A39" s="199"/>
      <c r="B39" s="394"/>
      <c r="C39" s="199"/>
      <c r="D39" s="45"/>
      <c r="E39" s="45"/>
      <c r="F39" s="45"/>
      <c r="G39" s="45"/>
      <c r="H39" s="45"/>
      <c r="I39" s="45"/>
      <c r="J39" s="44" t="s">
        <v>45</v>
      </c>
      <c r="K39" s="45"/>
      <c r="L39" s="45"/>
      <c r="M39" s="45"/>
      <c r="N39" s="328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</row>
    <row r="40" spans="1:27" ht="18" customHeight="1">
      <c r="A40" s="199"/>
      <c r="B40" s="394"/>
      <c r="C40" s="199"/>
      <c r="D40" s="45"/>
      <c r="E40" s="45"/>
      <c r="F40" s="45"/>
      <c r="G40" s="45"/>
      <c r="H40" s="45"/>
      <c r="I40" s="45"/>
      <c r="J40" s="44" t="s">
        <v>46</v>
      </c>
      <c r="K40" s="45"/>
      <c r="L40" s="45"/>
      <c r="M40" s="45"/>
      <c r="N40" s="328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</row>
    <row r="41" spans="1:27" ht="18" customHeight="1">
      <c r="A41" s="199"/>
      <c r="B41" s="394"/>
      <c r="C41" s="199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328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</row>
    <row r="42" spans="1:27" ht="18" customHeight="1">
      <c r="A42" s="199"/>
      <c r="B42" s="394"/>
      <c r="C42" s="199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328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</row>
    <row r="43" spans="1:27" ht="18" customHeight="1">
      <c r="A43" s="199"/>
      <c r="B43" s="394"/>
      <c r="C43" s="199"/>
      <c r="D43" s="45"/>
      <c r="E43" s="45"/>
      <c r="F43" s="45"/>
      <c r="G43" s="45"/>
      <c r="H43" s="45"/>
      <c r="I43" s="45"/>
      <c r="J43" s="438" t="s">
        <v>47</v>
      </c>
      <c r="K43" s="438"/>
      <c r="L43" s="438"/>
      <c r="M43" s="45"/>
      <c r="N43" s="328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</row>
    <row r="44" spans="1:27" ht="18" customHeight="1">
      <c r="A44" s="199"/>
      <c r="B44" s="394"/>
      <c r="C44" s="199"/>
      <c r="D44" s="45"/>
      <c r="E44" s="45"/>
      <c r="F44" s="45"/>
      <c r="G44" s="45"/>
      <c r="H44" s="45"/>
      <c r="I44" s="45"/>
      <c r="J44" s="44" t="s">
        <v>48</v>
      </c>
      <c r="K44" s="45"/>
      <c r="L44" s="45"/>
      <c r="M44" s="45"/>
      <c r="N44" s="328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</row>
    <row r="45" spans="1:27" ht="15.5">
      <c r="A45" s="199"/>
      <c r="B45" s="397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</row>
    <row r="46" spans="1:27" ht="15.5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</row>
    <row r="47" spans="1:27" ht="15.5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</row>
    <row r="48" spans="1:27" ht="15.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</row>
    <row r="49" spans="1:27" ht="15.5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</row>
    <row r="50" spans="1:27" ht="15.5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</row>
    <row r="51" spans="1:27" ht="15.5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</row>
    <row r="52" spans="1:27" ht="15.5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</row>
    <row r="53" spans="1:27" ht="15.5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</row>
    <row r="54" spans="1:27" ht="15.5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</row>
    <row r="55" spans="1:27" ht="15.5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</row>
    <row r="56" spans="1:27" ht="15.5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</row>
    <row r="57" spans="1:27" ht="15.5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</row>
    <row r="58" spans="1:27" ht="15.5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</row>
    <row r="59" spans="1:27" ht="15.5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</row>
    <row r="60" spans="1:27" ht="15.5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</row>
    <row r="61" spans="1:27" ht="15.5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</row>
    <row r="62" spans="1:27" ht="15.5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</row>
    <row r="63" spans="1:27" ht="15.5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</row>
    <row r="64" spans="1:27" ht="15.5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</row>
    <row r="65" spans="1:27" ht="15.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</row>
    <row r="66" spans="1:27" ht="15.5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</row>
    <row r="67" spans="1:27" ht="15.5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</row>
    <row r="68" spans="1:27" ht="15.5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</row>
    <row r="69" spans="1:27" ht="15.5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</row>
    <row r="70" spans="1:27" ht="15.5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</row>
    <row r="71" spans="1:27" ht="15.5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</row>
    <row r="72" spans="1:27" ht="15.5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</row>
    <row r="73" spans="1:27" ht="15.5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</row>
    <row r="74" spans="1:27" ht="15.5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</row>
    <row r="75" spans="1:27" ht="15.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</row>
    <row r="76" spans="1:27" ht="15.5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</row>
    <row r="77" spans="1:27" ht="15.5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</row>
    <row r="78" spans="1:27" ht="15.5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</row>
    <row r="79" spans="1:27" ht="15.5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</row>
    <row r="80" spans="1:27" ht="15.5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</row>
    <row r="81" spans="1:27" ht="15.5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</row>
    <row r="82" spans="1:27" ht="15.5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</row>
    <row r="83" spans="1:27" ht="15.5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</row>
    <row r="84" spans="1:27" ht="15.5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</row>
    <row r="85" spans="1:27" ht="15.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</row>
    <row r="86" spans="1:27" ht="15.5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</row>
    <row r="87" spans="1:27" ht="15.5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</row>
    <row r="88" spans="1:27" ht="15.5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</row>
    <row r="89" spans="1:27" ht="15.5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</row>
    <row r="90" spans="1:27" ht="15.5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</row>
    <row r="91" spans="1:27" ht="15.5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</row>
    <row r="92" spans="1:27" ht="15.5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</row>
    <row r="93" spans="1:27" ht="15.5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</row>
    <row r="94" spans="1:27" ht="15.5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</row>
    <row r="95" spans="1:27" ht="15.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</row>
    <row r="96" spans="1:27" ht="15.5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</row>
    <row r="97" spans="1:27" ht="15.5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</row>
    <row r="98" spans="1:27" ht="15.5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</row>
    <row r="99" spans="1:27" ht="15.5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</row>
    <row r="100" spans="1:27" ht="15.5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</row>
    <row r="101" spans="1:27" ht="15.5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</row>
    <row r="102" spans="1:27" ht="15.5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</row>
    <row r="103" spans="1:27" ht="15.5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</row>
    <row r="104" spans="1:27" ht="15.5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</row>
    <row r="105" spans="1:27" ht="15.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</row>
    <row r="106" spans="1:27" ht="15.5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</row>
    <row r="107" spans="1:27" ht="15.5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</row>
    <row r="108" spans="1:27" ht="15.5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</row>
    <row r="109" spans="1:27" ht="15.5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</row>
    <row r="110" spans="1:27" ht="15.5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</row>
    <row r="111" spans="1:27" ht="15.5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</row>
    <row r="112" spans="1:27" ht="15.5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</row>
    <row r="113" spans="1:27" ht="15.5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</row>
    <row r="114" spans="1:27" ht="15.5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</row>
    <row r="115" spans="1:27" ht="15.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</row>
    <row r="116" spans="1:27" ht="15.5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</row>
    <row r="117" spans="1:27" ht="15.5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</row>
    <row r="118" spans="1:27" ht="15.5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</row>
    <row r="119" spans="1:27" ht="15.5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</row>
    <row r="120" spans="1:27" ht="15.5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</row>
    <row r="121" spans="1:27" ht="15.5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</row>
    <row r="122" spans="1:27" ht="15.5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</row>
    <row r="123" spans="1:27" ht="15.5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</row>
    <row r="124" spans="1:27" ht="15.5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</row>
    <row r="125" spans="1:27" ht="15.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</row>
    <row r="126" spans="1:27" ht="15.5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</row>
    <row r="127" spans="1:27" ht="15.5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</row>
    <row r="128" spans="1:27" ht="15.5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</row>
    <row r="129" spans="1:27" ht="15.5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</row>
    <row r="130" spans="1:27" ht="15.5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</row>
    <row r="131" spans="1:27" ht="15.5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</row>
    <row r="132" spans="1:27" ht="15.5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</row>
    <row r="133" spans="1:27" ht="15.5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</row>
    <row r="134" spans="1:27" ht="15.5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</row>
    <row r="135" spans="1:27" ht="15.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</row>
    <row r="136" spans="1:27" ht="15.5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</row>
    <row r="137" spans="1:27" ht="15.5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</row>
    <row r="138" spans="1:27" ht="15.5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</row>
    <row r="139" spans="1:27" ht="15.5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</row>
    <row r="140" spans="1:27" ht="15.5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</row>
    <row r="141" spans="1:27" ht="15.5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</row>
    <row r="142" spans="1:27" ht="15.5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</row>
    <row r="143" spans="1:27" ht="15.5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</row>
    <row r="144" spans="1:27" ht="15.5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</row>
    <row r="145" spans="1:27" ht="15.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</row>
    <row r="146" spans="1:27" ht="15.5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</row>
    <row r="147" spans="1:27" ht="15.5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</row>
    <row r="148" spans="1:27" ht="15.5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</row>
    <row r="149" spans="1:27" ht="15.5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</row>
    <row r="150" spans="1:27" ht="15.5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</row>
    <row r="151" spans="1:27" ht="15.5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</row>
    <row r="152" spans="1:27" ht="15.5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</row>
    <row r="153" spans="1:27" ht="15.5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</row>
    <row r="154" spans="1:27" ht="15.5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</row>
    <row r="155" spans="1:27" ht="15.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</row>
    <row r="156" spans="1:27" ht="15.5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</row>
    <row r="157" spans="1:27" ht="15.5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</row>
    <row r="158" spans="1:27" ht="15.5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</row>
    <row r="159" spans="1:27" ht="15.5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</row>
    <row r="160" spans="1:27" ht="15.5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</row>
    <row r="161" spans="1:27" ht="15.5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</row>
    <row r="162" spans="1:27" ht="15.5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</row>
    <row r="163" spans="1:27" ht="15.5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</row>
    <row r="164" spans="1:27" ht="15.5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</row>
    <row r="165" spans="1:27" ht="15.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</row>
    <row r="166" spans="1:27" ht="15.5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</row>
    <row r="167" spans="1:27" ht="15.5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</row>
    <row r="168" spans="1:27" ht="15.5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</row>
    <row r="169" spans="1:27" ht="15.5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</row>
    <row r="170" spans="1:27" ht="15.5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</row>
    <row r="171" spans="1:27" ht="15.5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</row>
    <row r="172" spans="1:27" ht="15.5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</row>
    <row r="173" spans="1:27" ht="15.5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</row>
    <row r="174" spans="1:27" ht="15.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</row>
    <row r="175" spans="1:27" ht="15.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</row>
    <row r="176" spans="1:27" ht="15.5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</row>
    <row r="177" spans="1:27" ht="15.5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</row>
    <row r="178" spans="1:27" ht="15.5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</row>
    <row r="179" spans="1:27" ht="15.5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</row>
    <row r="180" spans="1:27" ht="15.5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</row>
    <row r="181" spans="1:27" ht="15.5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</row>
    <row r="182" spans="1:27" ht="15.5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</row>
    <row r="183" spans="1:27" ht="15.5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</row>
    <row r="184" spans="1:27" ht="15.5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</row>
    <row r="185" spans="1:27" ht="15.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</row>
    <row r="186" spans="1:27" ht="15.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</row>
    <row r="187" spans="1:27" ht="15.5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</row>
    <row r="188" spans="1:27" ht="15.5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</row>
    <row r="189" spans="1:27" ht="15.5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</row>
    <row r="190" spans="1:27" ht="15.5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</row>
    <row r="191" spans="1:27" ht="15.5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</row>
    <row r="192" spans="1:27" ht="15.5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</row>
    <row r="193" spans="1:27" ht="15.5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</row>
    <row r="194" spans="1:27" ht="15.5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</row>
    <row r="195" spans="1:27" ht="15.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</row>
    <row r="196" spans="1:27" ht="15.5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</row>
    <row r="197" spans="1:27" ht="15.5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</row>
    <row r="198" spans="1:27" ht="15.5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</row>
    <row r="199" spans="1:27" ht="15.5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</row>
    <row r="200" spans="1:27" ht="15.5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</row>
    <row r="201" spans="1:27" ht="15.5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</row>
    <row r="202" spans="1:27" ht="15.5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</row>
    <row r="203" spans="1:27" ht="15.5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</row>
    <row r="204" spans="1:27" ht="15.5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</row>
    <row r="205" spans="1:27" ht="15.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</row>
    <row r="206" spans="1:27" ht="15.5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</row>
    <row r="207" spans="1:27" ht="15.5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</row>
    <row r="208" spans="1:27" ht="15.5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</row>
    <row r="209" spans="1:27" ht="15.5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</row>
    <row r="210" spans="1:27" ht="15.5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</row>
    <row r="211" spans="1:27" ht="15.5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</row>
    <row r="212" spans="1:27" ht="15.5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</row>
    <row r="213" spans="1:27" ht="15.5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</row>
    <row r="214" spans="1:27" ht="15.5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</row>
    <row r="215" spans="1:27" ht="15.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</row>
    <row r="216" spans="1:27" ht="15.5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</row>
    <row r="217" spans="1:27" ht="15.5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</row>
    <row r="218" spans="1:27" ht="15.5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</row>
    <row r="219" spans="1:27" ht="15.5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</row>
    <row r="220" spans="1:27" ht="15.5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</row>
    <row r="221" spans="1:27" ht="15.5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</row>
    <row r="222" spans="1:27" ht="15.5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</row>
    <row r="223" spans="1:27" ht="15.5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</row>
    <row r="224" spans="1:27" ht="15.5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</row>
    <row r="225" spans="1:27" ht="15.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</row>
    <row r="226" spans="1:27" ht="15.5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</row>
    <row r="227" spans="1:27" ht="15.5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</row>
    <row r="228" spans="1:27" ht="15.5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</row>
    <row r="229" spans="1:27" ht="15.5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</row>
    <row r="230" spans="1:27" ht="15.5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</row>
    <row r="231" spans="1:27" ht="15.5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</row>
    <row r="232" spans="1:27" ht="15.5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</row>
    <row r="233" spans="1:27" ht="15.5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</row>
    <row r="234" spans="1:27" ht="15.5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</row>
    <row r="235" spans="1:27" ht="15.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</row>
    <row r="236" spans="1:27" ht="15.5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</row>
    <row r="237" spans="1:27" ht="15.5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</row>
    <row r="238" spans="1:27" ht="15.5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</row>
    <row r="239" spans="1:27" ht="15.5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</row>
    <row r="240" spans="1:27" ht="15.5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</row>
    <row r="241" spans="1:27" ht="15.5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</row>
    <row r="242" spans="1:27" ht="15.5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</row>
    <row r="243" spans="1:27" ht="15.5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</row>
    <row r="244" spans="1:27" ht="15.5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</row>
    <row r="245" spans="1:27" ht="15.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</row>
    <row r="246" spans="1:27" ht="15.5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</row>
    <row r="247" spans="1:27" ht="15.5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</row>
    <row r="248" spans="1:27" ht="15.5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</row>
    <row r="249" spans="1:27" ht="15.5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</row>
    <row r="250" spans="1:27" ht="15.5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</row>
    <row r="251" spans="1:27" ht="15.5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</row>
    <row r="252" spans="1:27" ht="15.5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</row>
    <row r="253" spans="1:27" ht="15.5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</row>
    <row r="254" spans="1:27" ht="15.5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</row>
    <row r="255" spans="1:27" ht="15.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</row>
    <row r="256" spans="1:27" ht="15.5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</row>
    <row r="257" spans="1:27" ht="15.5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</row>
    <row r="258" spans="1:27" ht="15.5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</row>
    <row r="259" spans="1:27" ht="15.5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</row>
    <row r="260" spans="1:27" ht="15.5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</row>
    <row r="261" spans="1:27" ht="15.5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</row>
    <row r="262" spans="1:27" ht="15.5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</row>
    <row r="263" spans="1:27" ht="15.5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</row>
    <row r="264" spans="1:27" ht="15.5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</row>
    <row r="265" spans="1:27" ht="15.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</row>
    <row r="266" spans="1:27" ht="15.5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</row>
    <row r="267" spans="1:27" ht="15.5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</row>
    <row r="268" spans="1:27" ht="15.5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</row>
    <row r="269" spans="1:27" ht="15.5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</row>
    <row r="270" spans="1:27" ht="15.5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</row>
    <row r="271" spans="1:27" ht="15.5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</row>
    <row r="272" spans="1:27" ht="15.5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</row>
    <row r="273" spans="1:27" ht="15.5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</row>
    <row r="274" spans="1:27" ht="15.5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</row>
    <row r="275" spans="1:27" ht="15.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</row>
    <row r="276" spans="1:27" ht="15.5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</row>
    <row r="277" spans="1:27" ht="15.5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</row>
    <row r="278" spans="1:27" ht="15.5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</row>
    <row r="279" spans="1:27" ht="15.5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</row>
    <row r="280" spans="1:27" ht="15.5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</row>
    <row r="281" spans="1:27" ht="15.5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</row>
    <row r="282" spans="1:27" ht="15.5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</row>
    <row r="283" spans="1:27" ht="15.5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</row>
    <row r="284" spans="1:27" ht="15.5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</row>
    <row r="285" spans="1:27" ht="15.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</row>
    <row r="286" spans="1:27" ht="15.5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</row>
    <row r="287" spans="1:27" ht="15.5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</row>
    <row r="288" spans="1:27" ht="15.5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</row>
    <row r="289" spans="1:27" ht="15.5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</row>
    <row r="290" spans="1:27" ht="15.5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</row>
    <row r="291" spans="1:27" ht="15.5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</row>
    <row r="292" spans="1:27" ht="15.5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</row>
    <row r="293" spans="1:27" ht="15.5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</row>
    <row r="294" spans="1:27" ht="15.5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</row>
    <row r="295" spans="1:27" ht="15.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</row>
    <row r="296" spans="1:27" ht="15.5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</row>
    <row r="297" spans="1:27" ht="15.5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</row>
    <row r="298" spans="1:27" ht="15.5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</row>
    <row r="299" spans="1:27" ht="15.5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</row>
    <row r="300" spans="1:27" ht="15.5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</row>
    <row r="301" spans="1:27" ht="15.5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</row>
    <row r="302" spans="1:27" ht="15.5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</row>
    <row r="303" spans="1:27" ht="15.5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</row>
    <row r="304" spans="1:27" ht="15.5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</row>
    <row r="305" spans="1:27" ht="15.5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</row>
    <row r="306" spans="1:27" ht="15.5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</row>
    <row r="307" spans="1:27" ht="15.5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</row>
    <row r="308" spans="1:27" ht="15.5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</row>
    <row r="309" spans="1:27" ht="15.5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</row>
    <row r="310" spans="1:27" ht="15.5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</row>
    <row r="311" spans="1:27" ht="15.5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</row>
    <row r="312" spans="1:27" ht="15.5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</row>
    <row r="313" spans="1:27" ht="15.5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</row>
    <row r="314" spans="1:27" ht="15.5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</row>
    <row r="315" spans="1:27" ht="15.5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</row>
    <row r="316" spans="1:27" ht="15.5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</row>
    <row r="317" spans="1:27" ht="15.5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</row>
    <row r="318" spans="1:27" ht="15.5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</row>
    <row r="319" spans="1:27" ht="15.5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</row>
    <row r="320" spans="1:27" ht="15.5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</row>
    <row r="321" spans="1:27" ht="15.5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</row>
    <row r="322" spans="1:27" ht="15.5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</row>
    <row r="323" spans="1:27" ht="15.5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</row>
    <row r="324" spans="1:27" ht="15.5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</row>
    <row r="325" spans="1:27" ht="15.5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</row>
    <row r="326" spans="1:27" ht="15.5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</row>
    <row r="327" spans="1:27" ht="15.5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</row>
    <row r="328" spans="1:27" ht="15.5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</row>
    <row r="329" spans="1:27" ht="15.5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</row>
    <row r="330" spans="1:27" ht="15.5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</row>
    <row r="331" spans="1:27" ht="15.5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</row>
    <row r="332" spans="1:27" ht="15.5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</row>
    <row r="333" spans="1:27" ht="15.5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</row>
    <row r="334" spans="1:27" ht="15.5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</row>
    <row r="335" spans="1:27" ht="15.5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</row>
    <row r="336" spans="1:27" ht="15.5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</row>
    <row r="337" spans="1:27" ht="15.5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</row>
    <row r="338" spans="1:27" ht="15.5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</row>
    <row r="339" spans="1:27" ht="15.5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</row>
    <row r="340" spans="1:27" ht="15.5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</row>
    <row r="341" spans="1:27" ht="15.5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</row>
    <row r="342" spans="1:27" ht="15.5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</row>
    <row r="343" spans="1:27" ht="15.5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</row>
    <row r="344" spans="1:27" ht="15.5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</row>
    <row r="345" spans="1:27" ht="15.5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</row>
    <row r="346" spans="1:27" ht="15.5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</row>
    <row r="347" spans="1:27" ht="15.5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</row>
    <row r="348" spans="1:27" ht="15.5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</row>
    <row r="349" spans="1:27" ht="15.5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</row>
    <row r="350" spans="1:27" ht="15.5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</row>
    <row r="351" spans="1:27" ht="15.5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</row>
    <row r="352" spans="1:27" ht="15.5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</row>
    <row r="353" spans="1:27" ht="15.5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</row>
    <row r="354" spans="1:27" ht="15.5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</row>
    <row r="355" spans="1:27" ht="15.5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</row>
    <row r="356" spans="1:27" ht="15.5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</row>
    <row r="357" spans="1:27" ht="15.5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</row>
    <row r="358" spans="1:27" ht="15.5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</row>
    <row r="359" spans="1:27" ht="15.5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</row>
    <row r="360" spans="1:27" ht="15.5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</row>
    <row r="361" spans="1:27" ht="15.5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</row>
    <row r="362" spans="1:27" ht="15.5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</row>
    <row r="363" spans="1:27" ht="15.5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</row>
    <row r="364" spans="1:27" ht="15.5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</row>
    <row r="365" spans="1:27" ht="15.5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</row>
    <row r="366" spans="1:27" ht="15.5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</row>
    <row r="367" spans="1:27" ht="15.5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</row>
    <row r="368" spans="1:27" ht="15.5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</row>
    <row r="369" spans="1:27" ht="15.5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</row>
    <row r="370" spans="1:27" ht="15.5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</row>
    <row r="371" spans="1:27" ht="15.5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</row>
    <row r="372" spans="1:27" ht="15.5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</row>
    <row r="373" spans="1:27" ht="15.5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</row>
    <row r="374" spans="1:27" ht="15.5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</row>
    <row r="375" spans="1:27" ht="15.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</row>
    <row r="376" spans="1:27" ht="15.5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</row>
    <row r="377" spans="1:27" ht="15.5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</row>
    <row r="378" spans="1:27" ht="15.5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</row>
    <row r="379" spans="1:27" ht="15.5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</row>
    <row r="380" spans="1:27" ht="15.5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</row>
    <row r="381" spans="1:27" ht="15.5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</row>
    <row r="382" spans="1:27" ht="15.5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</row>
    <row r="383" spans="1:27" ht="15.5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</row>
    <row r="384" spans="1:27" ht="15.5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</row>
    <row r="385" spans="1:27" ht="15.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</row>
    <row r="386" spans="1:27" ht="15.5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</row>
    <row r="387" spans="1:27" ht="15.5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</row>
    <row r="388" spans="1:27" ht="15.5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</row>
    <row r="389" spans="1:27" ht="15.5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</row>
    <row r="390" spans="1:27" ht="15.5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</row>
    <row r="391" spans="1:27" ht="15.5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</row>
    <row r="392" spans="1:27" ht="15.5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</row>
    <row r="393" spans="1:27" ht="15.5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</row>
    <row r="394" spans="1:27" ht="15.5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</row>
    <row r="395" spans="1:27" ht="15.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</row>
    <row r="396" spans="1:27" ht="15.5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</row>
    <row r="397" spans="1:27" ht="15.5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</row>
    <row r="398" spans="1:27" ht="15.5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</row>
    <row r="399" spans="1:27" ht="15.5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</row>
    <row r="400" spans="1:27" ht="15.5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</row>
    <row r="401" spans="1:27" ht="15.5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</row>
    <row r="402" spans="1:27" ht="15.5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</row>
    <row r="403" spans="1:27" ht="15.5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</row>
    <row r="404" spans="1:27" ht="15.5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</row>
    <row r="405" spans="1:27" ht="15.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</row>
    <row r="406" spans="1:27" ht="15.5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</row>
    <row r="407" spans="1:27" ht="15.5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</row>
    <row r="408" spans="1:27" ht="15.5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</row>
    <row r="409" spans="1:27" ht="15.5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</row>
    <row r="410" spans="1:27" ht="15.5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</row>
    <row r="411" spans="1:27" ht="15.5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</row>
    <row r="412" spans="1:27" ht="15.5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</row>
    <row r="413" spans="1:27" ht="15.5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</row>
    <row r="414" spans="1:27" ht="15.5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</row>
    <row r="415" spans="1:27" ht="15.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</row>
    <row r="416" spans="1:27" ht="15.5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</row>
    <row r="417" spans="1:27" ht="15.5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</row>
    <row r="418" spans="1:27" ht="15.5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</row>
    <row r="419" spans="1:27" ht="15.5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</row>
    <row r="420" spans="1:27" ht="15.5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</row>
    <row r="421" spans="1:27" ht="15.5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</row>
    <row r="422" spans="1:27" ht="15.5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</row>
    <row r="423" spans="1:27" ht="15.5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</row>
    <row r="424" spans="1:27" ht="15.5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</row>
    <row r="425" spans="1:27" ht="15.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</row>
    <row r="426" spans="1:27" ht="15.5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</row>
    <row r="427" spans="1:27" ht="15.5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</row>
    <row r="428" spans="1:27" ht="15.5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</row>
    <row r="429" spans="1:27" ht="15.5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</row>
    <row r="430" spans="1:27" ht="15.5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</row>
    <row r="431" spans="1:27" ht="15.5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</row>
    <row r="432" spans="1:27" ht="15.5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</row>
    <row r="433" spans="1:27" ht="15.5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</row>
    <row r="434" spans="1:27" ht="15.5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</row>
    <row r="435" spans="1:27" ht="15.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</row>
    <row r="436" spans="1:27" ht="15.5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</row>
    <row r="437" spans="1:27" ht="15.5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</row>
    <row r="438" spans="1:27" ht="15.5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</row>
    <row r="439" spans="1:27" ht="15.5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</row>
    <row r="440" spans="1:27" ht="15.5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</row>
    <row r="441" spans="1:27" ht="15.5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</row>
    <row r="442" spans="1:27" ht="15.5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</row>
    <row r="443" spans="1:27" ht="15.5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</row>
    <row r="444" spans="1:27" ht="15.5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</row>
    <row r="445" spans="1:27" ht="15.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</row>
    <row r="446" spans="1:27" ht="15.5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</row>
    <row r="447" spans="1:27" ht="15.5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</row>
    <row r="448" spans="1:27" ht="15.5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</row>
    <row r="449" spans="1:27" ht="15.5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</row>
    <row r="450" spans="1:27" ht="15.5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</row>
    <row r="451" spans="1:27" ht="15.5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</row>
    <row r="452" spans="1:27" ht="15.5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</row>
    <row r="453" spans="1:27" ht="15.5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</row>
    <row r="454" spans="1:27" ht="15.5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</row>
    <row r="455" spans="1:27" ht="15.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</row>
    <row r="456" spans="1:27" ht="15.5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</row>
    <row r="457" spans="1:27" ht="15.5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</row>
    <row r="458" spans="1:27" ht="15.5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</row>
    <row r="459" spans="1:27" ht="15.5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</row>
    <row r="460" spans="1:27" ht="15.5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</row>
    <row r="461" spans="1:27" ht="15.5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</row>
    <row r="462" spans="1:27" ht="15.5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</row>
    <row r="463" spans="1:27" ht="15.5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</row>
    <row r="464" spans="1:27" ht="15.5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</row>
    <row r="465" spans="1:27" ht="15.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</row>
    <row r="466" spans="1:27" ht="15.5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</row>
    <row r="467" spans="1:27" ht="15.5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</row>
    <row r="468" spans="1:27" ht="15.5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</row>
    <row r="469" spans="1:27" ht="15.5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</row>
    <row r="470" spans="1:27" ht="15.5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</row>
    <row r="471" spans="1:27" ht="15.5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</row>
    <row r="472" spans="1:27" ht="15.5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</row>
    <row r="473" spans="1:27" ht="15.5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</row>
    <row r="474" spans="1:27" ht="15.5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</row>
    <row r="475" spans="1:27" ht="15.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</row>
    <row r="476" spans="1:27" ht="15.5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</row>
    <row r="477" spans="1:27" ht="15.5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</row>
    <row r="478" spans="1:27" ht="15.5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</row>
    <row r="479" spans="1:27" ht="15.5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</row>
    <row r="480" spans="1:27" ht="15.5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</row>
    <row r="481" spans="1:27" ht="15.5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</row>
    <row r="482" spans="1:27" ht="15.5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</row>
    <row r="483" spans="1:27" ht="15.5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</row>
    <row r="484" spans="1:27" ht="15.5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</row>
    <row r="485" spans="1:27" ht="15.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</row>
    <row r="486" spans="1:27" ht="15.5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</row>
    <row r="487" spans="1:27" ht="15.5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</row>
    <row r="488" spans="1:27" ht="15.5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</row>
    <row r="489" spans="1:27" ht="15.5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</row>
    <row r="490" spans="1:27" ht="15.5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</row>
    <row r="491" spans="1:27" ht="15.5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</row>
    <row r="492" spans="1:27" ht="15.5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</row>
    <row r="493" spans="1:27" ht="15.5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</row>
    <row r="494" spans="1:27" ht="15.5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</row>
    <row r="495" spans="1:27" ht="15.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</row>
    <row r="496" spans="1:27" ht="15.5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</row>
    <row r="497" spans="1:27" ht="15.5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</row>
    <row r="498" spans="1:27" ht="15.5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</row>
    <row r="499" spans="1:27" ht="15.5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</row>
    <row r="500" spans="1:27" ht="15.5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</row>
    <row r="501" spans="1:27" ht="15.5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</row>
    <row r="502" spans="1:27" ht="15.5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</row>
    <row r="503" spans="1:27" ht="15.5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</row>
    <row r="504" spans="1:27" ht="15.5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</row>
    <row r="505" spans="1:27" ht="15.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</row>
    <row r="506" spans="1:27" ht="15.5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</row>
    <row r="507" spans="1:27" ht="15.5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</row>
    <row r="508" spans="1:27" ht="15.5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</row>
    <row r="509" spans="1:27" ht="15.5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</row>
    <row r="510" spans="1:27" ht="15.5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</row>
    <row r="511" spans="1:27" ht="15.5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</row>
    <row r="512" spans="1:27" ht="15.5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</row>
    <row r="513" spans="1:27" ht="15.5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</row>
    <row r="514" spans="1:27" ht="15.5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</row>
    <row r="515" spans="1:27" ht="15.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</row>
    <row r="516" spans="1:27" ht="15.5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</row>
    <row r="517" spans="1:27" ht="15.5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</row>
    <row r="518" spans="1:27" ht="15.5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</row>
    <row r="519" spans="1:27" ht="15.5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</row>
    <row r="520" spans="1:27" ht="15.5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</row>
    <row r="521" spans="1:27" ht="15.5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</row>
    <row r="522" spans="1:27" ht="15.5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</row>
    <row r="523" spans="1:27" ht="15.5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</row>
    <row r="524" spans="1:27" ht="15.5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</row>
    <row r="525" spans="1:27" ht="15.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</row>
    <row r="526" spans="1:27" ht="15.5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</row>
    <row r="527" spans="1:27" ht="15.5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</row>
    <row r="528" spans="1:27" ht="15.5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</row>
    <row r="529" spans="1:27" ht="15.5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</row>
    <row r="530" spans="1:27" ht="15.5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</row>
    <row r="531" spans="1:27" ht="15.5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</row>
    <row r="532" spans="1:27" ht="15.5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</row>
    <row r="533" spans="1:27" ht="15.5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</row>
    <row r="534" spans="1:27" ht="15.5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</row>
    <row r="535" spans="1:27" ht="15.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</row>
    <row r="536" spans="1:27" ht="15.5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</row>
    <row r="537" spans="1:27" ht="15.5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</row>
    <row r="538" spans="1:27" ht="15.5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</row>
    <row r="539" spans="1:27" ht="15.5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</row>
    <row r="540" spans="1:27" ht="15.5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</row>
    <row r="541" spans="1:27" ht="15.5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</row>
    <row r="542" spans="1:27" ht="15.5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</row>
    <row r="543" spans="1:27" ht="15.5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</row>
    <row r="544" spans="1:27" ht="15.5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</row>
    <row r="545" spans="1:27" ht="15.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</row>
    <row r="546" spans="1:27" ht="15.5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</row>
    <row r="547" spans="1:27" ht="15.5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</row>
    <row r="548" spans="1:27" ht="15.5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</row>
    <row r="549" spans="1:27" ht="15.5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</row>
    <row r="550" spans="1:27" ht="15.5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</row>
    <row r="551" spans="1:27" ht="15.5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</row>
    <row r="552" spans="1:27" ht="15.5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</row>
    <row r="553" spans="1:27" ht="15.5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</row>
    <row r="554" spans="1:27" ht="15.5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</row>
    <row r="555" spans="1:27" ht="15.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</row>
    <row r="556" spans="1:27" ht="15.5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</row>
    <row r="557" spans="1:27" ht="15.5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</row>
    <row r="558" spans="1:27" ht="15.5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</row>
    <row r="559" spans="1:27" ht="15.5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</row>
    <row r="560" spans="1:27" ht="15.5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</row>
    <row r="561" spans="1:27" ht="15.5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</row>
    <row r="562" spans="1:27" ht="15.5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</row>
    <row r="563" spans="1:27" ht="15.5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</row>
    <row r="564" spans="1:27" ht="15.5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</row>
    <row r="565" spans="1:27" ht="15.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</row>
    <row r="566" spans="1:27" ht="15.5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</row>
    <row r="567" spans="1:27" ht="15.5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</row>
    <row r="568" spans="1:27" ht="15.5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</row>
    <row r="569" spans="1:27" ht="15.5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</row>
    <row r="570" spans="1:27" ht="15.5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</row>
    <row r="571" spans="1:27" ht="15.5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</row>
    <row r="572" spans="1:27" ht="15.5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</row>
    <row r="573" spans="1:27" ht="15.5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</row>
    <row r="574" spans="1:27" ht="15.5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</row>
    <row r="575" spans="1:27" ht="15.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</row>
    <row r="576" spans="1:27" ht="15.5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</row>
    <row r="577" spans="1:27" ht="15.5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</row>
    <row r="578" spans="1:27" ht="15.5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</row>
    <row r="579" spans="1:27" ht="15.5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</row>
    <row r="580" spans="1:27" ht="15.5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</row>
    <row r="581" spans="1:27" ht="15.5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</row>
    <row r="582" spans="1:27" ht="15.5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</row>
    <row r="583" spans="1:27" ht="15.5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</row>
    <row r="584" spans="1:27" ht="15.5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</row>
    <row r="585" spans="1:27" ht="15.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</row>
    <row r="586" spans="1:27" ht="15.5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</row>
    <row r="587" spans="1:27" ht="15.5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</row>
    <row r="588" spans="1:27" ht="15.5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</row>
    <row r="589" spans="1:27" ht="15.5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</row>
    <row r="590" spans="1:27" ht="15.5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</row>
    <row r="591" spans="1:27" ht="15.5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</row>
    <row r="592" spans="1:27" ht="15.5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</row>
    <row r="593" spans="1:27" ht="15.5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</row>
    <row r="594" spans="1:27" ht="15.5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</row>
    <row r="595" spans="1:27" ht="15.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</row>
    <row r="596" spans="1:27" ht="15.5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</row>
    <row r="597" spans="1:27" ht="15.5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</row>
    <row r="598" spans="1:27" ht="15.5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</row>
    <row r="599" spans="1:27" ht="15.5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</row>
    <row r="600" spans="1:27" ht="15.5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</row>
    <row r="601" spans="1:27" ht="15.5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</row>
    <row r="602" spans="1:27" ht="15.5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</row>
    <row r="603" spans="1:27" ht="15.5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</row>
    <row r="604" spans="1:27" ht="15.5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</row>
    <row r="605" spans="1:27" ht="15.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</row>
    <row r="606" spans="1:27" ht="15.5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</row>
    <row r="607" spans="1:27" ht="15.5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</row>
    <row r="608" spans="1:27" ht="15.5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</row>
    <row r="609" spans="1:27" ht="15.5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</row>
    <row r="610" spans="1:27" ht="15.5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</row>
    <row r="611" spans="1:27" ht="15.5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</row>
    <row r="612" spans="1:27" ht="15.5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</row>
    <row r="613" spans="1:27" ht="15.5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</row>
    <row r="614" spans="1:27" ht="15.5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</row>
    <row r="615" spans="1:27" ht="15.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</row>
    <row r="616" spans="1:27" ht="15.5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</row>
    <row r="617" spans="1:27" ht="15.5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</row>
    <row r="618" spans="1:27" ht="15.5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</row>
    <row r="619" spans="1:27" ht="15.5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</row>
    <row r="620" spans="1:27" ht="15.5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</row>
    <row r="621" spans="1:27" ht="15.5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</row>
    <row r="622" spans="1:27" ht="15.5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</row>
    <row r="623" spans="1:27" ht="15.5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</row>
    <row r="624" spans="1:27" ht="15.5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</row>
    <row r="625" spans="1:27" ht="15.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</row>
    <row r="626" spans="1:27" ht="15.5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</row>
    <row r="627" spans="1:27" ht="15.5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</row>
    <row r="628" spans="1:27" ht="15.5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</row>
    <row r="629" spans="1:27" ht="15.5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</row>
    <row r="630" spans="1:27" ht="15.5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</row>
    <row r="631" spans="1:27" ht="15.5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</row>
    <row r="632" spans="1:27" ht="15.5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</row>
    <row r="633" spans="1:27" ht="15.5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</row>
    <row r="634" spans="1:27" ht="15.5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</row>
    <row r="635" spans="1:27" ht="15.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</row>
    <row r="636" spans="1:27" ht="15.5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</row>
    <row r="637" spans="1:27" ht="15.5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</row>
    <row r="638" spans="1:27" ht="15.5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</row>
    <row r="639" spans="1:27" ht="15.5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</row>
    <row r="640" spans="1:27" ht="15.5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</row>
    <row r="641" spans="1:27" ht="15.5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</row>
    <row r="642" spans="1:27" ht="15.5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</row>
    <row r="643" spans="1:27" ht="15.5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</row>
    <row r="644" spans="1:27" ht="15.5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</row>
    <row r="645" spans="1:27" ht="15.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</row>
    <row r="646" spans="1:27" ht="15.5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</row>
    <row r="647" spans="1:27" ht="15.5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</row>
    <row r="648" spans="1:27" ht="15.5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</row>
    <row r="649" spans="1:27" ht="15.5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</row>
    <row r="650" spans="1:27" ht="15.5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</row>
    <row r="651" spans="1:27" ht="15.5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</row>
    <row r="652" spans="1:27" ht="15.5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</row>
    <row r="653" spans="1:27" ht="15.5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</row>
    <row r="654" spans="1:27" ht="15.5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</row>
    <row r="655" spans="1:27" ht="15.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</row>
    <row r="656" spans="1:27" ht="15.5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</row>
    <row r="657" spans="1:27" ht="15.5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</row>
    <row r="658" spans="1:27" ht="15.5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</row>
    <row r="659" spans="1:27" ht="15.5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</row>
    <row r="660" spans="1:27" ht="15.5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</row>
    <row r="661" spans="1:27" ht="15.5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</row>
    <row r="662" spans="1:27" ht="15.5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</row>
    <row r="663" spans="1:27" ht="15.5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</row>
    <row r="664" spans="1:27" ht="15.5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</row>
    <row r="665" spans="1:27" ht="15.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</row>
    <row r="666" spans="1:27" ht="15.5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</row>
    <row r="667" spans="1:27" ht="15.5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</row>
    <row r="668" spans="1:27" ht="15.5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</row>
    <row r="669" spans="1:27" ht="15.5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</row>
    <row r="670" spans="1:27" ht="15.5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</row>
    <row r="671" spans="1:27" ht="15.5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</row>
    <row r="672" spans="1:27" ht="15.5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</row>
    <row r="673" spans="1:27" ht="15.5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</row>
    <row r="674" spans="1:27" ht="15.5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</row>
    <row r="675" spans="1:27" ht="15.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</row>
    <row r="676" spans="1:27" ht="15.5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</row>
    <row r="677" spans="1:27" ht="15.5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</row>
    <row r="678" spans="1:27" ht="15.5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</row>
    <row r="679" spans="1:27" ht="15.5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</row>
    <row r="680" spans="1:27" ht="15.5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</row>
    <row r="681" spans="1:27" ht="15.5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</row>
    <row r="682" spans="1:27" ht="15.5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</row>
    <row r="683" spans="1:27" ht="15.5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</row>
    <row r="684" spans="1:27" ht="15.5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</row>
    <row r="685" spans="1:27" ht="15.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</row>
    <row r="686" spans="1:27" ht="15.5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</row>
    <row r="687" spans="1:27" ht="15.5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</row>
    <row r="688" spans="1:27" ht="15.5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</row>
    <row r="689" spans="1:27" ht="15.5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</row>
    <row r="690" spans="1:27" ht="15.5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</row>
    <row r="691" spans="1:27" ht="15.5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</row>
    <row r="692" spans="1:27" ht="15.5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</row>
    <row r="693" spans="1:27" ht="15.5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</row>
    <row r="694" spans="1:27" ht="15.5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</row>
    <row r="695" spans="1:27" ht="15.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</row>
    <row r="696" spans="1:27" ht="15.5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</row>
    <row r="697" spans="1:27" ht="15.5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</row>
    <row r="698" spans="1:27" ht="15.5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</row>
    <row r="699" spans="1:27" ht="15.5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</row>
    <row r="700" spans="1:27" ht="15.5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</row>
    <row r="701" spans="1:27" ht="15.5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</row>
    <row r="702" spans="1:27" ht="15.5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</row>
    <row r="703" spans="1:27" ht="15.5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</row>
    <row r="704" spans="1:27" ht="15.5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</row>
    <row r="705" spans="1:27" ht="15.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</row>
    <row r="706" spans="1:27" ht="15.5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</row>
    <row r="707" spans="1:27" ht="15.5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</row>
    <row r="708" spans="1:27" ht="15.5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</row>
    <row r="709" spans="1:27" ht="15.5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</row>
    <row r="710" spans="1:27" ht="15.5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</row>
    <row r="711" spans="1:27" ht="15.5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</row>
    <row r="712" spans="1:27" ht="15.5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</row>
    <row r="713" spans="1:27" ht="15.5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</row>
    <row r="714" spans="1:27" ht="15.5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</row>
    <row r="715" spans="1:27" ht="15.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</row>
    <row r="716" spans="1:27" ht="15.5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</row>
    <row r="717" spans="1:27" ht="15.5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</row>
    <row r="718" spans="1:27" ht="15.5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</row>
    <row r="719" spans="1:27" ht="15.5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</row>
    <row r="720" spans="1:27" ht="15.5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</row>
    <row r="721" spans="1:27" ht="15.5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</row>
    <row r="722" spans="1:27" ht="15.5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</row>
    <row r="723" spans="1:27" ht="15.5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</row>
    <row r="724" spans="1:27" ht="15.5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</row>
    <row r="725" spans="1:27" ht="15.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</row>
    <row r="726" spans="1:27" ht="15.5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</row>
    <row r="727" spans="1:27" ht="15.5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</row>
    <row r="728" spans="1:27" ht="15.5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</row>
    <row r="729" spans="1:27" ht="15.5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</row>
    <row r="730" spans="1:27" ht="15.5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</row>
    <row r="731" spans="1:27" ht="15.5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</row>
    <row r="732" spans="1:27" ht="15.5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</row>
    <row r="733" spans="1:27" ht="15.5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</row>
    <row r="734" spans="1:27" ht="15.5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</row>
    <row r="735" spans="1:27" ht="15.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</row>
    <row r="736" spans="1:27" ht="15.5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</row>
    <row r="737" spans="1:27" ht="15.5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</row>
    <row r="738" spans="1:27" ht="15.5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</row>
    <row r="739" spans="1:27" ht="15.5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</row>
    <row r="740" spans="1:27" ht="15.5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</row>
    <row r="741" spans="1:27" ht="15.5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</row>
    <row r="742" spans="1:27" ht="15.5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</row>
    <row r="743" spans="1:27" ht="15.5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</row>
    <row r="744" spans="1:27" ht="15.5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</row>
    <row r="745" spans="1:27" ht="15.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</row>
    <row r="746" spans="1:27" ht="15.5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</row>
    <row r="747" spans="1:27" ht="15.5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</row>
    <row r="748" spans="1:27" ht="15.5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</row>
    <row r="749" spans="1:27" ht="15.5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</row>
    <row r="750" spans="1:27" ht="15.5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</row>
    <row r="751" spans="1:27" ht="15.5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</row>
    <row r="752" spans="1:27" ht="15.5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</row>
    <row r="753" spans="1:27" ht="15.5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</row>
    <row r="754" spans="1:27" ht="15.5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</row>
    <row r="755" spans="1:27" ht="15.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</row>
    <row r="756" spans="1:27" ht="15.5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</row>
    <row r="757" spans="1:27" ht="15.5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</row>
    <row r="758" spans="1:27" ht="15.5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</row>
    <row r="759" spans="1:27" ht="15.5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</row>
    <row r="760" spans="1:27" ht="15.5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</row>
    <row r="761" spans="1:27" ht="15.5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</row>
    <row r="762" spans="1:27" ht="15.5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</row>
    <row r="763" spans="1:27" ht="15.5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</row>
    <row r="764" spans="1:27" ht="15.5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</row>
    <row r="765" spans="1:27" ht="15.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</row>
    <row r="766" spans="1:27" ht="15.5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</row>
    <row r="767" spans="1:27" ht="15.5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</row>
    <row r="768" spans="1:27" ht="15.5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</row>
    <row r="769" spans="1:27" ht="15.5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</row>
    <row r="770" spans="1:27" ht="15.5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</row>
    <row r="771" spans="1:27" ht="15.5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</row>
    <row r="772" spans="1:27" ht="15.5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</row>
    <row r="773" spans="1:27" ht="15.5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</row>
    <row r="774" spans="1:27" ht="15.5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</row>
    <row r="775" spans="1:27" ht="15.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</row>
    <row r="776" spans="1:27" ht="15.5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</row>
    <row r="777" spans="1:27" ht="15.5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</row>
    <row r="778" spans="1:27" ht="15.5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</row>
    <row r="779" spans="1:27" ht="15.5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</row>
    <row r="780" spans="1:27" ht="15.5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</row>
    <row r="781" spans="1:27" ht="15.5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</row>
    <row r="782" spans="1:27" ht="15.5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</row>
    <row r="783" spans="1:27" ht="15.5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</row>
    <row r="784" spans="1:27" ht="15.5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</row>
    <row r="785" spans="1:27" ht="15.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</row>
    <row r="786" spans="1:27" ht="15.5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</row>
    <row r="787" spans="1:27" ht="15.5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</row>
    <row r="788" spans="1:27" ht="15.5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</row>
    <row r="789" spans="1:27" ht="15.5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</row>
    <row r="790" spans="1:27" ht="15.5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</row>
    <row r="791" spans="1:27" ht="15.5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</row>
    <row r="792" spans="1:27" ht="15.5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</row>
    <row r="793" spans="1:27" ht="15.5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</row>
    <row r="794" spans="1:27" ht="15.5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</row>
    <row r="795" spans="1:27" ht="15.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</row>
    <row r="796" spans="1:27" ht="15.5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</row>
    <row r="797" spans="1:27" ht="15.5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</row>
    <row r="798" spans="1:27" ht="15.5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</row>
    <row r="799" spans="1:27" ht="15.5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</row>
    <row r="800" spans="1:27" ht="15.5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</row>
    <row r="801" spans="1:27" ht="15.5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</row>
    <row r="802" spans="1:27" ht="15.5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</row>
    <row r="803" spans="1:27" ht="15.5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</row>
    <row r="804" spans="1:27" ht="15.5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</row>
    <row r="805" spans="1:27" ht="15.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</row>
    <row r="806" spans="1:27" ht="15.5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</row>
    <row r="807" spans="1:27" ht="15.5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</row>
    <row r="808" spans="1:27" ht="15.5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</row>
    <row r="809" spans="1:27" ht="15.5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</row>
    <row r="810" spans="1:27" ht="15.5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</row>
    <row r="811" spans="1:27" ht="15.5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</row>
    <row r="812" spans="1:27" ht="15.5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</row>
    <row r="813" spans="1:27" ht="15.5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</row>
    <row r="814" spans="1:27" ht="15.5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</row>
    <row r="815" spans="1:27" ht="15.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</row>
    <row r="816" spans="1:27" ht="15.5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</row>
    <row r="817" spans="1:27" ht="15.5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</row>
    <row r="818" spans="1:27" ht="15.5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</row>
    <row r="819" spans="1:27" ht="15.5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</row>
    <row r="820" spans="1:27" ht="15.5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</row>
    <row r="821" spans="1:27" ht="15.5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</row>
    <row r="822" spans="1:27" ht="15.5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</row>
    <row r="823" spans="1:27" ht="15.5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</row>
    <row r="824" spans="1:27" ht="15.5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</row>
    <row r="825" spans="1:27" ht="15.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</row>
    <row r="826" spans="1:27" ht="15.5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</row>
    <row r="827" spans="1:27" ht="15.5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</row>
    <row r="828" spans="1:27" ht="15.5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</row>
    <row r="829" spans="1:27" ht="15.5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</row>
    <row r="830" spans="1:27" ht="15.5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</row>
    <row r="831" spans="1:27" ht="15.5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</row>
    <row r="832" spans="1:27" ht="15.5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</row>
    <row r="833" spans="1:27" ht="15.5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</row>
    <row r="834" spans="1:27" ht="15.5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</row>
    <row r="835" spans="1:27" ht="15.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</row>
    <row r="836" spans="1:27" ht="15.5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</row>
    <row r="837" spans="1:27" ht="15.5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</row>
    <row r="838" spans="1:27" ht="15.5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</row>
    <row r="839" spans="1:27" ht="15.5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</row>
    <row r="840" spans="1:27" ht="15.5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</row>
    <row r="841" spans="1:27" ht="15.5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</row>
    <row r="842" spans="1:27" ht="15.5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</row>
    <row r="843" spans="1:27" ht="15.5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</row>
    <row r="844" spans="1:27" ht="15.5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</row>
    <row r="845" spans="1:27" ht="15.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</row>
    <row r="846" spans="1:27" ht="15.5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</row>
    <row r="847" spans="1:27" ht="15.5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</row>
    <row r="848" spans="1:27" ht="15.5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</row>
    <row r="849" spans="1:27" ht="15.5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</row>
    <row r="850" spans="1:27" ht="15.5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</row>
    <row r="851" spans="1:27" ht="15.5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</row>
    <row r="852" spans="1:27" ht="15.5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</row>
    <row r="853" spans="1:27" ht="15.5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</row>
    <row r="854" spans="1:27" ht="15.5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</row>
    <row r="855" spans="1:27" ht="15.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</row>
    <row r="856" spans="1:27" ht="15.5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</row>
    <row r="857" spans="1:27" ht="15.5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</row>
    <row r="858" spans="1:27" ht="15.5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</row>
    <row r="859" spans="1:27" ht="15.5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</row>
    <row r="860" spans="1:27" ht="15.5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</row>
    <row r="861" spans="1:27" ht="15.5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</row>
    <row r="862" spans="1:27" ht="15.5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</row>
    <row r="863" spans="1:27" ht="15.5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</row>
    <row r="864" spans="1:27" ht="15.5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</row>
    <row r="865" spans="1:27" ht="15.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</row>
    <row r="866" spans="1:27" ht="15.5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</row>
    <row r="867" spans="1:27" ht="15.5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</row>
    <row r="868" spans="1:27" ht="15.5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</row>
    <row r="869" spans="1:27" ht="15.5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</row>
    <row r="870" spans="1:27" ht="15.5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</row>
    <row r="871" spans="1:27" ht="15.5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</row>
    <row r="872" spans="1:27" ht="15.5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</row>
    <row r="873" spans="1:27" ht="15.5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</row>
    <row r="874" spans="1:27" ht="15.5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</row>
    <row r="875" spans="1:27" ht="15.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</row>
    <row r="876" spans="1:27" ht="15.5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</row>
    <row r="877" spans="1:27" ht="15.5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</row>
    <row r="878" spans="1:27" ht="15.5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</row>
    <row r="879" spans="1:27" ht="15.5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</row>
    <row r="880" spans="1:27" ht="15.5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</row>
    <row r="881" spans="1:27" ht="15.5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</row>
    <row r="882" spans="1:27" ht="15.5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</row>
    <row r="883" spans="1:27" ht="15.5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</row>
    <row r="884" spans="1:27" ht="15.5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</row>
    <row r="885" spans="1:27" ht="15.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</row>
    <row r="886" spans="1:27" ht="15.5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</row>
    <row r="887" spans="1:27" ht="15.5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</row>
    <row r="888" spans="1:27" ht="15.5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</row>
    <row r="889" spans="1:27" ht="15.5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</row>
    <row r="890" spans="1:27" ht="15.5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</row>
    <row r="891" spans="1:27" ht="15.5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</row>
    <row r="892" spans="1:27" ht="15.5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</row>
    <row r="893" spans="1:27" ht="15.5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</row>
    <row r="894" spans="1:27" ht="15.5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</row>
    <row r="895" spans="1:27" ht="15.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</row>
    <row r="896" spans="1:27" ht="15.5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</row>
    <row r="897" spans="1:27" ht="15.5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</row>
    <row r="898" spans="1:27" ht="15.5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</row>
    <row r="899" spans="1:27" ht="15.5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</row>
    <row r="900" spans="1:27" ht="15.5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</row>
    <row r="901" spans="1:27" ht="15.5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</row>
    <row r="902" spans="1:27" ht="15.5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</row>
    <row r="903" spans="1:27" ht="15.5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</row>
    <row r="904" spans="1:27" ht="15.5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</row>
    <row r="905" spans="1:27" ht="15.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</row>
    <row r="906" spans="1:27" ht="15.5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</row>
    <row r="907" spans="1:27" ht="15.5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</row>
    <row r="908" spans="1:27" ht="15.5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</row>
    <row r="909" spans="1:27" ht="15.5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</row>
    <row r="910" spans="1:27" ht="15.5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</row>
    <row r="911" spans="1:27" ht="15.5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</row>
    <row r="912" spans="1:27" ht="15.5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</row>
    <row r="913" spans="1:27" ht="15.5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</row>
    <row r="914" spans="1:27" ht="15.5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</row>
    <row r="915" spans="1:27" ht="15.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</row>
    <row r="916" spans="1:27" ht="15.5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</row>
    <row r="917" spans="1:27" ht="15.5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</row>
    <row r="918" spans="1:27" ht="15.5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</row>
    <row r="919" spans="1:27" ht="15.5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</row>
    <row r="920" spans="1:27" ht="15.5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</row>
    <row r="921" spans="1:27" ht="15.5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</row>
    <row r="922" spans="1:27" ht="15.5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</row>
    <row r="923" spans="1:27" ht="15.5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</row>
    <row r="924" spans="1:27" ht="15.5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</row>
    <row r="925" spans="1:27" ht="15.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</row>
    <row r="926" spans="1:27" ht="15.5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</row>
    <row r="927" spans="1:27" ht="15.5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</row>
    <row r="928" spans="1:27" ht="15.5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</row>
    <row r="929" spans="1:27" ht="15.5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</row>
    <row r="930" spans="1:27" ht="15.5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</row>
    <row r="931" spans="1:27" ht="15.5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</row>
    <row r="932" spans="1:27" ht="15.5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</row>
    <row r="933" spans="1:27" ht="15.5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</row>
    <row r="934" spans="1:27" ht="15.5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</row>
    <row r="935" spans="1:27" ht="15.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</row>
    <row r="936" spans="1:27" ht="15.5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</row>
    <row r="937" spans="1:27" ht="15.5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</row>
    <row r="938" spans="1:27" ht="15.5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</row>
    <row r="939" spans="1:27" ht="15.5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</row>
    <row r="940" spans="1:27" ht="15.5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</row>
    <row r="941" spans="1:27" ht="15.5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</row>
    <row r="942" spans="1:27" ht="15.5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</row>
    <row r="943" spans="1:27" ht="15.5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</row>
    <row r="944" spans="1:27" ht="15.5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</row>
    <row r="945" spans="1:27" ht="15.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</row>
    <row r="946" spans="1:27" ht="15.5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</row>
    <row r="947" spans="1:27" ht="15.5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</row>
    <row r="948" spans="1:27" ht="15.5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</row>
    <row r="949" spans="1:27" ht="15.5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</row>
    <row r="950" spans="1:27" ht="15.5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</row>
    <row r="951" spans="1:27" ht="15.5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</row>
    <row r="952" spans="1:27" ht="15.5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</row>
    <row r="953" spans="1:27" ht="15.5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</row>
    <row r="954" spans="1:27" ht="15.5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</row>
    <row r="955" spans="1:27" ht="15.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</row>
    <row r="956" spans="1:27" ht="15.5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</row>
    <row r="957" spans="1:27" ht="15.5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</row>
    <row r="958" spans="1:27" ht="15.5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</row>
    <row r="959" spans="1:27" ht="15.5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</row>
    <row r="960" spans="1:27" ht="15.5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</row>
    <row r="961" spans="1:27" ht="15.5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</row>
    <row r="962" spans="1:27" ht="15.5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</row>
    <row r="963" spans="1:27" ht="15.5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</row>
    <row r="964" spans="1:27" ht="15.5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</row>
    <row r="965" spans="1:27" ht="15.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</row>
    <row r="966" spans="1:27" ht="15.5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</row>
    <row r="967" spans="1:27" ht="15.5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</row>
    <row r="968" spans="1:27" ht="15.5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</row>
    <row r="969" spans="1:27" ht="15.5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</row>
    <row r="970" spans="1:27" ht="15.5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</row>
    <row r="971" spans="1:27" ht="15.5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</row>
    <row r="972" spans="1:27" ht="15.5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</row>
    <row r="973" spans="1:27" ht="15.5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</row>
    <row r="974" spans="1:27" ht="15.5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</row>
    <row r="975" spans="1:27" ht="15.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</row>
    <row r="976" spans="1:27" ht="15.5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</row>
    <row r="977" spans="1:27" ht="15.5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</row>
    <row r="978" spans="1:27" ht="15.5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</row>
    <row r="979" spans="1:27" ht="15.5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</row>
    <row r="980" spans="1:27" ht="15.5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</row>
    <row r="981" spans="1:27" ht="15.5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</row>
    <row r="982" spans="1:27" ht="15.5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</row>
  </sheetData>
  <mergeCells count="18">
    <mergeCell ref="J43:L43"/>
    <mergeCell ref="A7:A9"/>
    <mergeCell ref="B7:B9"/>
    <mergeCell ref="C7:C9"/>
    <mergeCell ref="D7:D9"/>
    <mergeCell ref="E7:E9"/>
    <mergeCell ref="J8:J9"/>
    <mergeCell ref="K8:K9"/>
    <mergeCell ref="L8:L9"/>
    <mergeCell ref="F7:I7"/>
    <mergeCell ref="J7:M7"/>
    <mergeCell ref="F8:G8"/>
    <mergeCell ref="H8:I8"/>
    <mergeCell ref="A36:C36"/>
    <mergeCell ref="M1:M3"/>
    <mergeCell ref="M8:M9"/>
    <mergeCell ref="N7:N9"/>
    <mergeCell ref="A1:B3"/>
  </mergeCells>
  <pageMargins left="0.3" right="0.196850393700787" top="0.66929133858267698" bottom="0.62992125984252001" header="0.511811023622047" footer="0.511811023622047"/>
  <pageSetup paperSize="5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AA991"/>
  <sheetViews>
    <sheetView zoomScale="70" zoomScaleNormal="70" zoomScaleSheetLayoutView="70" workbookViewId="0">
      <pane ySplit="10" topLeftCell="A36" activePane="bottomLeft" state="frozen"/>
      <selection pane="bottomLeft" activeCell="P47" sqref="P47"/>
    </sheetView>
  </sheetViews>
  <sheetFormatPr defaultColWidth="14.453125" defaultRowHeight="15.75" customHeight="1"/>
  <cols>
    <col min="1" max="1" width="4.6328125" style="198" customWidth="1"/>
    <col min="2" max="2" width="27.36328125" style="198" customWidth="1"/>
    <col min="3" max="3" width="18.08984375" style="198" customWidth="1"/>
    <col min="4" max="4" width="10" style="198" customWidth="1"/>
    <col min="5" max="5" width="12" style="198" customWidth="1"/>
    <col min="6" max="8" width="18.08984375" style="198" customWidth="1"/>
    <col min="9" max="9" width="12.453125" style="198" customWidth="1"/>
    <col min="10" max="10" width="12.08984375" style="198" customWidth="1"/>
    <col min="11" max="11" width="11.6328125" style="198" customWidth="1"/>
    <col min="12" max="12" width="12.453125" style="198" customWidth="1"/>
    <col min="13" max="13" width="12.08984375" style="198" customWidth="1"/>
    <col min="14" max="16384" width="14.453125" style="198"/>
  </cols>
  <sheetData>
    <row r="1" spans="1:27" ht="13.25" customHeight="1">
      <c r="B1" s="406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13.25" customHeight="1">
      <c r="A2" s="432" t="s">
        <v>0</v>
      </c>
      <c r="B2" s="433"/>
      <c r="E2" s="199"/>
      <c r="F2" s="199"/>
      <c r="G2" s="199"/>
      <c r="H2" s="199"/>
      <c r="I2" s="199"/>
      <c r="J2" s="199"/>
      <c r="K2" s="199"/>
      <c r="L2" s="199"/>
      <c r="M2" s="427" t="s">
        <v>1</v>
      </c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</row>
    <row r="3" spans="1:27" ht="13.25" customHeight="1">
      <c r="A3" s="434"/>
      <c r="B3" s="435"/>
      <c r="E3" s="199"/>
      <c r="F3" s="199"/>
      <c r="G3" s="199"/>
      <c r="H3" s="199"/>
      <c r="I3" s="199"/>
      <c r="J3" s="199"/>
      <c r="K3" s="199"/>
      <c r="L3" s="199"/>
      <c r="M3" s="428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</row>
    <row r="4" spans="1:27" ht="13.25" customHeight="1">
      <c r="A4" s="436"/>
      <c r="B4" s="437"/>
      <c r="E4" s="199"/>
      <c r="F4" s="199"/>
      <c r="G4" s="199"/>
      <c r="H4" s="199"/>
      <c r="I4" s="199"/>
      <c r="J4" s="199"/>
      <c r="K4" s="199"/>
      <c r="L4" s="199"/>
      <c r="M4" s="42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</row>
    <row r="5" spans="1:27" ht="19.5" hidden="1" customHeight="1">
      <c r="B5" s="406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</row>
    <row r="6" spans="1:27" ht="43.75" customHeight="1">
      <c r="B6" s="397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</row>
    <row r="7" spans="1:27" ht="43.25" customHeight="1">
      <c r="A7" s="45"/>
      <c r="B7" s="45"/>
      <c r="C7" s="197"/>
      <c r="D7" s="197"/>
      <c r="E7" s="197"/>
      <c r="F7" s="407"/>
      <c r="G7" s="407"/>
      <c r="H7" s="407"/>
      <c r="I7" s="407"/>
      <c r="J7" s="407"/>
      <c r="K7" s="407"/>
      <c r="L7" s="407"/>
      <c r="M7" s="407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</row>
    <row r="8" spans="1:27" ht="33" customHeight="1">
      <c r="A8" s="439" t="s">
        <v>2</v>
      </c>
      <c r="B8" s="439" t="s">
        <v>3</v>
      </c>
      <c r="C8" s="440" t="s">
        <v>4</v>
      </c>
      <c r="D8" s="441" t="s">
        <v>5</v>
      </c>
      <c r="E8" s="441" t="s">
        <v>6</v>
      </c>
      <c r="F8" s="423" t="s">
        <v>7</v>
      </c>
      <c r="G8" s="423"/>
      <c r="H8" s="423"/>
      <c r="I8" s="442"/>
      <c r="J8" s="443" t="s">
        <v>8</v>
      </c>
      <c r="K8" s="444"/>
      <c r="L8" s="444"/>
      <c r="M8" s="444"/>
      <c r="N8" s="431" t="s">
        <v>9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</row>
    <row r="9" spans="1:27" ht="33" customHeight="1">
      <c r="A9" s="439"/>
      <c r="B9" s="439"/>
      <c r="C9" s="440"/>
      <c r="D9" s="441"/>
      <c r="E9" s="441"/>
      <c r="F9" s="423" t="s">
        <v>10</v>
      </c>
      <c r="G9" s="423"/>
      <c r="H9" s="423" t="s">
        <v>11</v>
      </c>
      <c r="I9" s="423"/>
      <c r="J9" s="430" t="s">
        <v>12</v>
      </c>
      <c r="K9" s="430" t="s">
        <v>13</v>
      </c>
      <c r="L9" s="430" t="s">
        <v>14</v>
      </c>
      <c r="M9" s="430" t="s">
        <v>15</v>
      </c>
      <c r="N9" s="431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</row>
    <row r="10" spans="1:27" ht="30" customHeight="1">
      <c r="A10" s="452"/>
      <c r="B10" s="452"/>
      <c r="C10" s="452"/>
      <c r="D10" s="441"/>
      <c r="E10" s="441"/>
      <c r="F10" s="408" t="s">
        <v>16</v>
      </c>
      <c r="G10" s="408" t="s">
        <v>17</v>
      </c>
      <c r="H10" s="408" t="s">
        <v>16</v>
      </c>
      <c r="I10" s="408" t="s">
        <v>17</v>
      </c>
      <c r="J10" s="430"/>
      <c r="K10" s="430"/>
      <c r="L10" s="430"/>
      <c r="M10" s="430"/>
      <c r="N10" s="431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</row>
    <row r="11" spans="1:27" s="197" customFormat="1" ht="23.15" customHeight="1">
      <c r="A11" s="215">
        <v>1</v>
      </c>
      <c r="B11" s="205" t="s">
        <v>18</v>
      </c>
      <c r="C11" s="206">
        <v>2024</v>
      </c>
      <c r="D11" s="206">
        <v>94</v>
      </c>
      <c r="E11" s="206">
        <v>93</v>
      </c>
      <c r="F11" s="206">
        <v>20</v>
      </c>
      <c r="G11" s="206">
        <v>1</v>
      </c>
      <c r="H11" s="206">
        <v>44</v>
      </c>
      <c r="I11" s="206">
        <v>4</v>
      </c>
      <c r="J11" s="206">
        <v>13</v>
      </c>
      <c r="K11" s="206">
        <v>23</v>
      </c>
      <c r="L11" s="206">
        <v>1</v>
      </c>
      <c r="M11" s="206">
        <v>4</v>
      </c>
      <c r="N11" s="204">
        <f>SUM(F11:I11)</f>
        <v>69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s="197" customFormat="1" ht="23.15" customHeight="1">
      <c r="A12" s="215">
        <v>2</v>
      </c>
      <c r="B12" s="205" t="s">
        <v>19</v>
      </c>
      <c r="C12" s="207">
        <v>2024</v>
      </c>
      <c r="D12" s="207">
        <v>108</v>
      </c>
      <c r="E12" s="207">
        <v>61</v>
      </c>
      <c r="F12" s="207">
        <v>8</v>
      </c>
      <c r="G12" s="207">
        <v>12</v>
      </c>
      <c r="H12" s="207">
        <v>1</v>
      </c>
      <c r="I12" s="207">
        <v>0</v>
      </c>
      <c r="J12" s="207">
        <v>12</v>
      </c>
      <c r="K12" s="207">
        <v>3</v>
      </c>
      <c r="L12" s="207">
        <v>0</v>
      </c>
      <c r="M12" s="207">
        <v>6</v>
      </c>
      <c r="N12" s="204">
        <f t="shared" ref="N12:N37" si="0">SUM(F12:I12)</f>
        <v>21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s="197" customFormat="1" ht="23.15" customHeight="1">
      <c r="A13" s="215">
        <v>3</v>
      </c>
      <c r="B13" s="205" t="s">
        <v>20</v>
      </c>
      <c r="C13" s="207">
        <v>2024</v>
      </c>
      <c r="D13" s="207">
        <v>111</v>
      </c>
      <c r="E13" s="207">
        <v>23</v>
      </c>
      <c r="F13" s="207">
        <v>6</v>
      </c>
      <c r="G13" s="207">
        <v>6</v>
      </c>
      <c r="H13" s="207">
        <v>0</v>
      </c>
      <c r="I13" s="207">
        <v>0</v>
      </c>
      <c r="J13" s="207">
        <v>4</v>
      </c>
      <c r="K13" s="207">
        <v>1</v>
      </c>
      <c r="L13" s="207">
        <v>0</v>
      </c>
      <c r="M13" s="207">
        <v>3</v>
      </c>
      <c r="N13" s="204">
        <f t="shared" si="0"/>
        <v>12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s="197" customFormat="1" ht="23.15" customHeight="1">
      <c r="A14" s="215">
        <v>4</v>
      </c>
      <c r="B14" s="205" t="s">
        <v>21</v>
      </c>
      <c r="C14" s="207">
        <v>2024</v>
      </c>
      <c r="D14" s="207">
        <v>69</v>
      </c>
      <c r="E14" s="207">
        <v>38</v>
      </c>
      <c r="F14" s="207">
        <v>3</v>
      </c>
      <c r="G14" s="207">
        <v>7</v>
      </c>
      <c r="H14" s="207">
        <v>1</v>
      </c>
      <c r="I14" s="207">
        <v>2</v>
      </c>
      <c r="J14" s="207">
        <v>7</v>
      </c>
      <c r="K14" s="207">
        <v>1</v>
      </c>
      <c r="L14" s="207">
        <v>0</v>
      </c>
      <c r="M14" s="207">
        <v>6</v>
      </c>
      <c r="N14" s="204">
        <f t="shared" si="0"/>
        <v>13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s="197" customFormat="1" ht="23.15" customHeight="1">
      <c r="A15" s="215">
        <v>5</v>
      </c>
      <c r="B15" s="205" t="s">
        <v>22</v>
      </c>
      <c r="C15" s="207">
        <v>2024</v>
      </c>
      <c r="D15" s="207">
        <v>53</v>
      </c>
      <c r="E15" s="207">
        <v>27</v>
      </c>
      <c r="F15" s="207">
        <v>10</v>
      </c>
      <c r="G15" s="207">
        <v>7</v>
      </c>
      <c r="H15" s="207">
        <v>0</v>
      </c>
      <c r="I15" s="207">
        <v>5</v>
      </c>
      <c r="J15" s="207">
        <v>13</v>
      </c>
      <c r="K15" s="207">
        <v>1</v>
      </c>
      <c r="L15" s="207">
        <v>0</v>
      </c>
      <c r="M15" s="207">
        <v>4</v>
      </c>
      <c r="N15" s="204">
        <f t="shared" si="0"/>
        <v>22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s="197" customFormat="1" ht="23.15" customHeight="1">
      <c r="A16" s="215">
        <v>6</v>
      </c>
      <c r="B16" s="205" t="s">
        <v>23</v>
      </c>
      <c r="C16" s="207">
        <v>2024</v>
      </c>
      <c r="D16" s="207">
        <v>51</v>
      </c>
      <c r="E16" s="207">
        <v>51</v>
      </c>
      <c r="F16" s="207">
        <v>6</v>
      </c>
      <c r="G16" s="207">
        <v>13</v>
      </c>
      <c r="H16" s="207">
        <v>2</v>
      </c>
      <c r="I16" s="207">
        <v>15</v>
      </c>
      <c r="J16" s="207">
        <v>29</v>
      </c>
      <c r="K16" s="207">
        <v>2</v>
      </c>
      <c r="L16" s="207">
        <v>1</v>
      </c>
      <c r="M16" s="207">
        <v>4</v>
      </c>
      <c r="N16" s="204">
        <f t="shared" si="0"/>
        <v>36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 s="197" customFormat="1" ht="23.15" customHeight="1">
      <c r="A17" s="215">
        <v>7</v>
      </c>
      <c r="B17" s="205" t="s">
        <v>24</v>
      </c>
      <c r="C17" s="207">
        <v>2024</v>
      </c>
      <c r="D17" s="207">
        <v>24</v>
      </c>
      <c r="E17" s="207">
        <v>16</v>
      </c>
      <c r="F17" s="207">
        <v>1</v>
      </c>
      <c r="G17" s="207">
        <v>2</v>
      </c>
      <c r="H17" s="207">
        <v>0</v>
      </c>
      <c r="I17" s="207">
        <v>0</v>
      </c>
      <c r="J17" s="207">
        <v>2</v>
      </c>
      <c r="K17" s="207">
        <v>0</v>
      </c>
      <c r="L17" s="207">
        <v>0</v>
      </c>
      <c r="M17" s="207">
        <v>1</v>
      </c>
      <c r="N17" s="204">
        <f t="shared" si="0"/>
        <v>3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 s="197" customFormat="1" ht="23.15" customHeight="1">
      <c r="A18" s="215">
        <v>8</v>
      </c>
      <c r="B18" s="205" t="s">
        <v>25</v>
      </c>
      <c r="C18" s="207">
        <v>2024</v>
      </c>
      <c r="D18" s="94">
        <v>62</v>
      </c>
      <c r="E18" s="94">
        <v>35</v>
      </c>
      <c r="F18" s="94">
        <v>8</v>
      </c>
      <c r="G18" s="94">
        <v>10</v>
      </c>
      <c r="H18" s="94">
        <v>7</v>
      </c>
      <c r="I18" s="94">
        <v>10</v>
      </c>
      <c r="J18" s="94">
        <v>5</v>
      </c>
      <c r="K18" s="94" t="s">
        <v>26</v>
      </c>
      <c r="L18" s="94" t="s">
        <v>26</v>
      </c>
      <c r="M18" s="94">
        <v>25</v>
      </c>
      <c r="N18" s="204">
        <f t="shared" si="0"/>
        <v>35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 s="197" customFormat="1" ht="23.15" customHeight="1">
      <c r="A19" s="215">
        <v>9</v>
      </c>
      <c r="B19" s="205" t="s">
        <v>27</v>
      </c>
      <c r="C19" s="207">
        <v>2024</v>
      </c>
      <c r="D19" s="94">
        <v>72</v>
      </c>
      <c r="E19" s="94">
        <v>56</v>
      </c>
      <c r="F19" s="94">
        <v>2</v>
      </c>
      <c r="G19" s="94">
        <v>7</v>
      </c>
      <c r="H19" s="94" t="s">
        <v>26</v>
      </c>
      <c r="I19" s="94" t="s">
        <v>26</v>
      </c>
      <c r="J19" s="94" t="s">
        <v>26</v>
      </c>
      <c r="K19" s="94">
        <v>2</v>
      </c>
      <c r="L19" s="94">
        <v>2</v>
      </c>
      <c r="M19" s="94">
        <v>3</v>
      </c>
      <c r="N19" s="204">
        <f t="shared" si="0"/>
        <v>9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 s="197" customFormat="1" ht="23.15" customHeight="1">
      <c r="A20" s="215">
        <v>10</v>
      </c>
      <c r="B20" s="205" t="s">
        <v>28</v>
      </c>
      <c r="C20" s="207">
        <v>2024</v>
      </c>
      <c r="D20" s="94">
        <v>58</v>
      </c>
      <c r="E20" s="94">
        <v>30</v>
      </c>
      <c r="F20" s="94">
        <v>5</v>
      </c>
      <c r="G20" s="94">
        <v>15</v>
      </c>
      <c r="H20" s="94">
        <v>5</v>
      </c>
      <c r="I20" s="94">
        <v>5</v>
      </c>
      <c r="J20" s="94">
        <v>20</v>
      </c>
      <c r="K20" s="94" t="s">
        <v>26</v>
      </c>
      <c r="L20" s="94">
        <v>2</v>
      </c>
      <c r="M20" s="94">
        <v>8</v>
      </c>
      <c r="N20" s="204">
        <f t="shared" si="0"/>
        <v>30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 s="197" customFormat="1" ht="23.15" customHeight="1">
      <c r="A21" s="215">
        <v>11</v>
      </c>
      <c r="B21" s="205" t="s">
        <v>29</v>
      </c>
      <c r="C21" s="207">
        <v>2024</v>
      </c>
      <c r="D21" s="94">
        <v>33</v>
      </c>
      <c r="E21" s="94" t="s">
        <v>26</v>
      </c>
      <c r="F21" s="94" t="s">
        <v>26</v>
      </c>
      <c r="G21" s="94" t="s">
        <v>26</v>
      </c>
      <c r="H21" s="94" t="s">
        <v>26</v>
      </c>
      <c r="I21" s="94" t="s">
        <v>26</v>
      </c>
      <c r="J21" s="94" t="s">
        <v>26</v>
      </c>
      <c r="K21" s="94" t="s">
        <v>26</v>
      </c>
      <c r="L21" s="94" t="s">
        <v>26</v>
      </c>
      <c r="M21" s="94" t="s">
        <v>26</v>
      </c>
      <c r="N21" s="204">
        <f t="shared" si="0"/>
        <v>0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 s="197" customFormat="1" ht="23.15" customHeight="1">
      <c r="A22" s="215">
        <v>12</v>
      </c>
      <c r="B22" s="205" t="s">
        <v>30</v>
      </c>
      <c r="C22" s="207">
        <v>2024</v>
      </c>
      <c r="D22" s="94">
        <v>42</v>
      </c>
      <c r="E22" s="94" t="s">
        <v>26</v>
      </c>
      <c r="F22" s="94" t="s">
        <v>26</v>
      </c>
      <c r="G22" s="94" t="s">
        <v>26</v>
      </c>
      <c r="H22" s="94" t="s">
        <v>26</v>
      </c>
      <c r="I22" s="94" t="s">
        <v>26</v>
      </c>
      <c r="J22" s="94" t="s">
        <v>26</v>
      </c>
      <c r="K22" s="94" t="s">
        <v>26</v>
      </c>
      <c r="L22" s="94" t="s">
        <v>26</v>
      </c>
      <c r="M22" s="94" t="s">
        <v>26</v>
      </c>
      <c r="N22" s="204">
        <f t="shared" si="0"/>
        <v>0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 s="197" customFormat="1" ht="23.15" customHeight="1">
      <c r="A23" s="215">
        <v>13</v>
      </c>
      <c r="B23" s="205" t="s">
        <v>31</v>
      </c>
      <c r="C23" s="207">
        <v>2024</v>
      </c>
      <c r="D23" s="94">
        <v>30</v>
      </c>
      <c r="E23" s="94" t="s">
        <v>26</v>
      </c>
      <c r="F23" s="94" t="s">
        <v>26</v>
      </c>
      <c r="G23" s="94" t="s">
        <v>26</v>
      </c>
      <c r="H23" s="94" t="s">
        <v>26</v>
      </c>
      <c r="I23" s="94" t="s">
        <v>26</v>
      </c>
      <c r="J23" s="94" t="s">
        <v>26</v>
      </c>
      <c r="K23" s="94" t="s">
        <v>26</v>
      </c>
      <c r="L23" s="94" t="s">
        <v>26</v>
      </c>
      <c r="M23" s="94" t="s">
        <v>26</v>
      </c>
      <c r="N23" s="204">
        <f t="shared" si="0"/>
        <v>0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 s="197" customFormat="1" ht="23.15" customHeight="1">
      <c r="A24" s="215">
        <v>14</v>
      </c>
      <c r="B24" s="205" t="s">
        <v>32</v>
      </c>
      <c r="C24" s="207">
        <v>2024</v>
      </c>
      <c r="D24" s="94">
        <v>14</v>
      </c>
      <c r="E24" s="94">
        <v>9</v>
      </c>
      <c r="F24" s="94" t="s">
        <v>26</v>
      </c>
      <c r="G24" s="94">
        <v>4</v>
      </c>
      <c r="H24" s="94" t="s">
        <v>26</v>
      </c>
      <c r="I24" s="94" t="s">
        <v>26</v>
      </c>
      <c r="J24" s="94">
        <v>2</v>
      </c>
      <c r="K24" s="94" t="s">
        <v>26</v>
      </c>
      <c r="L24" s="94">
        <v>1</v>
      </c>
      <c r="M24" s="94">
        <v>1</v>
      </c>
      <c r="N24" s="204">
        <f t="shared" si="0"/>
        <v>4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 s="197" customFormat="1" ht="23.15" customHeight="1">
      <c r="A25" s="215">
        <v>15</v>
      </c>
      <c r="B25" s="205" t="s">
        <v>33</v>
      </c>
      <c r="C25" s="207">
        <v>2024</v>
      </c>
      <c r="D25" s="94">
        <v>15</v>
      </c>
      <c r="E25" s="94">
        <v>14</v>
      </c>
      <c r="F25" s="94" t="s">
        <v>26</v>
      </c>
      <c r="G25" s="94">
        <v>9</v>
      </c>
      <c r="H25" s="94" t="s">
        <v>26</v>
      </c>
      <c r="I25" s="94">
        <v>5</v>
      </c>
      <c r="J25" s="94">
        <v>3</v>
      </c>
      <c r="K25" s="94" t="s">
        <v>26</v>
      </c>
      <c r="L25" s="94">
        <v>8</v>
      </c>
      <c r="M25" s="94" t="s">
        <v>26</v>
      </c>
      <c r="N25" s="204">
        <f t="shared" si="0"/>
        <v>14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 s="197" customFormat="1" ht="23.15" customHeight="1">
      <c r="A26" s="215">
        <v>16</v>
      </c>
      <c r="B26" s="205" t="s">
        <v>34</v>
      </c>
      <c r="C26" s="207">
        <v>2024</v>
      </c>
      <c r="D26" s="94">
        <v>47</v>
      </c>
      <c r="E26" s="94">
        <v>3</v>
      </c>
      <c r="F26" s="94">
        <v>1</v>
      </c>
      <c r="G26" s="94">
        <v>2</v>
      </c>
      <c r="H26" s="94" t="s">
        <v>26</v>
      </c>
      <c r="I26" s="94" t="s">
        <v>26</v>
      </c>
      <c r="J26" s="94" t="s">
        <v>26</v>
      </c>
      <c r="K26" s="94" t="s">
        <v>26</v>
      </c>
      <c r="L26" s="94" t="s">
        <v>26</v>
      </c>
      <c r="M26" s="94" t="s">
        <v>26</v>
      </c>
      <c r="N26" s="204">
        <f t="shared" si="0"/>
        <v>3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 s="197" customFormat="1" ht="23.15" customHeight="1">
      <c r="A27" s="215">
        <v>17</v>
      </c>
      <c r="B27" s="205" t="s">
        <v>35</v>
      </c>
      <c r="C27" s="207">
        <v>2024</v>
      </c>
      <c r="D27" s="94">
        <v>78</v>
      </c>
      <c r="E27" s="94">
        <v>78</v>
      </c>
      <c r="F27" s="94">
        <v>70</v>
      </c>
      <c r="G27" s="94">
        <v>8</v>
      </c>
      <c r="H27" s="94" t="s">
        <v>26</v>
      </c>
      <c r="I27" s="94" t="s">
        <v>26</v>
      </c>
      <c r="J27" s="94" t="s">
        <v>26</v>
      </c>
      <c r="K27" s="94" t="s">
        <v>26</v>
      </c>
      <c r="L27" s="94" t="s">
        <v>26</v>
      </c>
      <c r="M27" s="94" t="s">
        <v>26</v>
      </c>
      <c r="N27" s="204">
        <f t="shared" si="0"/>
        <v>78</v>
      </c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 s="197" customFormat="1" ht="23.15" customHeight="1">
      <c r="A28" s="215">
        <v>18</v>
      </c>
      <c r="B28" s="57" t="s">
        <v>36</v>
      </c>
      <c r="C28" s="206">
        <v>2024</v>
      </c>
      <c r="D28" s="399">
        <v>68</v>
      </c>
      <c r="E28" s="399">
        <v>23</v>
      </c>
      <c r="F28" s="399">
        <v>3</v>
      </c>
      <c r="G28" s="399">
        <v>4</v>
      </c>
      <c r="H28" s="399">
        <v>1</v>
      </c>
      <c r="I28" s="399">
        <v>1</v>
      </c>
      <c r="J28" s="400">
        <v>0</v>
      </c>
      <c r="K28" s="400">
        <v>0</v>
      </c>
      <c r="L28" s="400">
        <v>0</v>
      </c>
      <c r="M28" s="400">
        <v>0</v>
      </c>
      <c r="N28" s="204">
        <f t="shared" si="0"/>
        <v>9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 s="197" customFormat="1" ht="23.15" customHeight="1">
      <c r="A29" s="215">
        <v>19</v>
      </c>
      <c r="B29" s="59" t="s">
        <v>37</v>
      </c>
      <c r="C29" s="206">
        <v>2024</v>
      </c>
      <c r="D29" s="296">
        <v>21</v>
      </c>
      <c r="E29" s="296">
        <v>5</v>
      </c>
      <c r="F29" s="296">
        <v>2</v>
      </c>
      <c r="G29" s="296">
        <v>2</v>
      </c>
      <c r="H29" s="296">
        <v>1</v>
      </c>
      <c r="I29" s="296">
        <v>0</v>
      </c>
      <c r="J29" s="296">
        <v>0</v>
      </c>
      <c r="K29" s="296">
        <v>4</v>
      </c>
      <c r="L29" s="296">
        <v>0</v>
      </c>
      <c r="M29" s="296">
        <v>1</v>
      </c>
      <c r="N29" s="204">
        <f t="shared" si="0"/>
        <v>5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 s="197" customFormat="1" ht="23.15" customHeight="1">
      <c r="A30" s="215">
        <v>20</v>
      </c>
      <c r="B30" s="59" t="s">
        <v>38</v>
      </c>
      <c r="C30" s="206">
        <v>2024</v>
      </c>
      <c r="D30" s="296">
        <v>27</v>
      </c>
      <c r="E30" s="296">
        <v>15</v>
      </c>
      <c r="F30" s="296">
        <v>3</v>
      </c>
      <c r="G30" s="296">
        <v>9</v>
      </c>
      <c r="H30" s="296">
        <v>1</v>
      </c>
      <c r="I30" s="296">
        <v>2</v>
      </c>
      <c r="J30" s="296">
        <v>5</v>
      </c>
      <c r="K30" s="296">
        <v>0</v>
      </c>
      <c r="L30" s="296">
        <v>9</v>
      </c>
      <c r="M30" s="296">
        <v>1</v>
      </c>
      <c r="N30" s="204">
        <f t="shared" si="0"/>
        <v>15</v>
      </c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 s="197" customFormat="1" ht="23.15" customHeight="1">
      <c r="A31" s="215">
        <v>21</v>
      </c>
      <c r="B31" s="59" t="s">
        <v>39</v>
      </c>
      <c r="C31" s="206">
        <v>2024</v>
      </c>
      <c r="D31" s="296">
        <v>63</v>
      </c>
      <c r="E31" s="296">
        <v>0</v>
      </c>
      <c r="F31" s="296">
        <v>0</v>
      </c>
      <c r="G31" s="296">
        <v>0</v>
      </c>
      <c r="H31" s="296">
        <v>0</v>
      </c>
      <c r="I31" s="296">
        <v>0</v>
      </c>
      <c r="J31" s="296">
        <v>0</v>
      </c>
      <c r="K31" s="296">
        <v>0</v>
      </c>
      <c r="L31" s="296">
        <v>0</v>
      </c>
      <c r="M31" s="296">
        <v>0</v>
      </c>
      <c r="N31" s="204">
        <f t="shared" si="0"/>
        <v>0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 s="197" customFormat="1" ht="23.15" customHeight="1">
      <c r="A32" s="215">
        <v>22</v>
      </c>
      <c r="B32" s="59" t="s">
        <v>40</v>
      </c>
      <c r="C32" s="206">
        <v>2024</v>
      </c>
      <c r="D32" s="296">
        <v>23</v>
      </c>
      <c r="E32" s="296">
        <v>3</v>
      </c>
      <c r="F32" s="296">
        <v>0</v>
      </c>
      <c r="G32" s="296">
        <v>3</v>
      </c>
      <c r="H32" s="296">
        <v>0</v>
      </c>
      <c r="I32" s="296">
        <v>0</v>
      </c>
      <c r="J32" s="296">
        <v>3</v>
      </c>
      <c r="K32" s="296">
        <v>0</v>
      </c>
      <c r="L32" s="296">
        <v>0</v>
      </c>
      <c r="M32" s="296">
        <v>0</v>
      </c>
      <c r="N32" s="204">
        <f t="shared" si="0"/>
        <v>3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s="197" customFormat="1" ht="23.15" customHeight="1">
      <c r="A33" s="215">
        <v>23</v>
      </c>
      <c r="B33" s="59" t="s">
        <v>41</v>
      </c>
      <c r="C33" s="206">
        <v>2024</v>
      </c>
      <c r="D33" s="296">
        <v>32</v>
      </c>
      <c r="E33" s="296">
        <v>1</v>
      </c>
      <c r="F33" s="296">
        <v>0</v>
      </c>
      <c r="G33" s="296">
        <v>1</v>
      </c>
      <c r="H33" s="296">
        <v>0</v>
      </c>
      <c r="I33" s="296">
        <v>0</v>
      </c>
      <c r="J33" s="296">
        <v>1</v>
      </c>
      <c r="K33" s="296">
        <v>0</v>
      </c>
      <c r="L33" s="296">
        <v>0</v>
      </c>
      <c r="M33" s="296">
        <v>0</v>
      </c>
      <c r="N33" s="204">
        <f t="shared" si="0"/>
        <v>1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 s="197" customFormat="1" ht="23.15" customHeight="1">
      <c r="A34" s="215">
        <v>24</v>
      </c>
      <c r="B34" s="59" t="s">
        <v>42</v>
      </c>
      <c r="C34" s="206">
        <v>2024</v>
      </c>
      <c r="D34" s="296">
        <v>23</v>
      </c>
      <c r="E34" s="296">
        <v>6</v>
      </c>
      <c r="F34" s="296">
        <v>0</v>
      </c>
      <c r="G34" s="296">
        <v>0</v>
      </c>
      <c r="H34" s="296">
        <v>0</v>
      </c>
      <c r="I34" s="296">
        <v>6</v>
      </c>
      <c r="J34" s="296">
        <v>1</v>
      </c>
      <c r="K34" s="296">
        <v>4</v>
      </c>
      <c r="L34" s="296">
        <v>0</v>
      </c>
      <c r="M34" s="296">
        <v>1</v>
      </c>
      <c r="N34" s="204">
        <f t="shared" si="0"/>
        <v>6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 s="197" customFormat="1" ht="23.15" customHeight="1">
      <c r="A35" s="215">
        <v>25</v>
      </c>
      <c r="B35" s="59" t="s">
        <v>43</v>
      </c>
      <c r="C35" s="206">
        <v>2024</v>
      </c>
      <c r="D35" s="296">
        <v>7</v>
      </c>
      <c r="E35" s="296">
        <v>13</v>
      </c>
      <c r="F35" s="296">
        <v>3</v>
      </c>
      <c r="G35" s="296">
        <v>0</v>
      </c>
      <c r="H35" s="296">
        <v>0</v>
      </c>
      <c r="I35" s="296">
        <v>0</v>
      </c>
      <c r="J35" s="296">
        <v>7</v>
      </c>
      <c r="K35" s="296">
        <v>3</v>
      </c>
      <c r="L35" s="296">
        <v>0</v>
      </c>
      <c r="M35" s="296">
        <v>0</v>
      </c>
      <c r="N35" s="204">
        <f t="shared" si="0"/>
        <v>3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s="197" customFormat="1" ht="23.15" customHeight="1">
      <c r="A36" s="215">
        <v>26</v>
      </c>
      <c r="B36" s="59" t="s">
        <v>44</v>
      </c>
      <c r="C36" s="206">
        <v>2024</v>
      </c>
      <c r="D36" s="296">
        <v>0</v>
      </c>
      <c r="E36" s="296">
        <v>0</v>
      </c>
      <c r="F36" s="296">
        <v>0</v>
      </c>
      <c r="G36" s="296">
        <v>0</v>
      </c>
      <c r="H36" s="296">
        <v>0</v>
      </c>
      <c r="I36" s="296">
        <v>0</v>
      </c>
      <c r="J36" s="296">
        <v>0</v>
      </c>
      <c r="K36" s="296">
        <v>0</v>
      </c>
      <c r="L36" s="296">
        <v>0</v>
      </c>
      <c r="M36" s="296">
        <v>0</v>
      </c>
      <c r="N36" s="204">
        <f t="shared" si="0"/>
        <v>0</v>
      </c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 ht="25.5" customHeight="1">
      <c r="A37" s="453" t="s">
        <v>9</v>
      </c>
      <c r="B37" s="453"/>
      <c r="C37" s="453"/>
      <c r="D37" s="207">
        <v>1225</v>
      </c>
      <c r="E37" s="204">
        <v>699</v>
      </c>
      <c r="F37" s="418">
        <v>265</v>
      </c>
      <c r="G37" s="418">
        <v>141</v>
      </c>
      <c r="H37" s="418">
        <v>20</v>
      </c>
      <c r="I37" s="418">
        <v>116</v>
      </c>
      <c r="J37" s="418">
        <v>118</v>
      </c>
      <c r="K37" s="418">
        <v>34</v>
      </c>
      <c r="L37" s="418">
        <v>46</v>
      </c>
      <c r="M37" s="418">
        <v>65</v>
      </c>
      <c r="N37" s="419">
        <f>SUM(F37:I37)</f>
        <v>542</v>
      </c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</row>
    <row r="38" spans="1:27" ht="25.5" customHeight="1">
      <c r="A38" s="409"/>
      <c r="B38" s="445" t="s">
        <v>49</v>
      </c>
      <c r="C38" s="446"/>
      <c r="D38" s="447"/>
      <c r="E38" s="410">
        <f>SUM(F38:I38)</f>
        <v>62.618025751072963</v>
      </c>
      <c r="F38" s="411">
        <f>((F37*F39)/E37)*100</f>
        <v>37.911301859799714</v>
      </c>
      <c r="G38" s="411">
        <f>(G37*G39)/E37*100</f>
        <v>14.12017167381974</v>
      </c>
      <c r="H38" s="411">
        <f>H37*H39/E37*100</f>
        <v>2.28898426323319</v>
      </c>
      <c r="I38" s="411">
        <f>I37*I39/E37*100</f>
        <v>8.297567954220316</v>
      </c>
      <c r="J38" s="45"/>
      <c r="K38" s="45"/>
      <c r="L38" s="45"/>
      <c r="M38" s="45"/>
      <c r="N38" s="328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</row>
    <row r="39" spans="1:27" ht="25.5" customHeight="1">
      <c r="A39" s="448" t="s">
        <v>50</v>
      </c>
      <c r="B39" s="449"/>
      <c r="C39" s="632">
        <f>D37/(D37*(2.5%*2.5%)+1)</f>
        <v>693.80530973451323</v>
      </c>
      <c r="D39" s="45"/>
      <c r="E39" s="45"/>
      <c r="F39" s="248">
        <v>1</v>
      </c>
      <c r="G39" s="248">
        <v>0.7</v>
      </c>
      <c r="H39" s="248">
        <v>0.8</v>
      </c>
      <c r="I39" s="248">
        <v>0.5</v>
      </c>
      <c r="J39" s="45"/>
      <c r="K39" s="45">
        <f>SUM(F37:I37)</f>
        <v>542</v>
      </c>
      <c r="L39" s="45"/>
      <c r="M39" s="45"/>
      <c r="N39" s="328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</row>
    <row r="40" spans="1:27" ht="25.5" customHeight="1">
      <c r="A40" s="199"/>
      <c r="B40" s="394"/>
      <c r="C40" s="633"/>
      <c r="D40" s="635">
        <f>(C39/D37)*100</f>
        <v>56.637168141592923</v>
      </c>
      <c r="E40" s="45">
        <f>D37*75%</f>
        <v>918.75</v>
      </c>
      <c r="F40" s="45" t="s">
        <v>51</v>
      </c>
      <c r="G40" s="45" t="s">
        <v>52</v>
      </c>
      <c r="H40" s="45" t="s">
        <v>53</v>
      </c>
      <c r="I40" s="45" t="s">
        <v>54</v>
      </c>
      <c r="J40" s="45"/>
      <c r="K40" s="45"/>
      <c r="L40" s="45"/>
      <c r="M40" s="45"/>
      <c r="N40" s="328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</row>
    <row r="41" spans="1:27" ht="40.25" hidden="1" customHeight="1">
      <c r="A41" s="199"/>
      <c r="B41" s="204" t="s">
        <v>55</v>
      </c>
      <c r="C41" s="204" t="s">
        <v>56</v>
      </c>
      <c r="D41" s="208" t="s">
        <v>57</v>
      </c>
      <c r="E41" s="45"/>
      <c r="F41" s="45"/>
      <c r="G41" s="45"/>
      <c r="H41" s="45"/>
      <c r="I41" s="45"/>
      <c r="J41" s="45"/>
      <c r="K41" s="45"/>
      <c r="L41" s="45"/>
      <c r="M41" s="45"/>
      <c r="N41" s="328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</row>
    <row r="42" spans="1:27" ht="40.25" hidden="1" customHeight="1">
      <c r="A42" s="199"/>
      <c r="B42" s="395" t="s">
        <v>58</v>
      </c>
      <c r="C42" s="198">
        <v>1</v>
      </c>
      <c r="D42" s="204">
        <f>((F37*F39)/E37)*100</f>
        <v>37.911301859799714</v>
      </c>
      <c r="E42" s="45"/>
      <c r="F42" s="45"/>
      <c r="G42" s="45"/>
      <c r="H42" s="45"/>
      <c r="I42" s="45"/>
      <c r="J42" s="45"/>
      <c r="K42" s="45"/>
      <c r="L42" s="45"/>
      <c r="M42" s="45"/>
      <c r="N42" s="328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</row>
    <row r="43" spans="1:27" ht="40.25" hidden="1" customHeight="1">
      <c r="A43" s="199"/>
      <c r="B43" s="395" t="s">
        <v>59</v>
      </c>
      <c r="C43" s="198">
        <v>0.7</v>
      </c>
      <c r="D43" s="204">
        <f>(G37*G39)/E37*100</f>
        <v>14.12017167381974</v>
      </c>
      <c r="E43" s="45"/>
      <c r="F43" s="45"/>
      <c r="G43" s="45"/>
      <c r="H43" s="45"/>
      <c r="I43" s="45"/>
      <c r="J43" s="45"/>
      <c r="K43" s="45"/>
      <c r="L43" s="45"/>
      <c r="M43" s="45"/>
      <c r="N43" s="328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</row>
    <row r="44" spans="1:27" ht="40.25" hidden="1" customHeight="1">
      <c r="A44" s="199"/>
      <c r="B44" s="395" t="s">
        <v>60</v>
      </c>
      <c r="C44" s="198">
        <v>0.8</v>
      </c>
      <c r="D44" s="204">
        <f>H37*H39/E37*100</f>
        <v>2.28898426323319</v>
      </c>
      <c r="E44" s="45"/>
      <c r="F44" s="45"/>
      <c r="G44" s="45"/>
      <c r="H44" s="45"/>
      <c r="I44" s="45"/>
      <c r="J44" s="45"/>
      <c r="K44" s="45"/>
      <c r="L44" s="45"/>
      <c r="M44" s="45"/>
      <c r="N44" s="328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</row>
    <row r="45" spans="1:27" ht="40.25" hidden="1" customHeight="1">
      <c r="A45" s="199"/>
      <c r="B45" s="395" t="s">
        <v>61</v>
      </c>
      <c r="C45" s="198">
        <v>0.5</v>
      </c>
      <c r="D45" s="204">
        <f>I37*I39/E37*100</f>
        <v>8.297567954220316</v>
      </c>
      <c r="E45" s="45"/>
      <c r="F45" s="45"/>
      <c r="G45" s="45"/>
      <c r="H45" s="45"/>
      <c r="I45" s="45"/>
      <c r="J45" s="45"/>
      <c r="K45" s="45"/>
      <c r="L45" s="45"/>
      <c r="M45" s="45"/>
      <c r="N45" s="328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</row>
    <row r="46" spans="1:27" ht="25.5" hidden="1" customHeight="1">
      <c r="A46" s="199"/>
      <c r="B46" s="450" t="s">
        <v>62</v>
      </c>
      <c r="C46" s="451"/>
      <c r="D46" s="204">
        <f>(D42+D43+D44+D45)</f>
        <v>62.618025751072963</v>
      </c>
      <c r="E46" s="45"/>
      <c r="F46" s="45"/>
      <c r="G46" s="45"/>
      <c r="H46" s="45"/>
      <c r="I46" s="45"/>
      <c r="J46" s="45"/>
      <c r="K46" s="45"/>
      <c r="L46" s="45"/>
      <c r="M46" s="45"/>
      <c r="N46" s="328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</row>
    <row r="47" spans="1:27" ht="25.5" customHeight="1">
      <c r="A47" s="199"/>
      <c r="B47" s="394"/>
      <c r="C47" s="199"/>
      <c r="D47" s="45">
        <v>732</v>
      </c>
      <c r="E47" s="634">
        <f>D47-C39</f>
        <v>38.19469026548677</v>
      </c>
      <c r="F47" s="45">
        <v>224</v>
      </c>
      <c r="G47" s="45">
        <v>141</v>
      </c>
      <c r="H47" s="45">
        <v>20</v>
      </c>
      <c r="I47" s="45">
        <v>95</v>
      </c>
      <c r="J47" s="45">
        <v>118</v>
      </c>
      <c r="K47" s="45">
        <v>34</v>
      </c>
      <c r="L47" s="45">
        <v>46</v>
      </c>
      <c r="M47" s="45">
        <v>65</v>
      </c>
      <c r="N47" s="328">
        <f>SUM(F47:I47)</f>
        <v>480</v>
      </c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</row>
    <row r="48" spans="1:27" ht="25.5" customHeight="1">
      <c r="A48" s="421"/>
      <c r="B48" s="394"/>
      <c r="C48" s="421"/>
      <c r="D48" s="418"/>
      <c r="E48" s="634"/>
      <c r="F48" s="285">
        <f>SUM(F47:I47)</f>
        <v>480</v>
      </c>
      <c r="G48" s="418"/>
      <c r="H48" s="418"/>
      <c r="I48" s="418"/>
      <c r="J48" s="418">
        <f>SUM(J47:M47)</f>
        <v>263</v>
      </c>
      <c r="K48" s="418"/>
      <c r="L48" s="418"/>
      <c r="M48" s="418"/>
      <c r="N48" s="419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</row>
    <row r="49" spans="1:27" ht="25.5" customHeight="1">
      <c r="A49" s="199"/>
      <c r="B49" s="394"/>
      <c r="C49" s="199"/>
      <c r="D49" s="45"/>
      <c r="E49" s="45"/>
      <c r="F49" s="45">
        <f>SUM(F37:I37)</f>
        <v>542</v>
      </c>
      <c r="G49" s="45"/>
      <c r="H49" s="45"/>
      <c r="I49" s="45"/>
      <c r="J49" s="45"/>
      <c r="K49" s="45"/>
      <c r="L49" s="44" t="s">
        <v>45</v>
      </c>
      <c r="M49" s="45"/>
      <c r="N49" s="45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</row>
    <row r="50" spans="1:27" ht="25.5" customHeight="1">
      <c r="A50" s="199"/>
      <c r="B50" s="394"/>
      <c r="C50" s="199"/>
      <c r="D50" s="45"/>
      <c r="E50" s="45"/>
      <c r="F50" s="420">
        <v>78</v>
      </c>
      <c r="G50" s="420">
        <v>86</v>
      </c>
      <c r="H50" s="420">
        <v>16</v>
      </c>
      <c r="I50" s="420">
        <v>32</v>
      </c>
      <c r="J50" s="45"/>
      <c r="K50" s="45"/>
      <c r="L50" s="44" t="s">
        <v>46</v>
      </c>
      <c r="M50" s="45"/>
      <c r="N50" s="45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</row>
    <row r="51" spans="1:27" ht="25.5" customHeight="1">
      <c r="A51" s="199"/>
      <c r="B51" s="394"/>
      <c r="C51" s="199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</row>
    <row r="52" spans="1:27" ht="25.5" customHeight="1">
      <c r="A52" s="199"/>
      <c r="B52" s="394"/>
      <c r="C52" s="199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</row>
    <row r="53" spans="1:27" ht="25.5" customHeight="1">
      <c r="A53" s="199"/>
      <c r="B53" s="394"/>
      <c r="C53" s="199"/>
      <c r="D53" s="45"/>
      <c r="E53" s="45"/>
      <c r="F53" s="45"/>
      <c r="G53" s="45"/>
      <c r="H53" s="45"/>
      <c r="I53" s="45"/>
      <c r="J53" s="45"/>
      <c r="K53" s="45"/>
      <c r="L53" s="438" t="s">
        <v>47</v>
      </c>
      <c r="M53" s="438"/>
      <c r="N53" s="438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</row>
    <row r="54" spans="1:27" ht="15.5">
      <c r="A54" s="199"/>
      <c r="B54" s="397"/>
      <c r="C54" s="199"/>
      <c r="D54" s="199"/>
      <c r="E54" s="199"/>
      <c r="F54" s="199"/>
      <c r="G54" s="199"/>
      <c r="H54" s="199"/>
      <c r="I54" s="199"/>
      <c r="J54" s="199"/>
      <c r="K54" s="199"/>
      <c r="L54" s="44" t="s">
        <v>48</v>
      </c>
      <c r="M54" s="45"/>
      <c r="N54" s="45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</row>
    <row r="55" spans="1:27" ht="15.5">
      <c r="A55" s="199"/>
      <c r="B55" s="199" t="s">
        <v>63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</row>
    <row r="56" spans="1:27" ht="15.5">
      <c r="A56" s="199"/>
      <c r="B56" s="199" t="s">
        <v>64</v>
      </c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</row>
    <row r="57" spans="1:27" ht="15.5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</row>
    <row r="58" spans="1:27" ht="15.5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</row>
    <row r="59" spans="1:27" ht="15.5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</row>
    <row r="60" spans="1:27" ht="15.5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</row>
    <row r="61" spans="1:27" ht="15.5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</row>
    <row r="62" spans="1:27" ht="15.5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</row>
    <row r="63" spans="1:27" ht="15.5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</row>
    <row r="64" spans="1:27" ht="15.5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</row>
    <row r="65" spans="1:27" ht="15.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</row>
    <row r="66" spans="1:27" ht="15.5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</row>
    <row r="67" spans="1:27" ht="15.5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</row>
    <row r="68" spans="1:27" ht="15.5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</row>
    <row r="69" spans="1:27" ht="15.5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</row>
    <row r="70" spans="1:27" ht="15.5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</row>
    <row r="71" spans="1:27" ht="15.5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</row>
    <row r="72" spans="1:27" ht="15.5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</row>
    <row r="73" spans="1:27" ht="15.5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</row>
    <row r="74" spans="1:27" ht="15.5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</row>
    <row r="75" spans="1:27" ht="15.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</row>
    <row r="76" spans="1:27" ht="15.5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</row>
    <row r="77" spans="1:27" ht="15.5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</row>
    <row r="78" spans="1:27" ht="15.5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</row>
    <row r="79" spans="1:27" ht="15.5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</row>
    <row r="80" spans="1:27" ht="15.5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</row>
    <row r="81" spans="1:27" ht="15.5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</row>
    <row r="82" spans="1:27" ht="15.5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</row>
    <row r="83" spans="1:27" ht="15.5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</row>
    <row r="84" spans="1:27" ht="15.5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</row>
    <row r="85" spans="1:27" ht="15.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</row>
    <row r="86" spans="1:27" ht="15.5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</row>
    <row r="87" spans="1:27" ht="15.5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</row>
    <row r="88" spans="1:27" ht="15.5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</row>
    <row r="89" spans="1:27" ht="15.5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</row>
    <row r="90" spans="1:27" ht="15.5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</row>
    <row r="91" spans="1:27" ht="15.5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</row>
    <row r="92" spans="1:27" ht="15.5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</row>
    <row r="93" spans="1:27" ht="15.5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</row>
    <row r="94" spans="1:27" ht="15.5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</row>
    <row r="95" spans="1:27" ht="15.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</row>
    <row r="96" spans="1:27" ht="15.5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</row>
    <row r="97" spans="1:27" ht="15.5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</row>
    <row r="98" spans="1:27" ht="15.5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</row>
    <row r="99" spans="1:27" ht="15.5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</row>
    <row r="100" spans="1:27" ht="15.5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</row>
    <row r="101" spans="1:27" ht="15.5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</row>
    <row r="102" spans="1:27" ht="15.5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</row>
    <row r="103" spans="1:27" ht="15.5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</row>
    <row r="104" spans="1:27" ht="15.5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</row>
    <row r="105" spans="1:27" ht="15.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</row>
    <row r="106" spans="1:27" ht="15.5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</row>
    <row r="107" spans="1:27" ht="15.5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</row>
    <row r="108" spans="1:27" ht="15.5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</row>
    <row r="109" spans="1:27" ht="15.5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</row>
    <row r="110" spans="1:27" ht="15.5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</row>
    <row r="111" spans="1:27" ht="15.5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</row>
    <row r="112" spans="1:27" ht="15.5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</row>
    <row r="113" spans="1:27" ht="15.5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</row>
    <row r="114" spans="1:27" ht="15.5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</row>
    <row r="115" spans="1:27" ht="15.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</row>
    <row r="116" spans="1:27" ht="15.5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</row>
    <row r="117" spans="1:27" ht="15.5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</row>
    <row r="118" spans="1:27" ht="15.5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</row>
    <row r="119" spans="1:27" ht="15.5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</row>
    <row r="120" spans="1:27" ht="15.5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</row>
    <row r="121" spans="1:27" ht="15.5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</row>
    <row r="122" spans="1:27" ht="15.5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</row>
    <row r="123" spans="1:27" ht="15.5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</row>
    <row r="124" spans="1:27" ht="15.5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</row>
    <row r="125" spans="1:27" ht="15.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</row>
    <row r="126" spans="1:27" ht="15.5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</row>
    <row r="127" spans="1:27" ht="15.5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</row>
    <row r="128" spans="1:27" ht="15.5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</row>
    <row r="129" spans="1:27" ht="15.5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</row>
    <row r="130" spans="1:27" ht="15.5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</row>
    <row r="131" spans="1:27" ht="15.5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</row>
    <row r="132" spans="1:27" ht="15.5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</row>
    <row r="133" spans="1:27" ht="15.5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</row>
    <row r="134" spans="1:27" ht="15.5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</row>
    <row r="135" spans="1:27" ht="15.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</row>
    <row r="136" spans="1:27" ht="15.5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</row>
    <row r="137" spans="1:27" ht="15.5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</row>
    <row r="138" spans="1:27" ht="15.5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</row>
    <row r="139" spans="1:27" ht="15.5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</row>
    <row r="140" spans="1:27" ht="15.5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</row>
    <row r="141" spans="1:27" ht="15.5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</row>
    <row r="142" spans="1:27" ht="15.5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</row>
    <row r="143" spans="1:27" ht="15.5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</row>
    <row r="144" spans="1:27" ht="15.5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</row>
    <row r="145" spans="1:27" ht="15.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</row>
    <row r="146" spans="1:27" ht="15.5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</row>
    <row r="147" spans="1:27" ht="15.5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</row>
    <row r="148" spans="1:27" ht="15.5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</row>
    <row r="149" spans="1:27" ht="15.5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</row>
    <row r="150" spans="1:27" ht="15.5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</row>
    <row r="151" spans="1:27" ht="15.5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</row>
    <row r="152" spans="1:27" ht="15.5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</row>
    <row r="153" spans="1:27" ht="15.5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</row>
    <row r="154" spans="1:27" ht="15.5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</row>
    <row r="155" spans="1:27" ht="15.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</row>
    <row r="156" spans="1:27" ht="15.5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</row>
    <row r="157" spans="1:27" ht="15.5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</row>
    <row r="158" spans="1:27" ht="15.5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</row>
    <row r="159" spans="1:27" ht="15.5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</row>
    <row r="160" spans="1:27" ht="15.5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</row>
    <row r="161" spans="1:27" ht="15.5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</row>
    <row r="162" spans="1:27" ht="15.5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</row>
    <row r="163" spans="1:27" ht="15.5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</row>
    <row r="164" spans="1:27" ht="15.5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</row>
    <row r="165" spans="1:27" ht="15.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</row>
    <row r="166" spans="1:27" ht="15.5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</row>
    <row r="167" spans="1:27" ht="15.5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</row>
    <row r="168" spans="1:27" ht="15.5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</row>
    <row r="169" spans="1:27" ht="15.5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</row>
    <row r="170" spans="1:27" ht="15.5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</row>
    <row r="171" spans="1:27" ht="15.5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</row>
    <row r="172" spans="1:27" ht="15.5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</row>
    <row r="173" spans="1:27" ht="15.5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</row>
    <row r="174" spans="1:27" ht="15.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</row>
    <row r="175" spans="1:27" ht="15.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</row>
    <row r="176" spans="1:27" ht="15.5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</row>
    <row r="177" spans="1:27" ht="15.5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</row>
    <row r="178" spans="1:27" ht="15.5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</row>
    <row r="179" spans="1:27" ht="15.5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</row>
    <row r="180" spans="1:27" ht="15.5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</row>
    <row r="181" spans="1:27" ht="15.5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</row>
    <row r="182" spans="1:27" ht="15.5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</row>
    <row r="183" spans="1:27" ht="15.5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</row>
    <row r="184" spans="1:27" ht="15.5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</row>
    <row r="185" spans="1:27" ht="15.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</row>
    <row r="186" spans="1:27" ht="15.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</row>
    <row r="187" spans="1:27" ht="15.5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</row>
    <row r="188" spans="1:27" ht="15.5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</row>
    <row r="189" spans="1:27" ht="15.5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</row>
    <row r="190" spans="1:27" ht="15.5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</row>
    <row r="191" spans="1:27" ht="15.5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</row>
    <row r="192" spans="1:27" ht="15.5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</row>
    <row r="193" spans="1:27" ht="15.5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</row>
    <row r="194" spans="1:27" ht="15.5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</row>
    <row r="195" spans="1:27" ht="15.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</row>
    <row r="196" spans="1:27" ht="15.5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</row>
    <row r="197" spans="1:27" ht="15.5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</row>
    <row r="198" spans="1:27" ht="15.5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</row>
    <row r="199" spans="1:27" ht="15.5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</row>
    <row r="200" spans="1:27" ht="15.5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</row>
    <row r="201" spans="1:27" ht="15.5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</row>
    <row r="202" spans="1:27" ht="15.5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</row>
    <row r="203" spans="1:27" ht="15.5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</row>
    <row r="204" spans="1:27" ht="15.5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</row>
    <row r="205" spans="1:27" ht="15.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</row>
    <row r="206" spans="1:27" ht="15.5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</row>
    <row r="207" spans="1:27" ht="15.5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</row>
    <row r="208" spans="1:27" ht="15.5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</row>
    <row r="209" spans="1:27" ht="15.5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</row>
    <row r="210" spans="1:27" ht="15.5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</row>
    <row r="211" spans="1:27" ht="15.5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</row>
    <row r="212" spans="1:27" ht="15.5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</row>
    <row r="213" spans="1:27" ht="15.5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</row>
    <row r="214" spans="1:27" ht="15.5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</row>
    <row r="215" spans="1:27" ht="15.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</row>
    <row r="216" spans="1:27" ht="15.5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</row>
    <row r="217" spans="1:27" ht="15.5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</row>
    <row r="218" spans="1:27" ht="15.5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</row>
    <row r="219" spans="1:27" ht="15.5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</row>
    <row r="220" spans="1:27" ht="15.5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</row>
    <row r="221" spans="1:27" ht="15.5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</row>
    <row r="222" spans="1:27" ht="15.5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</row>
    <row r="223" spans="1:27" ht="15.5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</row>
    <row r="224" spans="1:27" ht="15.5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</row>
    <row r="225" spans="1:27" ht="15.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</row>
    <row r="226" spans="1:27" ht="15.5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</row>
    <row r="227" spans="1:27" ht="15.5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</row>
    <row r="228" spans="1:27" ht="15.5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</row>
    <row r="229" spans="1:27" ht="15.5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</row>
    <row r="230" spans="1:27" ht="15.5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</row>
    <row r="231" spans="1:27" ht="15.5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</row>
    <row r="232" spans="1:27" ht="15.5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</row>
    <row r="233" spans="1:27" ht="15.5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</row>
    <row r="234" spans="1:27" ht="15.5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</row>
    <row r="235" spans="1:27" ht="15.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</row>
    <row r="236" spans="1:27" ht="15.5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</row>
    <row r="237" spans="1:27" ht="15.5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</row>
    <row r="238" spans="1:27" ht="15.5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</row>
    <row r="239" spans="1:27" ht="15.5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</row>
    <row r="240" spans="1:27" ht="15.5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</row>
    <row r="241" spans="1:27" ht="15.5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</row>
    <row r="242" spans="1:27" ht="15.5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</row>
    <row r="243" spans="1:27" ht="15.5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</row>
    <row r="244" spans="1:27" ht="15.5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</row>
    <row r="245" spans="1:27" ht="15.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</row>
    <row r="246" spans="1:27" ht="15.5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</row>
    <row r="247" spans="1:27" ht="15.5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</row>
    <row r="248" spans="1:27" ht="15.5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</row>
    <row r="249" spans="1:27" ht="15.5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</row>
    <row r="250" spans="1:27" ht="15.5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</row>
    <row r="251" spans="1:27" ht="15.5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</row>
    <row r="252" spans="1:27" ht="15.5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</row>
    <row r="253" spans="1:27" ht="15.5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</row>
    <row r="254" spans="1:27" ht="15.5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</row>
    <row r="255" spans="1:27" ht="15.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</row>
    <row r="256" spans="1:27" ht="15.5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</row>
    <row r="257" spans="1:27" ht="15.5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</row>
    <row r="258" spans="1:27" ht="15.5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</row>
    <row r="259" spans="1:27" ht="15.5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</row>
    <row r="260" spans="1:27" ht="15.5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</row>
    <row r="261" spans="1:27" ht="15.5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</row>
    <row r="262" spans="1:27" ht="15.5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</row>
    <row r="263" spans="1:27" ht="15.5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</row>
    <row r="264" spans="1:27" ht="15.5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</row>
    <row r="265" spans="1:27" ht="15.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</row>
    <row r="266" spans="1:27" ht="15.5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</row>
    <row r="267" spans="1:27" ht="15.5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</row>
    <row r="268" spans="1:27" ht="15.5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</row>
    <row r="269" spans="1:27" ht="15.5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</row>
    <row r="270" spans="1:27" ht="15.5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</row>
    <row r="271" spans="1:27" ht="15.5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</row>
    <row r="272" spans="1:27" ht="15.5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</row>
    <row r="273" spans="1:27" ht="15.5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</row>
    <row r="274" spans="1:27" ht="15.5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</row>
    <row r="275" spans="1:27" ht="15.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</row>
    <row r="276" spans="1:27" ht="15.5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</row>
    <row r="277" spans="1:27" ht="15.5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</row>
    <row r="278" spans="1:27" ht="15.5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</row>
    <row r="279" spans="1:27" ht="15.5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</row>
    <row r="280" spans="1:27" ht="15.5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</row>
    <row r="281" spans="1:27" ht="15.5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</row>
    <row r="282" spans="1:27" ht="15.5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</row>
    <row r="283" spans="1:27" ht="15.5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</row>
    <row r="284" spans="1:27" ht="15.5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</row>
    <row r="285" spans="1:27" ht="15.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</row>
    <row r="286" spans="1:27" ht="15.5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</row>
    <row r="287" spans="1:27" ht="15.5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</row>
    <row r="288" spans="1:27" ht="15.5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</row>
    <row r="289" spans="1:27" ht="15.5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</row>
    <row r="290" spans="1:27" ht="15.5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</row>
    <row r="291" spans="1:27" ht="15.5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</row>
    <row r="292" spans="1:27" ht="15.5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</row>
    <row r="293" spans="1:27" ht="15.5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</row>
    <row r="294" spans="1:27" ht="15.5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</row>
    <row r="295" spans="1:27" ht="15.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</row>
    <row r="296" spans="1:27" ht="15.5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</row>
    <row r="297" spans="1:27" ht="15.5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</row>
    <row r="298" spans="1:27" ht="15.5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</row>
    <row r="299" spans="1:27" ht="15.5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</row>
    <row r="300" spans="1:27" ht="15.5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</row>
    <row r="301" spans="1:27" ht="15.5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</row>
    <row r="302" spans="1:27" ht="15.5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</row>
    <row r="303" spans="1:27" ht="15.5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</row>
    <row r="304" spans="1:27" ht="15.5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</row>
    <row r="305" spans="1:27" ht="15.5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</row>
    <row r="306" spans="1:27" ht="15.5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</row>
    <row r="307" spans="1:27" ht="15.5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</row>
    <row r="308" spans="1:27" ht="15.5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</row>
    <row r="309" spans="1:27" ht="15.5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</row>
    <row r="310" spans="1:27" ht="15.5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</row>
    <row r="311" spans="1:27" ht="15.5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</row>
    <row r="312" spans="1:27" ht="15.5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</row>
    <row r="313" spans="1:27" ht="15.5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</row>
    <row r="314" spans="1:27" ht="15.5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</row>
    <row r="315" spans="1:27" ht="15.5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</row>
    <row r="316" spans="1:27" ht="15.5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</row>
    <row r="317" spans="1:27" ht="15.5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</row>
    <row r="318" spans="1:27" ht="15.5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</row>
    <row r="319" spans="1:27" ht="15.5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</row>
    <row r="320" spans="1:27" ht="15.5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</row>
    <row r="321" spans="1:27" ht="15.5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</row>
    <row r="322" spans="1:27" ht="15.5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</row>
    <row r="323" spans="1:27" ht="15.5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</row>
    <row r="324" spans="1:27" ht="15.5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</row>
    <row r="325" spans="1:27" ht="15.5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</row>
    <row r="326" spans="1:27" ht="15.5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</row>
    <row r="327" spans="1:27" ht="15.5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</row>
    <row r="328" spans="1:27" ht="15.5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</row>
    <row r="329" spans="1:27" ht="15.5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</row>
    <row r="330" spans="1:27" ht="15.5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</row>
    <row r="331" spans="1:27" ht="15.5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</row>
    <row r="332" spans="1:27" ht="15.5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</row>
    <row r="333" spans="1:27" ht="15.5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</row>
    <row r="334" spans="1:27" ht="15.5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</row>
    <row r="335" spans="1:27" ht="15.5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</row>
    <row r="336" spans="1:27" ht="15.5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</row>
    <row r="337" spans="1:27" ht="15.5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</row>
    <row r="338" spans="1:27" ht="15.5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</row>
    <row r="339" spans="1:27" ht="15.5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</row>
    <row r="340" spans="1:27" ht="15.5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</row>
    <row r="341" spans="1:27" ht="15.5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</row>
    <row r="342" spans="1:27" ht="15.5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</row>
    <row r="343" spans="1:27" ht="15.5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</row>
    <row r="344" spans="1:27" ht="15.5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</row>
    <row r="345" spans="1:27" ht="15.5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</row>
    <row r="346" spans="1:27" ht="15.5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</row>
    <row r="347" spans="1:27" ht="15.5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</row>
    <row r="348" spans="1:27" ht="15.5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</row>
    <row r="349" spans="1:27" ht="15.5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</row>
    <row r="350" spans="1:27" ht="15.5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</row>
    <row r="351" spans="1:27" ht="15.5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</row>
    <row r="352" spans="1:27" ht="15.5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</row>
    <row r="353" spans="1:27" ht="15.5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</row>
    <row r="354" spans="1:27" ht="15.5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</row>
    <row r="355" spans="1:27" ht="15.5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</row>
    <row r="356" spans="1:27" ht="15.5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</row>
    <row r="357" spans="1:27" ht="15.5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</row>
    <row r="358" spans="1:27" ht="15.5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</row>
    <row r="359" spans="1:27" ht="15.5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</row>
    <row r="360" spans="1:27" ht="15.5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</row>
    <row r="361" spans="1:27" ht="15.5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</row>
    <row r="362" spans="1:27" ht="15.5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</row>
    <row r="363" spans="1:27" ht="15.5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</row>
    <row r="364" spans="1:27" ht="15.5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</row>
    <row r="365" spans="1:27" ht="15.5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</row>
    <row r="366" spans="1:27" ht="15.5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</row>
    <row r="367" spans="1:27" ht="15.5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</row>
    <row r="368" spans="1:27" ht="15.5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</row>
    <row r="369" spans="1:27" ht="15.5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</row>
    <row r="370" spans="1:27" ht="15.5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</row>
    <row r="371" spans="1:27" ht="15.5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</row>
    <row r="372" spans="1:27" ht="15.5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</row>
    <row r="373" spans="1:27" ht="15.5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</row>
    <row r="374" spans="1:27" ht="15.5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</row>
    <row r="375" spans="1:27" ht="15.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</row>
    <row r="376" spans="1:27" ht="15.5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</row>
    <row r="377" spans="1:27" ht="15.5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</row>
    <row r="378" spans="1:27" ht="15.5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</row>
    <row r="379" spans="1:27" ht="15.5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</row>
    <row r="380" spans="1:27" ht="15.5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</row>
    <row r="381" spans="1:27" ht="15.5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</row>
    <row r="382" spans="1:27" ht="15.5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</row>
    <row r="383" spans="1:27" ht="15.5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</row>
    <row r="384" spans="1:27" ht="15.5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</row>
    <row r="385" spans="1:27" ht="15.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</row>
    <row r="386" spans="1:27" ht="15.5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</row>
    <row r="387" spans="1:27" ht="15.5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</row>
    <row r="388" spans="1:27" ht="15.5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</row>
    <row r="389" spans="1:27" ht="15.5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</row>
    <row r="390" spans="1:27" ht="15.5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</row>
    <row r="391" spans="1:27" ht="15.5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</row>
    <row r="392" spans="1:27" ht="15.5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</row>
    <row r="393" spans="1:27" ht="15.5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</row>
    <row r="394" spans="1:27" ht="15.5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</row>
    <row r="395" spans="1:27" ht="15.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</row>
    <row r="396" spans="1:27" ht="15.5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</row>
    <row r="397" spans="1:27" ht="15.5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</row>
    <row r="398" spans="1:27" ht="15.5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</row>
    <row r="399" spans="1:27" ht="15.5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</row>
    <row r="400" spans="1:27" ht="15.5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</row>
    <row r="401" spans="1:27" ht="15.5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</row>
    <row r="402" spans="1:27" ht="15.5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</row>
    <row r="403" spans="1:27" ht="15.5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</row>
    <row r="404" spans="1:27" ht="15.5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</row>
    <row r="405" spans="1:27" ht="15.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</row>
    <row r="406" spans="1:27" ht="15.5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</row>
    <row r="407" spans="1:27" ht="15.5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</row>
    <row r="408" spans="1:27" ht="15.5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</row>
    <row r="409" spans="1:27" ht="15.5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</row>
    <row r="410" spans="1:27" ht="15.5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</row>
    <row r="411" spans="1:27" ht="15.5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</row>
    <row r="412" spans="1:27" ht="15.5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</row>
    <row r="413" spans="1:27" ht="15.5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</row>
    <row r="414" spans="1:27" ht="15.5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</row>
    <row r="415" spans="1:27" ht="15.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</row>
    <row r="416" spans="1:27" ht="15.5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</row>
    <row r="417" spans="1:27" ht="15.5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</row>
    <row r="418" spans="1:27" ht="15.5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</row>
    <row r="419" spans="1:27" ht="15.5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</row>
    <row r="420" spans="1:27" ht="15.5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</row>
    <row r="421" spans="1:27" ht="15.5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</row>
    <row r="422" spans="1:27" ht="15.5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</row>
    <row r="423" spans="1:27" ht="15.5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</row>
    <row r="424" spans="1:27" ht="15.5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</row>
    <row r="425" spans="1:27" ht="15.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</row>
    <row r="426" spans="1:27" ht="15.5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</row>
    <row r="427" spans="1:27" ht="15.5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</row>
    <row r="428" spans="1:27" ht="15.5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</row>
    <row r="429" spans="1:27" ht="15.5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</row>
    <row r="430" spans="1:27" ht="15.5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</row>
    <row r="431" spans="1:27" ht="15.5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</row>
    <row r="432" spans="1:27" ht="15.5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</row>
    <row r="433" spans="1:27" ht="15.5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</row>
    <row r="434" spans="1:27" ht="15.5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</row>
    <row r="435" spans="1:27" ht="15.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</row>
    <row r="436" spans="1:27" ht="15.5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</row>
    <row r="437" spans="1:27" ht="15.5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</row>
    <row r="438" spans="1:27" ht="15.5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</row>
    <row r="439" spans="1:27" ht="15.5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</row>
    <row r="440" spans="1:27" ht="15.5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</row>
    <row r="441" spans="1:27" ht="15.5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</row>
    <row r="442" spans="1:27" ht="15.5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</row>
    <row r="443" spans="1:27" ht="15.5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</row>
    <row r="444" spans="1:27" ht="15.5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</row>
    <row r="445" spans="1:27" ht="15.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</row>
    <row r="446" spans="1:27" ht="15.5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</row>
    <row r="447" spans="1:27" ht="15.5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</row>
    <row r="448" spans="1:27" ht="15.5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</row>
    <row r="449" spans="1:27" ht="15.5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</row>
    <row r="450" spans="1:27" ht="15.5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</row>
    <row r="451" spans="1:27" ht="15.5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</row>
    <row r="452" spans="1:27" ht="15.5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</row>
    <row r="453" spans="1:27" ht="15.5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</row>
    <row r="454" spans="1:27" ht="15.5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</row>
    <row r="455" spans="1:27" ht="15.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</row>
    <row r="456" spans="1:27" ht="15.5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</row>
    <row r="457" spans="1:27" ht="15.5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</row>
    <row r="458" spans="1:27" ht="15.5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</row>
    <row r="459" spans="1:27" ht="15.5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</row>
    <row r="460" spans="1:27" ht="15.5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</row>
    <row r="461" spans="1:27" ht="15.5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</row>
    <row r="462" spans="1:27" ht="15.5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</row>
    <row r="463" spans="1:27" ht="15.5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</row>
    <row r="464" spans="1:27" ht="15.5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</row>
    <row r="465" spans="1:27" ht="15.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</row>
    <row r="466" spans="1:27" ht="15.5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</row>
    <row r="467" spans="1:27" ht="15.5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</row>
    <row r="468" spans="1:27" ht="15.5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</row>
    <row r="469" spans="1:27" ht="15.5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</row>
    <row r="470" spans="1:27" ht="15.5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</row>
    <row r="471" spans="1:27" ht="15.5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</row>
    <row r="472" spans="1:27" ht="15.5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</row>
    <row r="473" spans="1:27" ht="15.5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</row>
    <row r="474" spans="1:27" ht="15.5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</row>
    <row r="475" spans="1:27" ht="15.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</row>
    <row r="476" spans="1:27" ht="15.5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</row>
    <row r="477" spans="1:27" ht="15.5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</row>
    <row r="478" spans="1:27" ht="15.5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</row>
    <row r="479" spans="1:27" ht="15.5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</row>
    <row r="480" spans="1:27" ht="15.5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</row>
    <row r="481" spans="1:27" ht="15.5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</row>
    <row r="482" spans="1:27" ht="15.5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</row>
    <row r="483" spans="1:27" ht="15.5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</row>
    <row r="484" spans="1:27" ht="15.5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</row>
    <row r="485" spans="1:27" ht="15.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</row>
    <row r="486" spans="1:27" ht="15.5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</row>
    <row r="487" spans="1:27" ht="15.5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</row>
    <row r="488" spans="1:27" ht="15.5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</row>
    <row r="489" spans="1:27" ht="15.5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</row>
    <row r="490" spans="1:27" ht="15.5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</row>
    <row r="491" spans="1:27" ht="15.5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</row>
    <row r="492" spans="1:27" ht="15.5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</row>
    <row r="493" spans="1:27" ht="15.5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</row>
    <row r="494" spans="1:27" ht="15.5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</row>
    <row r="495" spans="1:27" ht="15.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</row>
    <row r="496" spans="1:27" ht="15.5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</row>
    <row r="497" spans="1:27" ht="15.5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</row>
    <row r="498" spans="1:27" ht="15.5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</row>
    <row r="499" spans="1:27" ht="15.5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</row>
    <row r="500" spans="1:27" ht="15.5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</row>
    <row r="501" spans="1:27" ht="15.5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</row>
    <row r="502" spans="1:27" ht="15.5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</row>
    <row r="503" spans="1:27" ht="15.5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</row>
    <row r="504" spans="1:27" ht="15.5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</row>
    <row r="505" spans="1:27" ht="15.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</row>
    <row r="506" spans="1:27" ht="15.5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</row>
    <row r="507" spans="1:27" ht="15.5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</row>
    <row r="508" spans="1:27" ht="15.5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</row>
    <row r="509" spans="1:27" ht="15.5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</row>
    <row r="510" spans="1:27" ht="15.5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</row>
    <row r="511" spans="1:27" ht="15.5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</row>
    <row r="512" spans="1:27" ht="15.5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</row>
    <row r="513" spans="1:27" ht="15.5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</row>
    <row r="514" spans="1:27" ht="15.5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</row>
    <row r="515" spans="1:27" ht="15.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</row>
    <row r="516" spans="1:27" ht="15.5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</row>
    <row r="517" spans="1:27" ht="15.5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</row>
    <row r="518" spans="1:27" ht="15.5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</row>
    <row r="519" spans="1:27" ht="15.5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</row>
    <row r="520" spans="1:27" ht="15.5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</row>
    <row r="521" spans="1:27" ht="15.5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</row>
    <row r="522" spans="1:27" ht="15.5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</row>
    <row r="523" spans="1:27" ht="15.5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</row>
    <row r="524" spans="1:27" ht="15.5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</row>
    <row r="525" spans="1:27" ht="15.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</row>
    <row r="526" spans="1:27" ht="15.5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</row>
    <row r="527" spans="1:27" ht="15.5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</row>
    <row r="528" spans="1:27" ht="15.5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</row>
    <row r="529" spans="1:27" ht="15.5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</row>
    <row r="530" spans="1:27" ht="15.5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</row>
    <row r="531" spans="1:27" ht="15.5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</row>
    <row r="532" spans="1:27" ht="15.5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</row>
    <row r="533" spans="1:27" ht="15.5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</row>
    <row r="534" spans="1:27" ht="15.5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</row>
    <row r="535" spans="1:27" ht="15.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</row>
    <row r="536" spans="1:27" ht="15.5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</row>
    <row r="537" spans="1:27" ht="15.5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</row>
    <row r="538" spans="1:27" ht="15.5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</row>
    <row r="539" spans="1:27" ht="15.5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</row>
    <row r="540" spans="1:27" ht="15.5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</row>
    <row r="541" spans="1:27" ht="15.5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</row>
    <row r="542" spans="1:27" ht="15.5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</row>
    <row r="543" spans="1:27" ht="15.5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</row>
    <row r="544" spans="1:27" ht="15.5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</row>
    <row r="545" spans="1:27" ht="15.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</row>
    <row r="546" spans="1:27" ht="15.5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</row>
    <row r="547" spans="1:27" ht="15.5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</row>
    <row r="548" spans="1:27" ht="15.5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</row>
    <row r="549" spans="1:27" ht="15.5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</row>
    <row r="550" spans="1:27" ht="15.5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</row>
    <row r="551" spans="1:27" ht="15.5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</row>
    <row r="552" spans="1:27" ht="15.5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</row>
    <row r="553" spans="1:27" ht="15.5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</row>
    <row r="554" spans="1:27" ht="15.5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</row>
    <row r="555" spans="1:27" ht="15.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</row>
    <row r="556" spans="1:27" ht="15.5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</row>
    <row r="557" spans="1:27" ht="15.5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</row>
    <row r="558" spans="1:27" ht="15.5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</row>
    <row r="559" spans="1:27" ht="15.5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</row>
    <row r="560" spans="1:27" ht="15.5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</row>
    <row r="561" spans="1:27" ht="15.5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</row>
    <row r="562" spans="1:27" ht="15.5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</row>
    <row r="563" spans="1:27" ht="15.5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</row>
    <row r="564" spans="1:27" ht="15.5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</row>
    <row r="565" spans="1:27" ht="15.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</row>
    <row r="566" spans="1:27" ht="15.5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</row>
    <row r="567" spans="1:27" ht="15.5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</row>
    <row r="568" spans="1:27" ht="15.5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</row>
    <row r="569" spans="1:27" ht="15.5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</row>
    <row r="570" spans="1:27" ht="15.5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</row>
    <row r="571" spans="1:27" ht="15.5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</row>
    <row r="572" spans="1:27" ht="15.5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</row>
    <row r="573" spans="1:27" ht="15.5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</row>
    <row r="574" spans="1:27" ht="15.5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</row>
    <row r="575" spans="1:27" ht="15.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</row>
    <row r="576" spans="1:27" ht="15.5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</row>
    <row r="577" spans="1:27" ht="15.5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</row>
    <row r="578" spans="1:27" ht="15.5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</row>
    <row r="579" spans="1:27" ht="15.5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</row>
    <row r="580" spans="1:27" ht="15.5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</row>
    <row r="581" spans="1:27" ht="15.5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</row>
    <row r="582" spans="1:27" ht="15.5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</row>
    <row r="583" spans="1:27" ht="15.5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</row>
    <row r="584" spans="1:27" ht="15.5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</row>
    <row r="585" spans="1:27" ht="15.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</row>
    <row r="586" spans="1:27" ht="15.5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</row>
    <row r="587" spans="1:27" ht="15.5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</row>
    <row r="588" spans="1:27" ht="15.5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</row>
    <row r="589" spans="1:27" ht="15.5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</row>
    <row r="590" spans="1:27" ht="15.5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</row>
    <row r="591" spans="1:27" ht="15.5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</row>
    <row r="592" spans="1:27" ht="15.5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</row>
    <row r="593" spans="1:27" ht="15.5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</row>
    <row r="594" spans="1:27" ht="15.5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</row>
    <row r="595" spans="1:27" ht="15.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</row>
    <row r="596" spans="1:27" ht="15.5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</row>
    <row r="597" spans="1:27" ht="15.5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</row>
    <row r="598" spans="1:27" ht="15.5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</row>
    <row r="599" spans="1:27" ht="15.5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</row>
    <row r="600" spans="1:27" ht="15.5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</row>
    <row r="601" spans="1:27" ht="15.5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</row>
    <row r="602" spans="1:27" ht="15.5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</row>
    <row r="603" spans="1:27" ht="15.5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</row>
    <row r="604" spans="1:27" ht="15.5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</row>
    <row r="605" spans="1:27" ht="15.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</row>
    <row r="606" spans="1:27" ht="15.5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</row>
    <row r="607" spans="1:27" ht="15.5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</row>
    <row r="608" spans="1:27" ht="15.5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</row>
    <row r="609" spans="1:27" ht="15.5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</row>
    <row r="610" spans="1:27" ht="15.5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</row>
    <row r="611" spans="1:27" ht="15.5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</row>
    <row r="612" spans="1:27" ht="15.5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</row>
    <row r="613" spans="1:27" ht="15.5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</row>
    <row r="614" spans="1:27" ht="15.5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</row>
    <row r="615" spans="1:27" ht="15.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</row>
    <row r="616" spans="1:27" ht="15.5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</row>
    <row r="617" spans="1:27" ht="15.5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</row>
    <row r="618" spans="1:27" ht="15.5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</row>
    <row r="619" spans="1:27" ht="15.5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</row>
    <row r="620" spans="1:27" ht="15.5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</row>
    <row r="621" spans="1:27" ht="15.5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</row>
    <row r="622" spans="1:27" ht="15.5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</row>
    <row r="623" spans="1:27" ht="15.5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</row>
    <row r="624" spans="1:27" ht="15.5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</row>
    <row r="625" spans="1:27" ht="15.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</row>
    <row r="626" spans="1:27" ht="15.5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</row>
    <row r="627" spans="1:27" ht="15.5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</row>
    <row r="628" spans="1:27" ht="15.5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</row>
    <row r="629" spans="1:27" ht="15.5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</row>
    <row r="630" spans="1:27" ht="15.5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</row>
    <row r="631" spans="1:27" ht="15.5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</row>
    <row r="632" spans="1:27" ht="15.5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</row>
    <row r="633" spans="1:27" ht="15.5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</row>
    <row r="634" spans="1:27" ht="15.5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</row>
    <row r="635" spans="1:27" ht="15.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</row>
    <row r="636" spans="1:27" ht="15.5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</row>
    <row r="637" spans="1:27" ht="15.5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</row>
    <row r="638" spans="1:27" ht="15.5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</row>
    <row r="639" spans="1:27" ht="15.5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</row>
    <row r="640" spans="1:27" ht="15.5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</row>
    <row r="641" spans="1:27" ht="15.5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</row>
    <row r="642" spans="1:27" ht="15.5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</row>
    <row r="643" spans="1:27" ht="15.5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</row>
    <row r="644" spans="1:27" ht="15.5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</row>
    <row r="645" spans="1:27" ht="15.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</row>
    <row r="646" spans="1:27" ht="15.5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</row>
    <row r="647" spans="1:27" ht="15.5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</row>
    <row r="648" spans="1:27" ht="15.5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</row>
    <row r="649" spans="1:27" ht="15.5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</row>
    <row r="650" spans="1:27" ht="15.5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</row>
    <row r="651" spans="1:27" ht="15.5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</row>
    <row r="652" spans="1:27" ht="15.5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</row>
    <row r="653" spans="1:27" ht="15.5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</row>
    <row r="654" spans="1:27" ht="15.5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</row>
    <row r="655" spans="1:27" ht="15.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</row>
    <row r="656" spans="1:27" ht="15.5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</row>
    <row r="657" spans="1:27" ht="15.5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</row>
    <row r="658" spans="1:27" ht="15.5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</row>
    <row r="659" spans="1:27" ht="15.5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</row>
    <row r="660" spans="1:27" ht="15.5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</row>
    <row r="661" spans="1:27" ht="15.5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</row>
    <row r="662" spans="1:27" ht="15.5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</row>
    <row r="663" spans="1:27" ht="15.5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</row>
    <row r="664" spans="1:27" ht="15.5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</row>
    <row r="665" spans="1:27" ht="15.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</row>
    <row r="666" spans="1:27" ht="15.5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</row>
    <row r="667" spans="1:27" ht="15.5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</row>
    <row r="668" spans="1:27" ht="15.5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</row>
    <row r="669" spans="1:27" ht="15.5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</row>
    <row r="670" spans="1:27" ht="15.5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</row>
    <row r="671" spans="1:27" ht="15.5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</row>
    <row r="672" spans="1:27" ht="15.5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</row>
    <row r="673" spans="1:27" ht="15.5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</row>
    <row r="674" spans="1:27" ht="15.5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</row>
    <row r="675" spans="1:27" ht="15.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</row>
    <row r="676" spans="1:27" ht="15.5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</row>
    <row r="677" spans="1:27" ht="15.5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</row>
    <row r="678" spans="1:27" ht="15.5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</row>
    <row r="679" spans="1:27" ht="15.5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</row>
    <row r="680" spans="1:27" ht="15.5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</row>
    <row r="681" spans="1:27" ht="15.5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</row>
    <row r="682" spans="1:27" ht="15.5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</row>
    <row r="683" spans="1:27" ht="15.5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</row>
    <row r="684" spans="1:27" ht="15.5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</row>
    <row r="685" spans="1:27" ht="15.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</row>
    <row r="686" spans="1:27" ht="15.5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</row>
    <row r="687" spans="1:27" ht="15.5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</row>
    <row r="688" spans="1:27" ht="15.5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</row>
    <row r="689" spans="1:27" ht="15.5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</row>
    <row r="690" spans="1:27" ht="15.5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</row>
    <row r="691" spans="1:27" ht="15.5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</row>
    <row r="692" spans="1:27" ht="15.5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</row>
    <row r="693" spans="1:27" ht="15.5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</row>
    <row r="694" spans="1:27" ht="15.5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</row>
    <row r="695" spans="1:27" ht="15.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</row>
    <row r="696" spans="1:27" ht="15.5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</row>
    <row r="697" spans="1:27" ht="15.5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</row>
    <row r="698" spans="1:27" ht="15.5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</row>
    <row r="699" spans="1:27" ht="15.5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</row>
    <row r="700" spans="1:27" ht="15.5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</row>
    <row r="701" spans="1:27" ht="15.5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</row>
    <row r="702" spans="1:27" ht="15.5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</row>
    <row r="703" spans="1:27" ht="15.5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</row>
    <row r="704" spans="1:27" ht="15.5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</row>
    <row r="705" spans="1:27" ht="15.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</row>
    <row r="706" spans="1:27" ht="15.5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</row>
    <row r="707" spans="1:27" ht="15.5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</row>
    <row r="708" spans="1:27" ht="15.5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</row>
    <row r="709" spans="1:27" ht="15.5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</row>
    <row r="710" spans="1:27" ht="15.5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</row>
    <row r="711" spans="1:27" ht="15.5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</row>
    <row r="712" spans="1:27" ht="15.5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</row>
    <row r="713" spans="1:27" ht="15.5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</row>
    <row r="714" spans="1:27" ht="15.5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</row>
    <row r="715" spans="1:27" ht="15.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</row>
    <row r="716" spans="1:27" ht="15.5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</row>
    <row r="717" spans="1:27" ht="15.5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</row>
    <row r="718" spans="1:27" ht="15.5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</row>
    <row r="719" spans="1:27" ht="15.5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</row>
    <row r="720" spans="1:27" ht="15.5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</row>
    <row r="721" spans="1:27" ht="15.5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</row>
    <row r="722" spans="1:27" ht="15.5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</row>
    <row r="723" spans="1:27" ht="15.5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</row>
    <row r="724" spans="1:27" ht="15.5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</row>
    <row r="725" spans="1:27" ht="15.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</row>
    <row r="726" spans="1:27" ht="15.5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</row>
    <row r="727" spans="1:27" ht="15.5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</row>
    <row r="728" spans="1:27" ht="15.5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</row>
    <row r="729" spans="1:27" ht="15.5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</row>
    <row r="730" spans="1:27" ht="15.5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</row>
    <row r="731" spans="1:27" ht="15.5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</row>
    <row r="732" spans="1:27" ht="15.5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</row>
    <row r="733" spans="1:27" ht="15.5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</row>
    <row r="734" spans="1:27" ht="15.5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</row>
    <row r="735" spans="1:27" ht="15.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</row>
    <row r="736" spans="1:27" ht="15.5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</row>
    <row r="737" spans="1:27" ht="15.5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</row>
    <row r="738" spans="1:27" ht="15.5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</row>
    <row r="739" spans="1:27" ht="15.5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</row>
    <row r="740" spans="1:27" ht="15.5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</row>
    <row r="741" spans="1:27" ht="15.5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</row>
    <row r="742" spans="1:27" ht="15.5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</row>
    <row r="743" spans="1:27" ht="15.5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</row>
    <row r="744" spans="1:27" ht="15.5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</row>
    <row r="745" spans="1:27" ht="15.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</row>
    <row r="746" spans="1:27" ht="15.5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</row>
    <row r="747" spans="1:27" ht="15.5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</row>
    <row r="748" spans="1:27" ht="15.5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</row>
    <row r="749" spans="1:27" ht="15.5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</row>
    <row r="750" spans="1:27" ht="15.5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</row>
    <row r="751" spans="1:27" ht="15.5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</row>
    <row r="752" spans="1:27" ht="15.5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</row>
    <row r="753" spans="1:27" ht="15.5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</row>
    <row r="754" spans="1:27" ht="15.5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</row>
    <row r="755" spans="1:27" ht="15.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</row>
    <row r="756" spans="1:27" ht="15.5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</row>
    <row r="757" spans="1:27" ht="15.5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</row>
    <row r="758" spans="1:27" ht="15.5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</row>
    <row r="759" spans="1:27" ht="15.5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</row>
    <row r="760" spans="1:27" ht="15.5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</row>
    <row r="761" spans="1:27" ht="15.5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</row>
    <row r="762" spans="1:27" ht="15.5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</row>
    <row r="763" spans="1:27" ht="15.5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</row>
    <row r="764" spans="1:27" ht="15.5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</row>
    <row r="765" spans="1:27" ht="15.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</row>
    <row r="766" spans="1:27" ht="15.5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</row>
    <row r="767" spans="1:27" ht="15.5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</row>
    <row r="768" spans="1:27" ht="15.5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</row>
    <row r="769" spans="1:27" ht="15.5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</row>
    <row r="770" spans="1:27" ht="15.5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</row>
    <row r="771" spans="1:27" ht="15.5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</row>
    <row r="772" spans="1:27" ht="15.5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</row>
    <row r="773" spans="1:27" ht="15.5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</row>
    <row r="774" spans="1:27" ht="15.5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</row>
    <row r="775" spans="1:27" ht="15.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</row>
    <row r="776" spans="1:27" ht="15.5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</row>
    <row r="777" spans="1:27" ht="15.5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</row>
    <row r="778" spans="1:27" ht="15.5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</row>
    <row r="779" spans="1:27" ht="15.5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</row>
    <row r="780" spans="1:27" ht="15.5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</row>
    <row r="781" spans="1:27" ht="15.5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</row>
    <row r="782" spans="1:27" ht="15.5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</row>
    <row r="783" spans="1:27" ht="15.5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</row>
    <row r="784" spans="1:27" ht="15.5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</row>
    <row r="785" spans="1:27" ht="15.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</row>
    <row r="786" spans="1:27" ht="15.5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</row>
    <row r="787" spans="1:27" ht="15.5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</row>
    <row r="788" spans="1:27" ht="15.5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</row>
    <row r="789" spans="1:27" ht="15.5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</row>
    <row r="790" spans="1:27" ht="15.5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</row>
    <row r="791" spans="1:27" ht="15.5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</row>
    <row r="792" spans="1:27" ht="15.5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</row>
    <row r="793" spans="1:27" ht="15.5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</row>
    <row r="794" spans="1:27" ht="15.5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</row>
    <row r="795" spans="1:27" ht="15.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</row>
    <row r="796" spans="1:27" ht="15.5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</row>
    <row r="797" spans="1:27" ht="15.5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</row>
    <row r="798" spans="1:27" ht="15.5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</row>
    <row r="799" spans="1:27" ht="15.5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</row>
    <row r="800" spans="1:27" ht="15.5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</row>
    <row r="801" spans="1:27" ht="15.5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</row>
    <row r="802" spans="1:27" ht="15.5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</row>
    <row r="803" spans="1:27" ht="15.5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</row>
    <row r="804" spans="1:27" ht="15.5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</row>
    <row r="805" spans="1:27" ht="15.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</row>
    <row r="806" spans="1:27" ht="15.5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</row>
    <row r="807" spans="1:27" ht="15.5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</row>
    <row r="808" spans="1:27" ht="15.5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</row>
    <row r="809" spans="1:27" ht="15.5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</row>
    <row r="810" spans="1:27" ht="15.5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</row>
    <row r="811" spans="1:27" ht="15.5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</row>
    <row r="812" spans="1:27" ht="15.5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</row>
    <row r="813" spans="1:27" ht="15.5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</row>
    <row r="814" spans="1:27" ht="15.5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</row>
    <row r="815" spans="1:27" ht="15.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</row>
    <row r="816" spans="1:27" ht="15.5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</row>
    <row r="817" spans="1:27" ht="15.5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</row>
    <row r="818" spans="1:27" ht="15.5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</row>
    <row r="819" spans="1:27" ht="15.5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</row>
    <row r="820" spans="1:27" ht="15.5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</row>
    <row r="821" spans="1:27" ht="15.5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</row>
    <row r="822" spans="1:27" ht="15.5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</row>
    <row r="823" spans="1:27" ht="15.5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</row>
    <row r="824" spans="1:27" ht="15.5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</row>
    <row r="825" spans="1:27" ht="15.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</row>
    <row r="826" spans="1:27" ht="15.5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</row>
    <row r="827" spans="1:27" ht="15.5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</row>
    <row r="828" spans="1:27" ht="15.5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</row>
    <row r="829" spans="1:27" ht="15.5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</row>
    <row r="830" spans="1:27" ht="15.5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</row>
    <row r="831" spans="1:27" ht="15.5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</row>
    <row r="832" spans="1:27" ht="15.5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</row>
    <row r="833" spans="1:27" ht="15.5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</row>
    <row r="834" spans="1:27" ht="15.5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</row>
    <row r="835" spans="1:27" ht="15.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</row>
    <row r="836" spans="1:27" ht="15.5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</row>
    <row r="837" spans="1:27" ht="15.5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</row>
    <row r="838" spans="1:27" ht="15.5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</row>
    <row r="839" spans="1:27" ht="15.5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</row>
    <row r="840" spans="1:27" ht="15.5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</row>
    <row r="841" spans="1:27" ht="15.5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</row>
    <row r="842" spans="1:27" ht="15.5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</row>
    <row r="843" spans="1:27" ht="15.5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</row>
    <row r="844" spans="1:27" ht="15.5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</row>
    <row r="845" spans="1:27" ht="15.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</row>
    <row r="846" spans="1:27" ht="15.5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</row>
    <row r="847" spans="1:27" ht="15.5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</row>
    <row r="848" spans="1:27" ht="15.5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</row>
    <row r="849" spans="1:27" ht="15.5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</row>
    <row r="850" spans="1:27" ht="15.5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</row>
    <row r="851" spans="1:27" ht="15.5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</row>
    <row r="852" spans="1:27" ht="15.5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</row>
    <row r="853" spans="1:27" ht="15.5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</row>
    <row r="854" spans="1:27" ht="15.5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</row>
    <row r="855" spans="1:27" ht="15.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</row>
    <row r="856" spans="1:27" ht="15.5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</row>
    <row r="857" spans="1:27" ht="15.5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</row>
    <row r="858" spans="1:27" ht="15.5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</row>
    <row r="859" spans="1:27" ht="15.5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</row>
    <row r="860" spans="1:27" ht="15.5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</row>
    <row r="861" spans="1:27" ht="15.5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</row>
    <row r="862" spans="1:27" ht="15.5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</row>
    <row r="863" spans="1:27" ht="15.5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</row>
    <row r="864" spans="1:27" ht="15.5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</row>
    <row r="865" spans="1:27" ht="15.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</row>
    <row r="866" spans="1:27" ht="15.5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</row>
    <row r="867" spans="1:27" ht="15.5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</row>
    <row r="868" spans="1:27" ht="15.5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</row>
    <row r="869" spans="1:27" ht="15.5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</row>
    <row r="870" spans="1:27" ht="15.5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</row>
    <row r="871" spans="1:27" ht="15.5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</row>
    <row r="872" spans="1:27" ht="15.5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</row>
    <row r="873" spans="1:27" ht="15.5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</row>
    <row r="874" spans="1:27" ht="15.5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</row>
    <row r="875" spans="1:27" ht="15.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</row>
    <row r="876" spans="1:27" ht="15.5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</row>
    <row r="877" spans="1:27" ht="15.5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</row>
    <row r="878" spans="1:27" ht="15.5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</row>
    <row r="879" spans="1:27" ht="15.5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</row>
    <row r="880" spans="1:27" ht="15.5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</row>
    <row r="881" spans="1:27" ht="15.5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</row>
    <row r="882" spans="1:27" ht="15.5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</row>
    <row r="883" spans="1:27" ht="15.5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</row>
    <row r="884" spans="1:27" ht="15.5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</row>
    <row r="885" spans="1:27" ht="15.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</row>
    <row r="886" spans="1:27" ht="15.5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</row>
    <row r="887" spans="1:27" ht="15.5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</row>
    <row r="888" spans="1:27" ht="15.5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</row>
    <row r="889" spans="1:27" ht="15.5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</row>
    <row r="890" spans="1:27" ht="15.5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</row>
    <row r="891" spans="1:27" ht="15.5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</row>
    <row r="892" spans="1:27" ht="15.5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</row>
    <row r="893" spans="1:27" ht="15.5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</row>
    <row r="894" spans="1:27" ht="15.5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</row>
    <row r="895" spans="1:27" ht="15.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</row>
    <row r="896" spans="1:27" ht="15.5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</row>
    <row r="897" spans="1:27" ht="15.5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</row>
    <row r="898" spans="1:27" ht="15.5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</row>
    <row r="899" spans="1:27" ht="15.5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</row>
    <row r="900" spans="1:27" ht="15.5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</row>
    <row r="901" spans="1:27" ht="15.5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</row>
    <row r="902" spans="1:27" ht="15.5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</row>
    <row r="903" spans="1:27" ht="15.5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</row>
    <row r="904" spans="1:27" ht="15.5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</row>
    <row r="905" spans="1:27" ht="15.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</row>
    <row r="906" spans="1:27" ht="15.5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</row>
    <row r="907" spans="1:27" ht="15.5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</row>
    <row r="908" spans="1:27" ht="15.5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</row>
    <row r="909" spans="1:27" ht="15.5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</row>
    <row r="910" spans="1:27" ht="15.5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</row>
    <row r="911" spans="1:27" ht="15.5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</row>
    <row r="912" spans="1:27" ht="15.5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</row>
    <row r="913" spans="1:27" ht="15.5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</row>
    <row r="914" spans="1:27" ht="15.5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</row>
    <row r="915" spans="1:27" ht="15.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</row>
    <row r="916" spans="1:27" ht="15.5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</row>
    <row r="917" spans="1:27" ht="15.5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</row>
    <row r="918" spans="1:27" ht="15.5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</row>
    <row r="919" spans="1:27" ht="15.5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</row>
    <row r="920" spans="1:27" ht="15.5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</row>
    <row r="921" spans="1:27" ht="15.5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</row>
    <row r="922" spans="1:27" ht="15.5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</row>
    <row r="923" spans="1:27" ht="15.5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</row>
    <row r="924" spans="1:27" ht="15.5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</row>
    <row r="925" spans="1:27" ht="15.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</row>
    <row r="926" spans="1:27" ht="15.5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</row>
    <row r="927" spans="1:27" ht="15.5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</row>
    <row r="928" spans="1:27" ht="15.5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</row>
    <row r="929" spans="1:27" ht="15.5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</row>
    <row r="930" spans="1:27" ht="15.5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</row>
    <row r="931" spans="1:27" ht="15.5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</row>
    <row r="932" spans="1:27" ht="15.5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</row>
    <row r="933" spans="1:27" ht="15.5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</row>
    <row r="934" spans="1:27" ht="15.5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</row>
    <row r="935" spans="1:27" ht="15.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</row>
    <row r="936" spans="1:27" ht="15.5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</row>
    <row r="937" spans="1:27" ht="15.5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</row>
    <row r="938" spans="1:27" ht="15.5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</row>
    <row r="939" spans="1:27" ht="15.5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</row>
    <row r="940" spans="1:27" ht="15.5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</row>
    <row r="941" spans="1:27" ht="15.5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</row>
    <row r="942" spans="1:27" ht="15.5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</row>
    <row r="943" spans="1:27" ht="15.5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</row>
    <row r="944" spans="1:27" ht="15.5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</row>
    <row r="945" spans="1:27" ht="15.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</row>
    <row r="946" spans="1:27" ht="15.5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</row>
    <row r="947" spans="1:27" ht="15.5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</row>
    <row r="948" spans="1:27" ht="15.5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</row>
    <row r="949" spans="1:27" ht="15.5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</row>
    <row r="950" spans="1:27" ht="15.5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</row>
    <row r="951" spans="1:27" ht="15.5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</row>
    <row r="952" spans="1:27" ht="15.5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</row>
    <row r="953" spans="1:27" ht="15.5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</row>
    <row r="954" spans="1:27" ht="15.5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</row>
    <row r="955" spans="1:27" ht="15.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</row>
    <row r="956" spans="1:27" ht="15.5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</row>
    <row r="957" spans="1:27" ht="15.5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</row>
    <row r="958" spans="1:27" ht="15.5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</row>
    <row r="959" spans="1:27" ht="15.5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</row>
    <row r="960" spans="1:27" ht="15.5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</row>
    <row r="961" spans="1:27" ht="15.5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</row>
    <row r="962" spans="1:27" ht="15.5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</row>
    <row r="963" spans="1:27" ht="15.5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</row>
    <row r="964" spans="1:27" ht="15.5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</row>
    <row r="965" spans="1:27" ht="15.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</row>
    <row r="966" spans="1:27" ht="15.5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</row>
    <row r="967" spans="1:27" ht="15.5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</row>
    <row r="968" spans="1:27" ht="15.5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</row>
    <row r="969" spans="1:27" ht="15.5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</row>
    <row r="970" spans="1:27" ht="15.5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</row>
    <row r="971" spans="1:27" ht="15.5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</row>
    <row r="972" spans="1:27" ht="15.5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</row>
    <row r="973" spans="1:27" ht="15.5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</row>
    <row r="974" spans="1:27" ht="15.5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</row>
    <row r="975" spans="1:27" ht="15.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</row>
    <row r="976" spans="1:27" ht="15.5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</row>
    <row r="977" spans="1:27" ht="15.5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</row>
    <row r="978" spans="1:27" ht="15.5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</row>
    <row r="979" spans="1:27" ht="15.5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</row>
    <row r="980" spans="1:27" ht="15.5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</row>
    <row r="981" spans="1:27" ht="15.5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</row>
    <row r="982" spans="1:27" ht="15.5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</row>
    <row r="983" spans="1:27" ht="15.5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</row>
    <row r="984" spans="1:27" ht="15.5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</row>
    <row r="985" spans="1:27" ht="15.5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</row>
    <row r="986" spans="1:27" ht="15.5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</row>
    <row r="987" spans="1:27" ht="15.5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</row>
    <row r="988" spans="1:27" ht="15.5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</row>
    <row r="989" spans="1:27" ht="15.5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</row>
    <row r="990" spans="1:27" ht="15.5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</row>
    <row r="991" spans="1:27" ht="15.5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</row>
  </sheetData>
  <mergeCells count="21">
    <mergeCell ref="A39:B39"/>
    <mergeCell ref="B46:C46"/>
    <mergeCell ref="L53:N53"/>
    <mergeCell ref="A8:A10"/>
    <mergeCell ref="B8:B10"/>
    <mergeCell ref="C8:C10"/>
    <mergeCell ref="D8:D10"/>
    <mergeCell ref="E8:E10"/>
    <mergeCell ref="J9:J10"/>
    <mergeCell ref="K9:K10"/>
    <mergeCell ref="L9:L10"/>
    <mergeCell ref="F8:I8"/>
    <mergeCell ref="J8:M8"/>
    <mergeCell ref="F9:G9"/>
    <mergeCell ref="H9:I9"/>
    <mergeCell ref="A37:C37"/>
    <mergeCell ref="M2:M4"/>
    <mergeCell ref="M9:M10"/>
    <mergeCell ref="N8:N10"/>
    <mergeCell ref="A2:B4"/>
    <mergeCell ref="B38:D38"/>
  </mergeCells>
  <pageMargins left="0.3" right="0.196850393700787" top="0.66929133858267698" bottom="0.62992125984252001" header="0.511811023622047" footer="0.511811023622047"/>
  <pageSetup paperSize="5"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4:J55"/>
  <sheetViews>
    <sheetView zoomScale="80" zoomScaleNormal="80" workbookViewId="0">
      <pane ySplit="7" topLeftCell="A30" activePane="bottomLeft" state="frozen"/>
      <selection pane="bottomLeft" activeCell="I35" sqref="I35"/>
    </sheetView>
  </sheetViews>
  <sheetFormatPr defaultColWidth="9" defaultRowHeight="15.75" customHeight="1"/>
  <cols>
    <col min="1" max="1" width="6.08984375" style="198" customWidth="1"/>
    <col min="2" max="2" width="28.08984375" style="198" customWidth="1"/>
    <col min="3" max="3" width="18.08984375" style="198" customWidth="1"/>
    <col min="4" max="4" width="8.6328125" style="198" customWidth="1"/>
    <col min="5" max="5" width="12.36328125" style="198" customWidth="1"/>
    <col min="6" max="6" width="12" style="198" customWidth="1"/>
    <col min="7" max="7" width="19" style="198" customWidth="1"/>
    <col min="8" max="8" width="19.453125" style="198" customWidth="1"/>
    <col min="9" max="9" width="9.08984375" style="198" customWidth="1"/>
    <col min="10" max="16384" width="9" style="198"/>
  </cols>
  <sheetData>
    <row r="4" spans="1:9" ht="15.75" customHeight="1">
      <c r="A4" s="397"/>
    </row>
    <row r="6" spans="1:9" ht="36" customHeight="1">
      <c r="A6" s="458" t="s">
        <v>65</v>
      </c>
      <c r="B6" s="458" t="s">
        <v>3</v>
      </c>
      <c r="C6" s="460" t="s">
        <v>66</v>
      </c>
      <c r="D6" s="461" t="s">
        <v>5</v>
      </c>
      <c r="E6" s="461" t="s">
        <v>6</v>
      </c>
      <c r="F6" s="454" t="s">
        <v>67</v>
      </c>
      <c r="G6" s="455"/>
      <c r="H6" s="456"/>
      <c r="I6" s="461" t="s">
        <v>9</v>
      </c>
    </row>
    <row r="7" spans="1:9" ht="100.25" customHeight="1">
      <c r="A7" s="459"/>
      <c r="B7" s="459"/>
      <c r="C7" s="459"/>
      <c r="D7" s="461"/>
      <c r="E7" s="461"/>
      <c r="F7" s="334" t="s">
        <v>68</v>
      </c>
      <c r="G7" s="334" t="s">
        <v>69</v>
      </c>
      <c r="H7" s="334" t="s">
        <v>70</v>
      </c>
      <c r="I7" s="462"/>
    </row>
    <row r="8" spans="1:9" ht="25.25" customHeight="1">
      <c r="A8" s="215">
        <v>1</v>
      </c>
      <c r="B8" s="205" t="s">
        <v>18</v>
      </c>
      <c r="C8" s="206">
        <v>2024</v>
      </c>
      <c r="D8" s="206">
        <v>94</v>
      </c>
      <c r="E8" s="206">
        <v>93</v>
      </c>
      <c r="F8" s="206">
        <v>0</v>
      </c>
      <c r="G8" s="206">
        <v>3</v>
      </c>
      <c r="H8" s="206">
        <v>0</v>
      </c>
      <c r="I8" s="56">
        <f>SUM(F8:H8)</f>
        <v>3</v>
      </c>
    </row>
    <row r="9" spans="1:9" ht="25.25" customHeight="1">
      <c r="A9" s="215">
        <v>2</v>
      </c>
      <c r="B9" s="205" t="s">
        <v>19</v>
      </c>
      <c r="C9" s="207">
        <v>2024</v>
      </c>
      <c r="D9" s="207">
        <v>108</v>
      </c>
      <c r="E9" s="207">
        <v>61</v>
      </c>
      <c r="F9" s="206">
        <v>0</v>
      </c>
      <c r="G9" s="206">
        <v>1</v>
      </c>
      <c r="H9" s="206">
        <v>0</v>
      </c>
      <c r="I9" s="56">
        <f t="shared" ref="I9:I33" si="0">SUM(F9:H9)</f>
        <v>1</v>
      </c>
    </row>
    <row r="10" spans="1:9" ht="25.25" customHeight="1">
      <c r="A10" s="215">
        <v>3</v>
      </c>
      <c r="B10" s="205" t="s">
        <v>20</v>
      </c>
      <c r="C10" s="207">
        <v>2024</v>
      </c>
      <c r="D10" s="207">
        <v>111</v>
      </c>
      <c r="E10" s="207">
        <v>23</v>
      </c>
      <c r="F10" s="206">
        <v>0</v>
      </c>
      <c r="G10" s="206">
        <v>2</v>
      </c>
      <c r="H10" s="206">
        <v>0</v>
      </c>
      <c r="I10" s="56">
        <f t="shared" si="0"/>
        <v>2</v>
      </c>
    </row>
    <row r="11" spans="1:9" ht="25.25" customHeight="1">
      <c r="A11" s="215">
        <v>4</v>
      </c>
      <c r="B11" s="205" t="s">
        <v>21</v>
      </c>
      <c r="C11" s="207">
        <v>2024</v>
      </c>
      <c r="D11" s="207">
        <v>69</v>
      </c>
      <c r="E11" s="207">
        <v>38</v>
      </c>
      <c r="F11" s="206">
        <v>0</v>
      </c>
      <c r="G11" s="206">
        <v>0</v>
      </c>
      <c r="H11" s="206">
        <v>0</v>
      </c>
      <c r="I11" s="56">
        <f t="shared" si="0"/>
        <v>0</v>
      </c>
    </row>
    <row r="12" spans="1:9" ht="25.25" customHeight="1">
      <c r="A12" s="215">
        <v>5</v>
      </c>
      <c r="B12" s="205" t="s">
        <v>22</v>
      </c>
      <c r="C12" s="207">
        <v>2024</v>
      </c>
      <c r="D12" s="207">
        <v>53</v>
      </c>
      <c r="E12" s="207">
        <v>27</v>
      </c>
      <c r="F12" s="206">
        <v>0</v>
      </c>
      <c r="G12" s="206">
        <v>1</v>
      </c>
      <c r="H12" s="206">
        <v>0</v>
      </c>
      <c r="I12" s="56">
        <f t="shared" si="0"/>
        <v>1</v>
      </c>
    </row>
    <row r="13" spans="1:9" ht="25.25" customHeight="1">
      <c r="A13" s="215">
        <v>6</v>
      </c>
      <c r="B13" s="205" t="s">
        <v>23</v>
      </c>
      <c r="C13" s="207">
        <v>2024</v>
      </c>
      <c r="D13" s="207">
        <v>51</v>
      </c>
      <c r="E13" s="207">
        <v>51</v>
      </c>
      <c r="F13" s="206">
        <v>0</v>
      </c>
      <c r="G13" s="206">
        <v>2</v>
      </c>
      <c r="H13" s="206">
        <v>0</v>
      </c>
      <c r="I13" s="56">
        <f t="shared" si="0"/>
        <v>2</v>
      </c>
    </row>
    <row r="14" spans="1:9" ht="25.25" customHeight="1">
      <c r="A14" s="215">
        <v>7</v>
      </c>
      <c r="B14" s="205" t="s">
        <v>24</v>
      </c>
      <c r="C14" s="207">
        <v>2024</v>
      </c>
      <c r="D14" s="207">
        <v>24</v>
      </c>
      <c r="E14" s="207">
        <v>16</v>
      </c>
      <c r="F14" s="206">
        <v>0</v>
      </c>
      <c r="G14" s="206">
        <v>1</v>
      </c>
      <c r="H14" s="206">
        <v>0</v>
      </c>
      <c r="I14" s="56">
        <f t="shared" si="0"/>
        <v>1</v>
      </c>
    </row>
    <row r="15" spans="1:9" ht="25.25" customHeight="1">
      <c r="A15" s="215">
        <v>8</v>
      </c>
      <c r="B15" s="205" t="s">
        <v>25</v>
      </c>
      <c r="C15" s="207">
        <v>2024</v>
      </c>
      <c r="D15" s="94">
        <v>62</v>
      </c>
      <c r="E15" s="94">
        <v>35</v>
      </c>
      <c r="F15" s="56" t="s">
        <v>26</v>
      </c>
      <c r="G15" s="56">
        <v>2</v>
      </c>
      <c r="H15" s="56" t="s">
        <v>26</v>
      </c>
      <c r="I15" s="56">
        <f t="shared" si="0"/>
        <v>2</v>
      </c>
    </row>
    <row r="16" spans="1:9" ht="25.25" customHeight="1">
      <c r="A16" s="215">
        <v>9</v>
      </c>
      <c r="B16" s="205" t="s">
        <v>27</v>
      </c>
      <c r="C16" s="207">
        <v>2024</v>
      </c>
      <c r="D16" s="94">
        <v>72</v>
      </c>
      <c r="E16" s="94">
        <v>56</v>
      </c>
      <c r="F16" s="56">
        <v>2</v>
      </c>
      <c r="G16" s="56">
        <v>3</v>
      </c>
      <c r="H16" s="56">
        <v>1</v>
      </c>
      <c r="I16" s="56">
        <f t="shared" si="0"/>
        <v>6</v>
      </c>
    </row>
    <row r="17" spans="1:9" ht="25.25" customHeight="1">
      <c r="A17" s="215">
        <v>10</v>
      </c>
      <c r="B17" s="205" t="s">
        <v>28</v>
      </c>
      <c r="C17" s="207">
        <v>2024</v>
      </c>
      <c r="D17" s="94">
        <v>58</v>
      </c>
      <c r="E17" s="94">
        <v>30</v>
      </c>
      <c r="F17" s="56" t="s">
        <v>26</v>
      </c>
      <c r="G17" s="56" t="s">
        <v>26</v>
      </c>
      <c r="H17" s="56" t="s">
        <v>26</v>
      </c>
      <c r="I17" s="56">
        <f t="shared" si="0"/>
        <v>0</v>
      </c>
    </row>
    <row r="18" spans="1:9" ht="25.25" customHeight="1">
      <c r="A18" s="215">
        <v>11</v>
      </c>
      <c r="B18" s="205" t="s">
        <v>29</v>
      </c>
      <c r="C18" s="207">
        <v>2024</v>
      </c>
      <c r="D18" s="94">
        <v>33</v>
      </c>
      <c r="E18" s="94" t="s">
        <v>26</v>
      </c>
      <c r="F18" s="94" t="s">
        <v>26</v>
      </c>
      <c r="G18" s="94" t="s">
        <v>26</v>
      </c>
      <c r="H18" s="94" t="s">
        <v>26</v>
      </c>
      <c r="I18" s="56">
        <f t="shared" si="0"/>
        <v>0</v>
      </c>
    </row>
    <row r="19" spans="1:9" ht="25.25" customHeight="1">
      <c r="A19" s="215">
        <v>12</v>
      </c>
      <c r="B19" s="205" t="s">
        <v>30</v>
      </c>
      <c r="C19" s="207">
        <v>2024</v>
      </c>
      <c r="D19" s="94">
        <v>42</v>
      </c>
      <c r="E19" s="94" t="s">
        <v>26</v>
      </c>
      <c r="F19" s="94" t="s">
        <v>26</v>
      </c>
      <c r="G19" s="94" t="s">
        <v>26</v>
      </c>
      <c r="H19" s="94" t="s">
        <v>26</v>
      </c>
      <c r="I19" s="56">
        <f t="shared" si="0"/>
        <v>0</v>
      </c>
    </row>
    <row r="20" spans="1:9" ht="25.25" customHeight="1">
      <c r="A20" s="215">
        <v>13</v>
      </c>
      <c r="B20" s="205" t="s">
        <v>31</v>
      </c>
      <c r="C20" s="207">
        <v>2024</v>
      </c>
      <c r="D20" s="94">
        <v>30</v>
      </c>
      <c r="E20" s="94" t="s">
        <v>26</v>
      </c>
      <c r="F20" s="94" t="s">
        <v>26</v>
      </c>
      <c r="G20" s="94" t="s">
        <v>26</v>
      </c>
      <c r="H20" s="94" t="s">
        <v>26</v>
      </c>
      <c r="I20" s="56">
        <f t="shared" si="0"/>
        <v>0</v>
      </c>
    </row>
    <row r="21" spans="1:9" ht="25.25" customHeight="1">
      <c r="A21" s="215">
        <v>14</v>
      </c>
      <c r="B21" s="205" t="s">
        <v>32</v>
      </c>
      <c r="C21" s="207">
        <v>2024</v>
      </c>
      <c r="D21" s="94">
        <v>14</v>
      </c>
      <c r="E21" s="94">
        <v>9</v>
      </c>
      <c r="F21" s="94" t="s">
        <v>26</v>
      </c>
      <c r="G21" s="94" t="s">
        <v>26</v>
      </c>
      <c r="H21" s="94" t="s">
        <v>26</v>
      </c>
      <c r="I21" s="56">
        <f t="shared" si="0"/>
        <v>0</v>
      </c>
    </row>
    <row r="22" spans="1:9" ht="25.25" customHeight="1">
      <c r="A22" s="215">
        <v>15</v>
      </c>
      <c r="B22" s="205" t="s">
        <v>33</v>
      </c>
      <c r="C22" s="207">
        <v>2024</v>
      </c>
      <c r="D22" s="94">
        <v>15</v>
      </c>
      <c r="E22" s="94">
        <v>14</v>
      </c>
      <c r="F22" s="56"/>
      <c r="G22" s="56">
        <v>1</v>
      </c>
      <c r="H22" s="56"/>
      <c r="I22" s="56">
        <f t="shared" si="0"/>
        <v>1</v>
      </c>
    </row>
    <row r="23" spans="1:9" ht="25.25" customHeight="1">
      <c r="A23" s="215">
        <v>16</v>
      </c>
      <c r="B23" s="205" t="s">
        <v>34</v>
      </c>
      <c r="C23" s="207">
        <v>2024</v>
      </c>
      <c r="D23" s="94">
        <v>47</v>
      </c>
      <c r="E23" s="94"/>
      <c r="F23" s="94" t="s">
        <v>26</v>
      </c>
      <c r="G23" s="94" t="s">
        <v>26</v>
      </c>
      <c r="H23" s="94" t="s">
        <v>26</v>
      </c>
      <c r="I23" s="56">
        <f t="shared" si="0"/>
        <v>0</v>
      </c>
    </row>
    <row r="24" spans="1:9" ht="25.25" customHeight="1">
      <c r="A24" s="215">
        <v>17</v>
      </c>
      <c r="B24" s="205" t="s">
        <v>35</v>
      </c>
      <c r="C24" s="207">
        <v>2024</v>
      </c>
      <c r="D24" s="94">
        <v>78</v>
      </c>
      <c r="E24" s="94">
        <v>121</v>
      </c>
      <c r="F24" s="56">
        <v>50</v>
      </c>
      <c r="G24" s="56">
        <v>4</v>
      </c>
      <c r="H24" s="56"/>
      <c r="I24" s="56">
        <f t="shared" si="0"/>
        <v>54</v>
      </c>
    </row>
    <row r="25" spans="1:9" ht="25.25" customHeight="1">
      <c r="A25" s="215">
        <v>18</v>
      </c>
      <c r="B25" s="57" t="s">
        <v>36</v>
      </c>
      <c r="C25" s="206">
        <v>2024</v>
      </c>
      <c r="D25" s="399">
        <v>68</v>
      </c>
      <c r="E25" s="399">
        <v>23</v>
      </c>
      <c r="F25" s="399">
        <v>0</v>
      </c>
      <c r="G25" s="399">
        <v>0</v>
      </c>
      <c r="H25" s="400">
        <v>0</v>
      </c>
      <c r="I25" s="56">
        <f t="shared" si="0"/>
        <v>0</v>
      </c>
    </row>
    <row r="26" spans="1:9" ht="25.25" customHeight="1">
      <c r="A26" s="215">
        <v>19</v>
      </c>
      <c r="B26" s="59" t="s">
        <v>37</v>
      </c>
      <c r="C26" s="206">
        <v>2024</v>
      </c>
      <c r="D26" s="296">
        <v>21</v>
      </c>
      <c r="E26" s="296">
        <v>5</v>
      </c>
      <c r="F26" s="296">
        <v>0</v>
      </c>
      <c r="G26" s="296">
        <v>0</v>
      </c>
      <c r="H26" s="296">
        <v>0</v>
      </c>
      <c r="I26" s="56">
        <f t="shared" si="0"/>
        <v>0</v>
      </c>
    </row>
    <row r="27" spans="1:9" ht="25.25" customHeight="1">
      <c r="A27" s="215">
        <v>20</v>
      </c>
      <c r="B27" s="59" t="s">
        <v>38</v>
      </c>
      <c r="C27" s="206">
        <v>2024</v>
      </c>
      <c r="D27" s="296">
        <v>27</v>
      </c>
      <c r="E27" s="296">
        <v>15</v>
      </c>
      <c r="F27" s="296">
        <v>0</v>
      </c>
      <c r="G27" s="296">
        <v>1</v>
      </c>
      <c r="H27" s="336">
        <v>0</v>
      </c>
      <c r="I27" s="56">
        <f t="shared" si="0"/>
        <v>1</v>
      </c>
    </row>
    <row r="28" spans="1:9" ht="25.25" customHeight="1">
      <c r="A28" s="215">
        <v>21</v>
      </c>
      <c r="B28" s="59" t="s">
        <v>39</v>
      </c>
      <c r="C28" s="206">
        <v>2024</v>
      </c>
      <c r="D28" s="296">
        <v>63</v>
      </c>
      <c r="E28" s="296">
        <v>0</v>
      </c>
      <c r="F28" s="296">
        <v>0</v>
      </c>
      <c r="G28" s="296">
        <v>0</v>
      </c>
      <c r="H28" s="296">
        <v>0</v>
      </c>
      <c r="I28" s="56">
        <f t="shared" si="0"/>
        <v>0</v>
      </c>
    </row>
    <row r="29" spans="1:9" ht="25.25" customHeight="1">
      <c r="A29" s="215">
        <v>22</v>
      </c>
      <c r="B29" s="59" t="s">
        <v>40</v>
      </c>
      <c r="C29" s="206">
        <v>2024</v>
      </c>
      <c r="D29" s="296">
        <v>23</v>
      </c>
      <c r="E29" s="296">
        <v>3</v>
      </c>
      <c r="F29" s="296">
        <v>0</v>
      </c>
      <c r="G29" s="296">
        <v>0</v>
      </c>
      <c r="H29" s="296">
        <v>0</v>
      </c>
      <c r="I29" s="56">
        <f t="shared" si="0"/>
        <v>0</v>
      </c>
    </row>
    <row r="30" spans="1:9" ht="25.25" customHeight="1">
      <c r="A30" s="215">
        <v>23</v>
      </c>
      <c r="B30" s="59" t="s">
        <v>41</v>
      </c>
      <c r="C30" s="206">
        <v>2024</v>
      </c>
      <c r="D30" s="296">
        <v>32</v>
      </c>
      <c r="E30" s="296">
        <v>1</v>
      </c>
      <c r="F30" s="296">
        <v>0</v>
      </c>
      <c r="G30" s="296">
        <v>0</v>
      </c>
      <c r="H30" s="296">
        <v>0</v>
      </c>
      <c r="I30" s="56">
        <f t="shared" si="0"/>
        <v>0</v>
      </c>
    </row>
    <row r="31" spans="1:9" ht="25.25" customHeight="1">
      <c r="A31" s="215">
        <v>24</v>
      </c>
      <c r="B31" s="59" t="s">
        <v>42</v>
      </c>
      <c r="C31" s="206">
        <v>2024</v>
      </c>
      <c r="D31" s="296">
        <v>23</v>
      </c>
      <c r="E31" s="296">
        <v>6</v>
      </c>
      <c r="F31" s="296">
        <v>0</v>
      </c>
      <c r="G31" s="296">
        <v>0</v>
      </c>
      <c r="H31" s="296">
        <v>0</v>
      </c>
      <c r="I31" s="56">
        <f t="shared" si="0"/>
        <v>0</v>
      </c>
    </row>
    <row r="32" spans="1:9" ht="25.25" customHeight="1">
      <c r="A32" s="215">
        <v>25</v>
      </c>
      <c r="B32" s="59" t="s">
        <v>43</v>
      </c>
      <c r="C32" s="206">
        <v>2024</v>
      </c>
      <c r="D32" s="296">
        <v>7</v>
      </c>
      <c r="E32" s="296">
        <v>13</v>
      </c>
      <c r="F32" s="296">
        <v>0</v>
      </c>
      <c r="G32" s="296">
        <v>0</v>
      </c>
      <c r="H32" s="296">
        <v>0</v>
      </c>
      <c r="I32" s="56">
        <f t="shared" si="0"/>
        <v>0</v>
      </c>
    </row>
    <row r="33" spans="1:10" ht="25.25" customHeight="1">
      <c r="A33" s="215">
        <v>26</v>
      </c>
      <c r="B33" s="59" t="s">
        <v>44</v>
      </c>
      <c r="C33" s="206">
        <v>2024</v>
      </c>
      <c r="D33" s="296">
        <v>0</v>
      </c>
      <c r="E33" s="296">
        <v>0</v>
      </c>
      <c r="F33" s="296">
        <v>0</v>
      </c>
      <c r="G33" s="296">
        <v>0</v>
      </c>
      <c r="H33" s="296">
        <v>0</v>
      </c>
      <c r="I33" s="56">
        <f t="shared" si="0"/>
        <v>0</v>
      </c>
    </row>
    <row r="34" spans="1:10" ht="28.25" customHeight="1">
      <c r="A34" s="453" t="s">
        <v>9</v>
      </c>
      <c r="B34" s="453"/>
      <c r="C34" s="453"/>
      <c r="D34" s="207">
        <f t="shared" ref="D34:I34" si="1">SUM(D8:D33)</f>
        <v>1225</v>
      </c>
      <c r="E34" s="204">
        <v>699</v>
      </c>
      <c r="F34" s="206">
        <v>72</v>
      </c>
      <c r="G34" s="206">
        <v>34</v>
      </c>
      <c r="H34" s="206">
        <v>3</v>
      </c>
      <c r="I34" s="206">
        <f>SUM(F34:H34)</f>
        <v>109</v>
      </c>
    </row>
    <row r="36" spans="1:10" ht="18" customHeight="1">
      <c r="B36" s="398"/>
      <c r="C36" s="252"/>
      <c r="D36" s="45"/>
    </row>
    <row r="37" spans="1:10" ht="18" customHeight="1">
      <c r="B37" s="398"/>
      <c r="C37" s="252"/>
      <c r="D37" s="45"/>
    </row>
    <row r="38" spans="1:10" ht="18" customHeight="1">
      <c r="B38" s="398"/>
      <c r="C38" s="252"/>
      <c r="D38" s="45"/>
    </row>
    <row r="39" spans="1:10" ht="18" customHeight="1">
      <c r="B39" s="457"/>
      <c r="C39" s="457"/>
      <c r="D39" s="45"/>
    </row>
    <row r="40" spans="1:10" ht="18" customHeight="1"/>
    <row r="41" spans="1:10" ht="18" customHeight="1"/>
    <row r="44" spans="1:10" ht="15.75" customHeight="1">
      <c r="H44" s="44" t="s">
        <v>45</v>
      </c>
      <c r="I44" s="45"/>
      <c r="J44" s="45"/>
    </row>
    <row r="45" spans="1:10" ht="15.75" customHeight="1">
      <c r="H45" s="44" t="s">
        <v>46</v>
      </c>
      <c r="I45" s="45"/>
      <c r="J45" s="45"/>
    </row>
    <row r="46" spans="1:10" ht="15.75" customHeight="1">
      <c r="H46" s="45"/>
      <c r="I46" s="45"/>
      <c r="J46" s="45"/>
    </row>
    <row r="47" spans="1:10" ht="15.75" customHeight="1">
      <c r="H47" s="45"/>
      <c r="I47" s="45"/>
      <c r="J47" s="45"/>
    </row>
    <row r="48" spans="1:10" ht="15.75" customHeight="1">
      <c r="H48" s="438" t="s">
        <v>47</v>
      </c>
      <c r="I48" s="438"/>
      <c r="J48" s="438"/>
    </row>
    <row r="49" spans="2:10" ht="15.75" customHeight="1">
      <c r="H49" s="44" t="s">
        <v>48</v>
      </c>
      <c r="I49" s="45"/>
      <c r="J49" s="45"/>
    </row>
    <row r="52" spans="2:10" ht="15.75" customHeight="1">
      <c r="B52" s="394" t="s">
        <v>50</v>
      </c>
      <c r="C52" s="199">
        <f>D34/(D34*(2.5%*2.5%)+1)</f>
        <v>693.80530973451323</v>
      </c>
      <c r="D52" s="45"/>
    </row>
    <row r="53" spans="2:10" ht="15.75" customHeight="1">
      <c r="B53" s="394"/>
      <c r="C53" s="199"/>
      <c r="D53" s="45"/>
    </row>
    <row r="54" spans="2:10" ht="40.25" customHeight="1">
      <c r="B54" s="204" t="s">
        <v>71</v>
      </c>
      <c r="C54" s="204" t="s">
        <v>56</v>
      </c>
      <c r="D54" s="208" t="s">
        <v>57</v>
      </c>
    </row>
    <row r="55" spans="2:10" ht="40.25" customHeight="1">
      <c r="B55" s="208" t="s">
        <v>72</v>
      </c>
      <c r="C55" s="221">
        <v>1</v>
      </c>
      <c r="D55" s="204">
        <f>((I34*C55)/E34)*100</f>
        <v>15.593705293276109</v>
      </c>
    </row>
  </sheetData>
  <mergeCells count="10">
    <mergeCell ref="F6:H6"/>
    <mergeCell ref="A34:C34"/>
    <mergeCell ref="B39:C39"/>
    <mergeCell ref="H48:J48"/>
    <mergeCell ref="A6:A7"/>
    <mergeCell ref="B6:B7"/>
    <mergeCell ref="C6:C7"/>
    <mergeCell ref="D6:D7"/>
    <mergeCell ref="E6:E7"/>
    <mergeCell ref="I6:I7"/>
  </mergeCells>
  <pageMargins left="0.75" right="0.118055555555556" top="0.74791666666666701" bottom="0.55069444444444404" header="0.5" footer="0.5"/>
  <pageSetup paperSize="5" scale="92" orientation="landscape"/>
  <rowBreaks count="1" manualBreakCount="1">
    <brk id="5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outlinePr summaryBelow="0" summaryRight="0"/>
  </sheetPr>
  <dimension ref="A4:J55"/>
  <sheetViews>
    <sheetView zoomScale="80" zoomScaleNormal="80" workbookViewId="0">
      <pane ySplit="7" topLeftCell="A32" activePane="bottomLeft" state="frozen"/>
      <selection pane="bottomLeft" activeCell="H36" sqref="H36"/>
    </sheetView>
  </sheetViews>
  <sheetFormatPr defaultColWidth="14.453125" defaultRowHeight="15.75" customHeight="1"/>
  <cols>
    <col min="1" max="1" width="6.08984375" style="198" customWidth="1"/>
    <col min="2" max="2" width="28.08984375" style="198" customWidth="1"/>
    <col min="3" max="3" width="18.08984375" style="198" customWidth="1"/>
    <col min="4" max="4" width="8.6328125" style="198" customWidth="1"/>
    <col min="5" max="5" width="12.36328125" style="198" customWidth="1"/>
    <col min="6" max="6" width="15.54296875" style="198" customWidth="1"/>
    <col min="7" max="7" width="13" style="198" customWidth="1"/>
    <col min="8" max="8" width="19" style="198" customWidth="1"/>
    <col min="9" max="9" width="19.453125" style="198" customWidth="1"/>
    <col min="10" max="10" width="9.08984375" style="198" customWidth="1"/>
    <col min="11" max="16384" width="14.453125" style="198"/>
  </cols>
  <sheetData>
    <row r="4" spans="1:9" ht="15.75" customHeight="1">
      <c r="A4" s="397"/>
    </row>
    <row r="6" spans="1:9" ht="36" customHeight="1">
      <c r="A6" s="458" t="s">
        <v>65</v>
      </c>
      <c r="B6" s="458" t="s">
        <v>3</v>
      </c>
      <c r="C6" s="460" t="s">
        <v>66</v>
      </c>
      <c r="D6" s="461" t="s">
        <v>5</v>
      </c>
      <c r="E6" s="461" t="s">
        <v>6</v>
      </c>
      <c r="F6" s="454" t="s">
        <v>67</v>
      </c>
      <c r="G6" s="455"/>
      <c r="H6" s="456"/>
      <c r="I6" s="461" t="s">
        <v>9</v>
      </c>
    </row>
    <row r="7" spans="1:9" ht="100.25" customHeight="1">
      <c r="A7" s="459"/>
      <c r="B7" s="459"/>
      <c r="C7" s="459"/>
      <c r="D7" s="461"/>
      <c r="E7" s="461"/>
      <c r="F7" s="334" t="s">
        <v>68</v>
      </c>
      <c r="G7" s="334" t="s">
        <v>69</v>
      </c>
      <c r="H7" s="334" t="s">
        <v>70</v>
      </c>
      <c r="I7" s="462"/>
    </row>
    <row r="8" spans="1:9" ht="25.25" customHeight="1">
      <c r="A8" s="215">
        <v>1</v>
      </c>
      <c r="B8" s="205" t="s">
        <v>18</v>
      </c>
      <c r="C8" s="206">
        <v>2024</v>
      </c>
      <c r="D8" s="206">
        <v>94</v>
      </c>
      <c r="E8" s="206">
        <v>93</v>
      </c>
      <c r="F8" s="206">
        <v>0</v>
      </c>
      <c r="G8" s="206">
        <v>3</v>
      </c>
      <c r="H8" s="206">
        <v>0</v>
      </c>
      <c r="I8" s="56">
        <f>SUM(F8:H8)</f>
        <v>3</v>
      </c>
    </row>
    <row r="9" spans="1:9" ht="25.25" customHeight="1">
      <c r="A9" s="215">
        <v>2</v>
      </c>
      <c r="B9" s="205" t="s">
        <v>19</v>
      </c>
      <c r="C9" s="207">
        <v>2024</v>
      </c>
      <c r="D9" s="207">
        <v>108</v>
      </c>
      <c r="E9" s="207">
        <v>61</v>
      </c>
      <c r="F9" s="206">
        <v>0</v>
      </c>
      <c r="G9" s="206">
        <v>1</v>
      </c>
      <c r="H9" s="206">
        <v>0</v>
      </c>
      <c r="I9" s="56">
        <f t="shared" ref="I9:I33" si="0">SUM(F9:H9)</f>
        <v>1</v>
      </c>
    </row>
    <row r="10" spans="1:9" ht="25.25" customHeight="1">
      <c r="A10" s="215">
        <v>3</v>
      </c>
      <c r="B10" s="205" t="s">
        <v>20</v>
      </c>
      <c r="C10" s="207">
        <v>2024</v>
      </c>
      <c r="D10" s="207">
        <v>111</v>
      </c>
      <c r="E10" s="207">
        <v>23</v>
      </c>
      <c r="F10" s="206">
        <v>0</v>
      </c>
      <c r="G10" s="206">
        <v>2</v>
      </c>
      <c r="H10" s="206">
        <v>0</v>
      </c>
      <c r="I10" s="56">
        <f t="shared" si="0"/>
        <v>2</v>
      </c>
    </row>
    <row r="11" spans="1:9" ht="25.25" customHeight="1">
      <c r="A11" s="215">
        <v>4</v>
      </c>
      <c r="B11" s="205" t="s">
        <v>21</v>
      </c>
      <c r="C11" s="207">
        <v>2024</v>
      </c>
      <c r="D11" s="207">
        <v>69</v>
      </c>
      <c r="E11" s="207">
        <v>38</v>
      </c>
      <c r="F11" s="206">
        <v>0</v>
      </c>
      <c r="G11" s="206">
        <v>0</v>
      </c>
      <c r="H11" s="206">
        <v>0</v>
      </c>
      <c r="I11" s="56">
        <f t="shared" si="0"/>
        <v>0</v>
      </c>
    </row>
    <row r="12" spans="1:9" ht="25.25" customHeight="1">
      <c r="A12" s="215">
        <v>5</v>
      </c>
      <c r="B12" s="205" t="s">
        <v>22</v>
      </c>
      <c r="C12" s="207">
        <v>2024</v>
      </c>
      <c r="D12" s="207">
        <v>53</v>
      </c>
      <c r="E12" s="207">
        <v>27</v>
      </c>
      <c r="F12" s="206">
        <v>0</v>
      </c>
      <c r="G12" s="206">
        <v>1</v>
      </c>
      <c r="H12" s="206">
        <v>0</v>
      </c>
      <c r="I12" s="56">
        <f t="shared" si="0"/>
        <v>1</v>
      </c>
    </row>
    <row r="13" spans="1:9" ht="25.25" customHeight="1">
      <c r="A13" s="215">
        <v>6</v>
      </c>
      <c r="B13" s="205" t="s">
        <v>23</v>
      </c>
      <c r="C13" s="207">
        <v>2024</v>
      </c>
      <c r="D13" s="207">
        <v>51</v>
      </c>
      <c r="E13" s="207">
        <v>51</v>
      </c>
      <c r="F13" s="206">
        <v>0</v>
      </c>
      <c r="G13" s="206">
        <v>2</v>
      </c>
      <c r="H13" s="206">
        <v>0</v>
      </c>
      <c r="I13" s="56">
        <f t="shared" si="0"/>
        <v>2</v>
      </c>
    </row>
    <row r="14" spans="1:9" ht="25.25" customHeight="1">
      <c r="A14" s="215">
        <v>7</v>
      </c>
      <c r="B14" s="205" t="s">
        <v>24</v>
      </c>
      <c r="C14" s="207">
        <v>2024</v>
      </c>
      <c r="D14" s="207">
        <v>24</v>
      </c>
      <c r="E14" s="207">
        <v>16</v>
      </c>
      <c r="F14" s="206">
        <v>0</v>
      </c>
      <c r="G14" s="206">
        <v>1</v>
      </c>
      <c r="H14" s="206">
        <v>0</v>
      </c>
      <c r="I14" s="56">
        <f t="shared" si="0"/>
        <v>1</v>
      </c>
    </row>
    <row r="15" spans="1:9" ht="25.25" customHeight="1">
      <c r="A15" s="215">
        <v>8</v>
      </c>
      <c r="B15" s="205" t="s">
        <v>25</v>
      </c>
      <c r="C15" s="207">
        <v>2024</v>
      </c>
      <c r="D15" s="94">
        <v>62</v>
      </c>
      <c r="E15" s="94">
        <v>35</v>
      </c>
      <c r="F15" s="56" t="s">
        <v>26</v>
      </c>
      <c r="G15" s="56">
        <v>2</v>
      </c>
      <c r="H15" s="56" t="s">
        <v>26</v>
      </c>
      <c r="I15" s="56">
        <f t="shared" si="0"/>
        <v>2</v>
      </c>
    </row>
    <row r="16" spans="1:9" ht="25.25" customHeight="1">
      <c r="A16" s="215">
        <v>9</v>
      </c>
      <c r="B16" s="205" t="s">
        <v>27</v>
      </c>
      <c r="C16" s="207">
        <v>2024</v>
      </c>
      <c r="D16" s="94">
        <v>72</v>
      </c>
      <c r="E16" s="94">
        <v>56</v>
      </c>
      <c r="F16" s="56">
        <v>2</v>
      </c>
      <c r="G16" s="56">
        <v>3</v>
      </c>
      <c r="H16" s="56">
        <v>1</v>
      </c>
      <c r="I16" s="56">
        <f t="shared" si="0"/>
        <v>6</v>
      </c>
    </row>
    <row r="17" spans="1:9" ht="25.25" customHeight="1">
      <c r="A17" s="215">
        <v>10</v>
      </c>
      <c r="B17" s="205" t="s">
        <v>28</v>
      </c>
      <c r="C17" s="207">
        <v>2024</v>
      </c>
      <c r="D17" s="94">
        <v>58</v>
      </c>
      <c r="E17" s="94">
        <v>30</v>
      </c>
      <c r="F17" s="56" t="s">
        <v>26</v>
      </c>
      <c r="G17" s="56" t="s">
        <v>26</v>
      </c>
      <c r="H17" s="56" t="s">
        <v>26</v>
      </c>
      <c r="I17" s="56">
        <f t="shared" si="0"/>
        <v>0</v>
      </c>
    </row>
    <row r="18" spans="1:9" ht="25.25" customHeight="1">
      <c r="A18" s="215">
        <v>11</v>
      </c>
      <c r="B18" s="205" t="s">
        <v>29</v>
      </c>
      <c r="C18" s="207">
        <v>2024</v>
      </c>
      <c r="D18" s="94">
        <v>33</v>
      </c>
      <c r="E18" s="94" t="s">
        <v>26</v>
      </c>
      <c r="F18" s="94" t="s">
        <v>26</v>
      </c>
      <c r="G18" s="94" t="s">
        <v>26</v>
      </c>
      <c r="H18" s="94" t="s">
        <v>26</v>
      </c>
      <c r="I18" s="56">
        <f t="shared" si="0"/>
        <v>0</v>
      </c>
    </row>
    <row r="19" spans="1:9" ht="25.25" customHeight="1">
      <c r="A19" s="215">
        <v>12</v>
      </c>
      <c r="B19" s="205" t="s">
        <v>30</v>
      </c>
      <c r="C19" s="207">
        <v>2024</v>
      </c>
      <c r="D19" s="94">
        <v>42</v>
      </c>
      <c r="E19" s="94" t="s">
        <v>26</v>
      </c>
      <c r="F19" s="94" t="s">
        <v>26</v>
      </c>
      <c r="G19" s="94" t="s">
        <v>26</v>
      </c>
      <c r="H19" s="94" t="s">
        <v>26</v>
      </c>
      <c r="I19" s="56">
        <f t="shared" si="0"/>
        <v>0</v>
      </c>
    </row>
    <row r="20" spans="1:9" ht="25.25" customHeight="1">
      <c r="A20" s="215">
        <v>13</v>
      </c>
      <c r="B20" s="205" t="s">
        <v>31</v>
      </c>
      <c r="C20" s="207">
        <v>2024</v>
      </c>
      <c r="D20" s="94">
        <v>30</v>
      </c>
      <c r="E20" s="94" t="s">
        <v>26</v>
      </c>
      <c r="F20" s="94" t="s">
        <v>26</v>
      </c>
      <c r="G20" s="94" t="s">
        <v>26</v>
      </c>
      <c r="H20" s="94" t="s">
        <v>26</v>
      </c>
      <c r="I20" s="56">
        <f t="shared" si="0"/>
        <v>0</v>
      </c>
    </row>
    <row r="21" spans="1:9" ht="25.25" customHeight="1">
      <c r="A21" s="215">
        <v>14</v>
      </c>
      <c r="B21" s="205" t="s">
        <v>32</v>
      </c>
      <c r="C21" s="207">
        <v>2024</v>
      </c>
      <c r="D21" s="94">
        <v>14</v>
      </c>
      <c r="E21" s="94">
        <v>9</v>
      </c>
      <c r="F21" s="94" t="s">
        <v>26</v>
      </c>
      <c r="G21" s="94" t="s">
        <v>26</v>
      </c>
      <c r="H21" s="94" t="s">
        <v>26</v>
      </c>
      <c r="I21" s="56">
        <f t="shared" si="0"/>
        <v>0</v>
      </c>
    </row>
    <row r="22" spans="1:9" ht="25.25" customHeight="1">
      <c r="A22" s="215">
        <v>15</v>
      </c>
      <c r="B22" s="205" t="s">
        <v>33</v>
      </c>
      <c r="C22" s="207">
        <v>2024</v>
      </c>
      <c r="D22" s="94">
        <v>15</v>
      </c>
      <c r="E22" s="94">
        <v>14</v>
      </c>
      <c r="F22" s="56"/>
      <c r="G22" s="56">
        <v>1</v>
      </c>
      <c r="H22" s="56"/>
      <c r="I22" s="56">
        <f t="shared" si="0"/>
        <v>1</v>
      </c>
    </row>
    <row r="23" spans="1:9" ht="25.25" customHeight="1">
      <c r="A23" s="215">
        <v>16</v>
      </c>
      <c r="B23" s="205" t="s">
        <v>34</v>
      </c>
      <c r="C23" s="207">
        <v>2024</v>
      </c>
      <c r="D23" s="94">
        <v>47</v>
      </c>
      <c r="E23" s="94"/>
      <c r="F23" s="94" t="s">
        <v>26</v>
      </c>
      <c r="G23" s="94" t="s">
        <v>26</v>
      </c>
      <c r="H23" s="94" t="s">
        <v>26</v>
      </c>
      <c r="I23" s="56">
        <f t="shared" si="0"/>
        <v>0</v>
      </c>
    </row>
    <row r="24" spans="1:9" ht="32" customHeight="1">
      <c r="A24" s="215">
        <v>17</v>
      </c>
      <c r="B24" s="205" t="s">
        <v>35</v>
      </c>
      <c r="C24" s="207">
        <v>2024</v>
      </c>
      <c r="D24" s="94">
        <v>78</v>
      </c>
      <c r="E24" s="94">
        <v>121</v>
      </c>
      <c r="F24" s="56">
        <v>50</v>
      </c>
      <c r="G24" s="56">
        <v>4</v>
      </c>
      <c r="H24" s="56"/>
      <c r="I24" s="56">
        <f t="shared" si="0"/>
        <v>54</v>
      </c>
    </row>
    <row r="25" spans="1:9" ht="25.25" customHeight="1">
      <c r="A25" s="215">
        <v>18</v>
      </c>
      <c r="B25" s="205" t="s">
        <v>36</v>
      </c>
      <c r="C25" s="207">
        <v>2024</v>
      </c>
      <c r="D25" s="399">
        <v>68</v>
      </c>
      <c r="E25" s="399">
        <v>23</v>
      </c>
      <c r="F25" s="399">
        <v>0</v>
      </c>
      <c r="G25" s="399">
        <v>0</v>
      </c>
      <c r="H25" s="400">
        <v>0</v>
      </c>
      <c r="I25" s="56">
        <f t="shared" si="0"/>
        <v>0</v>
      </c>
    </row>
    <row r="26" spans="1:9" ht="25.25" customHeight="1">
      <c r="A26" s="215">
        <v>19</v>
      </c>
      <c r="B26" s="205" t="s">
        <v>37</v>
      </c>
      <c r="C26" s="207">
        <v>2024</v>
      </c>
      <c r="D26" s="296">
        <v>21</v>
      </c>
      <c r="E26" s="296">
        <v>5</v>
      </c>
      <c r="F26" s="296">
        <v>0</v>
      </c>
      <c r="G26" s="296">
        <v>0</v>
      </c>
      <c r="H26" s="296">
        <v>0</v>
      </c>
      <c r="I26" s="56">
        <f t="shared" si="0"/>
        <v>0</v>
      </c>
    </row>
    <row r="27" spans="1:9" ht="25.25" customHeight="1">
      <c r="A27" s="215">
        <v>20</v>
      </c>
      <c r="B27" s="205" t="s">
        <v>38</v>
      </c>
      <c r="C27" s="207">
        <v>2024</v>
      </c>
      <c r="D27" s="296">
        <v>27</v>
      </c>
      <c r="E27" s="296">
        <v>15</v>
      </c>
      <c r="F27" s="296">
        <v>0</v>
      </c>
      <c r="G27" s="296">
        <v>1</v>
      </c>
      <c r="H27" s="336">
        <v>0</v>
      </c>
      <c r="I27" s="56">
        <f t="shared" si="0"/>
        <v>1</v>
      </c>
    </row>
    <row r="28" spans="1:9" ht="25.25" customHeight="1">
      <c r="A28" s="215">
        <v>21</v>
      </c>
      <c r="B28" s="205" t="s">
        <v>39</v>
      </c>
      <c r="C28" s="207">
        <v>2024</v>
      </c>
      <c r="D28" s="296">
        <v>63</v>
      </c>
      <c r="E28" s="296">
        <v>0</v>
      </c>
      <c r="F28" s="296">
        <v>0</v>
      </c>
      <c r="G28" s="296">
        <v>0</v>
      </c>
      <c r="H28" s="296">
        <v>0</v>
      </c>
      <c r="I28" s="56">
        <f t="shared" si="0"/>
        <v>0</v>
      </c>
    </row>
    <row r="29" spans="1:9" ht="25.25" customHeight="1">
      <c r="A29" s="215">
        <v>22</v>
      </c>
      <c r="B29" s="205" t="s">
        <v>40</v>
      </c>
      <c r="C29" s="207">
        <v>2024</v>
      </c>
      <c r="D29" s="296">
        <v>23</v>
      </c>
      <c r="E29" s="296">
        <v>3</v>
      </c>
      <c r="F29" s="296">
        <v>0</v>
      </c>
      <c r="G29" s="296">
        <v>0</v>
      </c>
      <c r="H29" s="296">
        <v>0</v>
      </c>
      <c r="I29" s="56">
        <f t="shared" si="0"/>
        <v>0</v>
      </c>
    </row>
    <row r="30" spans="1:9" ht="25.25" customHeight="1">
      <c r="A30" s="215">
        <v>23</v>
      </c>
      <c r="B30" s="205" t="s">
        <v>42</v>
      </c>
      <c r="C30" s="207">
        <v>2024</v>
      </c>
      <c r="D30" s="296">
        <v>32</v>
      </c>
      <c r="E30" s="296">
        <v>1</v>
      </c>
      <c r="F30" s="296">
        <v>0</v>
      </c>
      <c r="G30" s="296">
        <v>0</v>
      </c>
      <c r="H30" s="296">
        <v>0</v>
      </c>
      <c r="I30" s="56">
        <f t="shared" si="0"/>
        <v>0</v>
      </c>
    </row>
    <row r="31" spans="1:9" ht="25.25" customHeight="1">
      <c r="A31" s="215">
        <v>24</v>
      </c>
      <c r="B31" s="205" t="s">
        <v>41</v>
      </c>
      <c r="C31" s="207">
        <v>2024</v>
      </c>
      <c r="D31" s="296">
        <v>23</v>
      </c>
      <c r="E31" s="296">
        <v>6</v>
      </c>
      <c r="F31" s="296">
        <v>0</v>
      </c>
      <c r="G31" s="296">
        <v>0</v>
      </c>
      <c r="H31" s="296">
        <v>0</v>
      </c>
      <c r="I31" s="56">
        <f t="shared" si="0"/>
        <v>0</v>
      </c>
    </row>
    <row r="32" spans="1:9" ht="25.25" customHeight="1">
      <c r="A32" s="215">
        <v>25</v>
      </c>
      <c r="B32" s="205" t="s">
        <v>43</v>
      </c>
      <c r="C32" s="207">
        <v>2024</v>
      </c>
      <c r="D32" s="296">
        <v>7</v>
      </c>
      <c r="E32" s="296">
        <v>13</v>
      </c>
      <c r="F32" s="296">
        <v>0</v>
      </c>
      <c r="G32" s="296">
        <v>0</v>
      </c>
      <c r="H32" s="296">
        <v>0</v>
      </c>
      <c r="I32" s="56">
        <f t="shared" si="0"/>
        <v>0</v>
      </c>
    </row>
    <row r="33" spans="1:10" ht="25.25" customHeight="1">
      <c r="A33" s="215">
        <v>26</v>
      </c>
      <c r="B33" s="205" t="s">
        <v>44</v>
      </c>
      <c r="C33" s="207">
        <v>2024</v>
      </c>
      <c r="D33" s="296">
        <v>0</v>
      </c>
      <c r="E33" s="296">
        <v>0</v>
      </c>
      <c r="F33" s="296">
        <v>0</v>
      </c>
      <c r="G33" s="296">
        <v>0</v>
      </c>
      <c r="H33" s="296">
        <v>0</v>
      </c>
      <c r="I33" s="56">
        <f t="shared" si="0"/>
        <v>0</v>
      </c>
    </row>
    <row r="34" spans="1:10" ht="28.25" customHeight="1">
      <c r="A34" s="453" t="s">
        <v>9</v>
      </c>
      <c r="B34" s="453"/>
      <c r="C34" s="453"/>
      <c r="D34" s="207">
        <f t="shared" ref="D34:I34" si="1">SUM(D8:D33)</f>
        <v>1225</v>
      </c>
      <c r="E34" s="204">
        <v>699</v>
      </c>
      <c r="F34" s="206">
        <v>72</v>
      </c>
      <c r="G34" s="206">
        <v>34</v>
      </c>
      <c r="H34" s="206">
        <v>3</v>
      </c>
      <c r="I34" s="206">
        <f>SUM(F34:H34)</f>
        <v>109</v>
      </c>
    </row>
    <row r="35" spans="1:10" ht="21.9" customHeight="1">
      <c r="B35" s="401" t="s">
        <v>73</v>
      </c>
      <c r="C35" s="402"/>
      <c r="D35" s="403"/>
      <c r="E35" s="404">
        <f>((I34*F35)/E34)*100</f>
        <v>15.593705293276109</v>
      </c>
      <c r="F35" s="221">
        <v>1</v>
      </c>
    </row>
    <row r="36" spans="1:10" ht="15.75" customHeight="1">
      <c r="F36" s="252" t="s">
        <v>74</v>
      </c>
    </row>
    <row r="38" spans="1:10" ht="18" customHeight="1">
      <c r="B38" s="398"/>
      <c r="C38" s="252"/>
      <c r="D38" s="45"/>
      <c r="H38" s="44"/>
      <c r="I38" s="45"/>
      <c r="J38" s="45"/>
    </row>
    <row r="39" spans="1:10" ht="18" customHeight="1">
      <c r="B39" s="457"/>
      <c r="C39" s="457"/>
      <c r="D39" s="45"/>
      <c r="H39" s="44"/>
      <c r="I39" s="45"/>
      <c r="J39" s="45"/>
    </row>
    <row r="40" spans="1:10" ht="18" customHeight="1">
      <c r="H40" s="45"/>
      <c r="I40" s="45"/>
      <c r="J40" s="45"/>
    </row>
    <row r="41" spans="1:10" ht="18" customHeight="1">
      <c r="H41" s="45"/>
      <c r="I41" s="45"/>
      <c r="J41" s="45"/>
    </row>
    <row r="42" spans="1:10" ht="18" customHeight="1">
      <c r="H42" s="438"/>
      <c r="I42" s="438"/>
      <c r="J42" s="438"/>
    </row>
    <row r="43" spans="1:10" ht="18" customHeight="1">
      <c r="H43" s="44"/>
      <c r="I43" s="45"/>
      <c r="J43" s="45"/>
    </row>
    <row r="45" spans="1:10" ht="15.75" customHeight="1">
      <c r="H45" s="44" t="s">
        <v>45</v>
      </c>
      <c r="I45" s="45"/>
      <c r="J45" s="45"/>
    </row>
    <row r="46" spans="1:10" ht="15.75" customHeight="1">
      <c r="H46" s="44" t="s">
        <v>46</v>
      </c>
      <c r="I46" s="45"/>
      <c r="J46" s="45"/>
    </row>
    <row r="47" spans="1:10" ht="15.75" customHeight="1">
      <c r="H47" s="45"/>
      <c r="I47" s="45"/>
      <c r="J47" s="45"/>
    </row>
    <row r="48" spans="1:10" ht="15.75" customHeight="1">
      <c r="H48" s="45"/>
      <c r="I48" s="45"/>
      <c r="J48" s="45"/>
    </row>
    <row r="49" spans="2:10" ht="15.75" customHeight="1">
      <c r="H49" s="438" t="s">
        <v>47</v>
      </c>
      <c r="I49" s="438"/>
      <c r="J49" s="438"/>
    </row>
    <row r="50" spans="2:10" ht="15.75" customHeight="1">
      <c r="H50" s="44" t="s">
        <v>48</v>
      </c>
      <c r="I50" s="45"/>
      <c r="J50" s="45"/>
    </row>
    <row r="52" spans="2:10" ht="15.75" customHeight="1">
      <c r="B52" s="405" t="s">
        <v>50</v>
      </c>
      <c r="C52" s="393">
        <f>D34/(D34*(2.5%*2.5%)+1)</f>
        <v>693.80530973451323</v>
      </c>
      <c r="D52" s="45"/>
    </row>
    <row r="53" spans="2:10" ht="15.75" customHeight="1">
      <c r="B53" s="394"/>
      <c r="C53" s="199"/>
      <c r="D53" s="45"/>
    </row>
    <row r="54" spans="2:10" ht="40.25" customHeight="1">
      <c r="B54" s="204" t="s">
        <v>71</v>
      </c>
      <c r="C54" s="204" t="s">
        <v>56</v>
      </c>
      <c r="D54" s="208" t="s">
        <v>57</v>
      </c>
    </row>
    <row r="55" spans="2:10" ht="40.25" customHeight="1">
      <c r="B55" s="208" t="s">
        <v>72</v>
      </c>
      <c r="C55" s="221">
        <v>1</v>
      </c>
      <c r="D55" s="204">
        <f>((I34*C55)/E34)*100</f>
        <v>15.593705293276109</v>
      </c>
    </row>
  </sheetData>
  <mergeCells count="11">
    <mergeCell ref="F6:H6"/>
    <mergeCell ref="A34:C34"/>
    <mergeCell ref="B39:C39"/>
    <mergeCell ref="H42:J42"/>
    <mergeCell ref="H49:J49"/>
    <mergeCell ref="A6:A7"/>
    <mergeCell ref="B6:B7"/>
    <mergeCell ref="C6:C7"/>
    <mergeCell ref="D6:D7"/>
    <mergeCell ref="E6:E7"/>
    <mergeCell ref="I6:I7"/>
  </mergeCells>
  <pageMargins left="0.75" right="0.118055555555556" top="0.74791666666666701" bottom="0.55069444444444404" header="0.5" footer="0.5"/>
  <pageSetup paperSize="5" scale="91" orientation="landscape"/>
  <rowBreaks count="1" manualBreakCount="1">
    <brk id="51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outlinePr summaryBelow="0" summaryRight="0"/>
  </sheetPr>
  <dimension ref="A4:L48"/>
  <sheetViews>
    <sheetView zoomScale="80" zoomScaleNormal="80" zoomScaleSheetLayoutView="70" workbookViewId="0">
      <pane ySplit="8" topLeftCell="A33" activePane="bottomLeft" state="frozen"/>
      <selection pane="bottomLeft" activeCell="L37" sqref="L37"/>
    </sheetView>
  </sheetViews>
  <sheetFormatPr defaultColWidth="9" defaultRowHeight="15.75" customHeight="1"/>
  <cols>
    <col min="1" max="1" width="5.6328125" style="198" customWidth="1"/>
    <col min="2" max="2" width="27.6328125" style="198" customWidth="1"/>
    <col min="3" max="3" width="17.453125" style="198" customWidth="1"/>
    <col min="4" max="4" width="9.90625" style="198" customWidth="1"/>
    <col min="5" max="5" width="12" style="198" customWidth="1"/>
    <col min="6" max="6" width="17.453125" style="198" customWidth="1"/>
    <col min="7" max="7" width="12.90625" style="198" customWidth="1"/>
    <col min="8" max="10" width="15.54296875" style="198" customWidth="1"/>
    <col min="11" max="11" width="13.453125" style="198" customWidth="1"/>
    <col min="12" max="12" width="10.08984375" style="198" customWidth="1"/>
    <col min="13" max="16384" width="9" style="198"/>
  </cols>
  <sheetData>
    <row r="4" spans="1:12" ht="15.75" customHeight="1">
      <c r="A4" s="397"/>
      <c r="B4" s="379"/>
      <c r="C4" s="379"/>
      <c r="D4" s="379"/>
      <c r="E4" s="379"/>
    </row>
    <row r="5" spans="1:12" ht="15.75" customHeight="1">
      <c r="A5" s="380"/>
      <c r="B5" s="381"/>
      <c r="C5" s="382"/>
      <c r="D5" s="382"/>
      <c r="E5" s="382"/>
      <c r="F5" s="383"/>
      <c r="G5" s="383"/>
      <c r="H5" s="383"/>
      <c r="I5" s="383"/>
      <c r="J5" s="383"/>
      <c r="K5" s="383"/>
      <c r="L5" s="381"/>
    </row>
    <row r="6" spans="1:12" ht="15.75" customHeight="1">
      <c r="A6" s="439" t="s">
        <v>65</v>
      </c>
      <c r="B6" s="439" t="s">
        <v>3</v>
      </c>
      <c r="C6" s="440" t="s">
        <v>66</v>
      </c>
      <c r="D6" s="441" t="s">
        <v>5</v>
      </c>
      <c r="E6" s="441" t="s">
        <v>6</v>
      </c>
      <c r="F6" s="443" t="s">
        <v>75</v>
      </c>
      <c r="G6" s="444"/>
      <c r="H6" s="444"/>
      <c r="I6" s="444"/>
      <c r="J6" s="444"/>
      <c r="K6" s="444"/>
      <c r="L6" s="463" t="s">
        <v>9</v>
      </c>
    </row>
    <row r="7" spans="1:12" ht="15.75" customHeight="1">
      <c r="A7" s="444"/>
      <c r="B7" s="444"/>
      <c r="C7" s="444"/>
      <c r="D7" s="441"/>
      <c r="E7" s="441"/>
      <c r="F7" s="464" t="s">
        <v>76</v>
      </c>
      <c r="G7" s="444"/>
      <c r="H7" s="464" t="s">
        <v>77</v>
      </c>
      <c r="I7" s="464"/>
      <c r="J7" s="464" t="s">
        <v>78</v>
      </c>
      <c r="K7" s="464"/>
      <c r="L7" s="444"/>
    </row>
    <row r="8" spans="1:12" ht="85.25" customHeight="1">
      <c r="A8" s="444"/>
      <c r="B8" s="444"/>
      <c r="C8" s="444"/>
      <c r="D8" s="441"/>
      <c r="E8" s="441"/>
      <c r="F8" s="279" t="s">
        <v>79</v>
      </c>
      <c r="G8" s="279" t="s">
        <v>80</v>
      </c>
      <c r="H8" s="279" t="s">
        <v>79</v>
      </c>
      <c r="I8" s="279" t="s">
        <v>80</v>
      </c>
      <c r="J8" s="279" t="s">
        <v>81</v>
      </c>
      <c r="K8" s="279" t="s">
        <v>82</v>
      </c>
      <c r="L8" s="444"/>
    </row>
    <row r="9" spans="1:12" ht="25.25" customHeight="1">
      <c r="A9" s="215">
        <v>1</v>
      </c>
      <c r="B9" s="205" t="s">
        <v>18</v>
      </c>
      <c r="C9" s="206">
        <v>2024</v>
      </c>
      <c r="D9" s="206">
        <v>94</v>
      </c>
      <c r="E9" s="206">
        <v>93</v>
      </c>
      <c r="F9" s="206">
        <v>20</v>
      </c>
      <c r="G9" s="206">
        <v>4</v>
      </c>
      <c r="H9" s="206">
        <v>44</v>
      </c>
      <c r="I9" s="206">
        <v>1</v>
      </c>
      <c r="J9" s="206">
        <v>28</v>
      </c>
      <c r="K9" s="206">
        <v>8</v>
      </c>
      <c r="L9" s="207">
        <f t="shared" ref="L9:L34" si="0">SUM(G9:K9)</f>
        <v>85</v>
      </c>
    </row>
    <row r="10" spans="1:12" ht="25.25" customHeight="1">
      <c r="A10" s="215">
        <v>2</v>
      </c>
      <c r="B10" s="205" t="s">
        <v>19</v>
      </c>
      <c r="C10" s="207">
        <v>2024</v>
      </c>
      <c r="D10" s="207">
        <v>108</v>
      </c>
      <c r="E10" s="207">
        <v>61</v>
      </c>
      <c r="F10" s="207">
        <v>6</v>
      </c>
      <c r="G10" s="207">
        <v>1</v>
      </c>
      <c r="H10" s="207">
        <v>0</v>
      </c>
      <c r="I10" s="207">
        <v>0</v>
      </c>
      <c r="J10" s="207">
        <v>4</v>
      </c>
      <c r="K10" s="207">
        <v>3</v>
      </c>
      <c r="L10" s="207">
        <f t="shared" si="0"/>
        <v>8</v>
      </c>
    </row>
    <row r="11" spans="1:12" ht="25.25" customHeight="1">
      <c r="A11" s="215">
        <v>3</v>
      </c>
      <c r="B11" s="205" t="s">
        <v>20</v>
      </c>
      <c r="C11" s="207">
        <v>2024</v>
      </c>
      <c r="D11" s="207">
        <v>111</v>
      </c>
      <c r="E11" s="207">
        <v>23</v>
      </c>
      <c r="F11" s="207">
        <v>1</v>
      </c>
      <c r="G11" s="207">
        <v>0</v>
      </c>
      <c r="H11" s="207">
        <v>1</v>
      </c>
      <c r="I11" s="207">
        <v>1</v>
      </c>
      <c r="J11" s="207">
        <v>3</v>
      </c>
      <c r="K11" s="207">
        <v>0</v>
      </c>
      <c r="L11" s="207">
        <f t="shared" si="0"/>
        <v>5</v>
      </c>
    </row>
    <row r="12" spans="1:12" ht="25.25" customHeight="1">
      <c r="A12" s="215">
        <v>4</v>
      </c>
      <c r="B12" s="205" t="s">
        <v>21</v>
      </c>
      <c r="C12" s="207">
        <v>2024</v>
      </c>
      <c r="D12" s="207">
        <v>69</v>
      </c>
      <c r="E12" s="207">
        <v>38</v>
      </c>
      <c r="F12" s="207">
        <v>1</v>
      </c>
      <c r="G12" s="207">
        <v>2</v>
      </c>
      <c r="H12" s="207">
        <v>0</v>
      </c>
      <c r="I12" s="207">
        <v>1</v>
      </c>
      <c r="J12" s="207">
        <v>2</v>
      </c>
      <c r="K12" s="207">
        <v>2</v>
      </c>
      <c r="L12" s="207">
        <f t="shared" si="0"/>
        <v>7</v>
      </c>
    </row>
    <row r="13" spans="1:12" ht="25.25" customHeight="1">
      <c r="A13" s="215">
        <v>5</v>
      </c>
      <c r="B13" s="205" t="s">
        <v>22</v>
      </c>
      <c r="C13" s="207">
        <v>2024</v>
      </c>
      <c r="D13" s="207">
        <v>53</v>
      </c>
      <c r="E13" s="207">
        <v>27</v>
      </c>
      <c r="F13" s="207">
        <v>0</v>
      </c>
      <c r="G13" s="207">
        <v>1</v>
      </c>
      <c r="H13" s="207">
        <v>0</v>
      </c>
      <c r="I13" s="207">
        <v>0</v>
      </c>
      <c r="J13" s="207">
        <v>1</v>
      </c>
      <c r="K13" s="207">
        <v>0</v>
      </c>
      <c r="L13" s="207">
        <f t="shared" si="0"/>
        <v>2</v>
      </c>
    </row>
    <row r="14" spans="1:12" ht="25.25" customHeight="1">
      <c r="A14" s="215">
        <v>6</v>
      </c>
      <c r="B14" s="205" t="s">
        <v>23</v>
      </c>
      <c r="C14" s="207">
        <v>2024</v>
      </c>
      <c r="D14" s="207">
        <v>51</v>
      </c>
      <c r="E14" s="207">
        <v>51</v>
      </c>
      <c r="F14" s="207">
        <v>8</v>
      </c>
      <c r="G14" s="207">
        <v>10</v>
      </c>
      <c r="H14" s="207">
        <v>3</v>
      </c>
      <c r="I14" s="207">
        <v>8</v>
      </c>
      <c r="J14" s="207">
        <v>12</v>
      </c>
      <c r="K14" s="207">
        <v>17</v>
      </c>
      <c r="L14" s="207">
        <f t="shared" si="0"/>
        <v>50</v>
      </c>
    </row>
    <row r="15" spans="1:12" ht="25.25" customHeight="1">
      <c r="A15" s="215">
        <v>7</v>
      </c>
      <c r="B15" s="205" t="s">
        <v>24</v>
      </c>
      <c r="C15" s="207">
        <v>2024</v>
      </c>
      <c r="D15" s="207">
        <v>24</v>
      </c>
      <c r="E15" s="207">
        <v>16</v>
      </c>
      <c r="F15" s="207">
        <v>1</v>
      </c>
      <c r="G15" s="207">
        <v>2</v>
      </c>
      <c r="H15" s="207">
        <v>0</v>
      </c>
      <c r="I15" s="207">
        <v>0</v>
      </c>
      <c r="J15" s="207">
        <v>0</v>
      </c>
      <c r="K15" s="207">
        <v>2</v>
      </c>
      <c r="L15" s="207">
        <f t="shared" si="0"/>
        <v>4</v>
      </c>
    </row>
    <row r="16" spans="1:12" ht="25.25" customHeight="1">
      <c r="A16" s="215">
        <v>8</v>
      </c>
      <c r="B16" s="205" t="s">
        <v>25</v>
      </c>
      <c r="C16" s="207">
        <v>2024</v>
      </c>
      <c r="D16" s="94">
        <v>62</v>
      </c>
      <c r="E16" s="94">
        <v>35</v>
      </c>
      <c r="F16" s="56" t="s">
        <v>26</v>
      </c>
      <c r="G16" s="56">
        <v>5</v>
      </c>
      <c r="H16" s="56" t="s">
        <v>26</v>
      </c>
      <c r="I16" s="56">
        <v>3</v>
      </c>
      <c r="J16" s="56" t="s">
        <v>26</v>
      </c>
      <c r="K16" s="56">
        <v>5</v>
      </c>
      <c r="L16" s="207">
        <f t="shared" si="0"/>
        <v>13</v>
      </c>
    </row>
    <row r="17" spans="1:12" ht="25.25" customHeight="1">
      <c r="A17" s="215">
        <v>9</v>
      </c>
      <c r="B17" s="205" t="s">
        <v>27</v>
      </c>
      <c r="C17" s="207">
        <v>2024</v>
      </c>
      <c r="D17" s="94">
        <v>72</v>
      </c>
      <c r="E17" s="94">
        <v>56</v>
      </c>
      <c r="F17" s="56">
        <v>5</v>
      </c>
      <c r="G17" s="56">
        <v>3</v>
      </c>
      <c r="H17" s="56">
        <v>3</v>
      </c>
      <c r="I17" s="56">
        <v>2</v>
      </c>
      <c r="J17" s="56" t="s">
        <v>26</v>
      </c>
      <c r="K17" s="56">
        <v>5</v>
      </c>
      <c r="L17" s="207">
        <f t="shared" si="0"/>
        <v>13</v>
      </c>
    </row>
    <row r="18" spans="1:12" ht="25.25" customHeight="1">
      <c r="A18" s="215">
        <v>10</v>
      </c>
      <c r="B18" s="205" t="s">
        <v>28</v>
      </c>
      <c r="C18" s="207">
        <v>2024</v>
      </c>
      <c r="D18" s="94">
        <v>58</v>
      </c>
      <c r="E18" s="94">
        <v>30</v>
      </c>
      <c r="F18" s="56">
        <v>5</v>
      </c>
      <c r="G18" s="56">
        <v>15</v>
      </c>
      <c r="H18" s="56">
        <v>5</v>
      </c>
      <c r="I18" s="56">
        <v>5</v>
      </c>
      <c r="J18" s="56">
        <v>20</v>
      </c>
      <c r="K18" s="56">
        <v>10</v>
      </c>
      <c r="L18" s="207">
        <f t="shared" si="0"/>
        <v>55</v>
      </c>
    </row>
    <row r="19" spans="1:12" ht="25.25" customHeight="1">
      <c r="A19" s="215">
        <v>11</v>
      </c>
      <c r="B19" s="205" t="s">
        <v>29</v>
      </c>
      <c r="C19" s="207">
        <v>2024</v>
      </c>
      <c r="D19" s="94">
        <v>33</v>
      </c>
      <c r="E19" s="94" t="s">
        <v>26</v>
      </c>
      <c r="F19" s="56"/>
      <c r="G19" s="56"/>
      <c r="H19" s="56"/>
      <c r="I19" s="56"/>
      <c r="J19" s="56"/>
      <c r="K19" s="56"/>
      <c r="L19" s="207">
        <f t="shared" si="0"/>
        <v>0</v>
      </c>
    </row>
    <row r="20" spans="1:12" ht="25.25" customHeight="1">
      <c r="A20" s="215">
        <v>12</v>
      </c>
      <c r="B20" s="205" t="s">
        <v>30</v>
      </c>
      <c r="C20" s="207">
        <v>2024</v>
      </c>
      <c r="D20" s="94">
        <v>42</v>
      </c>
      <c r="E20" s="94" t="s">
        <v>26</v>
      </c>
      <c r="F20" s="56"/>
      <c r="G20" s="56"/>
      <c r="H20" s="56"/>
      <c r="I20" s="56"/>
      <c r="J20" s="56"/>
      <c r="K20" s="56"/>
      <c r="L20" s="207">
        <f t="shared" si="0"/>
        <v>0</v>
      </c>
    </row>
    <row r="21" spans="1:12" ht="25.25" customHeight="1">
      <c r="A21" s="215">
        <v>13</v>
      </c>
      <c r="B21" s="205" t="s">
        <v>31</v>
      </c>
      <c r="C21" s="207">
        <v>2024</v>
      </c>
      <c r="D21" s="94">
        <v>30</v>
      </c>
      <c r="E21" s="94" t="s">
        <v>26</v>
      </c>
      <c r="F21" s="56"/>
      <c r="G21" s="56"/>
      <c r="H21" s="56"/>
      <c r="I21" s="56"/>
      <c r="J21" s="56"/>
      <c r="K21" s="56"/>
      <c r="L21" s="207">
        <f t="shared" si="0"/>
        <v>0</v>
      </c>
    </row>
    <row r="22" spans="1:12" ht="25.25" customHeight="1">
      <c r="A22" s="215">
        <v>14</v>
      </c>
      <c r="B22" s="205" t="s">
        <v>32</v>
      </c>
      <c r="C22" s="207">
        <v>2024</v>
      </c>
      <c r="D22" s="94">
        <v>14</v>
      </c>
      <c r="E22" s="94">
        <v>9</v>
      </c>
      <c r="F22" s="94" t="s">
        <v>26</v>
      </c>
      <c r="G22" s="94">
        <v>2</v>
      </c>
      <c r="H22" s="94" t="s">
        <v>26</v>
      </c>
      <c r="I22" s="94" t="s">
        <v>26</v>
      </c>
      <c r="J22" s="94">
        <v>1</v>
      </c>
      <c r="K22" s="94">
        <v>1</v>
      </c>
      <c r="L22" s="207">
        <f t="shared" si="0"/>
        <v>4</v>
      </c>
    </row>
    <row r="23" spans="1:12" ht="25.25" customHeight="1">
      <c r="A23" s="215">
        <v>15</v>
      </c>
      <c r="B23" s="205" t="s">
        <v>33</v>
      </c>
      <c r="C23" s="207">
        <v>2024</v>
      </c>
      <c r="D23" s="94">
        <v>15</v>
      </c>
      <c r="E23" s="94">
        <v>14</v>
      </c>
      <c r="F23" s="94" t="s">
        <v>26</v>
      </c>
      <c r="G23" s="94" t="s">
        <v>26</v>
      </c>
      <c r="H23" s="94" t="s">
        <v>26</v>
      </c>
      <c r="I23" s="94" t="s">
        <v>26</v>
      </c>
      <c r="J23" s="94" t="s">
        <v>26</v>
      </c>
      <c r="K23" s="56">
        <v>3</v>
      </c>
      <c r="L23" s="207">
        <f t="shared" si="0"/>
        <v>3</v>
      </c>
    </row>
    <row r="24" spans="1:12" ht="25.25" customHeight="1">
      <c r="A24" s="215">
        <v>16</v>
      </c>
      <c r="B24" s="205" t="s">
        <v>34</v>
      </c>
      <c r="C24" s="207">
        <v>2024</v>
      </c>
      <c r="D24" s="94">
        <v>47</v>
      </c>
      <c r="E24" s="94"/>
      <c r="F24" s="94" t="s">
        <v>26</v>
      </c>
      <c r="G24" s="94" t="s">
        <v>26</v>
      </c>
      <c r="H24" s="94" t="s">
        <v>26</v>
      </c>
      <c r="I24" s="94" t="s">
        <v>26</v>
      </c>
      <c r="J24" s="94" t="s">
        <v>26</v>
      </c>
      <c r="K24" s="56" t="s">
        <v>26</v>
      </c>
      <c r="L24" s="207">
        <f t="shared" si="0"/>
        <v>0</v>
      </c>
    </row>
    <row r="25" spans="1:12" ht="25.25" customHeight="1" thickBot="1">
      <c r="A25" s="215">
        <v>17</v>
      </c>
      <c r="B25" s="205" t="s">
        <v>35</v>
      </c>
      <c r="C25" s="207">
        <v>2024</v>
      </c>
      <c r="D25" s="94">
        <v>78</v>
      </c>
      <c r="E25" s="94">
        <v>121</v>
      </c>
      <c r="F25" s="94" t="s">
        <v>26</v>
      </c>
      <c r="G25" s="94" t="s">
        <v>26</v>
      </c>
      <c r="H25" s="94">
        <v>5</v>
      </c>
      <c r="I25" s="94" t="s">
        <v>26</v>
      </c>
      <c r="J25" s="94" t="s">
        <v>26</v>
      </c>
      <c r="K25" s="94" t="s">
        <v>26</v>
      </c>
      <c r="L25" s="207">
        <f t="shared" si="0"/>
        <v>5</v>
      </c>
    </row>
    <row r="26" spans="1:12" ht="25.25" customHeight="1" thickBot="1">
      <c r="A26" s="215">
        <v>18</v>
      </c>
      <c r="B26" s="292" t="s">
        <v>36</v>
      </c>
      <c r="C26" s="206">
        <v>2024</v>
      </c>
      <c r="D26" s="293">
        <v>68</v>
      </c>
      <c r="E26" s="293">
        <v>23</v>
      </c>
      <c r="F26" s="293">
        <v>0</v>
      </c>
      <c r="G26" s="293">
        <v>0</v>
      </c>
      <c r="H26" s="293">
        <v>0</v>
      </c>
      <c r="I26" s="293">
        <v>0</v>
      </c>
      <c r="J26" s="293">
        <v>0</v>
      </c>
      <c r="K26" s="293">
        <v>0</v>
      </c>
      <c r="L26" s="207">
        <f t="shared" si="0"/>
        <v>0</v>
      </c>
    </row>
    <row r="27" spans="1:12" ht="25.25" customHeight="1" thickBot="1">
      <c r="A27" s="215">
        <v>19</v>
      </c>
      <c r="B27" s="59" t="s">
        <v>37</v>
      </c>
      <c r="C27" s="206">
        <v>2024</v>
      </c>
      <c r="D27" s="296">
        <v>21</v>
      </c>
      <c r="E27" s="296">
        <v>5</v>
      </c>
      <c r="F27" s="296">
        <v>0</v>
      </c>
      <c r="G27" s="296">
        <v>4</v>
      </c>
      <c r="H27" s="296">
        <v>0</v>
      </c>
      <c r="I27" s="296">
        <v>0</v>
      </c>
      <c r="J27" s="296">
        <v>0</v>
      </c>
      <c r="K27" s="296">
        <v>0</v>
      </c>
      <c r="L27" s="207">
        <f t="shared" si="0"/>
        <v>4</v>
      </c>
    </row>
    <row r="28" spans="1:12" ht="25.25" customHeight="1" thickBot="1">
      <c r="A28" s="215">
        <v>20</v>
      </c>
      <c r="B28" s="59" t="s">
        <v>38</v>
      </c>
      <c r="C28" s="206">
        <v>2024</v>
      </c>
      <c r="D28" s="296">
        <v>27</v>
      </c>
      <c r="E28" s="296">
        <v>15</v>
      </c>
      <c r="F28" s="296">
        <v>0</v>
      </c>
      <c r="G28" s="296">
        <v>3</v>
      </c>
      <c r="H28" s="296">
        <v>0</v>
      </c>
      <c r="I28" s="296">
        <v>0</v>
      </c>
      <c r="J28" s="296">
        <v>1</v>
      </c>
      <c r="K28" s="296">
        <v>0</v>
      </c>
      <c r="L28" s="207">
        <f t="shared" si="0"/>
        <v>4</v>
      </c>
    </row>
    <row r="29" spans="1:12" ht="25.25" customHeight="1" thickBot="1">
      <c r="A29" s="215">
        <v>21</v>
      </c>
      <c r="B29" s="59" t="s">
        <v>39</v>
      </c>
      <c r="C29" s="206">
        <v>2024</v>
      </c>
      <c r="D29" s="296">
        <v>63</v>
      </c>
      <c r="E29" s="296">
        <v>0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6">
        <v>0</v>
      </c>
      <c r="L29" s="207">
        <f t="shared" si="0"/>
        <v>0</v>
      </c>
    </row>
    <row r="30" spans="1:12" ht="25.25" customHeight="1" thickBot="1">
      <c r="A30" s="215">
        <v>22</v>
      </c>
      <c r="B30" s="59" t="s">
        <v>40</v>
      </c>
      <c r="C30" s="206">
        <v>2024</v>
      </c>
      <c r="D30" s="296">
        <v>23</v>
      </c>
      <c r="E30" s="296">
        <v>3</v>
      </c>
      <c r="F30" s="296">
        <v>0</v>
      </c>
      <c r="G30" s="296">
        <v>3</v>
      </c>
      <c r="H30" s="296">
        <v>0</v>
      </c>
      <c r="I30" s="296">
        <v>0</v>
      </c>
      <c r="J30" s="296">
        <v>0</v>
      </c>
      <c r="K30" s="296">
        <v>0</v>
      </c>
      <c r="L30" s="207">
        <f t="shared" si="0"/>
        <v>3</v>
      </c>
    </row>
    <row r="31" spans="1:12" ht="25.25" customHeight="1" thickBot="1">
      <c r="A31" s="215">
        <v>23</v>
      </c>
      <c r="B31" s="59" t="s">
        <v>41</v>
      </c>
      <c r="C31" s="206">
        <v>2024</v>
      </c>
      <c r="D31" s="296">
        <v>32</v>
      </c>
      <c r="E31" s="296">
        <v>1</v>
      </c>
      <c r="F31" s="296">
        <v>0</v>
      </c>
      <c r="G31" s="296">
        <v>0</v>
      </c>
      <c r="H31" s="296">
        <v>0</v>
      </c>
      <c r="I31" s="296">
        <v>0</v>
      </c>
      <c r="J31" s="296">
        <v>0</v>
      </c>
      <c r="K31" s="296">
        <v>0</v>
      </c>
      <c r="L31" s="207">
        <f t="shared" si="0"/>
        <v>0</v>
      </c>
    </row>
    <row r="32" spans="1:12" ht="25.25" customHeight="1" thickBot="1">
      <c r="A32" s="215">
        <v>24</v>
      </c>
      <c r="B32" s="59" t="s">
        <v>42</v>
      </c>
      <c r="C32" s="206">
        <v>2024</v>
      </c>
      <c r="D32" s="296">
        <v>23</v>
      </c>
      <c r="E32" s="296">
        <v>6</v>
      </c>
      <c r="F32" s="296">
        <v>0</v>
      </c>
      <c r="G32" s="296">
        <v>0</v>
      </c>
      <c r="H32" s="296">
        <v>0</v>
      </c>
      <c r="I32" s="296">
        <v>1</v>
      </c>
      <c r="J32" s="296">
        <v>4</v>
      </c>
      <c r="K32" s="296">
        <v>1</v>
      </c>
      <c r="L32" s="207">
        <f t="shared" si="0"/>
        <v>6</v>
      </c>
    </row>
    <row r="33" spans="1:12" ht="25.25" customHeight="1" thickBot="1">
      <c r="A33" s="215">
        <v>25</v>
      </c>
      <c r="B33" s="59" t="s">
        <v>43</v>
      </c>
      <c r="C33" s="206">
        <v>2024</v>
      </c>
      <c r="D33" s="296">
        <v>7</v>
      </c>
      <c r="E33" s="296">
        <v>13</v>
      </c>
      <c r="F33" s="296">
        <v>0</v>
      </c>
      <c r="G33" s="296">
        <v>0</v>
      </c>
      <c r="H33" s="296">
        <v>0</v>
      </c>
      <c r="I33" s="296">
        <v>0</v>
      </c>
      <c r="J33" s="296">
        <v>0</v>
      </c>
      <c r="K33" s="296">
        <v>0</v>
      </c>
      <c r="L33" s="207">
        <f t="shared" si="0"/>
        <v>0</v>
      </c>
    </row>
    <row r="34" spans="1:12" ht="25.25" customHeight="1" thickBot="1">
      <c r="A34" s="215">
        <v>26</v>
      </c>
      <c r="B34" s="59" t="s">
        <v>44</v>
      </c>
      <c r="C34" s="206">
        <v>2024</v>
      </c>
      <c r="D34" s="296">
        <v>0</v>
      </c>
      <c r="E34" s="296">
        <v>0</v>
      </c>
      <c r="F34" s="296">
        <v>0</v>
      </c>
      <c r="G34" s="296">
        <v>0</v>
      </c>
      <c r="H34" s="296">
        <v>0</v>
      </c>
      <c r="I34" s="296">
        <v>0</v>
      </c>
      <c r="J34" s="296">
        <v>0</v>
      </c>
      <c r="K34" s="296">
        <v>0</v>
      </c>
      <c r="L34" s="207">
        <f t="shared" si="0"/>
        <v>0</v>
      </c>
    </row>
    <row r="35" spans="1:12" ht="30" customHeight="1">
      <c r="A35" s="453" t="s">
        <v>9</v>
      </c>
      <c r="B35" s="453"/>
      <c r="C35" s="453"/>
      <c r="D35" s="207">
        <f t="shared" ref="D35:L35" si="1">SUM(D9:D34)</f>
        <v>1225</v>
      </c>
      <c r="E35" s="221">
        <v>699</v>
      </c>
      <c r="F35" s="221">
        <v>267</v>
      </c>
      <c r="G35" s="221">
        <v>128</v>
      </c>
      <c r="H35" s="221">
        <v>101</v>
      </c>
      <c r="I35" s="221">
        <v>416</v>
      </c>
      <c r="J35" s="221">
        <v>93</v>
      </c>
      <c r="K35" s="221">
        <v>189</v>
      </c>
      <c r="L35" s="221">
        <f>SUM(F35:I35)</f>
        <v>912</v>
      </c>
    </row>
    <row r="36" spans="1:12" ht="15.75" customHeight="1">
      <c r="E36" s="198">
        <f>L35-E35</f>
        <v>213</v>
      </c>
      <c r="L36" s="45"/>
    </row>
    <row r="37" spans="1:12" ht="15.75" customHeight="1">
      <c r="B37" s="394"/>
      <c r="C37" s="199"/>
      <c r="D37" s="45"/>
      <c r="F37" s="198">
        <v>65</v>
      </c>
      <c r="G37" s="198">
        <v>52</v>
      </c>
      <c r="H37" s="198">
        <v>32</v>
      </c>
      <c r="I37" s="198">
        <v>42</v>
      </c>
      <c r="J37" s="198">
        <v>28</v>
      </c>
      <c r="K37" s="198">
        <v>108</v>
      </c>
      <c r="L37" s="198">
        <v>327</v>
      </c>
    </row>
    <row r="38" spans="1:12" ht="18" customHeight="1">
      <c r="B38" s="394"/>
      <c r="C38" s="199"/>
      <c r="D38" s="45"/>
      <c r="F38" s="198">
        <v>47</v>
      </c>
      <c r="G38" s="198">
        <v>55</v>
      </c>
      <c r="H38" s="198">
        <v>61</v>
      </c>
      <c r="I38" s="44">
        <v>22</v>
      </c>
      <c r="J38" s="45">
        <v>76</v>
      </c>
      <c r="K38" s="45">
        <v>57</v>
      </c>
    </row>
    <row r="39" spans="1:12" ht="18" customHeight="1">
      <c r="B39" s="45"/>
      <c r="C39" s="45"/>
      <c r="D39" s="328"/>
      <c r="I39" s="44">
        <f>SUM(F38:I38)</f>
        <v>185</v>
      </c>
      <c r="J39" s="45"/>
      <c r="K39" s="45"/>
    </row>
    <row r="40" spans="1:12" ht="18" customHeight="1">
      <c r="B40" s="398"/>
      <c r="C40" s="252"/>
      <c r="D40" s="45"/>
      <c r="I40" s="45"/>
      <c r="J40" s="45"/>
      <c r="K40" s="45"/>
    </row>
    <row r="41" spans="1:12" ht="18" customHeight="1">
      <c r="B41" s="398"/>
      <c r="C41" s="252"/>
      <c r="D41" s="45"/>
      <c r="I41" s="45"/>
      <c r="J41" s="45"/>
      <c r="K41" s="45"/>
    </row>
    <row r="42" spans="1:12" ht="18" customHeight="1">
      <c r="B42" s="398"/>
      <c r="C42" s="252"/>
      <c r="D42" s="45"/>
      <c r="I42" s="438"/>
      <c r="J42" s="438"/>
      <c r="K42" s="438"/>
    </row>
    <row r="43" spans="1:12" ht="18" customHeight="1">
      <c r="B43" s="398"/>
      <c r="C43" s="252"/>
      <c r="D43" s="45"/>
      <c r="I43" s="44" t="s">
        <v>45</v>
      </c>
      <c r="J43" s="45"/>
      <c r="K43" s="45"/>
    </row>
    <row r="44" spans="1:12" ht="40.25" customHeight="1">
      <c r="B44" s="457"/>
      <c r="C44" s="457"/>
      <c r="D44" s="45"/>
      <c r="I44" s="44" t="s">
        <v>46</v>
      </c>
      <c r="J44" s="45"/>
      <c r="K44" s="45"/>
    </row>
    <row r="45" spans="1:12" ht="15.75" customHeight="1">
      <c r="I45" s="45"/>
      <c r="J45" s="45"/>
      <c r="K45" s="45"/>
    </row>
    <row r="46" spans="1:12" ht="15.75" customHeight="1">
      <c r="I46" s="45"/>
      <c r="J46" s="45"/>
      <c r="K46" s="45"/>
    </row>
    <row r="47" spans="1:12" ht="15.75" customHeight="1">
      <c r="I47" s="438" t="s">
        <v>47</v>
      </c>
      <c r="J47" s="438"/>
      <c r="K47" s="438"/>
    </row>
    <row r="48" spans="1:12" ht="15.75" customHeight="1">
      <c r="I48" s="44" t="s">
        <v>48</v>
      </c>
      <c r="J48" s="45"/>
      <c r="K48" s="45"/>
    </row>
  </sheetData>
  <mergeCells count="14">
    <mergeCell ref="L6:L8"/>
    <mergeCell ref="I42:K42"/>
    <mergeCell ref="B44:C44"/>
    <mergeCell ref="I47:K47"/>
    <mergeCell ref="A6:A8"/>
    <mergeCell ref="B6:B8"/>
    <mergeCell ref="C6:C8"/>
    <mergeCell ref="D6:D8"/>
    <mergeCell ref="E6:E8"/>
    <mergeCell ref="F6:K6"/>
    <mergeCell ref="F7:G7"/>
    <mergeCell ref="H7:I7"/>
    <mergeCell ref="J7:K7"/>
    <mergeCell ref="A35:C35"/>
  </mergeCells>
  <pageMargins left="0.75" right="0.23611111111111099" top="0.70833333333333304" bottom="0.66874999999999996" header="0.5" footer="0.5"/>
  <pageSetup paperSize="5" scale="7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outlinePr summaryBelow="0" summaryRight="0"/>
  </sheetPr>
  <dimension ref="A1:L56"/>
  <sheetViews>
    <sheetView zoomScale="80" zoomScaleNormal="80" workbookViewId="0">
      <pane ySplit="5" topLeftCell="A31" activePane="bottomLeft" state="frozen"/>
      <selection pane="bottomLeft" activeCell="F46" sqref="F46"/>
    </sheetView>
  </sheetViews>
  <sheetFormatPr defaultColWidth="14.453125" defaultRowHeight="15.75" customHeight="1"/>
  <cols>
    <col min="1" max="1" width="5.6328125" style="198" customWidth="1"/>
    <col min="2" max="2" width="27.6328125" style="198" customWidth="1"/>
    <col min="3" max="3" width="17.453125" style="198" customWidth="1"/>
    <col min="4" max="4" width="9.90625" style="198" customWidth="1"/>
    <col min="5" max="5" width="11.6328125" style="198" customWidth="1"/>
    <col min="6" max="6" width="17.453125" style="198" customWidth="1"/>
    <col min="7" max="7" width="12.90625" style="198" customWidth="1"/>
    <col min="8" max="10" width="15.54296875" style="198" customWidth="1"/>
    <col min="11" max="11" width="13.453125" style="198" customWidth="1"/>
    <col min="12" max="12" width="10.08984375" style="198" customWidth="1"/>
    <col min="13" max="16384" width="14.453125" style="198"/>
  </cols>
  <sheetData>
    <row r="1" spans="1:12" ht="15.75" customHeight="1">
      <c r="A1" s="199" t="s">
        <v>83</v>
      </c>
      <c r="B1" s="379"/>
      <c r="C1" s="379"/>
      <c r="D1" s="379"/>
      <c r="E1" s="379"/>
    </row>
    <row r="2" spans="1:12" ht="15.75" customHeight="1">
      <c r="A2" s="380"/>
      <c r="B2" s="381"/>
      <c r="C2" s="382"/>
      <c r="D2" s="382"/>
      <c r="E2" s="382"/>
      <c r="F2" s="383"/>
      <c r="G2" s="383"/>
      <c r="H2" s="383"/>
      <c r="I2" s="383"/>
      <c r="J2" s="383"/>
      <c r="K2" s="383"/>
      <c r="L2" s="381"/>
    </row>
    <row r="3" spans="1:12" ht="15.75" customHeight="1">
      <c r="A3" s="458" t="s">
        <v>65</v>
      </c>
      <c r="B3" s="458" t="s">
        <v>3</v>
      </c>
      <c r="C3" s="460" t="s">
        <v>66</v>
      </c>
      <c r="D3" s="461" t="s">
        <v>5</v>
      </c>
      <c r="E3" s="461" t="s">
        <v>6</v>
      </c>
      <c r="F3" s="466" t="s">
        <v>75</v>
      </c>
      <c r="G3" s="462"/>
      <c r="H3" s="462"/>
      <c r="I3" s="462"/>
      <c r="J3" s="462"/>
      <c r="K3" s="462"/>
      <c r="L3" s="465" t="s">
        <v>9</v>
      </c>
    </row>
    <row r="4" spans="1:12" ht="15.75" customHeight="1">
      <c r="A4" s="462"/>
      <c r="B4" s="462"/>
      <c r="C4" s="462"/>
      <c r="D4" s="461"/>
      <c r="E4" s="461"/>
      <c r="F4" s="467" t="s">
        <v>76</v>
      </c>
      <c r="G4" s="462"/>
      <c r="H4" s="467" t="s">
        <v>77</v>
      </c>
      <c r="I4" s="467"/>
      <c r="J4" s="467" t="s">
        <v>78</v>
      </c>
      <c r="K4" s="467"/>
      <c r="L4" s="462"/>
    </row>
    <row r="5" spans="1:12" ht="85.25" customHeight="1">
      <c r="A5" s="462"/>
      <c r="B5" s="459"/>
      <c r="C5" s="462"/>
      <c r="D5" s="461"/>
      <c r="E5" s="461"/>
      <c r="F5" s="335" t="s">
        <v>79</v>
      </c>
      <c r="G5" s="335" t="s">
        <v>80</v>
      </c>
      <c r="H5" s="335" t="s">
        <v>79</v>
      </c>
      <c r="I5" s="335" t="s">
        <v>80</v>
      </c>
      <c r="J5" s="335" t="s">
        <v>81</v>
      </c>
      <c r="K5" s="335" t="s">
        <v>82</v>
      </c>
      <c r="L5" s="462"/>
    </row>
    <row r="6" spans="1:12" ht="25.25" customHeight="1">
      <c r="A6" s="384">
        <v>1</v>
      </c>
      <c r="B6" s="205" t="s">
        <v>18</v>
      </c>
      <c r="C6" s="206">
        <v>2024</v>
      </c>
      <c r="D6" s="206">
        <v>94</v>
      </c>
      <c r="E6" s="206">
        <v>93</v>
      </c>
      <c r="F6" s="206">
        <v>20</v>
      </c>
      <c r="G6" s="206">
        <v>4</v>
      </c>
      <c r="H6" s="206">
        <v>44</v>
      </c>
      <c r="I6" s="206">
        <v>1</v>
      </c>
      <c r="J6" s="206">
        <v>28</v>
      </c>
      <c r="K6" s="206">
        <v>8</v>
      </c>
      <c r="L6" s="206">
        <f t="shared" ref="L6:L31" si="0">SUM(G6:K6)</f>
        <v>85</v>
      </c>
    </row>
    <row r="7" spans="1:12" ht="25.25" customHeight="1">
      <c r="A7" s="384">
        <v>2</v>
      </c>
      <c r="B7" s="205" t="s">
        <v>19</v>
      </c>
      <c r="C7" s="207">
        <v>2024</v>
      </c>
      <c r="D7" s="207">
        <v>108</v>
      </c>
      <c r="E7" s="207">
        <v>61</v>
      </c>
      <c r="F7" s="207">
        <v>6</v>
      </c>
      <c r="G7" s="207">
        <v>1</v>
      </c>
      <c r="H7" s="207">
        <v>0</v>
      </c>
      <c r="I7" s="207">
        <v>0</v>
      </c>
      <c r="J7" s="207">
        <v>4</v>
      </c>
      <c r="K7" s="207">
        <v>3</v>
      </c>
      <c r="L7" s="206">
        <f t="shared" si="0"/>
        <v>8</v>
      </c>
    </row>
    <row r="8" spans="1:12" ht="25.25" customHeight="1">
      <c r="A8" s="384">
        <v>3</v>
      </c>
      <c r="B8" s="205" t="s">
        <v>20</v>
      </c>
      <c r="C8" s="207">
        <v>2024</v>
      </c>
      <c r="D8" s="207">
        <v>111</v>
      </c>
      <c r="E8" s="207">
        <v>23</v>
      </c>
      <c r="F8" s="207">
        <v>1</v>
      </c>
      <c r="G8" s="207">
        <v>0</v>
      </c>
      <c r="H8" s="207">
        <v>1</v>
      </c>
      <c r="I8" s="207">
        <v>1</v>
      </c>
      <c r="J8" s="207">
        <v>3</v>
      </c>
      <c r="K8" s="207">
        <v>0</v>
      </c>
      <c r="L8" s="206">
        <f t="shared" si="0"/>
        <v>5</v>
      </c>
    </row>
    <row r="9" spans="1:12" ht="25.25" customHeight="1">
      <c r="A9" s="384">
        <v>4</v>
      </c>
      <c r="B9" s="205" t="s">
        <v>21</v>
      </c>
      <c r="C9" s="207">
        <v>2024</v>
      </c>
      <c r="D9" s="207">
        <v>69</v>
      </c>
      <c r="E9" s="207">
        <v>38</v>
      </c>
      <c r="F9" s="207">
        <v>1</v>
      </c>
      <c r="G9" s="207">
        <v>2</v>
      </c>
      <c r="H9" s="207">
        <v>0</v>
      </c>
      <c r="I9" s="207">
        <v>1</v>
      </c>
      <c r="J9" s="207">
        <v>2</v>
      </c>
      <c r="K9" s="207">
        <v>2</v>
      </c>
      <c r="L9" s="206">
        <f t="shared" si="0"/>
        <v>7</v>
      </c>
    </row>
    <row r="10" spans="1:12" ht="25.25" customHeight="1">
      <c r="A10" s="384">
        <v>5</v>
      </c>
      <c r="B10" s="205" t="s">
        <v>22</v>
      </c>
      <c r="C10" s="207">
        <v>2024</v>
      </c>
      <c r="D10" s="207">
        <v>53</v>
      </c>
      <c r="E10" s="207">
        <v>27</v>
      </c>
      <c r="F10" s="207">
        <v>0</v>
      </c>
      <c r="G10" s="207">
        <v>1</v>
      </c>
      <c r="H10" s="207">
        <v>0</v>
      </c>
      <c r="I10" s="207">
        <v>0</v>
      </c>
      <c r="J10" s="207">
        <v>1</v>
      </c>
      <c r="K10" s="207">
        <v>0</v>
      </c>
      <c r="L10" s="206">
        <f t="shared" si="0"/>
        <v>2</v>
      </c>
    </row>
    <row r="11" spans="1:12" ht="25.25" customHeight="1">
      <c r="A11" s="384">
        <v>6</v>
      </c>
      <c r="B11" s="205" t="s">
        <v>23</v>
      </c>
      <c r="C11" s="207">
        <v>2024</v>
      </c>
      <c r="D11" s="207">
        <v>51</v>
      </c>
      <c r="E11" s="207">
        <v>51</v>
      </c>
      <c r="F11" s="207">
        <v>8</v>
      </c>
      <c r="G11" s="207">
        <v>10</v>
      </c>
      <c r="H11" s="207">
        <v>3</v>
      </c>
      <c r="I11" s="207">
        <v>8</v>
      </c>
      <c r="J11" s="207">
        <v>12</v>
      </c>
      <c r="K11" s="207">
        <v>17</v>
      </c>
      <c r="L11" s="206">
        <f t="shared" si="0"/>
        <v>50</v>
      </c>
    </row>
    <row r="12" spans="1:12" ht="25.25" customHeight="1">
      <c r="A12" s="384">
        <v>7</v>
      </c>
      <c r="B12" s="205" t="s">
        <v>24</v>
      </c>
      <c r="C12" s="207">
        <v>2024</v>
      </c>
      <c r="D12" s="207">
        <v>24</v>
      </c>
      <c r="E12" s="207">
        <v>16</v>
      </c>
      <c r="F12" s="207">
        <v>1</v>
      </c>
      <c r="G12" s="207">
        <v>2</v>
      </c>
      <c r="H12" s="207">
        <v>0</v>
      </c>
      <c r="I12" s="207">
        <v>0</v>
      </c>
      <c r="J12" s="207">
        <v>0</v>
      </c>
      <c r="K12" s="207">
        <v>2</v>
      </c>
      <c r="L12" s="206">
        <f t="shared" si="0"/>
        <v>4</v>
      </c>
    </row>
    <row r="13" spans="1:12" ht="25.25" customHeight="1">
      <c r="A13" s="384">
        <v>8</v>
      </c>
      <c r="B13" s="205" t="s">
        <v>25</v>
      </c>
      <c r="C13" s="385">
        <v>2024</v>
      </c>
      <c r="D13" s="94">
        <v>62</v>
      </c>
      <c r="E13" s="94">
        <v>35</v>
      </c>
      <c r="F13" s="56" t="s">
        <v>26</v>
      </c>
      <c r="G13" s="56">
        <v>5</v>
      </c>
      <c r="H13" s="56" t="s">
        <v>26</v>
      </c>
      <c r="I13" s="56">
        <v>3</v>
      </c>
      <c r="J13" s="56" t="s">
        <v>26</v>
      </c>
      <c r="K13" s="56">
        <v>5</v>
      </c>
      <c r="L13" s="206">
        <f t="shared" si="0"/>
        <v>13</v>
      </c>
    </row>
    <row r="14" spans="1:12" ht="25.25" customHeight="1">
      <c r="A14" s="384">
        <v>9</v>
      </c>
      <c r="B14" s="205" t="s">
        <v>27</v>
      </c>
      <c r="C14" s="385">
        <v>2024</v>
      </c>
      <c r="D14" s="94">
        <v>72</v>
      </c>
      <c r="E14" s="94">
        <v>56</v>
      </c>
      <c r="F14" s="56">
        <v>5</v>
      </c>
      <c r="G14" s="56">
        <v>3</v>
      </c>
      <c r="H14" s="56">
        <v>3</v>
      </c>
      <c r="I14" s="56">
        <v>2</v>
      </c>
      <c r="J14" s="56" t="s">
        <v>26</v>
      </c>
      <c r="K14" s="56">
        <v>5</v>
      </c>
      <c r="L14" s="206">
        <f t="shared" si="0"/>
        <v>13</v>
      </c>
    </row>
    <row r="15" spans="1:12" ht="25.25" customHeight="1">
      <c r="A15" s="384">
        <v>10</v>
      </c>
      <c r="B15" s="205" t="s">
        <v>28</v>
      </c>
      <c r="C15" s="385">
        <v>2024</v>
      </c>
      <c r="D15" s="94">
        <v>58</v>
      </c>
      <c r="E15" s="94">
        <v>30</v>
      </c>
      <c r="F15" s="56">
        <v>5</v>
      </c>
      <c r="G15" s="56">
        <v>15</v>
      </c>
      <c r="H15" s="56">
        <v>5</v>
      </c>
      <c r="I15" s="56">
        <v>5</v>
      </c>
      <c r="J15" s="56">
        <v>20</v>
      </c>
      <c r="K15" s="56">
        <v>10</v>
      </c>
      <c r="L15" s="206">
        <f t="shared" si="0"/>
        <v>55</v>
      </c>
    </row>
    <row r="16" spans="1:12" ht="25.25" customHeight="1">
      <c r="A16" s="384">
        <v>11</v>
      </c>
      <c r="B16" s="205" t="s">
        <v>29</v>
      </c>
      <c r="C16" s="385">
        <v>2024</v>
      </c>
      <c r="D16" s="94">
        <v>33</v>
      </c>
      <c r="E16" s="94" t="s">
        <v>26</v>
      </c>
      <c r="F16" s="56"/>
      <c r="G16" s="56"/>
      <c r="H16" s="56"/>
      <c r="I16" s="56"/>
      <c r="J16" s="56"/>
      <c r="K16" s="56"/>
      <c r="L16" s="206">
        <f t="shared" si="0"/>
        <v>0</v>
      </c>
    </row>
    <row r="17" spans="1:12" ht="25.25" customHeight="1">
      <c r="A17" s="384">
        <v>12</v>
      </c>
      <c r="B17" s="205" t="s">
        <v>30</v>
      </c>
      <c r="C17" s="385">
        <v>2024</v>
      </c>
      <c r="D17" s="94">
        <v>42</v>
      </c>
      <c r="E17" s="94" t="s">
        <v>26</v>
      </c>
      <c r="F17" s="56"/>
      <c r="G17" s="56"/>
      <c r="H17" s="56"/>
      <c r="I17" s="56"/>
      <c r="J17" s="56"/>
      <c r="K17" s="56"/>
      <c r="L17" s="206">
        <f t="shared" si="0"/>
        <v>0</v>
      </c>
    </row>
    <row r="18" spans="1:12" ht="25.25" customHeight="1">
      <c r="A18" s="384">
        <v>13</v>
      </c>
      <c r="B18" s="205" t="s">
        <v>31</v>
      </c>
      <c r="C18" s="385">
        <v>2024</v>
      </c>
      <c r="D18" s="94">
        <v>30</v>
      </c>
      <c r="E18" s="94" t="s">
        <v>26</v>
      </c>
      <c r="F18" s="56"/>
      <c r="G18" s="56"/>
      <c r="H18" s="56"/>
      <c r="I18" s="56"/>
      <c r="J18" s="56"/>
      <c r="K18" s="56"/>
      <c r="L18" s="206">
        <f t="shared" si="0"/>
        <v>0</v>
      </c>
    </row>
    <row r="19" spans="1:12" ht="25.25" customHeight="1">
      <c r="A19" s="384">
        <v>14</v>
      </c>
      <c r="B19" s="205" t="s">
        <v>32</v>
      </c>
      <c r="C19" s="385">
        <v>2024</v>
      </c>
      <c r="D19" s="94">
        <v>14</v>
      </c>
      <c r="E19" s="94">
        <v>9</v>
      </c>
      <c r="F19" s="94" t="s">
        <v>26</v>
      </c>
      <c r="G19" s="94">
        <v>2</v>
      </c>
      <c r="H19" s="94" t="s">
        <v>26</v>
      </c>
      <c r="I19" s="94" t="s">
        <v>26</v>
      </c>
      <c r="J19" s="94">
        <v>1</v>
      </c>
      <c r="K19" s="94">
        <v>1</v>
      </c>
      <c r="L19" s="206">
        <f t="shared" si="0"/>
        <v>4</v>
      </c>
    </row>
    <row r="20" spans="1:12" ht="25.25" customHeight="1">
      <c r="A20" s="384">
        <v>15</v>
      </c>
      <c r="B20" s="205" t="s">
        <v>33</v>
      </c>
      <c r="C20" s="385">
        <v>2024</v>
      </c>
      <c r="D20" s="94">
        <v>15</v>
      </c>
      <c r="E20" s="94">
        <v>14</v>
      </c>
      <c r="F20" s="94" t="s">
        <v>26</v>
      </c>
      <c r="G20" s="94" t="s">
        <v>26</v>
      </c>
      <c r="H20" s="94" t="s">
        <v>26</v>
      </c>
      <c r="I20" s="94" t="s">
        <v>26</v>
      </c>
      <c r="J20" s="94" t="s">
        <v>26</v>
      </c>
      <c r="K20" s="56">
        <v>3</v>
      </c>
      <c r="L20" s="206">
        <f t="shared" si="0"/>
        <v>3</v>
      </c>
    </row>
    <row r="21" spans="1:12" ht="25.25" customHeight="1">
      <c r="A21" s="384">
        <v>16</v>
      </c>
      <c r="B21" s="205" t="s">
        <v>34</v>
      </c>
      <c r="C21" s="385">
        <v>2024</v>
      </c>
      <c r="D21" s="94">
        <v>47</v>
      </c>
      <c r="E21" s="94"/>
      <c r="F21" s="94" t="s">
        <v>26</v>
      </c>
      <c r="G21" s="94" t="s">
        <v>26</v>
      </c>
      <c r="H21" s="94" t="s">
        <v>26</v>
      </c>
      <c r="I21" s="94" t="s">
        <v>26</v>
      </c>
      <c r="J21" s="94" t="s">
        <v>26</v>
      </c>
      <c r="K21" s="56" t="s">
        <v>26</v>
      </c>
      <c r="L21" s="206">
        <f t="shared" si="0"/>
        <v>0</v>
      </c>
    </row>
    <row r="22" spans="1:12" ht="25.25" customHeight="1" thickBot="1">
      <c r="A22" s="384">
        <v>17</v>
      </c>
      <c r="B22" s="205" t="s">
        <v>35</v>
      </c>
      <c r="C22" s="385">
        <v>2024</v>
      </c>
      <c r="D22" s="94">
        <v>78</v>
      </c>
      <c r="E22" s="94">
        <v>121</v>
      </c>
      <c r="F22" s="94" t="s">
        <v>26</v>
      </c>
      <c r="G22" s="94" t="s">
        <v>26</v>
      </c>
      <c r="H22" s="94">
        <v>5</v>
      </c>
      <c r="I22" s="94" t="s">
        <v>26</v>
      </c>
      <c r="J22" s="94" t="s">
        <v>26</v>
      </c>
      <c r="K22" s="94" t="s">
        <v>26</v>
      </c>
      <c r="L22" s="206">
        <f t="shared" si="0"/>
        <v>5</v>
      </c>
    </row>
    <row r="23" spans="1:12" ht="25.25" customHeight="1" thickBot="1">
      <c r="A23" s="384">
        <v>18</v>
      </c>
      <c r="B23" s="292" t="s">
        <v>36</v>
      </c>
      <c r="C23" s="206">
        <v>2024</v>
      </c>
      <c r="D23" s="293">
        <v>68</v>
      </c>
      <c r="E23" s="293">
        <v>23</v>
      </c>
      <c r="F23" s="293">
        <v>0</v>
      </c>
      <c r="G23" s="293">
        <v>0</v>
      </c>
      <c r="H23" s="293">
        <v>0</v>
      </c>
      <c r="I23" s="293">
        <v>0</v>
      </c>
      <c r="J23" s="293">
        <v>0</v>
      </c>
      <c r="K23" s="293">
        <v>0</v>
      </c>
      <c r="L23" s="206">
        <f t="shared" si="0"/>
        <v>0</v>
      </c>
    </row>
    <row r="24" spans="1:12" ht="25.25" customHeight="1" thickBot="1">
      <c r="A24" s="384">
        <v>19</v>
      </c>
      <c r="B24" s="59" t="s">
        <v>37</v>
      </c>
      <c r="C24" s="206">
        <v>2024</v>
      </c>
      <c r="D24" s="296">
        <v>21</v>
      </c>
      <c r="E24" s="296">
        <v>5</v>
      </c>
      <c r="F24" s="296">
        <v>0</v>
      </c>
      <c r="G24" s="296">
        <v>4</v>
      </c>
      <c r="H24" s="296">
        <v>0</v>
      </c>
      <c r="I24" s="296">
        <v>0</v>
      </c>
      <c r="J24" s="296">
        <v>0</v>
      </c>
      <c r="K24" s="296">
        <v>0</v>
      </c>
      <c r="L24" s="206">
        <f t="shared" si="0"/>
        <v>4</v>
      </c>
    </row>
    <row r="25" spans="1:12" ht="25.25" customHeight="1" thickBot="1">
      <c r="A25" s="384">
        <v>20</v>
      </c>
      <c r="B25" s="59" t="s">
        <v>38</v>
      </c>
      <c r="C25" s="206">
        <v>2024</v>
      </c>
      <c r="D25" s="296">
        <v>27</v>
      </c>
      <c r="E25" s="296">
        <v>15</v>
      </c>
      <c r="F25" s="296">
        <v>0</v>
      </c>
      <c r="G25" s="296">
        <v>3</v>
      </c>
      <c r="H25" s="296">
        <v>0</v>
      </c>
      <c r="I25" s="296">
        <v>0</v>
      </c>
      <c r="J25" s="296">
        <v>1</v>
      </c>
      <c r="K25" s="296">
        <v>0</v>
      </c>
      <c r="L25" s="206">
        <f t="shared" si="0"/>
        <v>4</v>
      </c>
    </row>
    <row r="26" spans="1:12" ht="25.25" customHeight="1" thickBot="1">
      <c r="A26" s="384">
        <v>21</v>
      </c>
      <c r="B26" s="59" t="s">
        <v>39</v>
      </c>
      <c r="C26" s="206">
        <v>2024</v>
      </c>
      <c r="D26" s="296">
        <v>63</v>
      </c>
      <c r="E26" s="296">
        <v>0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6">
        <v>0</v>
      </c>
      <c r="L26" s="206">
        <f t="shared" si="0"/>
        <v>0</v>
      </c>
    </row>
    <row r="27" spans="1:12" ht="25.25" customHeight="1" thickBot="1">
      <c r="A27" s="384">
        <v>22</v>
      </c>
      <c r="B27" s="59" t="s">
        <v>40</v>
      </c>
      <c r="C27" s="206">
        <v>2024</v>
      </c>
      <c r="D27" s="296">
        <v>23</v>
      </c>
      <c r="E27" s="296">
        <v>3</v>
      </c>
      <c r="F27" s="296">
        <v>0</v>
      </c>
      <c r="G27" s="296">
        <v>3</v>
      </c>
      <c r="H27" s="296">
        <v>0</v>
      </c>
      <c r="I27" s="296">
        <v>0</v>
      </c>
      <c r="J27" s="296">
        <v>0</v>
      </c>
      <c r="K27" s="296">
        <v>0</v>
      </c>
      <c r="L27" s="206">
        <f t="shared" si="0"/>
        <v>3</v>
      </c>
    </row>
    <row r="28" spans="1:12" ht="25.25" customHeight="1" thickBot="1">
      <c r="A28" s="384">
        <v>23</v>
      </c>
      <c r="B28" s="59" t="s">
        <v>41</v>
      </c>
      <c r="C28" s="206">
        <v>2024</v>
      </c>
      <c r="D28" s="296">
        <v>32</v>
      </c>
      <c r="E28" s="296">
        <v>1</v>
      </c>
      <c r="F28" s="296">
        <v>0</v>
      </c>
      <c r="G28" s="296">
        <v>0</v>
      </c>
      <c r="H28" s="296">
        <v>0</v>
      </c>
      <c r="I28" s="296">
        <v>0</v>
      </c>
      <c r="J28" s="296">
        <v>0</v>
      </c>
      <c r="K28" s="296">
        <v>0</v>
      </c>
      <c r="L28" s="206">
        <f t="shared" si="0"/>
        <v>0</v>
      </c>
    </row>
    <row r="29" spans="1:12" ht="30.5" customHeight="1" thickBot="1">
      <c r="A29" s="384">
        <v>24</v>
      </c>
      <c r="B29" s="59" t="s">
        <v>42</v>
      </c>
      <c r="C29" s="206">
        <v>2024</v>
      </c>
      <c r="D29" s="296">
        <v>23</v>
      </c>
      <c r="E29" s="296">
        <v>6</v>
      </c>
      <c r="F29" s="296">
        <v>0</v>
      </c>
      <c r="G29" s="296">
        <v>0</v>
      </c>
      <c r="H29" s="296">
        <v>0</v>
      </c>
      <c r="I29" s="296">
        <v>1</v>
      </c>
      <c r="J29" s="296">
        <v>4</v>
      </c>
      <c r="K29" s="296">
        <v>1</v>
      </c>
      <c r="L29" s="206">
        <f t="shared" si="0"/>
        <v>6</v>
      </c>
    </row>
    <row r="30" spans="1:12" ht="30.5" customHeight="1" thickBot="1">
      <c r="A30" s="384">
        <v>25</v>
      </c>
      <c r="B30" s="59" t="s">
        <v>43</v>
      </c>
      <c r="C30" s="206">
        <v>2024</v>
      </c>
      <c r="D30" s="296">
        <v>7</v>
      </c>
      <c r="E30" s="296">
        <v>13</v>
      </c>
      <c r="F30" s="296">
        <v>0</v>
      </c>
      <c r="G30" s="296">
        <v>0</v>
      </c>
      <c r="H30" s="296">
        <v>0</v>
      </c>
      <c r="I30" s="296">
        <v>0</v>
      </c>
      <c r="J30" s="296">
        <v>0</v>
      </c>
      <c r="K30" s="296">
        <v>0</v>
      </c>
      <c r="L30" s="206">
        <f t="shared" si="0"/>
        <v>0</v>
      </c>
    </row>
    <row r="31" spans="1:12" ht="33.5" customHeight="1" thickBot="1">
      <c r="A31" s="384">
        <v>26</v>
      </c>
      <c r="B31" s="59" t="s">
        <v>44</v>
      </c>
      <c r="C31" s="206">
        <v>2024</v>
      </c>
      <c r="D31" s="296">
        <v>0</v>
      </c>
      <c r="E31" s="296">
        <v>0</v>
      </c>
      <c r="F31" s="296">
        <v>0</v>
      </c>
      <c r="G31" s="296">
        <v>0</v>
      </c>
      <c r="H31" s="296">
        <v>0</v>
      </c>
      <c r="I31" s="296">
        <v>0</v>
      </c>
      <c r="J31" s="296">
        <v>0</v>
      </c>
      <c r="K31" s="296">
        <v>0</v>
      </c>
      <c r="L31" s="206">
        <f t="shared" si="0"/>
        <v>0</v>
      </c>
    </row>
    <row r="32" spans="1:12" ht="30" customHeight="1">
      <c r="A32" s="386"/>
      <c r="B32" s="205" t="s">
        <v>9</v>
      </c>
      <c r="C32" s="387"/>
      <c r="D32" s="206">
        <f t="shared" ref="D32:L32" si="1">SUM(D6:D31)</f>
        <v>1225</v>
      </c>
      <c r="E32" s="388">
        <v>699</v>
      </c>
      <c r="F32" s="198">
        <v>57</v>
      </c>
      <c r="G32" s="198">
        <v>78</v>
      </c>
      <c r="H32" s="198">
        <v>61</v>
      </c>
      <c r="I32" s="198">
        <v>109</v>
      </c>
      <c r="J32" s="422">
        <v>93</v>
      </c>
      <c r="K32" s="422">
        <v>189</v>
      </c>
      <c r="L32" s="422">
        <f>SUM(F32:I32)</f>
        <v>305</v>
      </c>
    </row>
    <row r="33" spans="2:12" ht="33" customHeight="1">
      <c r="B33" s="468" t="s">
        <v>84</v>
      </c>
      <c r="C33" s="469"/>
      <c r="D33" s="470"/>
      <c r="E33" s="389">
        <f>SUM(F33:I33)</f>
        <v>42.145922746781117</v>
      </c>
      <c r="F33" s="390">
        <f>((F32*F35)/E32)*100</f>
        <v>9.7854077253218872</v>
      </c>
      <c r="G33" s="391">
        <f>(G32*G35)/E32*100</f>
        <v>11.158798283261802</v>
      </c>
      <c r="H33" s="391">
        <f>H32*H35/E32*100</f>
        <v>8.7267525035765381</v>
      </c>
      <c r="I33" s="391">
        <f>I32*I35/E32*100</f>
        <v>12.474964234620888</v>
      </c>
      <c r="J33" s="240"/>
      <c r="K33" s="240"/>
      <c r="L33" s="45"/>
    </row>
    <row r="34" spans="2:12" ht="15.75" hidden="1" customHeight="1">
      <c r="H34" s="198">
        <f>SUM(F32:I32)</f>
        <v>305</v>
      </c>
      <c r="J34" s="396">
        <f>SUM(F33:I33)</f>
        <v>42.145922746781117</v>
      </c>
    </row>
    <row r="35" spans="2:12" ht="15.75" customHeight="1">
      <c r="B35" s="392" t="s">
        <v>50</v>
      </c>
      <c r="C35" s="393">
        <f>D32/(D32*(2.5%*2.5%)+1)</f>
        <v>693.80530973451323</v>
      </c>
      <c r="D35" s="45"/>
      <c r="F35" s="248">
        <v>1.2</v>
      </c>
      <c r="G35" s="248">
        <v>1</v>
      </c>
      <c r="H35" s="248">
        <v>1</v>
      </c>
      <c r="I35" s="248">
        <v>0.8</v>
      </c>
    </row>
    <row r="36" spans="2:12" ht="15.75" customHeight="1">
      <c r="B36" s="394"/>
      <c r="C36" s="199"/>
      <c r="D36" s="45"/>
      <c r="F36" s="197" t="s">
        <v>51</v>
      </c>
      <c r="G36" s="197" t="s">
        <v>52</v>
      </c>
      <c r="H36" s="197" t="s">
        <v>53</v>
      </c>
      <c r="I36" s="197" t="s">
        <v>54</v>
      </c>
    </row>
    <row r="37" spans="2:12" ht="40.25" hidden="1" customHeight="1">
      <c r="B37" s="204" t="s">
        <v>55</v>
      </c>
      <c r="C37" s="204" t="s">
        <v>56</v>
      </c>
      <c r="D37" s="208" t="s">
        <v>57</v>
      </c>
    </row>
    <row r="38" spans="2:12" ht="40.25" hidden="1" customHeight="1">
      <c r="B38" s="395" t="s">
        <v>58</v>
      </c>
      <c r="D38" s="204">
        <f>((F32*F35)/E32)*100</f>
        <v>9.7854077253218872</v>
      </c>
      <c r="F38" s="198">
        <f>F33*F35/E32*100</f>
        <v>1.6798983219436716</v>
      </c>
      <c r="G38" s="198">
        <f>F32*F35/E32*100</f>
        <v>9.7854077253218872</v>
      </c>
    </row>
    <row r="39" spans="2:12" ht="40.25" hidden="1" customHeight="1">
      <c r="B39" s="395" t="s">
        <v>59</v>
      </c>
      <c r="D39" s="204">
        <f>(G32*G35)/E32*100</f>
        <v>11.158798283261802</v>
      </c>
      <c r="F39" s="198">
        <f>G33*G35/E32*100</f>
        <v>1.5963946041862378</v>
      </c>
    </row>
    <row r="40" spans="2:12" ht="40.25" hidden="1" customHeight="1">
      <c r="B40" s="395" t="s">
        <v>60</v>
      </c>
      <c r="D40" s="204">
        <f>H32*H35/E32*100</f>
        <v>8.7267525035765381</v>
      </c>
      <c r="F40" s="198">
        <f>H33*H35/E32*100</f>
        <v>1.2484624468635963</v>
      </c>
    </row>
    <row r="41" spans="2:12" ht="40.25" hidden="1" customHeight="1">
      <c r="B41" s="395" t="s">
        <v>61</v>
      </c>
      <c r="D41" s="204">
        <f>I32*I35/E32*100</f>
        <v>12.474964234620888</v>
      </c>
      <c r="F41" s="198">
        <f>I33*I35/E32*100</f>
        <v>1.4277498408722047</v>
      </c>
    </row>
    <row r="42" spans="2:12" ht="40.25" hidden="1" customHeight="1">
      <c r="B42" s="450" t="s">
        <v>85</v>
      </c>
      <c r="C42" s="451"/>
      <c r="D42" s="204">
        <f>(D38+D39+D40+D41)</f>
        <v>42.145922746781117</v>
      </c>
      <c r="F42" s="396">
        <f>SUM(F38:F41)</f>
        <v>5.9525052138657095</v>
      </c>
    </row>
    <row r="43" spans="2:12" ht="15.75" hidden="1" customHeight="1"/>
    <row r="44" spans="2:12" ht="18" customHeight="1">
      <c r="F44" s="198">
        <v>47</v>
      </c>
      <c r="G44" s="198">
        <v>55</v>
      </c>
      <c r="H44" s="198">
        <v>61</v>
      </c>
      <c r="I44" s="198">
        <v>22</v>
      </c>
      <c r="J44" s="198">
        <v>76</v>
      </c>
      <c r="K44" s="198">
        <v>57</v>
      </c>
    </row>
    <row r="45" spans="2:12" ht="18" customHeight="1"/>
    <row r="46" spans="2:12" ht="18" customHeight="1"/>
    <row r="47" spans="2:12" ht="18" customHeight="1"/>
    <row r="48" spans="2:12" ht="18" customHeight="1"/>
    <row r="49" spans="10:12" ht="18" customHeight="1"/>
    <row r="50" spans="10:12" ht="18" customHeight="1"/>
    <row r="51" spans="10:12" ht="18" customHeight="1">
      <c r="J51" s="44" t="s">
        <v>45</v>
      </c>
      <c r="K51" s="45"/>
      <c r="L51" s="45"/>
    </row>
    <row r="52" spans="10:12" ht="18" customHeight="1">
      <c r="J52" s="44" t="s">
        <v>46</v>
      </c>
      <c r="K52" s="45"/>
      <c r="L52" s="45"/>
    </row>
    <row r="53" spans="10:12" ht="18" customHeight="1">
      <c r="J53" s="45"/>
      <c r="K53" s="45"/>
      <c r="L53" s="45"/>
    </row>
    <row r="54" spans="10:12" ht="18" customHeight="1">
      <c r="J54" s="45"/>
      <c r="K54" s="45"/>
      <c r="L54" s="45"/>
    </row>
    <row r="55" spans="10:12" ht="15.75" customHeight="1">
      <c r="J55" s="438" t="s">
        <v>47</v>
      </c>
      <c r="K55" s="438"/>
      <c r="L55" s="438"/>
    </row>
    <row r="56" spans="10:12" ht="15.75" customHeight="1">
      <c r="J56" s="44" t="s">
        <v>48</v>
      </c>
      <c r="K56" s="45"/>
      <c r="L56" s="45"/>
    </row>
  </sheetData>
  <mergeCells count="13">
    <mergeCell ref="B42:C42"/>
    <mergeCell ref="J55:L55"/>
    <mergeCell ref="A3:A5"/>
    <mergeCell ref="B3:B5"/>
    <mergeCell ref="C3:C5"/>
    <mergeCell ref="D3:D5"/>
    <mergeCell ref="E3:E5"/>
    <mergeCell ref="L3:L5"/>
    <mergeCell ref="F3:K3"/>
    <mergeCell ref="F4:G4"/>
    <mergeCell ref="H4:I4"/>
    <mergeCell ref="J4:K4"/>
    <mergeCell ref="B33:D33"/>
  </mergeCells>
  <pageMargins left="0.75" right="0.23611111111111099" top="0.70833333333333304" bottom="0.66874999999999996" header="0.5" footer="0.5"/>
  <pageSetup paperSize="5" scale="79" orientation="landscape"/>
  <rowBreaks count="1" manualBreakCount="1">
    <brk id="57" max="11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19"/>
  <sheetViews>
    <sheetView zoomScale="130" zoomScaleNormal="130" workbookViewId="0">
      <selection activeCell="G6" sqref="G6"/>
    </sheetView>
  </sheetViews>
  <sheetFormatPr defaultColWidth="8.6328125" defaultRowHeight="12.5"/>
  <cols>
    <col min="1" max="1" width="13.90625" customWidth="1"/>
    <col min="2" max="2" width="12.6328125"/>
    <col min="4" max="4" width="12.6328125"/>
  </cols>
  <sheetData>
    <row r="1" spans="1:5">
      <c r="A1" s="371" t="s">
        <v>86</v>
      </c>
    </row>
    <row r="3" spans="1:5">
      <c r="A3" s="193" t="s">
        <v>87</v>
      </c>
      <c r="B3" s="372">
        <v>40</v>
      </c>
      <c r="C3" s="473" t="s">
        <v>88</v>
      </c>
    </row>
    <row r="4" spans="1:5">
      <c r="A4" s="471" t="s">
        <v>89</v>
      </c>
      <c r="B4" s="472"/>
      <c r="C4" s="474"/>
    </row>
    <row r="5" spans="1:5" ht="25">
      <c r="A5" s="31" t="s">
        <v>90</v>
      </c>
      <c r="B5" s="32">
        <f>'PERHIT-IKU 1A.'!E38</f>
        <v>62.618025751072963</v>
      </c>
      <c r="C5" s="475">
        <f>B8/B3*100</f>
        <v>43.046371169932115</v>
      </c>
      <c r="D5" s="373">
        <f>B5+B6+B7</f>
        <v>120.35765379113019</v>
      </c>
      <c r="E5" s="373">
        <f>D5/B3</f>
        <v>3.0089413447782549</v>
      </c>
    </row>
    <row r="6" spans="1:5" ht="25">
      <c r="A6" s="239" t="s">
        <v>91</v>
      </c>
      <c r="B6" s="32">
        <f>'PERHIT IKU 1B.'!E35</f>
        <v>15.593705293276109</v>
      </c>
      <c r="C6" s="473"/>
      <c r="D6" s="374"/>
      <c r="E6" s="373">
        <f>(B8/920)*100</f>
        <v>1.87158135521444</v>
      </c>
    </row>
    <row r="7" spans="1:5" ht="37.5">
      <c r="A7" s="375" t="s">
        <v>92</v>
      </c>
      <c r="B7" s="376">
        <f>'PERHIT IKU 1C'!E33</f>
        <v>42.145922746781117</v>
      </c>
      <c r="C7" s="473"/>
    </row>
    <row r="8" spans="1:5">
      <c r="A8" s="377" t="s">
        <v>93</v>
      </c>
      <c r="B8" s="378">
        <f>SUM(B5:B7)/699*100</f>
        <v>17.218548467972848</v>
      </c>
      <c r="C8" s="473"/>
      <c r="D8" s="195">
        <f>SUM(B5:B7)</f>
        <v>120.35765379113019</v>
      </c>
    </row>
    <row r="9" spans="1:5">
      <c r="C9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</sheetData>
  <mergeCells count="3">
    <mergeCell ref="A4:B4"/>
    <mergeCell ref="C3:C4"/>
    <mergeCell ref="C5:C8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24"/>
  <sheetViews>
    <sheetView workbookViewId="0">
      <selection activeCell="K14" sqref="K14"/>
    </sheetView>
  </sheetViews>
  <sheetFormatPr defaultColWidth="8.6328125" defaultRowHeight="12.5"/>
  <cols>
    <col min="1" max="1" width="13.08984375" customWidth="1"/>
    <col min="4" max="4" width="12.90625"/>
  </cols>
  <sheetData>
    <row r="2" spans="1:8">
      <c r="A2" s="368" t="s">
        <v>94</v>
      </c>
      <c r="B2" t="s">
        <v>95</v>
      </c>
    </row>
    <row r="3" spans="1:8">
      <c r="A3" t="s">
        <v>96</v>
      </c>
      <c r="B3" s="195" t="e">
        <f>#REF!</f>
        <v>#REF!</v>
      </c>
    </row>
    <row r="4" spans="1:8">
      <c r="A4" t="s">
        <v>97</v>
      </c>
      <c r="B4" s="195" t="e">
        <f>#REF!</f>
        <v>#REF!</v>
      </c>
    </row>
    <row r="5" spans="1:8">
      <c r="A5" t="s">
        <v>98</v>
      </c>
      <c r="B5" s="195" t="e">
        <f>#REF!</f>
        <v>#REF!</v>
      </c>
    </row>
    <row r="6" spans="1:8">
      <c r="B6" s="369" t="e">
        <f>SUM(B3:B5)</f>
        <v>#REF!</v>
      </c>
    </row>
    <row r="7" spans="1:8" ht="90" customHeight="1">
      <c r="A7" s="476" t="s">
        <v>99</v>
      </c>
      <c r="B7" s="476"/>
    </row>
    <row r="8" spans="1:8">
      <c r="D8">
        <f>32-0.11</f>
        <v>31.89</v>
      </c>
    </row>
    <row r="11" spans="1:8">
      <c r="A11" s="370" t="s">
        <v>100</v>
      </c>
      <c r="B11" t="s">
        <v>95</v>
      </c>
      <c r="G11">
        <v>23.7</v>
      </c>
    </row>
    <row r="12" spans="1:8">
      <c r="G12">
        <v>7.57</v>
      </c>
      <c r="H12" s="195" t="e">
        <f>B6-G12</f>
        <v>#REF!</v>
      </c>
    </row>
    <row r="13" spans="1:8">
      <c r="A13" s="261">
        <f>'IKU 4.2'!C35</f>
        <v>30.099667774086381</v>
      </c>
      <c r="D13">
        <f>A13-11</f>
        <v>19.099667774086381</v>
      </c>
      <c r="G13">
        <f>G11+G12</f>
        <v>31.27</v>
      </c>
    </row>
    <row r="19" spans="2:11">
      <c r="K19">
        <f>5.73+8.45</f>
        <v>14.18</v>
      </c>
    </row>
    <row r="21" spans="2:11">
      <c r="K21">
        <f>7.57+0.89</f>
        <v>8.4600000000000009</v>
      </c>
    </row>
    <row r="23" spans="2:11">
      <c r="K23">
        <f>8.46-7.57</f>
        <v>0.89000000000000057</v>
      </c>
    </row>
    <row r="24" spans="2:11">
      <c r="B24" t="s">
        <v>101</v>
      </c>
    </row>
  </sheetData>
  <mergeCells count="1">
    <mergeCell ref="A7:B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0"/>
  <sheetViews>
    <sheetView workbookViewId="0">
      <pane xSplit="6" ySplit="12" topLeftCell="G29" activePane="bottomRight" state="frozen"/>
      <selection pane="topRight"/>
      <selection pane="bottomLeft"/>
      <selection pane="bottomRight" activeCell="I13" sqref="I13"/>
    </sheetView>
  </sheetViews>
  <sheetFormatPr defaultColWidth="9" defaultRowHeight="12.5"/>
  <cols>
    <col min="1" max="1" width="5.54296875" customWidth="1"/>
    <col min="2" max="2" width="27.36328125" customWidth="1"/>
    <col min="3" max="3" width="17.453125" customWidth="1"/>
    <col min="4" max="4" width="19.36328125" customWidth="1"/>
    <col min="5" max="5" width="18.6328125" customWidth="1"/>
    <col min="6" max="6" width="13.6328125" customWidth="1"/>
    <col min="7" max="7" width="14.6328125" customWidth="1"/>
    <col min="8" max="8" width="13.36328125" customWidth="1"/>
    <col min="9" max="9" width="10.6328125" customWidth="1"/>
  </cols>
  <sheetData>
    <row r="1" spans="1:11">
      <c r="A1" s="361" t="s">
        <v>102</v>
      </c>
    </row>
    <row r="3" spans="1:11" ht="72.5">
      <c r="A3" s="75" t="s">
        <v>2</v>
      </c>
      <c r="B3" s="76" t="s">
        <v>3</v>
      </c>
      <c r="C3" s="76" t="s">
        <v>103</v>
      </c>
      <c r="D3" s="351" t="s">
        <v>104</v>
      </c>
      <c r="E3" s="351" t="s">
        <v>105</v>
      </c>
      <c r="F3" s="351" t="s">
        <v>106</v>
      </c>
      <c r="G3" s="351" t="s">
        <v>107</v>
      </c>
      <c r="H3" s="351" t="s">
        <v>108</v>
      </c>
      <c r="I3" s="365" t="s">
        <v>9</v>
      </c>
    </row>
    <row r="4" spans="1:11" ht="15.5">
      <c r="A4" s="362">
        <v>1</v>
      </c>
      <c r="B4" s="353" t="s">
        <v>18</v>
      </c>
      <c r="C4" s="354">
        <v>29</v>
      </c>
      <c r="D4" s="354">
        <v>0</v>
      </c>
      <c r="E4" s="354">
        <v>0</v>
      </c>
      <c r="F4" s="354">
        <v>0</v>
      </c>
      <c r="G4" s="354">
        <v>0</v>
      </c>
      <c r="H4" s="354">
        <v>0</v>
      </c>
      <c r="I4" s="366"/>
    </row>
    <row r="5" spans="1:11" ht="15.5">
      <c r="A5" s="362">
        <v>2</v>
      </c>
      <c r="B5" s="355" t="s">
        <v>19</v>
      </c>
      <c r="C5" s="356">
        <v>20</v>
      </c>
      <c r="D5" s="356">
        <v>0</v>
      </c>
      <c r="E5" s="356">
        <v>0</v>
      </c>
      <c r="F5" s="356">
        <v>0</v>
      </c>
      <c r="G5" s="356">
        <v>0</v>
      </c>
      <c r="H5" s="356">
        <v>0</v>
      </c>
      <c r="I5" s="363"/>
    </row>
    <row r="6" spans="1:11" ht="15.5">
      <c r="A6" s="362">
        <v>3</v>
      </c>
      <c r="B6" s="355" t="s">
        <v>20</v>
      </c>
      <c r="C6" s="356">
        <v>13</v>
      </c>
      <c r="D6" s="356">
        <v>1</v>
      </c>
      <c r="E6" s="356">
        <v>0</v>
      </c>
      <c r="F6" s="356">
        <v>0</v>
      </c>
      <c r="G6" s="356">
        <v>0</v>
      </c>
      <c r="H6" s="356">
        <v>0</v>
      </c>
      <c r="I6" s="363"/>
    </row>
    <row r="7" spans="1:11" ht="15.5">
      <c r="A7" s="362">
        <v>4</v>
      </c>
      <c r="B7" s="355" t="s">
        <v>21</v>
      </c>
      <c r="C7" s="356">
        <v>10</v>
      </c>
      <c r="D7" s="356">
        <v>2</v>
      </c>
      <c r="E7" s="356">
        <v>9</v>
      </c>
      <c r="F7" s="356">
        <v>0</v>
      </c>
      <c r="G7" s="356">
        <v>0</v>
      </c>
      <c r="H7" s="356">
        <v>1</v>
      </c>
      <c r="I7" s="363"/>
    </row>
    <row r="8" spans="1:11" ht="15.5">
      <c r="A8" s="362">
        <v>5</v>
      </c>
      <c r="B8" s="355" t="s">
        <v>22</v>
      </c>
      <c r="C8" s="356">
        <v>13</v>
      </c>
      <c r="D8" s="356">
        <v>0</v>
      </c>
      <c r="E8" s="356">
        <v>3</v>
      </c>
      <c r="F8" s="356">
        <v>0</v>
      </c>
      <c r="G8" s="356">
        <v>0</v>
      </c>
      <c r="H8" s="356">
        <v>0</v>
      </c>
      <c r="I8" s="363"/>
    </row>
    <row r="9" spans="1:11" ht="15.5">
      <c r="A9" s="362">
        <v>6</v>
      </c>
      <c r="B9" s="355" t="s">
        <v>23</v>
      </c>
      <c r="C9" s="356">
        <v>12</v>
      </c>
      <c r="D9" s="356">
        <v>0</v>
      </c>
      <c r="E9" s="356">
        <v>1</v>
      </c>
      <c r="F9" s="356">
        <v>0</v>
      </c>
      <c r="G9" s="356">
        <v>0</v>
      </c>
      <c r="H9" s="356">
        <v>1</v>
      </c>
      <c r="I9" s="363"/>
      <c r="K9">
        <f>8.3/100*12</f>
        <v>0.996</v>
      </c>
    </row>
    <row r="10" spans="1:11" ht="15.5">
      <c r="A10" s="362">
        <v>7</v>
      </c>
      <c r="B10" s="355" t="s">
        <v>24</v>
      </c>
      <c r="C10" s="356">
        <v>8</v>
      </c>
      <c r="D10" s="356">
        <v>1</v>
      </c>
      <c r="E10" s="356">
        <v>0</v>
      </c>
      <c r="F10" s="356">
        <v>0</v>
      </c>
      <c r="G10" s="356">
        <v>0</v>
      </c>
      <c r="H10" s="356">
        <v>0</v>
      </c>
      <c r="I10" s="363"/>
    </row>
    <row r="11" spans="1:11" ht="15.5">
      <c r="A11" s="362">
        <v>8</v>
      </c>
      <c r="B11" s="355" t="s">
        <v>25</v>
      </c>
      <c r="C11" s="357">
        <v>16</v>
      </c>
      <c r="D11" s="357">
        <v>14</v>
      </c>
      <c r="E11" s="357">
        <v>0</v>
      </c>
      <c r="F11" s="357">
        <v>0</v>
      </c>
      <c r="G11" s="357">
        <v>0</v>
      </c>
      <c r="H11" s="357">
        <v>0</v>
      </c>
      <c r="I11" s="363"/>
    </row>
    <row r="12" spans="1:11" ht="15.5">
      <c r="A12" s="362">
        <v>9</v>
      </c>
      <c r="B12" s="355" t="s">
        <v>27</v>
      </c>
      <c r="C12" s="357">
        <v>19</v>
      </c>
      <c r="D12" s="357">
        <v>3</v>
      </c>
      <c r="E12" s="357">
        <v>2</v>
      </c>
      <c r="F12" s="357">
        <v>2</v>
      </c>
      <c r="G12" s="357">
        <v>0</v>
      </c>
      <c r="H12" s="357">
        <v>0</v>
      </c>
      <c r="I12" s="363"/>
    </row>
    <row r="13" spans="1:11" ht="15.5">
      <c r="A13" s="362">
        <v>10</v>
      </c>
      <c r="B13" s="355" t="s">
        <v>28</v>
      </c>
      <c r="C13" s="357">
        <v>20</v>
      </c>
      <c r="D13" s="357">
        <v>0</v>
      </c>
      <c r="E13" s="357">
        <v>3</v>
      </c>
      <c r="F13" s="357">
        <v>0</v>
      </c>
      <c r="G13" s="357">
        <v>0</v>
      </c>
      <c r="H13" s="357">
        <v>0</v>
      </c>
      <c r="I13" s="363"/>
    </row>
    <row r="14" spans="1:11" ht="15.5">
      <c r="A14" s="362">
        <v>11</v>
      </c>
      <c r="B14" s="355" t="s">
        <v>29</v>
      </c>
      <c r="C14" s="357">
        <v>9</v>
      </c>
      <c r="D14" s="357">
        <v>3</v>
      </c>
      <c r="E14" s="357">
        <v>3</v>
      </c>
      <c r="F14" s="357">
        <v>0</v>
      </c>
      <c r="G14" s="357">
        <v>0</v>
      </c>
      <c r="H14" s="357">
        <v>0</v>
      </c>
      <c r="I14" s="363"/>
    </row>
    <row r="15" spans="1:11" ht="15.5">
      <c r="A15" s="362">
        <v>12</v>
      </c>
      <c r="B15" s="355" t="s">
        <v>30</v>
      </c>
      <c r="C15" s="357">
        <v>12</v>
      </c>
      <c r="D15" s="357">
        <v>0</v>
      </c>
      <c r="E15" s="357">
        <v>0</v>
      </c>
      <c r="F15" s="357">
        <v>0</v>
      </c>
      <c r="G15" s="357">
        <v>0</v>
      </c>
      <c r="H15" s="357">
        <v>0</v>
      </c>
      <c r="I15" s="363"/>
    </row>
    <row r="16" spans="1:11" ht="15.5">
      <c r="A16" s="362">
        <v>13</v>
      </c>
      <c r="B16" s="355" t="s">
        <v>31</v>
      </c>
      <c r="C16" s="357">
        <v>9</v>
      </c>
      <c r="D16" s="357">
        <v>0</v>
      </c>
      <c r="E16" s="357">
        <v>1</v>
      </c>
      <c r="F16" s="357">
        <v>0</v>
      </c>
      <c r="G16" s="357">
        <v>0</v>
      </c>
      <c r="H16" s="357">
        <v>0</v>
      </c>
      <c r="I16" s="363"/>
    </row>
    <row r="17" spans="1:9" ht="15.5">
      <c r="A17" s="362">
        <v>14</v>
      </c>
      <c r="B17" s="355" t="s">
        <v>32</v>
      </c>
      <c r="C17" s="357">
        <v>6</v>
      </c>
      <c r="D17" s="357">
        <v>0</v>
      </c>
      <c r="E17" s="357">
        <v>1</v>
      </c>
      <c r="F17" s="357">
        <v>6</v>
      </c>
      <c r="G17" s="357">
        <v>0</v>
      </c>
      <c r="H17" s="357">
        <v>0</v>
      </c>
      <c r="I17" s="363"/>
    </row>
    <row r="18" spans="1:9" ht="15.5">
      <c r="A18" s="362">
        <v>15</v>
      </c>
      <c r="B18" s="355" t="s">
        <v>33</v>
      </c>
      <c r="C18" s="357">
        <v>10</v>
      </c>
      <c r="D18" s="357">
        <v>0</v>
      </c>
      <c r="E18" s="357">
        <v>3</v>
      </c>
      <c r="F18" s="357">
        <v>0</v>
      </c>
      <c r="G18" s="357">
        <v>0</v>
      </c>
      <c r="H18" s="357">
        <v>0</v>
      </c>
      <c r="I18" s="363"/>
    </row>
    <row r="19" spans="1:9" ht="15.5">
      <c r="A19" s="362">
        <v>16</v>
      </c>
      <c r="B19" s="355" t="s">
        <v>34</v>
      </c>
      <c r="C19" s="357">
        <v>9</v>
      </c>
      <c r="D19" s="356">
        <v>0</v>
      </c>
      <c r="E19" s="356">
        <v>0</v>
      </c>
      <c r="F19" s="356">
        <v>0</v>
      </c>
      <c r="G19" s="356">
        <v>0</v>
      </c>
      <c r="H19" s="356">
        <v>0</v>
      </c>
      <c r="I19" s="363"/>
    </row>
    <row r="20" spans="1:9" ht="31">
      <c r="A20" s="362">
        <v>17</v>
      </c>
      <c r="B20" s="355" t="s">
        <v>35</v>
      </c>
      <c r="C20" s="363"/>
      <c r="D20" s="357">
        <v>10</v>
      </c>
      <c r="E20" s="357">
        <v>5</v>
      </c>
      <c r="F20" s="357">
        <v>2</v>
      </c>
      <c r="G20" s="357">
        <v>0</v>
      </c>
      <c r="H20" s="357">
        <v>0</v>
      </c>
      <c r="I20" s="363"/>
    </row>
    <row r="21" spans="1:9" ht="15.5">
      <c r="A21" s="362">
        <v>18</v>
      </c>
      <c r="B21" s="358" t="s">
        <v>36</v>
      </c>
      <c r="C21" s="359">
        <v>16</v>
      </c>
      <c r="D21" s="359">
        <v>14</v>
      </c>
      <c r="E21" s="359">
        <v>0</v>
      </c>
      <c r="F21" s="359">
        <v>7</v>
      </c>
      <c r="G21" s="359">
        <v>0</v>
      </c>
      <c r="H21" s="364">
        <v>0</v>
      </c>
      <c r="I21" s="359">
        <v>21</v>
      </c>
    </row>
    <row r="22" spans="1:9" ht="15.5">
      <c r="A22" s="362">
        <v>19</v>
      </c>
      <c r="B22" s="358" t="s">
        <v>37</v>
      </c>
      <c r="C22" s="359">
        <v>15</v>
      </c>
      <c r="D22" s="359">
        <v>4</v>
      </c>
      <c r="E22" s="359">
        <v>0</v>
      </c>
      <c r="F22" s="359">
        <v>5</v>
      </c>
      <c r="G22" s="359">
        <v>0</v>
      </c>
      <c r="H22" s="359">
        <v>0</v>
      </c>
      <c r="I22" s="359">
        <v>9</v>
      </c>
    </row>
    <row r="23" spans="1:9" ht="15.5">
      <c r="A23" s="362">
        <v>20</v>
      </c>
      <c r="B23" s="358" t="s">
        <v>38</v>
      </c>
      <c r="C23" s="359">
        <v>9</v>
      </c>
      <c r="D23" s="359">
        <v>6</v>
      </c>
      <c r="E23" s="359">
        <v>0</v>
      </c>
      <c r="F23" s="359">
        <v>0</v>
      </c>
      <c r="G23" s="359">
        <v>0</v>
      </c>
      <c r="H23" s="359">
        <v>0</v>
      </c>
      <c r="I23" s="359">
        <v>6</v>
      </c>
    </row>
    <row r="24" spans="1:9" ht="15.5">
      <c r="A24" s="362">
        <v>21</v>
      </c>
      <c r="B24" s="358" t="s">
        <v>39</v>
      </c>
      <c r="C24" s="359">
        <v>9</v>
      </c>
      <c r="D24" s="359">
        <v>3</v>
      </c>
      <c r="E24" s="359">
        <v>0</v>
      </c>
      <c r="F24" s="359">
        <v>4</v>
      </c>
      <c r="G24" s="359">
        <v>0</v>
      </c>
      <c r="H24" s="359">
        <v>0</v>
      </c>
      <c r="I24" s="359">
        <v>7</v>
      </c>
    </row>
    <row r="25" spans="1:9" ht="15.5">
      <c r="A25" s="362">
        <v>22</v>
      </c>
      <c r="B25" s="358" t="s">
        <v>40</v>
      </c>
      <c r="C25" s="359">
        <v>7</v>
      </c>
      <c r="D25" s="359">
        <v>1</v>
      </c>
      <c r="E25" s="359">
        <v>0</v>
      </c>
      <c r="F25" s="359">
        <v>0</v>
      </c>
      <c r="G25" s="359">
        <v>0</v>
      </c>
      <c r="H25" s="359">
        <v>0</v>
      </c>
      <c r="I25" s="359">
        <v>1</v>
      </c>
    </row>
    <row r="26" spans="1:9" ht="15.5">
      <c r="A26" s="362">
        <v>23</v>
      </c>
      <c r="B26" s="358" t="s">
        <v>42</v>
      </c>
      <c r="C26" s="359">
        <v>12</v>
      </c>
      <c r="D26" s="359">
        <v>2</v>
      </c>
      <c r="E26" s="359">
        <v>1</v>
      </c>
      <c r="F26" s="359">
        <v>0</v>
      </c>
      <c r="G26" s="359">
        <v>0</v>
      </c>
      <c r="H26" s="359">
        <v>0</v>
      </c>
      <c r="I26" s="359">
        <v>3</v>
      </c>
    </row>
    <row r="27" spans="1:9" ht="15.5">
      <c r="A27" s="362">
        <v>24</v>
      </c>
      <c r="B27" s="358" t="s">
        <v>41</v>
      </c>
      <c r="C27" s="359">
        <v>10</v>
      </c>
      <c r="D27" s="359">
        <v>5</v>
      </c>
      <c r="E27" s="359">
        <v>0</v>
      </c>
      <c r="F27" s="359">
        <v>0</v>
      </c>
      <c r="G27" s="359">
        <v>0</v>
      </c>
      <c r="H27" s="359">
        <v>0</v>
      </c>
      <c r="I27" s="359">
        <v>5</v>
      </c>
    </row>
    <row r="28" spans="1:9" ht="15.5">
      <c r="A28" s="362">
        <v>25</v>
      </c>
      <c r="B28" s="358" t="s">
        <v>43</v>
      </c>
      <c r="C28" s="359">
        <v>8</v>
      </c>
      <c r="D28" s="359">
        <v>4</v>
      </c>
      <c r="E28" s="359">
        <v>0</v>
      </c>
      <c r="F28" s="359">
        <v>0</v>
      </c>
      <c r="G28" s="359">
        <v>0</v>
      </c>
      <c r="H28" s="359">
        <v>0</v>
      </c>
      <c r="I28" s="359">
        <v>4</v>
      </c>
    </row>
    <row r="29" spans="1:9" ht="15.5">
      <c r="A29" s="237"/>
      <c r="B29" s="358" t="s">
        <v>44</v>
      </c>
      <c r="C29" s="359">
        <v>0</v>
      </c>
      <c r="D29" s="359">
        <v>0</v>
      </c>
      <c r="E29" s="359">
        <v>0</v>
      </c>
      <c r="F29" s="359">
        <v>0</v>
      </c>
      <c r="G29" s="359">
        <v>0</v>
      </c>
      <c r="H29" s="359">
        <v>0</v>
      </c>
      <c r="I29" s="359">
        <v>0</v>
      </c>
    </row>
    <row r="30" spans="1:9" ht="15.5">
      <c r="B30" s="355" t="s">
        <v>9</v>
      </c>
      <c r="C30" s="363">
        <f>SUM(C4:C29)</f>
        <v>301</v>
      </c>
      <c r="D30" s="363">
        <f t="shared" ref="D30:H30" si="0">SUM(D4:D29)</f>
        <v>73</v>
      </c>
      <c r="E30" s="363">
        <f t="shared" si="0"/>
        <v>32</v>
      </c>
      <c r="F30" s="363">
        <f t="shared" si="0"/>
        <v>26</v>
      </c>
      <c r="G30" s="363">
        <f t="shared" si="0"/>
        <v>0</v>
      </c>
      <c r="H30" s="363">
        <f t="shared" si="0"/>
        <v>2</v>
      </c>
      <c r="I30" s="363">
        <f>SUM(D30:G30)</f>
        <v>131</v>
      </c>
    </row>
    <row r="32" spans="1:9">
      <c r="C32">
        <f>SUM(C4:C12)</f>
        <v>140</v>
      </c>
    </row>
    <row r="33" spans="2:3">
      <c r="B33" s="361"/>
      <c r="C33" s="361"/>
    </row>
    <row r="216" spans="4:9">
      <c r="D216">
        <f>SUM(D4:D12)</f>
        <v>21</v>
      </c>
      <c r="I216">
        <f>SUM(I4:I12)</f>
        <v>0</v>
      </c>
    </row>
    <row r="217" spans="4:9">
      <c r="E217">
        <f t="shared" ref="E217:H217" si="1">SUM(E5:E13)</f>
        <v>18</v>
      </c>
      <c r="F217">
        <f t="shared" si="1"/>
        <v>2</v>
      </c>
      <c r="G217">
        <f t="shared" si="1"/>
        <v>0</v>
      </c>
      <c r="H217">
        <f t="shared" si="1"/>
        <v>2</v>
      </c>
    </row>
    <row r="266" spans="2:2">
      <c r="B266" s="367"/>
    </row>
    <row r="267" spans="2:2">
      <c r="B267" s="367"/>
    </row>
    <row r="268" spans="2:2">
      <c r="B268" s="367"/>
    </row>
    <row r="269" spans="2:2">
      <c r="B269" s="367"/>
    </row>
    <row r="270" spans="2:2">
      <c r="B270" s="3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"/>
  <sheetViews>
    <sheetView workbookViewId="0">
      <pane xSplit="5" ySplit="13" topLeftCell="F29" activePane="bottomRight" state="frozen"/>
      <selection pane="topRight"/>
      <selection pane="bottomLeft"/>
      <selection pane="bottomRight" activeCell="F5" sqref="F5"/>
    </sheetView>
  </sheetViews>
  <sheetFormatPr defaultColWidth="9" defaultRowHeight="12.5"/>
  <cols>
    <col min="2" max="2" width="27.08984375" customWidth="1"/>
    <col min="3" max="3" width="17.54296875" customWidth="1"/>
    <col min="4" max="4" width="22.08984375" customWidth="1"/>
    <col min="5" max="5" width="25.453125" customWidth="1"/>
    <col min="6" max="6" width="26.36328125" customWidth="1"/>
  </cols>
  <sheetData>
    <row r="1" spans="1:7" ht="14.5">
      <c r="A1" s="349" t="s">
        <v>109</v>
      </c>
      <c r="B1" s="349"/>
    </row>
    <row r="2" spans="1:7">
      <c r="A2" s="478" t="s">
        <v>110</v>
      </c>
      <c r="B2" s="478" t="s">
        <v>111</v>
      </c>
      <c r="C2" s="479" t="s">
        <v>103</v>
      </c>
      <c r="D2" s="477" t="s">
        <v>112</v>
      </c>
      <c r="E2" s="477"/>
      <c r="F2" s="477"/>
      <c r="G2" s="480" t="s">
        <v>9</v>
      </c>
    </row>
    <row r="3" spans="1:7" ht="58">
      <c r="A3" s="478"/>
      <c r="B3" s="478"/>
      <c r="C3" s="479"/>
      <c r="D3" s="350" t="s">
        <v>113</v>
      </c>
      <c r="E3" s="351" t="s">
        <v>114</v>
      </c>
      <c r="F3" s="351" t="s">
        <v>115</v>
      </c>
      <c r="G3" s="480"/>
    </row>
    <row r="4" spans="1:7" ht="15.5">
      <c r="A4" s="352">
        <v>1</v>
      </c>
      <c r="B4" s="353" t="s">
        <v>18</v>
      </c>
      <c r="C4" s="354">
        <v>29</v>
      </c>
      <c r="D4" s="354">
        <v>3</v>
      </c>
      <c r="E4" s="354">
        <v>0</v>
      </c>
      <c r="F4" s="354">
        <v>0</v>
      </c>
      <c r="G4" s="145"/>
    </row>
    <row r="5" spans="1:7" ht="15.5">
      <c r="A5" s="352">
        <f t="shared" ref="A5:A28" si="0">A4+1</f>
        <v>2</v>
      </c>
      <c r="B5" s="355" t="s">
        <v>19</v>
      </c>
      <c r="C5" s="356">
        <v>20</v>
      </c>
      <c r="D5" s="356">
        <v>0</v>
      </c>
      <c r="E5" s="356">
        <v>0</v>
      </c>
      <c r="F5" s="356">
        <v>0</v>
      </c>
      <c r="G5" s="145"/>
    </row>
    <row r="6" spans="1:7" ht="15.5">
      <c r="A6" s="352">
        <f t="shared" si="0"/>
        <v>3</v>
      </c>
      <c r="B6" s="355" t="s">
        <v>20</v>
      </c>
      <c r="C6" s="356">
        <v>13</v>
      </c>
      <c r="D6" s="356">
        <v>1</v>
      </c>
      <c r="E6" s="356">
        <v>0</v>
      </c>
      <c r="F6" s="356">
        <v>0</v>
      </c>
      <c r="G6" s="145"/>
    </row>
    <row r="7" spans="1:7" ht="15.5">
      <c r="A7" s="352">
        <f t="shared" si="0"/>
        <v>4</v>
      </c>
      <c r="B7" s="355" t="s">
        <v>21</v>
      </c>
      <c r="C7" s="356">
        <v>10</v>
      </c>
      <c r="D7" s="356">
        <v>4</v>
      </c>
      <c r="E7" s="356">
        <v>0</v>
      </c>
      <c r="F7" s="356">
        <v>0</v>
      </c>
      <c r="G7" s="145"/>
    </row>
    <row r="8" spans="1:7" ht="15.5">
      <c r="A8" s="352">
        <f t="shared" si="0"/>
        <v>5</v>
      </c>
      <c r="B8" s="355" t="s">
        <v>22</v>
      </c>
      <c r="C8" s="356">
        <v>13</v>
      </c>
      <c r="D8" s="356">
        <v>0</v>
      </c>
      <c r="E8" s="356">
        <v>0</v>
      </c>
      <c r="F8" s="356">
        <v>0</v>
      </c>
      <c r="G8" s="145"/>
    </row>
    <row r="9" spans="1:7" ht="15.5">
      <c r="A9" s="352">
        <f t="shared" si="0"/>
        <v>6</v>
      </c>
      <c r="B9" s="355" t="s">
        <v>23</v>
      </c>
      <c r="C9" s="356">
        <v>12</v>
      </c>
      <c r="D9" s="356">
        <v>0</v>
      </c>
      <c r="E9" s="356">
        <v>3</v>
      </c>
      <c r="F9" s="356">
        <v>0</v>
      </c>
      <c r="G9" s="145"/>
    </row>
    <row r="10" spans="1:7" ht="15.5">
      <c r="A10" s="352">
        <f t="shared" si="0"/>
        <v>7</v>
      </c>
      <c r="B10" s="355" t="s">
        <v>24</v>
      </c>
      <c r="C10" s="356">
        <v>8</v>
      </c>
      <c r="D10" s="356">
        <v>0</v>
      </c>
      <c r="E10" s="356">
        <v>0</v>
      </c>
      <c r="F10" s="356">
        <v>0</v>
      </c>
      <c r="G10" s="145"/>
    </row>
    <row r="11" spans="1:7" ht="15.5">
      <c r="A11" s="352">
        <f t="shared" si="0"/>
        <v>8</v>
      </c>
      <c r="B11" s="355" t="s">
        <v>25</v>
      </c>
      <c r="C11" s="357">
        <v>16</v>
      </c>
      <c r="D11" s="357">
        <v>0</v>
      </c>
      <c r="E11" s="357">
        <v>0</v>
      </c>
      <c r="F11" s="357">
        <v>1</v>
      </c>
      <c r="G11" s="145"/>
    </row>
    <row r="12" spans="1:7" ht="15.5">
      <c r="A12" s="352">
        <f t="shared" si="0"/>
        <v>9</v>
      </c>
      <c r="B12" s="355" t="s">
        <v>27</v>
      </c>
      <c r="C12" s="357">
        <v>19</v>
      </c>
      <c r="D12" s="357">
        <v>0</v>
      </c>
      <c r="E12" s="357">
        <v>0</v>
      </c>
      <c r="F12" s="357">
        <v>0</v>
      </c>
      <c r="G12" s="145"/>
    </row>
    <row r="13" spans="1:7" ht="15.5">
      <c r="A13" s="352">
        <f t="shared" si="0"/>
        <v>10</v>
      </c>
      <c r="B13" s="355" t="s">
        <v>28</v>
      </c>
      <c r="C13" s="357">
        <v>20</v>
      </c>
      <c r="D13" s="357">
        <v>0</v>
      </c>
      <c r="E13" s="357">
        <v>0</v>
      </c>
      <c r="F13" s="357">
        <v>0</v>
      </c>
      <c r="G13" s="145"/>
    </row>
    <row r="14" spans="1:7" ht="15.5">
      <c r="A14" s="352">
        <f t="shared" si="0"/>
        <v>11</v>
      </c>
      <c r="B14" s="355" t="s">
        <v>29</v>
      </c>
      <c r="C14" s="357">
        <v>9</v>
      </c>
      <c r="D14" s="357">
        <v>1</v>
      </c>
      <c r="E14" s="357">
        <v>0</v>
      </c>
      <c r="F14" s="357">
        <v>0</v>
      </c>
      <c r="G14" s="145"/>
    </row>
    <row r="15" spans="1:7" ht="15.5">
      <c r="A15" s="352">
        <f t="shared" si="0"/>
        <v>12</v>
      </c>
      <c r="B15" s="355" t="s">
        <v>30</v>
      </c>
      <c r="C15" s="357">
        <v>12</v>
      </c>
      <c r="D15" s="357">
        <v>0</v>
      </c>
      <c r="E15" s="357">
        <v>0</v>
      </c>
      <c r="F15" s="357">
        <v>0</v>
      </c>
      <c r="G15" s="145"/>
    </row>
    <row r="16" spans="1:7" ht="15.5">
      <c r="A16" s="352">
        <f t="shared" si="0"/>
        <v>13</v>
      </c>
      <c r="B16" s="355" t="s">
        <v>31</v>
      </c>
      <c r="C16" s="357">
        <v>0</v>
      </c>
      <c r="D16" s="357">
        <v>0</v>
      </c>
      <c r="E16" s="357">
        <v>0</v>
      </c>
      <c r="F16" s="357">
        <v>0</v>
      </c>
      <c r="G16" s="145"/>
    </row>
    <row r="17" spans="1:7" ht="15.5">
      <c r="A17" s="352">
        <f t="shared" si="0"/>
        <v>14</v>
      </c>
      <c r="B17" s="355" t="s">
        <v>32</v>
      </c>
      <c r="C17" s="357">
        <v>2</v>
      </c>
      <c r="D17" s="357">
        <v>0</v>
      </c>
      <c r="E17" s="357">
        <v>2</v>
      </c>
      <c r="F17" s="357">
        <v>0</v>
      </c>
      <c r="G17" s="145"/>
    </row>
    <row r="18" spans="1:7" ht="15.5">
      <c r="A18" s="352">
        <f t="shared" si="0"/>
        <v>15</v>
      </c>
      <c r="B18" s="355" t="s">
        <v>33</v>
      </c>
      <c r="C18" s="357">
        <v>0</v>
      </c>
      <c r="D18" s="357">
        <v>0</v>
      </c>
      <c r="E18" s="357">
        <v>0</v>
      </c>
      <c r="F18" s="357">
        <v>0</v>
      </c>
      <c r="G18" s="145"/>
    </row>
    <row r="19" spans="1:7" ht="15.5">
      <c r="A19" s="352">
        <f t="shared" si="0"/>
        <v>16</v>
      </c>
      <c r="B19" s="355" t="s">
        <v>34</v>
      </c>
      <c r="C19" s="357">
        <v>0</v>
      </c>
      <c r="D19" s="357">
        <v>0</v>
      </c>
      <c r="E19" s="357">
        <v>0</v>
      </c>
      <c r="F19" s="357">
        <v>0</v>
      </c>
      <c r="G19" s="145"/>
    </row>
    <row r="20" spans="1:7" ht="31">
      <c r="A20" s="352">
        <f t="shared" si="0"/>
        <v>17</v>
      </c>
      <c r="B20" s="355" t="s">
        <v>35</v>
      </c>
      <c r="C20" s="357">
        <v>0</v>
      </c>
      <c r="D20" s="357">
        <v>0</v>
      </c>
      <c r="E20" s="357">
        <v>0</v>
      </c>
      <c r="F20" s="357">
        <v>0</v>
      </c>
      <c r="G20" s="145"/>
    </row>
    <row r="21" spans="1:7" ht="15.5">
      <c r="A21" s="352">
        <f t="shared" si="0"/>
        <v>18</v>
      </c>
      <c r="B21" s="358" t="s">
        <v>36</v>
      </c>
      <c r="C21" s="359">
        <v>16</v>
      </c>
      <c r="D21" s="359">
        <v>2</v>
      </c>
      <c r="E21" s="359">
        <v>0</v>
      </c>
      <c r="F21" s="359">
        <v>0</v>
      </c>
      <c r="G21" s="145"/>
    </row>
    <row r="22" spans="1:7" ht="15.5">
      <c r="A22" s="352">
        <f t="shared" si="0"/>
        <v>19</v>
      </c>
      <c r="B22" s="358" t="s">
        <v>37</v>
      </c>
      <c r="C22" s="359">
        <v>15</v>
      </c>
      <c r="D22" s="359">
        <v>4</v>
      </c>
      <c r="E22" s="359">
        <v>0</v>
      </c>
      <c r="F22" s="359">
        <v>0</v>
      </c>
      <c r="G22" s="145"/>
    </row>
    <row r="23" spans="1:7" ht="15.5">
      <c r="A23" s="352">
        <f t="shared" si="0"/>
        <v>20</v>
      </c>
      <c r="B23" s="358" t="s">
        <v>38</v>
      </c>
      <c r="C23" s="359">
        <v>10</v>
      </c>
      <c r="D23" s="359">
        <v>2</v>
      </c>
      <c r="E23" s="359">
        <v>0</v>
      </c>
      <c r="F23" s="359">
        <v>0</v>
      </c>
      <c r="G23" s="145"/>
    </row>
    <row r="24" spans="1:7" ht="15.5">
      <c r="A24" s="352">
        <f t="shared" si="0"/>
        <v>21</v>
      </c>
      <c r="B24" s="358" t="s">
        <v>39</v>
      </c>
      <c r="C24" s="359">
        <v>8</v>
      </c>
      <c r="D24" s="359">
        <v>0</v>
      </c>
      <c r="E24" s="359">
        <v>0</v>
      </c>
      <c r="F24" s="359">
        <v>0</v>
      </c>
      <c r="G24" s="145"/>
    </row>
    <row r="25" spans="1:7" ht="15.5">
      <c r="A25" s="352">
        <f t="shared" si="0"/>
        <v>22</v>
      </c>
      <c r="B25" s="358" t="s">
        <v>40</v>
      </c>
      <c r="C25" s="359">
        <v>7</v>
      </c>
      <c r="D25" s="359">
        <v>0</v>
      </c>
      <c r="E25" s="359">
        <v>0</v>
      </c>
      <c r="F25" s="359">
        <v>0</v>
      </c>
      <c r="G25" s="145"/>
    </row>
    <row r="26" spans="1:7" ht="15.5">
      <c r="A26" s="352">
        <f t="shared" si="0"/>
        <v>23</v>
      </c>
      <c r="B26" s="358" t="s">
        <v>42</v>
      </c>
      <c r="C26" s="359">
        <v>12</v>
      </c>
      <c r="D26" s="359">
        <v>3</v>
      </c>
      <c r="E26" s="359">
        <v>0</v>
      </c>
      <c r="F26" s="359">
        <v>0</v>
      </c>
      <c r="G26" s="145"/>
    </row>
    <row r="27" spans="1:7" ht="15.5">
      <c r="A27" s="352">
        <f t="shared" si="0"/>
        <v>24</v>
      </c>
      <c r="B27" s="358" t="s">
        <v>41</v>
      </c>
      <c r="C27" s="359">
        <v>10</v>
      </c>
      <c r="D27" s="359">
        <v>2</v>
      </c>
      <c r="E27" s="359">
        <v>1</v>
      </c>
      <c r="F27" s="359">
        <v>0</v>
      </c>
      <c r="G27" s="145"/>
    </row>
    <row r="28" spans="1:7" ht="15.5">
      <c r="A28" s="352">
        <f t="shared" si="0"/>
        <v>25</v>
      </c>
      <c r="B28" s="358" t="s">
        <v>43</v>
      </c>
      <c r="C28" s="359">
        <v>8</v>
      </c>
      <c r="D28" s="359">
        <v>1</v>
      </c>
      <c r="E28" s="359">
        <v>0</v>
      </c>
      <c r="F28" s="359">
        <v>0</v>
      </c>
      <c r="G28" s="145"/>
    </row>
    <row r="29" spans="1:7" ht="15.5">
      <c r="A29" s="237"/>
      <c r="B29" s="358" t="s">
        <v>44</v>
      </c>
      <c r="C29" s="359">
        <v>0</v>
      </c>
      <c r="D29" s="359">
        <v>0</v>
      </c>
      <c r="E29" s="359">
        <v>0</v>
      </c>
      <c r="F29" s="359">
        <v>0</v>
      </c>
      <c r="G29" s="145"/>
    </row>
    <row r="30" spans="1:7">
      <c r="C30">
        <f t="shared" ref="C30:F30" si="1">SUM(C4:C29)</f>
        <v>269</v>
      </c>
      <c r="D30">
        <f t="shared" si="1"/>
        <v>23</v>
      </c>
      <c r="E30">
        <f t="shared" si="1"/>
        <v>6</v>
      </c>
      <c r="F30">
        <f t="shared" si="1"/>
        <v>1</v>
      </c>
      <c r="G30" s="1">
        <v>30</v>
      </c>
    </row>
    <row r="34" spans="1:7">
      <c r="A34" s="1"/>
      <c r="B34" s="30" t="s">
        <v>116</v>
      </c>
      <c r="C34" s="30" t="s">
        <v>117</v>
      </c>
      <c r="D34" s="1"/>
      <c r="E34" s="1"/>
      <c r="F34" s="1"/>
      <c r="G34" s="1"/>
    </row>
    <row r="35" spans="1:7" ht="25">
      <c r="A35" s="1"/>
      <c r="B35" s="360" t="s">
        <v>118</v>
      </c>
      <c r="C35" s="30">
        <f>('IKU 4.1'!I30/301*60)+('IKU 4.2'!G30/301*40)</f>
        <v>30.099667774086381</v>
      </c>
      <c r="D35" s="1"/>
      <c r="E35" s="1"/>
      <c r="F35" s="1"/>
      <c r="G35" s="1"/>
    </row>
  </sheetData>
  <mergeCells count="5">
    <mergeCell ref="D2:F2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ColWidth="8.6328125" defaultRowHeight="12.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8.6328125" defaultRowHeight="12.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8.6328125" defaultRowHeight="12.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outlinePr summaryBelow="0" summaryRight="0"/>
  </sheetPr>
  <dimension ref="A1:AB978"/>
  <sheetViews>
    <sheetView zoomScale="80" zoomScaleNormal="80" workbookViewId="0">
      <pane ySplit="8" topLeftCell="A32" activePane="bottomLeft" state="frozen"/>
      <selection pane="bottomLeft" activeCell="G35" sqref="G35"/>
    </sheetView>
  </sheetViews>
  <sheetFormatPr defaultColWidth="9" defaultRowHeight="15.75" customHeight="1"/>
  <cols>
    <col min="1" max="1" width="5.54296875" style="198" customWidth="1"/>
    <col min="2" max="2" width="27.54296875" style="198" customWidth="1"/>
    <col min="3" max="3" width="18.54296875" style="198" customWidth="1"/>
    <col min="4" max="4" width="9" style="198"/>
    <col min="5" max="5" width="12.08984375" style="198" customWidth="1"/>
    <col min="6" max="6" width="13.54296875" style="198" customWidth="1"/>
    <col min="7" max="7" width="13.08984375" style="198" customWidth="1"/>
    <col min="8" max="8" width="11" style="198" customWidth="1"/>
    <col min="9" max="9" width="10.6328125" style="198" customWidth="1"/>
    <col min="10" max="13" width="14.453125" style="198" customWidth="1"/>
    <col min="14" max="14" width="8.54296875" style="197" customWidth="1"/>
    <col min="15" max="16384" width="9" style="198"/>
  </cols>
  <sheetData>
    <row r="1" spans="1:28" ht="14" customHeight="1">
      <c r="A1" s="432" t="s">
        <v>0</v>
      </c>
      <c r="B1" s="433"/>
      <c r="M1" s="427" t="s">
        <v>119</v>
      </c>
    </row>
    <row r="2" spans="1:28" ht="14" customHeight="1">
      <c r="A2" s="434"/>
      <c r="B2" s="435"/>
      <c r="M2" s="428"/>
    </row>
    <row r="3" spans="1:28" ht="14" customHeight="1">
      <c r="A3" s="436"/>
      <c r="B3" s="437"/>
      <c r="M3" s="429"/>
    </row>
    <row r="4" spans="1:28" ht="34.75" customHeight="1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45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</row>
    <row r="5" spans="1:28" ht="58.75" customHeight="1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45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</row>
    <row r="6" spans="1:28" ht="15.75" customHeight="1">
      <c r="A6" s="458" t="s">
        <v>2</v>
      </c>
      <c r="B6" s="465" t="s">
        <v>3</v>
      </c>
      <c r="C6" s="461" t="s">
        <v>120</v>
      </c>
      <c r="D6" s="485" t="s">
        <v>121</v>
      </c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</row>
    <row r="7" spans="1:28" ht="25.5" customHeight="1">
      <c r="A7" s="458"/>
      <c r="B7" s="465"/>
      <c r="C7" s="461"/>
      <c r="D7" s="481" t="s">
        <v>122</v>
      </c>
      <c r="E7" s="481" t="s">
        <v>123</v>
      </c>
      <c r="F7" s="481" t="s">
        <v>124</v>
      </c>
      <c r="G7" s="481" t="s">
        <v>125</v>
      </c>
      <c r="H7" s="481"/>
      <c r="I7" s="481" t="s">
        <v>126</v>
      </c>
      <c r="J7" s="481" t="s">
        <v>127</v>
      </c>
      <c r="K7" s="481" t="s">
        <v>128</v>
      </c>
      <c r="L7" s="481" t="s">
        <v>129</v>
      </c>
      <c r="M7" s="481" t="s">
        <v>130</v>
      </c>
      <c r="N7" s="458" t="s">
        <v>9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</row>
    <row r="8" spans="1:28" ht="33.5" customHeight="1">
      <c r="A8" s="482"/>
      <c r="B8" s="483"/>
      <c r="C8" s="461"/>
      <c r="D8" s="481"/>
      <c r="E8" s="481"/>
      <c r="F8" s="481"/>
      <c r="G8" s="335" t="s">
        <v>131</v>
      </c>
      <c r="H8" s="335" t="s">
        <v>132</v>
      </c>
      <c r="I8" s="481"/>
      <c r="J8" s="481"/>
      <c r="K8" s="481"/>
      <c r="L8" s="481"/>
      <c r="M8" s="481"/>
      <c r="N8" s="482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</row>
    <row r="9" spans="1:28" ht="25.25" customHeight="1">
      <c r="A9" s="204">
        <v>1</v>
      </c>
      <c r="B9" s="205" t="s">
        <v>18</v>
      </c>
      <c r="C9" s="206">
        <v>29</v>
      </c>
      <c r="D9" s="206">
        <v>11</v>
      </c>
      <c r="E9" s="206">
        <v>0</v>
      </c>
      <c r="F9" s="206">
        <v>0</v>
      </c>
      <c r="G9" s="206">
        <v>3</v>
      </c>
      <c r="H9" s="206">
        <v>10</v>
      </c>
      <c r="I9" s="206">
        <v>5</v>
      </c>
      <c r="J9" s="206">
        <v>0</v>
      </c>
      <c r="K9" s="206">
        <v>0</v>
      </c>
      <c r="L9" s="206">
        <v>0</v>
      </c>
      <c r="M9" s="346">
        <v>0</v>
      </c>
      <c r="N9" s="207">
        <f>SUM(D9:M9)</f>
        <v>29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</row>
    <row r="10" spans="1:28" ht="25.25" customHeight="1">
      <c r="A10" s="204">
        <v>2</v>
      </c>
      <c r="B10" s="205" t="s">
        <v>19</v>
      </c>
      <c r="C10" s="332">
        <v>107</v>
      </c>
      <c r="D10" s="206">
        <v>9</v>
      </c>
      <c r="E10" s="206">
        <v>0</v>
      </c>
      <c r="F10" s="206">
        <v>0</v>
      </c>
      <c r="G10" s="206">
        <v>0</v>
      </c>
      <c r="H10" s="206">
        <v>0</v>
      </c>
      <c r="I10" s="206">
        <v>0</v>
      </c>
      <c r="J10" s="206">
        <v>0</v>
      </c>
      <c r="K10" s="206">
        <v>0</v>
      </c>
      <c r="L10" s="206">
        <v>0</v>
      </c>
      <c r="M10" s="346">
        <v>0</v>
      </c>
      <c r="N10" s="207">
        <f t="shared" ref="N10:N35" si="0">SUM(D10:M10)</f>
        <v>9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</row>
    <row r="11" spans="1:28" ht="25.25" customHeight="1">
      <c r="A11" s="204">
        <v>3</v>
      </c>
      <c r="B11" s="205" t="s">
        <v>20</v>
      </c>
      <c r="C11" s="332">
        <v>57</v>
      </c>
      <c r="D11" s="206">
        <v>4</v>
      </c>
      <c r="E11" s="206">
        <v>0</v>
      </c>
      <c r="F11" s="206">
        <v>0</v>
      </c>
      <c r="G11" s="206">
        <v>0</v>
      </c>
      <c r="H11" s="206">
        <v>0</v>
      </c>
      <c r="I11" s="206">
        <v>6</v>
      </c>
      <c r="J11" s="206">
        <v>0</v>
      </c>
      <c r="K11" s="206">
        <v>0</v>
      </c>
      <c r="L11" s="206">
        <v>0</v>
      </c>
      <c r="M11" s="346">
        <v>0</v>
      </c>
      <c r="N11" s="207">
        <f t="shared" si="0"/>
        <v>10</v>
      </c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</row>
    <row r="12" spans="1:28" ht="25.25" customHeight="1">
      <c r="A12" s="204">
        <v>4</v>
      </c>
      <c r="B12" s="205" t="s">
        <v>21</v>
      </c>
      <c r="C12" s="332">
        <v>45</v>
      </c>
      <c r="D12" s="206">
        <v>1</v>
      </c>
      <c r="E12" s="206">
        <v>0</v>
      </c>
      <c r="F12" s="206">
        <v>0</v>
      </c>
      <c r="G12" s="206">
        <v>0</v>
      </c>
      <c r="H12" s="206">
        <v>0</v>
      </c>
      <c r="I12" s="206">
        <v>7</v>
      </c>
      <c r="J12" s="206">
        <v>0</v>
      </c>
      <c r="K12" s="206">
        <v>0</v>
      </c>
      <c r="L12" s="206">
        <v>0</v>
      </c>
      <c r="M12" s="346">
        <v>0</v>
      </c>
      <c r="N12" s="207">
        <f t="shared" si="0"/>
        <v>8</v>
      </c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</row>
    <row r="13" spans="1:28" ht="25.25" customHeight="1">
      <c r="A13" s="204">
        <v>5</v>
      </c>
      <c r="B13" s="205" t="s">
        <v>22</v>
      </c>
      <c r="C13" s="207">
        <v>36</v>
      </c>
      <c r="D13" s="206">
        <v>0</v>
      </c>
      <c r="E13" s="206">
        <v>0</v>
      </c>
      <c r="F13" s="206">
        <v>0</v>
      </c>
      <c r="G13" s="206">
        <v>0</v>
      </c>
      <c r="H13" s="206">
        <v>9</v>
      </c>
      <c r="I13" s="206">
        <v>0</v>
      </c>
      <c r="J13" s="206">
        <v>0</v>
      </c>
      <c r="K13" s="206">
        <v>0</v>
      </c>
      <c r="L13" s="206">
        <v>0</v>
      </c>
      <c r="M13" s="346">
        <v>0</v>
      </c>
      <c r="N13" s="207">
        <f t="shared" si="0"/>
        <v>9</v>
      </c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</row>
    <row r="14" spans="1:28" ht="25.25" customHeight="1">
      <c r="A14" s="204">
        <v>6</v>
      </c>
      <c r="B14" s="205" t="s">
        <v>23</v>
      </c>
      <c r="C14" s="207">
        <v>175</v>
      </c>
      <c r="D14" s="206">
        <v>3</v>
      </c>
      <c r="E14" s="206">
        <v>5</v>
      </c>
      <c r="F14" s="206">
        <v>0</v>
      </c>
      <c r="G14" s="206">
        <v>12</v>
      </c>
      <c r="H14" s="206">
        <v>3</v>
      </c>
      <c r="I14" s="206">
        <v>5</v>
      </c>
      <c r="J14" s="206">
        <v>3</v>
      </c>
      <c r="K14" s="206">
        <v>11</v>
      </c>
      <c r="L14" s="206">
        <v>0</v>
      </c>
      <c r="M14" s="346">
        <v>0</v>
      </c>
      <c r="N14" s="207">
        <f t="shared" si="0"/>
        <v>42</v>
      </c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</row>
    <row r="15" spans="1:28" ht="25.25" customHeight="1">
      <c r="A15" s="204">
        <v>7</v>
      </c>
      <c r="B15" s="205" t="s">
        <v>24</v>
      </c>
      <c r="C15" s="207">
        <v>19</v>
      </c>
      <c r="D15" s="206">
        <v>16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346">
        <v>0</v>
      </c>
      <c r="N15" s="207">
        <f t="shared" si="0"/>
        <v>16</v>
      </c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</row>
    <row r="16" spans="1:28" ht="25.25" customHeight="1">
      <c r="A16" s="204">
        <v>8</v>
      </c>
      <c r="B16" s="205" t="s">
        <v>25</v>
      </c>
      <c r="C16" s="56">
        <v>173</v>
      </c>
      <c r="D16" s="56" t="s">
        <v>26</v>
      </c>
      <c r="E16" s="56" t="s">
        <v>26</v>
      </c>
      <c r="F16" s="56" t="s">
        <v>26</v>
      </c>
      <c r="G16" s="56">
        <v>2</v>
      </c>
      <c r="H16" s="56">
        <v>5</v>
      </c>
      <c r="I16" s="56" t="s">
        <v>26</v>
      </c>
      <c r="J16" s="56" t="s">
        <v>26</v>
      </c>
      <c r="K16" s="56" t="s">
        <v>26</v>
      </c>
      <c r="L16" s="56" t="s">
        <v>26</v>
      </c>
      <c r="M16" s="56" t="s">
        <v>26</v>
      </c>
      <c r="N16" s="207">
        <f t="shared" si="0"/>
        <v>7</v>
      </c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</row>
    <row r="17" spans="1:28" ht="25.25" customHeight="1">
      <c r="A17" s="204">
        <v>9</v>
      </c>
      <c r="B17" s="205" t="s">
        <v>27</v>
      </c>
      <c r="C17" s="56">
        <v>48</v>
      </c>
      <c r="D17" s="56" t="s">
        <v>26</v>
      </c>
      <c r="E17" s="56" t="s">
        <v>26</v>
      </c>
      <c r="F17" s="56" t="s">
        <v>26</v>
      </c>
      <c r="G17" s="56" t="s">
        <v>26</v>
      </c>
      <c r="H17" s="56" t="s">
        <v>26</v>
      </c>
      <c r="I17" s="56">
        <v>3</v>
      </c>
      <c r="J17" s="56" t="s">
        <v>26</v>
      </c>
      <c r="K17" s="56" t="s">
        <v>26</v>
      </c>
      <c r="L17" s="56" t="s">
        <v>26</v>
      </c>
      <c r="M17" s="56" t="s">
        <v>26</v>
      </c>
      <c r="N17" s="207">
        <f t="shared" si="0"/>
        <v>3</v>
      </c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</row>
    <row r="18" spans="1:28" ht="25.25" customHeight="1">
      <c r="A18" s="204">
        <v>10</v>
      </c>
      <c r="B18" s="205" t="s">
        <v>28</v>
      </c>
      <c r="C18" s="56">
        <v>70</v>
      </c>
      <c r="D18" s="56" t="s">
        <v>26</v>
      </c>
      <c r="E18" s="56" t="s">
        <v>26</v>
      </c>
      <c r="F18" s="56" t="s">
        <v>26</v>
      </c>
      <c r="G18" s="56" t="s">
        <v>26</v>
      </c>
      <c r="H18" s="56" t="s">
        <v>26</v>
      </c>
      <c r="I18" s="56" t="s">
        <v>26</v>
      </c>
      <c r="J18" s="56" t="s">
        <v>26</v>
      </c>
      <c r="K18" s="56" t="s">
        <v>26</v>
      </c>
      <c r="L18" s="56" t="s">
        <v>26</v>
      </c>
      <c r="M18" s="56" t="s">
        <v>26</v>
      </c>
      <c r="N18" s="207">
        <f t="shared" si="0"/>
        <v>0</v>
      </c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</row>
    <row r="19" spans="1:28" ht="25.25" customHeight="1">
      <c r="A19" s="204">
        <v>11</v>
      </c>
      <c r="B19" s="205" t="s">
        <v>29</v>
      </c>
      <c r="C19" s="56">
        <v>30</v>
      </c>
      <c r="D19" s="56" t="s">
        <v>26</v>
      </c>
      <c r="E19" s="56" t="s">
        <v>26</v>
      </c>
      <c r="F19" s="56" t="s">
        <v>26</v>
      </c>
      <c r="G19" s="56" t="s">
        <v>26</v>
      </c>
      <c r="H19" s="56" t="s">
        <v>26</v>
      </c>
      <c r="I19" s="56" t="s">
        <v>26</v>
      </c>
      <c r="J19" s="56" t="s">
        <v>26</v>
      </c>
      <c r="K19" s="56" t="s">
        <v>26</v>
      </c>
      <c r="L19" s="56" t="s">
        <v>26</v>
      </c>
      <c r="M19" s="56" t="s">
        <v>26</v>
      </c>
      <c r="N19" s="207">
        <f t="shared" si="0"/>
        <v>0</v>
      </c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</row>
    <row r="20" spans="1:28" ht="25.25" customHeight="1">
      <c r="A20" s="204">
        <v>12</v>
      </c>
      <c r="B20" s="205" t="s">
        <v>30</v>
      </c>
      <c r="C20" s="56"/>
      <c r="D20" s="56" t="s">
        <v>26</v>
      </c>
      <c r="E20" s="56" t="s">
        <v>26</v>
      </c>
      <c r="F20" s="56" t="s">
        <v>26</v>
      </c>
      <c r="G20" s="56" t="s">
        <v>26</v>
      </c>
      <c r="H20" s="56" t="s">
        <v>26</v>
      </c>
      <c r="I20" s="56" t="s">
        <v>26</v>
      </c>
      <c r="J20" s="56" t="s">
        <v>26</v>
      </c>
      <c r="K20" s="56" t="s">
        <v>26</v>
      </c>
      <c r="L20" s="56" t="s">
        <v>26</v>
      </c>
      <c r="M20" s="56" t="s">
        <v>26</v>
      </c>
      <c r="N20" s="207">
        <f t="shared" si="0"/>
        <v>0</v>
      </c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</row>
    <row r="21" spans="1:28" ht="25.25" customHeight="1">
      <c r="A21" s="204">
        <v>13</v>
      </c>
      <c r="B21" s="205" t="s">
        <v>31</v>
      </c>
      <c r="C21" s="56"/>
      <c r="D21" s="56" t="s">
        <v>26</v>
      </c>
      <c r="E21" s="56" t="s">
        <v>26</v>
      </c>
      <c r="F21" s="56" t="s">
        <v>26</v>
      </c>
      <c r="G21" s="56" t="s">
        <v>26</v>
      </c>
      <c r="H21" s="56" t="s">
        <v>26</v>
      </c>
      <c r="I21" s="56" t="s">
        <v>26</v>
      </c>
      <c r="J21" s="56" t="s">
        <v>26</v>
      </c>
      <c r="K21" s="56" t="s">
        <v>26</v>
      </c>
      <c r="L21" s="56" t="s">
        <v>26</v>
      </c>
      <c r="M21" s="56" t="s">
        <v>26</v>
      </c>
      <c r="N21" s="207">
        <f t="shared" si="0"/>
        <v>0</v>
      </c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</row>
    <row r="22" spans="1:28" ht="25.25" customHeight="1">
      <c r="A22" s="204">
        <v>14</v>
      </c>
      <c r="B22" s="205" t="s">
        <v>32</v>
      </c>
      <c r="C22" s="56">
        <v>68</v>
      </c>
      <c r="D22" s="56" t="s">
        <v>26</v>
      </c>
      <c r="E22" s="56" t="s">
        <v>26</v>
      </c>
      <c r="F22" s="56" t="s">
        <v>26</v>
      </c>
      <c r="G22" s="56" t="s">
        <v>26</v>
      </c>
      <c r="H22" s="56" t="s">
        <v>26</v>
      </c>
      <c r="I22" s="56" t="s">
        <v>26</v>
      </c>
      <c r="J22" s="56" t="s">
        <v>26</v>
      </c>
      <c r="K22" s="56" t="s">
        <v>26</v>
      </c>
      <c r="L22" s="56" t="s">
        <v>26</v>
      </c>
      <c r="M22" s="56" t="s">
        <v>26</v>
      </c>
      <c r="N22" s="207">
        <f t="shared" si="0"/>
        <v>0</v>
      </c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</row>
    <row r="23" spans="1:28" ht="25.25" customHeight="1">
      <c r="A23" s="204">
        <v>15</v>
      </c>
      <c r="B23" s="205" t="s">
        <v>33</v>
      </c>
      <c r="C23" s="56">
        <v>11</v>
      </c>
      <c r="D23" s="56" t="s">
        <v>26</v>
      </c>
      <c r="E23" s="56" t="s">
        <v>26</v>
      </c>
      <c r="F23" s="56">
        <v>5</v>
      </c>
      <c r="G23" s="56" t="s">
        <v>26</v>
      </c>
      <c r="H23" s="56" t="s">
        <v>26</v>
      </c>
      <c r="I23" s="56" t="s">
        <v>26</v>
      </c>
      <c r="J23" s="56" t="s">
        <v>26</v>
      </c>
      <c r="K23" s="56" t="s">
        <v>26</v>
      </c>
      <c r="L23" s="56" t="s">
        <v>26</v>
      </c>
      <c r="M23" s="56" t="s">
        <v>26</v>
      </c>
      <c r="N23" s="207">
        <f t="shared" si="0"/>
        <v>5</v>
      </c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</row>
    <row r="24" spans="1:28" ht="25.25" customHeight="1">
      <c r="A24" s="204">
        <v>16</v>
      </c>
      <c r="B24" s="205" t="s">
        <v>34</v>
      </c>
      <c r="C24" s="56"/>
      <c r="D24" s="56" t="s">
        <v>26</v>
      </c>
      <c r="E24" s="56" t="s">
        <v>26</v>
      </c>
      <c r="F24" s="56" t="s">
        <v>26</v>
      </c>
      <c r="G24" s="56" t="s">
        <v>26</v>
      </c>
      <c r="H24" s="56" t="s">
        <v>26</v>
      </c>
      <c r="I24" s="56" t="s">
        <v>26</v>
      </c>
      <c r="J24" s="56" t="s">
        <v>26</v>
      </c>
      <c r="K24" s="56" t="s">
        <v>26</v>
      </c>
      <c r="L24" s="56" t="s">
        <v>26</v>
      </c>
      <c r="M24" s="56" t="s">
        <v>26</v>
      </c>
      <c r="N24" s="207">
        <f t="shared" si="0"/>
        <v>0</v>
      </c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</row>
    <row r="25" spans="1:28" ht="33" customHeight="1">
      <c r="A25" s="204">
        <v>17</v>
      </c>
      <c r="B25" s="205" t="s">
        <v>35</v>
      </c>
      <c r="C25" s="56">
        <v>278</v>
      </c>
      <c r="D25" s="56">
        <v>1</v>
      </c>
      <c r="E25" s="56" t="s">
        <v>26</v>
      </c>
      <c r="F25" s="56">
        <v>15</v>
      </c>
      <c r="G25" s="56" t="s">
        <v>26</v>
      </c>
      <c r="H25" s="56" t="s">
        <v>26</v>
      </c>
      <c r="I25" s="56" t="s">
        <v>26</v>
      </c>
      <c r="J25" s="56" t="s">
        <v>26</v>
      </c>
      <c r="K25" s="56" t="s">
        <v>26</v>
      </c>
      <c r="L25" s="56" t="s">
        <v>26</v>
      </c>
      <c r="M25" s="56" t="s">
        <v>26</v>
      </c>
      <c r="N25" s="207">
        <f t="shared" si="0"/>
        <v>16</v>
      </c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</row>
    <row r="26" spans="1:28" ht="25.25" customHeight="1">
      <c r="A26" s="204">
        <v>18</v>
      </c>
      <c r="B26" s="292" t="s">
        <v>36</v>
      </c>
      <c r="C26" s="293">
        <v>53</v>
      </c>
      <c r="D26" s="293">
        <v>1</v>
      </c>
      <c r="E26" s="293">
        <v>0</v>
      </c>
      <c r="F26" s="293">
        <v>0</v>
      </c>
      <c r="G26" s="293">
        <v>0</v>
      </c>
      <c r="H26" s="293">
        <v>0</v>
      </c>
      <c r="I26" s="293">
        <v>0</v>
      </c>
      <c r="J26" s="293">
        <v>0</v>
      </c>
      <c r="K26" s="293">
        <v>4</v>
      </c>
      <c r="L26" s="293">
        <v>0</v>
      </c>
      <c r="M26" s="293">
        <v>0</v>
      </c>
      <c r="N26" s="207">
        <f t="shared" si="0"/>
        <v>5</v>
      </c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</row>
    <row r="27" spans="1:28" ht="25.25" customHeight="1">
      <c r="A27" s="204">
        <v>19</v>
      </c>
      <c r="B27" s="59" t="s">
        <v>37</v>
      </c>
      <c r="C27" s="294">
        <v>52</v>
      </c>
      <c r="D27" s="293">
        <v>0</v>
      </c>
      <c r="E27" s="280">
        <v>1</v>
      </c>
      <c r="F27" s="280">
        <v>0</v>
      </c>
      <c r="G27" s="280">
        <v>0</v>
      </c>
      <c r="H27" s="280">
        <v>0</v>
      </c>
      <c r="I27" s="280">
        <v>0</v>
      </c>
      <c r="J27" s="280">
        <v>0</v>
      </c>
      <c r="K27" s="280">
        <v>3</v>
      </c>
      <c r="L27" s="280">
        <v>0</v>
      </c>
      <c r="M27" s="280">
        <v>0</v>
      </c>
      <c r="N27" s="207">
        <f t="shared" si="0"/>
        <v>4</v>
      </c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</row>
    <row r="28" spans="1:28" ht="25.25" customHeight="1">
      <c r="A28" s="204">
        <v>20</v>
      </c>
      <c r="B28" s="59" t="s">
        <v>38</v>
      </c>
      <c r="C28" s="295">
        <v>78</v>
      </c>
      <c r="D28" s="336">
        <v>0</v>
      </c>
      <c r="E28" s="337">
        <v>0</v>
      </c>
      <c r="F28" s="337">
        <v>0</v>
      </c>
      <c r="G28" s="337">
        <v>0</v>
      </c>
      <c r="H28" s="337">
        <v>0</v>
      </c>
      <c r="I28" s="337">
        <v>0</v>
      </c>
      <c r="J28" s="337">
        <v>0</v>
      </c>
      <c r="K28" s="337">
        <v>0</v>
      </c>
      <c r="L28" s="337">
        <v>0</v>
      </c>
      <c r="M28" s="337">
        <v>0</v>
      </c>
      <c r="N28" s="207">
        <f t="shared" si="0"/>
        <v>0</v>
      </c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</row>
    <row r="29" spans="1:28" ht="25.25" customHeight="1">
      <c r="A29" s="204">
        <v>21</v>
      </c>
      <c r="B29" s="59" t="s">
        <v>39</v>
      </c>
      <c r="C29" s="296">
        <v>70</v>
      </c>
      <c r="D29" s="296">
        <v>0</v>
      </c>
      <c r="E29" s="281">
        <v>0</v>
      </c>
      <c r="F29" s="281">
        <v>0</v>
      </c>
      <c r="G29" s="281">
        <v>0</v>
      </c>
      <c r="H29" s="281">
        <v>0</v>
      </c>
      <c r="I29" s="281">
        <v>0</v>
      </c>
      <c r="J29" s="281">
        <v>0</v>
      </c>
      <c r="K29" s="281">
        <v>0</v>
      </c>
      <c r="L29" s="281">
        <v>0</v>
      </c>
      <c r="M29" s="281">
        <v>0</v>
      </c>
      <c r="N29" s="207">
        <f t="shared" si="0"/>
        <v>0</v>
      </c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</row>
    <row r="30" spans="1:28" ht="25.25" customHeight="1">
      <c r="A30" s="204">
        <v>22</v>
      </c>
      <c r="B30" s="59" t="s">
        <v>40</v>
      </c>
      <c r="C30" s="296">
        <v>68</v>
      </c>
      <c r="D30" s="296">
        <v>0</v>
      </c>
      <c r="E30" s="296">
        <v>0</v>
      </c>
      <c r="F30" s="296">
        <v>0</v>
      </c>
      <c r="G30" s="296">
        <v>0</v>
      </c>
      <c r="H30" s="296">
        <v>0</v>
      </c>
      <c r="I30" s="296">
        <v>0</v>
      </c>
      <c r="J30" s="296">
        <v>0</v>
      </c>
      <c r="K30" s="296">
        <v>0</v>
      </c>
      <c r="L30" s="296">
        <v>0</v>
      </c>
      <c r="M30" s="296">
        <v>0</v>
      </c>
      <c r="N30" s="207">
        <f t="shared" si="0"/>
        <v>0</v>
      </c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</row>
    <row r="31" spans="1:28" ht="25.25" customHeight="1">
      <c r="A31" s="204">
        <v>23</v>
      </c>
      <c r="B31" s="59" t="s">
        <v>41</v>
      </c>
      <c r="C31" s="296">
        <v>26</v>
      </c>
      <c r="D31" s="296">
        <v>4</v>
      </c>
      <c r="E31" s="296">
        <v>0</v>
      </c>
      <c r="F31" s="296">
        <v>0</v>
      </c>
      <c r="G31" s="296">
        <v>0</v>
      </c>
      <c r="H31" s="296">
        <v>0</v>
      </c>
      <c r="I31" s="296">
        <v>0</v>
      </c>
      <c r="J31" s="296">
        <v>0</v>
      </c>
      <c r="K31" s="296">
        <v>0</v>
      </c>
      <c r="L31" s="296">
        <v>0</v>
      </c>
      <c r="M31" s="296">
        <v>0</v>
      </c>
      <c r="N31" s="207">
        <f t="shared" si="0"/>
        <v>4</v>
      </c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</row>
    <row r="32" spans="1:28" ht="25.25" customHeight="1">
      <c r="A32" s="204">
        <v>24</v>
      </c>
      <c r="B32" s="59" t="s">
        <v>42</v>
      </c>
      <c r="C32" s="296">
        <v>46</v>
      </c>
      <c r="D32" s="336">
        <v>0</v>
      </c>
      <c r="E32" s="336">
        <v>0</v>
      </c>
      <c r="F32" s="336">
        <v>0</v>
      </c>
      <c r="G32" s="336">
        <v>0</v>
      </c>
      <c r="H32" s="336">
        <v>0</v>
      </c>
      <c r="I32" s="336">
        <v>0</v>
      </c>
      <c r="J32" s="336">
        <v>0</v>
      </c>
      <c r="K32" s="336">
        <v>0</v>
      </c>
      <c r="L32" s="336">
        <v>0</v>
      </c>
      <c r="M32" s="336">
        <v>0</v>
      </c>
      <c r="N32" s="207">
        <f t="shared" si="0"/>
        <v>0</v>
      </c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</row>
    <row r="33" spans="1:28" ht="25.25" customHeight="1">
      <c r="A33" s="204">
        <v>25</v>
      </c>
      <c r="B33" s="59" t="s">
        <v>43</v>
      </c>
      <c r="C33" s="296">
        <v>31</v>
      </c>
      <c r="D33" s="296">
        <v>0</v>
      </c>
      <c r="E33" s="296">
        <v>0</v>
      </c>
      <c r="F33" s="296">
        <v>0</v>
      </c>
      <c r="G33" s="296">
        <v>0</v>
      </c>
      <c r="H33" s="296">
        <v>0</v>
      </c>
      <c r="I33" s="296">
        <v>0</v>
      </c>
      <c r="J33" s="296">
        <v>0</v>
      </c>
      <c r="K33" s="296">
        <v>0</v>
      </c>
      <c r="L33" s="296">
        <v>0</v>
      </c>
      <c r="M33" s="296">
        <v>0</v>
      </c>
      <c r="N33" s="207">
        <f t="shared" si="0"/>
        <v>0</v>
      </c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</row>
    <row r="34" spans="1:28" ht="25.25" customHeight="1">
      <c r="A34" s="204">
        <v>26</v>
      </c>
      <c r="B34" s="338" t="s">
        <v>44</v>
      </c>
      <c r="C34" s="296">
        <v>0</v>
      </c>
      <c r="D34" s="296">
        <v>0</v>
      </c>
      <c r="E34" s="296">
        <v>0</v>
      </c>
      <c r="F34" s="296">
        <v>0</v>
      </c>
      <c r="G34" s="296">
        <v>0</v>
      </c>
      <c r="H34" s="206">
        <v>0</v>
      </c>
      <c r="I34" s="296">
        <v>0</v>
      </c>
      <c r="J34" s="296">
        <v>0</v>
      </c>
      <c r="K34" s="296">
        <v>0</v>
      </c>
      <c r="L34" s="296">
        <v>0</v>
      </c>
      <c r="M34" s="296">
        <v>0</v>
      </c>
      <c r="N34" s="207">
        <f t="shared" si="0"/>
        <v>0</v>
      </c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</row>
    <row r="35" spans="1:28" ht="15.75" customHeight="1">
      <c r="A35" s="453" t="s">
        <v>9</v>
      </c>
      <c r="B35" s="453"/>
      <c r="C35" s="339">
        <f t="shared" ref="C35:M35" si="1">SUM(C9:C34)</f>
        <v>1570</v>
      </c>
      <c r="D35" s="340">
        <v>67</v>
      </c>
      <c r="E35" s="340">
        <v>12</v>
      </c>
      <c r="F35" s="340">
        <v>33</v>
      </c>
      <c r="G35" s="340">
        <v>24</v>
      </c>
      <c r="H35" s="340">
        <v>34</v>
      </c>
      <c r="I35" s="340">
        <v>32</v>
      </c>
      <c r="J35" s="340">
        <v>7</v>
      </c>
      <c r="K35" s="340">
        <v>27</v>
      </c>
      <c r="L35" s="340">
        <f t="shared" si="1"/>
        <v>0</v>
      </c>
      <c r="M35" s="347">
        <f t="shared" si="1"/>
        <v>0</v>
      </c>
      <c r="N35" s="207">
        <f>SUM(D35:M35)-G35</f>
        <v>212</v>
      </c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</row>
    <row r="36" spans="1:28" ht="15.75" customHeight="1">
      <c r="A36" s="199"/>
      <c r="B36" s="341" t="s">
        <v>133</v>
      </c>
      <c r="C36" s="342">
        <f>(D35+E35+F35+H35+I35+J35+K35+L35+M35)*D36*50/C35</f>
        <v>3.3757961783439492</v>
      </c>
      <c r="D36" s="314">
        <v>0.5</v>
      </c>
      <c r="E36" s="199"/>
      <c r="F36" s="199"/>
      <c r="G36" s="199"/>
      <c r="H36" s="199"/>
      <c r="I36" s="199"/>
      <c r="J36" s="199"/>
      <c r="K36" s="199"/>
      <c r="L36" s="199"/>
      <c r="M36" s="199"/>
      <c r="N36" s="348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</row>
    <row r="37" spans="1:28" ht="15.75" customHeight="1">
      <c r="A37" s="199"/>
      <c r="B37" s="199"/>
      <c r="C37" s="621">
        <f>((N35*D36)/C35)*50</f>
        <v>3.3757961783439492</v>
      </c>
      <c r="D37" s="314" t="s">
        <v>134</v>
      </c>
      <c r="E37" s="199"/>
      <c r="F37" s="199"/>
      <c r="G37" s="199"/>
      <c r="H37" s="199"/>
      <c r="I37" s="199"/>
      <c r="J37" s="199"/>
      <c r="K37" s="199"/>
      <c r="L37" s="199"/>
      <c r="M37" s="199"/>
      <c r="N37" s="348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spans="1:28" ht="15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348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</row>
    <row r="39" spans="1:28" ht="18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348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</row>
    <row r="40" spans="1:28" ht="18" customHeight="1">
      <c r="A40" s="199"/>
      <c r="B40" s="457"/>
      <c r="C40" s="486"/>
      <c r="D40" s="486"/>
      <c r="E40" s="457"/>
      <c r="F40" s="240"/>
      <c r="H40" s="199"/>
      <c r="I40" s="199"/>
      <c r="J40" s="199"/>
      <c r="K40" s="199"/>
      <c r="L40" s="199"/>
      <c r="M40" s="199"/>
      <c r="N40" s="45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</row>
    <row r="41" spans="1:28" ht="18" customHeight="1">
      <c r="A41" s="199"/>
      <c r="B41" s="457"/>
      <c r="C41" s="45"/>
      <c r="D41" s="328"/>
      <c r="E41" s="457"/>
      <c r="F41" s="343"/>
      <c r="H41" s="199"/>
      <c r="I41" s="199"/>
      <c r="J41" s="44" t="s">
        <v>45</v>
      </c>
      <c r="K41" s="45"/>
      <c r="L41" s="45"/>
      <c r="M41" s="199"/>
      <c r="N41" s="45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</row>
    <row r="42" spans="1:28" ht="18" customHeight="1">
      <c r="A42" s="199"/>
      <c r="B42" s="457"/>
      <c r="C42" s="45"/>
      <c r="D42" s="328"/>
      <c r="E42" s="344"/>
      <c r="F42" s="45"/>
      <c r="H42" s="199"/>
      <c r="I42" s="199"/>
      <c r="J42" s="44" t="s">
        <v>46</v>
      </c>
      <c r="K42" s="45"/>
      <c r="L42" s="45"/>
      <c r="M42" s="199"/>
      <c r="N42" s="45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</row>
    <row r="43" spans="1:28" ht="18" customHeight="1">
      <c r="A43" s="199"/>
      <c r="B43" s="457"/>
      <c r="C43" s="45"/>
      <c r="D43" s="328"/>
      <c r="E43" s="345"/>
      <c r="F43" s="45"/>
      <c r="H43" s="199"/>
      <c r="I43" s="199"/>
      <c r="J43" s="45"/>
      <c r="K43" s="45"/>
      <c r="L43" s="45"/>
      <c r="M43" s="199"/>
      <c r="N43" s="45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</row>
    <row r="44" spans="1:28" ht="18" customHeight="1">
      <c r="A44" s="199"/>
      <c r="B44" s="484"/>
      <c r="C44" s="484"/>
      <c r="D44" s="484"/>
      <c r="E44" s="331"/>
      <c r="F44" s="343"/>
      <c r="H44" s="199"/>
      <c r="I44" s="199"/>
      <c r="J44" s="45"/>
      <c r="K44" s="45"/>
      <c r="L44" s="45"/>
      <c r="M44" s="199"/>
      <c r="N44" s="45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</row>
    <row r="45" spans="1:28" ht="18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438" t="s">
        <v>47</v>
      </c>
      <c r="K45" s="438"/>
      <c r="L45" s="438"/>
      <c r="M45" s="199"/>
      <c r="N45" s="45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</row>
    <row r="46" spans="1:28" ht="18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44" t="s">
        <v>48</v>
      </c>
      <c r="K46" s="45"/>
      <c r="L46" s="45"/>
      <c r="M46" s="199"/>
      <c r="N46" s="45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</row>
    <row r="47" spans="1:28" ht="15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45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</row>
    <row r="48" spans="1:28" ht="15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45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spans="1:28" ht="15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45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</row>
    <row r="50" spans="1:28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45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</row>
    <row r="51" spans="1:28" ht="15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45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</row>
    <row r="52" spans="1:28" ht="15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45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</row>
    <row r="53" spans="1:28" ht="15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45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</row>
    <row r="54" spans="1:28" ht="15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45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</row>
    <row r="55" spans="1:28" ht="15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45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</row>
    <row r="56" spans="1:28" ht="15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45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</row>
    <row r="57" spans="1:28" ht="15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45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</row>
    <row r="58" spans="1:28" ht="15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45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</row>
    <row r="59" spans="1:28" ht="15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45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</row>
    <row r="60" spans="1:28" ht="15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45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</row>
    <row r="61" spans="1:28" ht="15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45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</row>
    <row r="62" spans="1:28" ht="15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45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</row>
    <row r="63" spans="1:28" ht="15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45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</row>
    <row r="64" spans="1:28" ht="15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45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</row>
    <row r="65" spans="1:28" ht="15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45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</row>
    <row r="66" spans="1:28" ht="15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45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</row>
    <row r="67" spans="1:28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45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</row>
    <row r="68" spans="1:28" ht="15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45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</row>
    <row r="69" spans="1:28" ht="15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45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</row>
    <row r="70" spans="1:28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45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</row>
    <row r="71" spans="1:28" ht="15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45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</row>
    <row r="72" spans="1:28" ht="15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45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</row>
    <row r="73" spans="1:28" ht="15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45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</row>
    <row r="74" spans="1:28" ht="15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45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</row>
    <row r="75" spans="1:28" ht="15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45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</row>
    <row r="76" spans="1:28" ht="15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45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</row>
    <row r="77" spans="1:28" ht="15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45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</row>
    <row r="78" spans="1:28" ht="15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45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</row>
    <row r="79" spans="1:28" ht="15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45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</row>
    <row r="80" spans="1:28" ht="15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45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</row>
    <row r="81" spans="1:28" ht="15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45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</row>
    <row r="82" spans="1:28" ht="15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45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</row>
    <row r="83" spans="1:28" ht="15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45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</row>
    <row r="84" spans="1:28" ht="15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45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</row>
    <row r="85" spans="1:28" ht="15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45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</row>
    <row r="86" spans="1:28" ht="15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45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</row>
    <row r="87" spans="1:28" ht="15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45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</row>
    <row r="88" spans="1:28" ht="15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45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</row>
    <row r="89" spans="1:28" ht="15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45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</row>
    <row r="90" spans="1:28" ht="15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45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</row>
    <row r="91" spans="1:28" ht="15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45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</row>
    <row r="92" spans="1:28" ht="15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45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</row>
    <row r="93" spans="1:28" ht="15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45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</row>
    <row r="94" spans="1:28" ht="15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45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</row>
    <row r="95" spans="1:28" ht="15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45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</row>
    <row r="96" spans="1:28" ht="15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45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</row>
    <row r="97" spans="1:28" ht="15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45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</row>
    <row r="98" spans="1:28" ht="15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45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</row>
    <row r="99" spans="1:28" ht="15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45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</row>
    <row r="100" spans="1:28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45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</row>
    <row r="101" spans="1:28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45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</row>
    <row r="102" spans="1:28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45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</row>
    <row r="103" spans="1:28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45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</row>
    <row r="104" spans="1:28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45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</row>
    <row r="105" spans="1:28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45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</row>
    <row r="106" spans="1:28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45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</row>
    <row r="107" spans="1:28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45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</row>
    <row r="108" spans="1:28" ht="15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45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</row>
    <row r="109" spans="1:28" ht="15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45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</row>
    <row r="110" spans="1:28" ht="15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45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</row>
    <row r="111" spans="1:28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45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</row>
    <row r="112" spans="1:28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45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</row>
    <row r="113" spans="1:28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45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</row>
    <row r="114" spans="1:28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45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</row>
    <row r="115" spans="1:28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45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</row>
    <row r="116" spans="1:28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45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</row>
    <row r="117" spans="1:28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45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</row>
    <row r="118" spans="1:28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45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</row>
    <row r="119" spans="1:28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45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</row>
    <row r="120" spans="1:28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45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</row>
    <row r="121" spans="1:28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45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</row>
    <row r="122" spans="1:28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45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</row>
    <row r="123" spans="1:28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45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</row>
    <row r="124" spans="1:28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45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</row>
    <row r="125" spans="1:28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45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</row>
    <row r="126" spans="1:28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45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</row>
    <row r="127" spans="1:28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45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</row>
    <row r="128" spans="1:28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45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</row>
    <row r="129" spans="1:28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45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</row>
    <row r="130" spans="1:28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45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</row>
    <row r="131" spans="1:28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45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</row>
    <row r="132" spans="1:28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45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</row>
    <row r="133" spans="1:28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45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</row>
    <row r="134" spans="1:28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45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</row>
    <row r="135" spans="1:28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45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</row>
    <row r="136" spans="1:28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45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</row>
    <row r="137" spans="1:28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45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</row>
    <row r="138" spans="1:28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45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</row>
    <row r="139" spans="1:28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45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</row>
    <row r="140" spans="1:28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45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</row>
    <row r="141" spans="1:28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45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</row>
    <row r="142" spans="1:28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45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</row>
    <row r="143" spans="1:28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45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</row>
    <row r="144" spans="1:28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45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</row>
    <row r="145" spans="1:28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45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</row>
    <row r="146" spans="1:28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45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</row>
    <row r="147" spans="1:28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45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</row>
    <row r="148" spans="1:28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45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</row>
    <row r="149" spans="1:28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45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</row>
    <row r="150" spans="1:28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45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</row>
    <row r="151" spans="1:28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45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</row>
    <row r="152" spans="1:28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45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</row>
    <row r="153" spans="1:28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45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</row>
    <row r="154" spans="1:28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45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</row>
    <row r="155" spans="1:28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45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</row>
    <row r="156" spans="1:28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45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</row>
    <row r="157" spans="1:28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45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</row>
    <row r="158" spans="1:28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45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</row>
    <row r="159" spans="1:28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45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</row>
    <row r="160" spans="1:28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45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</row>
    <row r="161" spans="1:28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45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</row>
    <row r="162" spans="1:28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45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</row>
    <row r="163" spans="1:28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45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</row>
    <row r="164" spans="1:28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45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</row>
    <row r="165" spans="1:28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45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</row>
    <row r="166" spans="1:28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45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</row>
    <row r="167" spans="1:28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45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</row>
    <row r="168" spans="1:28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45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</row>
    <row r="169" spans="1:28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45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</row>
    <row r="170" spans="1:28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45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</row>
    <row r="171" spans="1:28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45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</row>
    <row r="172" spans="1:28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45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</row>
    <row r="173" spans="1:28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45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</row>
    <row r="174" spans="1:28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45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</row>
    <row r="175" spans="1:28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45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</row>
    <row r="176" spans="1:28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45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</row>
    <row r="177" spans="1:28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45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</row>
    <row r="178" spans="1:28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45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</row>
    <row r="179" spans="1:28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45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</row>
    <row r="180" spans="1:28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45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</row>
    <row r="181" spans="1:28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45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</row>
    <row r="182" spans="1:28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45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</row>
    <row r="183" spans="1:28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45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</row>
    <row r="184" spans="1:28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45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</row>
    <row r="185" spans="1:28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45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</row>
    <row r="186" spans="1:28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45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</row>
    <row r="187" spans="1:28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45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</row>
    <row r="188" spans="1:28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45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</row>
    <row r="189" spans="1:28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45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</row>
    <row r="190" spans="1:28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45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</row>
    <row r="191" spans="1:28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45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</row>
    <row r="192" spans="1:28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45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</row>
    <row r="193" spans="1:28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45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</row>
    <row r="194" spans="1:28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45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</row>
    <row r="195" spans="1:28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45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</row>
    <row r="196" spans="1:28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45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</row>
    <row r="197" spans="1:28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45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</row>
    <row r="198" spans="1:28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45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</row>
    <row r="199" spans="1:28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45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</row>
    <row r="200" spans="1:28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45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</row>
    <row r="201" spans="1:28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45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</row>
    <row r="202" spans="1:28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45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</row>
    <row r="203" spans="1:28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45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</row>
    <row r="204" spans="1:28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45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</row>
    <row r="205" spans="1:28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45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</row>
    <row r="206" spans="1:28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45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</row>
    <row r="207" spans="1:28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45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</row>
    <row r="208" spans="1:28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45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</row>
    <row r="209" spans="1:28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45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</row>
    <row r="210" spans="1:28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45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</row>
    <row r="211" spans="1:28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45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</row>
    <row r="212" spans="1:28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45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</row>
    <row r="213" spans="1:28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45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</row>
    <row r="214" spans="1:28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45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</row>
    <row r="215" spans="1:28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45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</row>
    <row r="216" spans="1:28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45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</row>
    <row r="217" spans="1:28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45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</row>
    <row r="218" spans="1:28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45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</row>
    <row r="219" spans="1:28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45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</row>
    <row r="220" spans="1:28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45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</row>
    <row r="221" spans="1:28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45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</row>
    <row r="222" spans="1:28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45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</row>
    <row r="223" spans="1:28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45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</row>
    <row r="224" spans="1:28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45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</row>
    <row r="225" spans="1:28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45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</row>
    <row r="226" spans="1:28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45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</row>
    <row r="227" spans="1:28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45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</row>
    <row r="228" spans="1:28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45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</row>
    <row r="229" spans="1:28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45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</row>
    <row r="230" spans="1:28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45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</row>
    <row r="231" spans="1:28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45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</row>
    <row r="232" spans="1:28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45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</row>
    <row r="233" spans="1:28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45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</row>
    <row r="234" spans="1:28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45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</row>
    <row r="235" spans="1:28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45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</row>
    <row r="236" spans="1:28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45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</row>
    <row r="237" spans="1:28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45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</row>
    <row r="238" spans="1:28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45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</row>
    <row r="239" spans="1:28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45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</row>
    <row r="240" spans="1:28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45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</row>
    <row r="241" spans="1:28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45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</row>
    <row r="242" spans="1:28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45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</row>
    <row r="243" spans="1:28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45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</row>
    <row r="244" spans="1:28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45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</row>
    <row r="245" spans="1:28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45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</row>
    <row r="246" spans="1:28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45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</row>
    <row r="247" spans="1:28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45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</row>
    <row r="248" spans="1:28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45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</row>
    <row r="249" spans="1:28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45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</row>
    <row r="250" spans="1:28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45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</row>
    <row r="251" spans="1:28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45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</row>
    <row r="252" spans="1:28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45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</row>
    <row r="253" spans="1:28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45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</row>
    <row r="254" spans="1:28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45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</row>
    <row r="255" spans="1:28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45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</row>
    <row r="256" spans="1:28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45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</row>
    <row r="257" spans="1:28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45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</row>
    <row r="258" spans="1:28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45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</row>
    <row r="259" spans="1:28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45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</row>
    <row r="260" spans="1:28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45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</row>
    <row r="261" spans="1:28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45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</row>
    <row r="262" spans="1:28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45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</row>
    <row r="263" spans="1:28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45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</row>
    <row r="264" spans="1:28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45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</row>
    <row r="265" spans="1:28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45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</row>
    <row r="266" spans="1:28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45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</row>
    <row r="267" spans="1:28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45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</row>
    <row r="268" spans="1:28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45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</row>
    <row r="269" spans="1:28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45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</row>
    <row r="270" spans="1:28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45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</row>
    <row r="271" spans="1:28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45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</row>
    <row r="272" spans="1:28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45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</row>
    <row r="273" spans="1:28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45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</row>
    <row r="274" spans="1:28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45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</row>
    <row r="275" spans="1:28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45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</row>
    <row r="276" spans="1:28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45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</row>
    <row r="277" spans="1:28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45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</row>
    <row r="278" spans="1:28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45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</row>
    <row r="279" spans="1:28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45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</row>
    <row r="280" spans="1:28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45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</row>
    <row r="281" spans="1:28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45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</row>
    <row r="282" spans="1:28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45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</row>
    <row r="283" spans="1:28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45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</row>
    <row r="284" spans="1:28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45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</row>
    <row r="285" spans="1:28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45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</row>
    <row r="286" spans="1:28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45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</row>
    <row r="287" spans="1:28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45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</row>
    <row r="288" spans="1:28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45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</row>
    <row r="289" spans="1:28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45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</row>
    <row r="290" spans="1:28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45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</row>
    <row r="291" spans="1:28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45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</row>
    <row r="292" spans="1:28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45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</row>
    <row r="293" spans="1:28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45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</row>
    <row r="294" spans="1:28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45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</row>
    <row r="295" spans="1:28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45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</row>
    <row r="296" spans="1:28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45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</row>
    <row r="297" spans="1:28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45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</row>
    <row r="298" spans="1:28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45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</row>
    <row r="299" spans="1:28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45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</row>
    <row r="300" spans="1:28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45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</row>
    <row r="301" spans="1:28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45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</row>
    <row r="302" spans="1:28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45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</row>
    <row r="303" spans="1:28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45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</row>
    <row r="304" spans="1:28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45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</row>
    <row r="305" spans="1:28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45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</row>
    <row r="306" spans="1:28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45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</row>
    <row r="307" spans="1:28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45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</row>
    <row r="308" spans="1:28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45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</row>
    <row r="309" spans="1:28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45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</row>
    <row r="310" spans="1:28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45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</row>
    <row r="311" spans="1:28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45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</row>
    <row r="312" spans="1:28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45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</row>
    <row r="313" spans="1:28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45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</row>
    <row r="314" spans="1:28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45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</row>
    <row r="315" spans="1:28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45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</row>
    <row r="316" spans="1:28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45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</row>
    <row r="317" spans="1:28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45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</row>
    <row r="318" spans="1:28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45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</row>
    <row r="319" spans="1:28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45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</row>
    <row r="320" spans="1:28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45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</row>
    <row r="321" spans="1:28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45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</row>
    <row r="322" spans="1:28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45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</row>
    <row r="323" spans="1:28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45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</row>
    <row r="324" spans="1:28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45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</row>
    <row r="325" spans="1:28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45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</row>
    <row r="326" spans="1:28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45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</row>
    <row r="327" spans="1:28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45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</row>
    <row r="328" spans="1:28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45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</row>
    <row r="329" spans="1:28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45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</row>
    <row r="330" spans="1:28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45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</row>
    <row r="331" spans="1:28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45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</row>
    <row r="332" spans="1:28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45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</row>
    <row r="333" spans="1:28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45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</row>
    <row r="334" spans="1:28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45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</row>
    <row r="335" spans="1:28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45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</row>
    <row r="336" spans="1:28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45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</row>
    <row r="337" spans="1:28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45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</row>
    <row r="338" spans="1:28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45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</row>
    <row r="339" spans="1:28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45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</row>
    <row r="340" spans="1:28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45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</row>
    <row r="341" spans="1:28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45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</row>
    <row r="342" spans="1:28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45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</row>
    <row r="343" spans="1:28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45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</row>
    <row r="344" spans="1:28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45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</row>
    <row r="345" spans="1:28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45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</row>
    <row r="346" spans="1:28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45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</row>
    <row r="347" spans="1:28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45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</row>
    <row r="348" spans="1:28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45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</row>
    <row r="349" spans="1:28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45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</row>
    <row r="350" spans="1:28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45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</row>
    <row r="351" spans="1:28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45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</row>
    <row r="352" spans="1:28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45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</row>
    <row r="353" spans="1:28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45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</row>
    <row r="354" spans="1:28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45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</row>
    <row r="355" spans="1:28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45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</row>
    <row r="356" spans="1:28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45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</row>
    <row r="357" spans="1:28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45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</row>
    <row r="358" spans="1:28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45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</row>
    <row r="359" spans="1:28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45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</row>
    <row r="360" spans="1:28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45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</row>
    <row r="361" spans="1:28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45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</row>
    <row r="362" spans="1:28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45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</row>
    <row r="363" spans="1:28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45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</row>
    <row r="364" spans="1:28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45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</row>
    <row r="365" spans="1:28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45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</row>
    <row r="366" spans="1:28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45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</row>
    <row r="367" spans="1:28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45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</row>
    <row r="368" spans="1:28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45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</row>
    <row r="369" spans="1:28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45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</row>
    <row r="370" spans="1:28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45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</row>
    <row r="371" spans="1:28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45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</row>
    <row r="372" spans="1:28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45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</row>
    <row r="373" spans="1:28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45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</row>
    <row r="374" spans="1:28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45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</row>
    <row r="375" spans="1:28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45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</row>
    <row r="376" spans="1:28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45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</row>
    <row r="377" spans="1:28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45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</row>
    <row r="378" spans="1:28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45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</row>
    <row r="379" spans="1:28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45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</row>
    <row r="380" spans="1:28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45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</row>
    <row r="381" spans="1:28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45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</row>
    <row r="382" spans="1:28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45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</row>
    <row r="383" spans="1:28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45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</row>
    <row r="384" spans="1:28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45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</row>
    <row r="385" spans="1:28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45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</row>
    <row r="386" spans="1:28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45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</row>
    <row r="387" spans="1:28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45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</row>
    <row r="388" spans="1:28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45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</row>
    <row r="389" spans="1:28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45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</row>
    <row r="390" spans="1:28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45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</row>
    <row r="391" spans="1:28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45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</row>
    <row r="392" spans="1:28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45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</row>
    <row r="393" spans="1:28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45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</row>
    <row r="394" spans="1:28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45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</row>
    <row r="395" spans="1:28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45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</row>
    <row r="396" spans="1:28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45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</row>
    <row r="397" spans="1:28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45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</row>
    <row r="398" spans="1:28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45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</row>
    <row r="399" spans="1:28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45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</row>
    <row r="400" spans="1:28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45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</row>
    <row r="401" spans="1:28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45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</row>
    <row r="402" spans="1:28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45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</row>
    <row r="403" spans="1:28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45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</row>
    <row r="404" spans="1:28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45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</row>
    <row r="405" spans="1:28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45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</row>
    <row r="406" spans="1:28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45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</row>
    <row r="407" spans="1:28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45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</row>
    <row r="408" spans="1:28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45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</row>
    <row r="409" spans="1:28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45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</row>
    <row r="410" spans="1:28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45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</row>
    <row r="411" spans="1:28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45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</row>
    <row r="412" spans="1:28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45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</row>
    <row r="413" spans="1:28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45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</row>
    <row r="414" spans="1:28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45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</row>
    <row r="415" spans="1:28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45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</row>
    <row r="416" spans="1:28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45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</row>
    <row r="417" spans="1:28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45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</row>
    <row r="418" spans="1:28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45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</row>
    <row r="419" spans="1:28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45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</row>
    <row r="420" spans="1:28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45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</row>
    <row r="421" spans="1:28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45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</row>
    <row r="422" spans="1:28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45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</row>
    <row r="423" spans="1:28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45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</row>
    <row r="424" spans="1:28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45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</row>
    <row r="425" spans="1:28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45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</row>
    <row r="426" spans="1:28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45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</row>
    <row r="427" spans="1:28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45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</row>
    <row r="428" spans="1:28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45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</row>
    <row r="429" spans="1:28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45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</row>
    <row r="430" spans="1:28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45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</row>
    <row r="431" spans="1:28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45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</row>
    <row r="432" spans="1:28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45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</row>
    <row r="433" spans="1:28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45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</row>
    <row r="434" spans="1:28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45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</row>
    <row r="435" spans="1:28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45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</row>
    <row r="436" spans="1:28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45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</row>
    <row r="437" spans="1:28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45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</row>
    <row r="438" spans="1:28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45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</row>
    <row r="439" spans="1:28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45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</row>
    <row r="440" spans="1:28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45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</row>
    <row r="441" spans="1:28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45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</row>
    <row r="442" spans="1:28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45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</row>
    <row r="443" spans="1:28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45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</row>
    <row r="444" spans="1:28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45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</row>
    <row r="445" spans="1:28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45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</row>
    <row r="446" spans="1:28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45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</row>
    <row r="447" spans="1:28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45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</row>
    <row r="448" spans="1:28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45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</row>
    <row r="449" spans="1:28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45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</row>
    <row r="450" spans="1:28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45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</row>
    <row r="451" spans="1:28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45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</row>
    <row r="452" spans="1:28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45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</row>
    <row r="453" spans="1:28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45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</row>
    <row r="454" spans="1:28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45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</row>
    <row r="455" spans="1:28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45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</row>
    <row r="456" spans="1:28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45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</row>
    <row r="457" spans="1:28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45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</row>
    <row r="458" spans="1:28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45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</row>
    <row r="459" spans="1:28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45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</row>
    <row r="460" spans="1:28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45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</row>
    <row r="461" spans="1:28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45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</row>
    <row r="462" spans="1:28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45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</row>
    <row r="463" spans="1:28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45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</row>
    <row r="464" spans="1:28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45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</row>
    <row r="465" spans="1:28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45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</row>
    <row r="466" spans="1:28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45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</row>
    <row r="467" spans="1:28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45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</row>
    <row r="468" spans="1:28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45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</row>
    <row r="469" spans="1:28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45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</row>
    <row r="470" spans="1:28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45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</row>
    <row r="471" spans="1:28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45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</row>
    <row r="472" spans="1:28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45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</row>
    <row r="473" spans="1:28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45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</row>
    <row r="474" spans="1:28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45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</row>
    <row r="475" spans="1:28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45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</row>
    <row r="476" spans="1:28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45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</row>
    <row r="477" spans="1:28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45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</row>
    <row r="478" spans="1:28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45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</row>
    <row r="479" spans="1:28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45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</row>
    <row r="480" spans="1:28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45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</row>
    <row r="481" spans="1:28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45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</row>
    <row r="482" spans="1:28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45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</row>
    <row r="483" spans="1:28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45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</row>
    <row r="484" spans="1:28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45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</row>
    <row r="485" spans="1:28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45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</row>
    <row r="486" spans="1:28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45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</row>
    <row r="487" spans="1:28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45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</row>
    <row r="488" spans="1:28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45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</row>
    <row r="489" spans="1:28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45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</row>
    <row r="490" spans="1:28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45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</row>
    <row r="491" spans="1:28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45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</row>
    <row r="492" spans="1:28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45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</row>
    <row r="493" spans="1:28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45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</row>
    <row r="494" spans="1:28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45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</row>
    <row r="495" spans="1:28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45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</row>
    <row r="496" spans="1:28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45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</row>
    <row r="497" spans="1:28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45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</row>
    <row r="498" spans="1:28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45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</row>
    <row r="499" spans="1:28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45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</row>
    <row r="500" spans="1:28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45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</row>
    <row r="501" spans="1:28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45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</row>
    <row r="502" spans="1:28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45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</row>
    <row r="503" spans="1:28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45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</row>
    <row r="504" spans="1:28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45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</row>
    <row r="505" spans="1:28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45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</row>
    <row r="506" spans="1:28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45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</row>
    <row r="507" spans="1:28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45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</row>
    <row r="508" spans="1:28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45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</row>
    <row r="509" spans="1:28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45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</row>
    <row r="510" spans="1:28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45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</row>
    <row r="511" spans="1:28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45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</row>
    <row r="512" spans="1:28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45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</row>
    <row r="513" spans="1:28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45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</row>
    <row r="514" spans="1:28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45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</row>
    <row r="515" spans="1:28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45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</row>
    <row r="516" spans="1:28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45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</row>
    <row r="517" spans="1:28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45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</row>
    <row r="518" spans="1:28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45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</row>
    <row r="519" spans="1:28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45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</row>
    <row r="520" spans="1:28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45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</row>
    <row r="521" spans="1:28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45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</row>
    <row r="522" spans="1:28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45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</row>
    <row r="523" spans="1:28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45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</row>
    <row r="524" spans="1:28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45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</row>
    <row r="525" spans="1:28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45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</row>
    <row r="526" spans="1:28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45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</row>
    <row r="527" spans="1:28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45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</row>
    <row r="528" spans="1:28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45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</row>
    <row r="529" spans="1:28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45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</row>
    <row r="530" spans="1:28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45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</row>
    <row r="531" spans="1:28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45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</row>
    <row r="532" spans="1:28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45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</row>
    <row r="533" spans="1:28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45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</row>
    <row r="534" spans="1:28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45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</row>
    <row r="535" spans="1:28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45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</row>
    <row r="536" spans="1:28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45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</row>
    <row r="537" spans="1:28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45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</row>
    <row r="538" spans="1:28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45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</row>
    <row r="539" spans="1:28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45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</row>
    <row r="540" spans="1:28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45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</row>
    <row r="541" spans="1:28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45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</row>
    <row r="542" spans="1:28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45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</row>
    <row r="543" spans="1:28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45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</row>
    <row r="544" spans="1:28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45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</row>
    <row r="545" spans="1:28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45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</row>
    <row r="546" spans="1:28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45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</row>
    <row r="547" spans="1:28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45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</row>
    <row r="548" spans="1:28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45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</row>
    <row r="549" spans="1:28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45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</row>
    <row r="550" spans="1:28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45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</row>
    <row r="551" spans="1:28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45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</row>
    <row r="552" spans="1:28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45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</row>
    <row r="553" spans="1:28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45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</row>
    <row r="554" spans="1:28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45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</row>
    <row r="555" spans="1:28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45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</row>
    <row r="556" spans="1:28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45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</row>
    <row r="557" spans="1:28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45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</row>
    <row r="558" spans="1:28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45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</row>
    <row r="559" spans="1:28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45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</row>
    <row r="560" spans="1:28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45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</row>
    <row r="561" spans="1:28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45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</row>
    <row r="562" spans="1:28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45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</row>
    <row r="563" spans="1:28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45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</row>
    <row r="564" spans="1:28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45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</row>
    <row r="565" spans="1:28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45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</row>
    <row r="566" spans="1:28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45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</row>
    <row r="567" spans="1:28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45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</row>
    <row r="568" spans="1:28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45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</row>
    <row r="569" spans="1:28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45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</row>
    <row r="570" spans="1:28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45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</row>
    <row r="571" spans="1:28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45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</row>
    <row r="572" spans="1:28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45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</row>
    <row r="573" spans="1:28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45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</row>
    <row r="574" spans="1:28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45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</row>
    <row r="575" spans="1:28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45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</row>
    <row r="576" spans="1:28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45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</row>
    <row r="577" spans="1:28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45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</row>
    <row r="578" spans="1:28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45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</row>
    <row r="579" spans="1:28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45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</row>
    <row r="580" spans="1:28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45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</row>
    <row r="581" spans="1:28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45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</row>
    <row r="582" spans="1:28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45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</row>
    <row r="583" spans="1:28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45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</row>
    <row r="584" spans="1:28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45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</row>
    <row r="585" spans="1:28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45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</row>
    <row r="586" spans="1:28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45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</row>
    <row r="587" spans="1:28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45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</row>
    <row r="588" spans="1:28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45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</row>
    <row r="589" spans="1:28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45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</row>
    <row r="590" spans="1:28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45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</row>
    <row r="591" spans="1:28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45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</row>
    <row r="592" spans="1:28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45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</row>
    <row r="593" spans="1:28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45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</row>
    <row r="594" spans="1:28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45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</row>
    <row r="595" spans="1:28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45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</row>
    <row r="596" spans="1:28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45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</row>
    <row r="597" spans="1:28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45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</row>
    <row r="598" spans="1:28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45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</row>
    <row r="599" spans="1:28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45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</row>
    <row r="600" spans="1:28" ht="15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45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</row>
    <row r="601" spans="1:28" ht="15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45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</row>
    <row r="602" spans="1:28" ht="15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45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</row>
    <row r="603" spans="1:28" ht="15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45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</row>
    <row r="604" spans="1:28" ht="15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45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</row>
    <row r="605" spans="1:28" ht="15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45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</row>
    <row r="606" spans="1:28" ht="15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45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</row>
    <row r="607" spans="1:28" ht="15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45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</row>
    <row r="608" spans="1:28" ht="15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45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</row>
    <row r="609" spans="1:28" ht="15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45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</row>
    <row r="610" spans="1:28" ht="15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45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</row>
    <row r="611" spans="1:28" ht="15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45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</row>
    <row r="612" spans="1:28" ht="15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45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</row>
    <row r="613" spans="1:28" ht="15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45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</row>
    <row r="614" spans="1:28" ht="15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45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</row>
    <row r="615" spans="1:28" ht="15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45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</row>
    <row r="616" spans="1:28" ht="15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45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</row>
    <row r="617" spans="1:28" ht="15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45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</row>
    <row r="618" spans="1:28" ht="15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45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</row>
    <row r="619" spans="1:28" ht="15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45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</row>
    <row r="620" spans="1:28" ht="15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45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</row>
    <row r="621" spans="1:28" ht="15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45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</row>
    <row r="622" spans="1:28" ht="15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45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</row>
    <row r="623" spans="1:28" ht="15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45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</row>
    <row r="624" spans="1:28" ht="15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45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</row>
    <row r="625" spans="1:28" ht="15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45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</row>
    <row r="626" spans="1:28" ht="15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45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</row>
    <row r="627" spans="1:28" ht="15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45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</row>
    <row r="628" spans="1:28" ht="15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45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</row>
    <row r="629" spans="1:28" ht="15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45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</row>
    <row r="630" spans="1:28" ht="15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45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</row>
    <row r="631" spans="1:28" ht="15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45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</row>
    <row r="632" spans="1:28" ht="15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45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</row>
    <row r="633" spans="1:28" ht="15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45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</row>
    <row r="634" spans="1:28" ht="15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45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</row>
    <row r="635" spans="1:28" ht="15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45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</row>
    <row r="636" spans="1:28" ht="15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45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</row>
    <row r="637" spans="1:28" ht="15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45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</row>
    <row r="638" spans="1:28" ht="15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45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</row>
    <row r="639" spans="1:28" ht="15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45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</row>
    <row r="640" spans="1:28" ht="15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45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</row>
    <row r="641" spans="1:28" ht="15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45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</row>
    <row r="642" spans="1:28" ht="15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45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</row>
    <row r="643" spans="1:28" ht="15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45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</row>
    <row r="644" spans="1:28" ht="15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45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</row>
    <row r="645" spans="1:28" ht="15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45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</row>
    <row r="646" spans="1:28" ht="15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45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</row>
    <row r="647" spans="1:28" ht="15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45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</row>
    <row r="648" spans="1:28" ht="15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45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</row>
    <row r="649" spans="1:28" ht="15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45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</row>
    <row r="650" spans="1:28" ht="15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45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</row>
    <row r="651" spans="1:28" ht="15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45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</row>
    <row r="652" spans="1:28" ht="15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45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</row>
    <row r="653" spans="1:28" ht="15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45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</row>
    <row r="654" spans="1:28" ht="15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45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</row>
    <row r="655" spans="1:28" ht="15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45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</row>
    <row r="656" spans="1:28" ht="15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45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</row>
    <row r="657" spans="1:28" ht="15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45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</row>
    <row r="658" spans="1:28" ht="15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45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</row>
    <row r="659" spans="1:28" ht="15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45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</row>
    <row r="660" spans="1:28" ht="15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45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</row>
    <row r="661" spans="1:28" ht="15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45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</row>
    <row r="662" spans="1:28" ht="15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45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</row>
    <row r="663" spans="1:28" ht="15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45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</row>
    <row r="664" spans="1:28" ht="15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45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</row>
    <row r="665" spans="1:28" ht="15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45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</row>
    <row r="666" spans="1:28" ht="15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45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</row>
    <row r="667" spans="1:28" ht="15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45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</row>
    <row r="668" spans="1:28" ht="15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45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</row>
    <row r="669" spans="1:28" ht="15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45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</row>
    <row r="670" spans="1:28" ht="15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45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</row>
    <row r="671" spans="1:28" ht="15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45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</row>
    <row r="672" spans="1:28" ht="15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45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</row>
    <row r="673" spans="1:28" ht="15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45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</row>
    <row r="674" spans="1:28" ht="15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45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</row>
    <row r="675" spans="1:28" ht="15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45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</row>
    <row r="676" spans="1:28" ht="15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45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</row>
    <row r="677" spans="1:28" ht="15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45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</row>
    <row r="678" spans="1:28" ht="15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45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</row>
    <row r="679" spans="1:28" ht="15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45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</row>
    <row r="680" spans="1:28" ht="15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45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</row>
    <row r="681" spans="1:28" ht="15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45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</row>
    <row r="682" spans="1:28" ht="15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45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</row>
    <row r="683" spans="1:28" ht="15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45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</row>
    <row r="684" spans="1:28" ht="15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45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</row>
    <row r="685" spans="1:28" ht="15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45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</row>
    <row r="686" spans="1:28" ht="15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45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</row>
    <row r="687" spans="1:28" ht="15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45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</row>
    <row r="688" spans="1:28" ht="15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45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</row>
    <row r="689" spans="1:28" ht="15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45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</row>
    <row r="690" spans="1:28" ht="15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45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</row>
    <row r="691" spans="1:28" ht="15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45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</row>
    <row r="692" spans="1:28" ht="15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45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</row>
    <row r="693" spans="1:28" ht="15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45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</row>
    <row r="694" spans="1:28" ht="15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45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</row>
    <row r="695" spans="1:28" ht="15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45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</row>
    <row r="696" spans="1:28" ht="15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45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</row>
    <row r="697" spans="1:28" ht="15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45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</row>
    <row r="698" spans="1:28" ht="15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45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</row>
    <row r="699" spans="1:28" ht="15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45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</row>
    <row r="700" spans="1:28" ht="15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45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</row>
    <row r="701" spans="1:28" ht="15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45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</row>
    <row r="702" spans="1:28" ht="15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45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</row>
    <row r="703" spans="1:28" ht="15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45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</row>
    <row r="704" spans="1:28" ht="15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45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</row>
    <row r="705" spans="1:28" ht="15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45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</row>
    <row r="706" spans="1:28" ht="15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45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</row>
    <row r="707" spans="1:28" ht="15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45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</row>
    <row r="708" spans="1:28" ht="15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45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</row>
    <row r="709" spans="1:28" ht="15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45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</row>
    <row r="710" spans="1:28" ht="15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45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</row>
    <row r="711" spans="1:28" ht="15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45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</row>
    <row r="712" spans="1:28" ht="15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45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</row>
    <row r="713" spans="1:28" ht="15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45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</row>
    <row r="714" spans="1:28" ht="15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45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</row>
    <row r="715" spans="1:28" ht="15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45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</row>
    <row r="716" spans="1:28" ht="15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45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</row>
    <row r="717" spans="1:28" ht="15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45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</row>
    <row r="718" spans="1:28" ht="15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45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</row>
    <row r="719" spans="1:28" ht="15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45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</row>
    <row r="720" spans="1:28" ht="15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45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</row>
    <row r="721" spans="1:28" ht="15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45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</row>
    <row r="722" spans="1:28" ht="15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45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</row>
    <row r="723" spans="1:28" ht="15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45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</row>
    <row r="724" spans="1:28" ht="15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45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</row>
    <row r="725" spans="1:28" ht="15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45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</row>
    <row r="726" spans="1:28" ht="15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45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</row>
    <row r="727" spans="1:28" ht="15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45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</row>
    <row r="728" spans="1:28" ht="15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45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</row>
    <row r="729" spans="1:28" ht="15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45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</row>
    <row r="730" spans="1:28" ht="15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45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</row>
    <row r="731" spans="1:28" ht="15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45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</row>
    <row r="732" spans="1:28" ht="15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45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</row>
    <row r="733" spans="1:28" ht="15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45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</row>
    <row r="734" spans="1:28" ht="15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45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</row>
    <row r="735" spans="1:28" ht="15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45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</row>
    <row r="736" spans="1:28" ht="15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45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</row>
    <row r="737" spans="1:28" ht="15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45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</row>
    <row r="738" spans="1:28" ht="15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45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</row>
    <row r="739" spans="1:28" ht="15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45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</row>
    <row r="740" spans="1:28" ht="15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45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</row>
    <row r="741" spans="1:28" ht="15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45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</row>
    <row r="742" spans="1:28" ht="15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45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</row>
    <row r="743" spans="1:28" ht="15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45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</row>
    <row r="744" spans="1:28" ht="15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45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</row>
    <row r="745" spans="1:28" ht="15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45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</row>
    <row r="746" spans="1:28" ht="15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45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</row>
    <row r="747" spans="1:28" ht="15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45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</row>
    <row r="748" spans="1:28" ht="15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45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</row>
    <row r="749" spans="1:28" ht="15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45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</row>
    <row r="750" spans="1:28" ht="15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45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</row>
    <row r="751" spans="1:28" ht="15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45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</row>
    <row r="752" spans="1:28" ht="15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45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</row>
    <row r="753" spans="1:28" ht="15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45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</row>
    <row r="754" spans="1:28" ht="15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45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</row>
    <row r="755" spans="1:28" ht="15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45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</row>
    <row r="756" spans="1:28" ht="15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45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</row>
    <row r="757" spans="1:28" ht="15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45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</row>
    <row r="758" spans="1:28" ht="15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45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</row>
    <row r="759" spans="1:28" ht="15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45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</row>
    <row r="760" spans="1:28" ht="15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45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</row>
    <row r="761" spans="1:28" ht="15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45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</row>
    <row r="762" spans="1:28" ht="15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45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</row>
    <row r="763" spans="1:28" ht="15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45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</row>
    <row r="764" spans="1:28" ht="15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45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</row>
    <row r="765" spans="1:28" ht="15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45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</row>
    <row r="766" spans="1:28" ht="15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45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</row>
    <row r="767" spans="1:28" ht="15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45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</row>
    <row r="768" spans="1:28" ht="15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45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</row>
    <row r="769" spans="1:28" ht="15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45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</row>
    <row r="770" spans="1:28" ht="15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45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</row>
    <row r="771" spans="1:28" ht="15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45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</row>
    <row r="772" spans="1:28" ht="15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45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</row>
    <row r="773" spans="1:28" ht="15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45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</row>
    <row r="774" spans="1:28" ht="15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45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</row>
    <row r="775" spans="1:28" ht="15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45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</row>
    <row r="776" spans="1:28" ht="15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45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</row>
    <row r="777" spans="1:28" ht="15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45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</row>
    <row r="778" spans="1:28" ht="15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45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</row>
    <row r="779" spans="1:28" ht="15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45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</row>
    <row r="780" spans="1:28" ht="15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45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</row>
    <row r="781" spans="1:28" ht="15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45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</row>
    <row r="782" spans="1:28" ht="15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45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</row>
    <row r="783" spans="1:28" ht="15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45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</row>
    <row r="784" spans="1:28" ht="15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45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</row>
    <row r="785" spans="1:28" ht="15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45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</row>
    <row r="786" spans="1:28" ht="15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45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</row>
    <row r="787" spans="1:28" ht="15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45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</row>
    <row r="788" spans="1:28" ht="15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45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</row>
    <row r="789" spans="1:28" ht="15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45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</row>
    <row r="790" spans="1:28" ht="15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45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</row>
    <row r="791" spans="1:28" ht="15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45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</row>
    <row r="792" spans="1:28" ht="15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45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</row>
    <row r="793" spans="1:28" ht="15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45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</row>
    <row r="794" spans="1:28" ht="15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45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</row>
    <row r="795" spans="1:28" ht="15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45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</row>
    <row r="796" spans="1:28" ht="15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45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</row>
    <row r="797" spans="1:28" ht="15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45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</row>
    <row r="798" spans="1:28" ht="15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45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</row>
    <row r="799" spans="1:28" ht="15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45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</row>
    <row r="800" spans="1:28" ht="15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45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</row>
    <row r="801" spans="1:28" ht="15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45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</row>
    <row r="802" spans="1:28" ht="15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45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</row>
    <row r="803" spans="1:28" ht="15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45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</row>
    <row r="804" spans="1:28" ht="15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45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</row>
    <row r="805" spans="1:28" ht="15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45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</row>
    <row r="806" spans="1:28" ht="15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45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</row>
    <row r="807" spans="1:28" ht="15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45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</row>
    <row r="808" spans="1:28" ht="15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45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</row>
    <row r="809" spans="1:28" ht="15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45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</row>
    <row r="810" spans="1:28" ht="15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45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</row>
    <row r="811" spans="1:28" ht="15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45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</row>
    <row r="812" spans="1:28" ht="15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45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</row>
    <row r="813" spans="1:28" ht="15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45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</row>
    <row r="814" spans="1:28" ht="15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45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</row>
    <row r="815" spans="1:28" ht="15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45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</row>
    <row r="816" spans="1:28" ht="15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45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</row>
    <row r="817" spans="1:28" ht="15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45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</row>
    <row r="818" spans="1:28" ht="15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45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</row>
    <row r="819" spans="1:28" ht="15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45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</row>
    <row r="820" spans="1:28" ht="15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45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</row>
    <row r="821" spans="1:28" ht="15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45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</row>
    <row r="822" spans="1:28" ht="15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45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</row>
    <row r="823" spans="1:28" ht="15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45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</row>
    <row r="824" spans="1:28" ht="15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45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</row>
    <row r="825" spans="1:28" ht="15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45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</row>
    <row r="826" spans="1:28" ht="15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45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</row>
    <row r="827" spans="1:28" ht="15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45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</row>
    <row r="828" spans="1:28" ht="15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45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</row>
    <row r="829" spans="1:28" ht="15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45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</row>
    <row r="830" spans="1:28" ht="15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45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</row>
    <row r="831" spans="1:28" ht="15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45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</row>
    <row r="832" spans="1:28" ht="15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45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</row>
    <row r="833" spans="1:28" ht="15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45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</row>
    <row r="834" spans="1:28" ht="15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45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</row>
    <row r="835" spans="1:28" ht="15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45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</row>
    <row r="836" spans="1:28" ht="15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45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</row>
    <row r="837" spans="1:28" ht="15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45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</row>
    <row r="838" spans="1:28" ht="15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45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</row>
    <row r="839" spans="1:28" ht="15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45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</row>
    <row r="840" spans="1:28" ht="15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45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</row>
    <row r="841" spans="1:28" ht="15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45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</row>
    <row r="842" spans="1:28" ht="15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45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</row>
    <row r="843" spans="1:28" ht="15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45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</row>
    <row r="844" spans="1:28" ht="15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45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</row>
    <row r="845" spans="1:28" ht="15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45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</row>
    <row r="846" spans="1:28" ht="15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45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</row>
    <row r="847" spans="1:28" ht="15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45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</row>
    <row r="848" spans="1:28" ht="15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45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</row>
    <row r="849" spans="1:28" ht="15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45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</row>
    <row r="850" spans="1:28" ht="15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45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</row>
    <row r="851" spans="1:28" ht="15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45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</row>
    <row r="852" spans="1:28" ht="15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45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</row>
    <row r="853" spans="1:28" ht="15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45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</row>
    <row r="854" spans="1:28" ht="15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45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</row>
    <row r="855" spans="1:28" ht="15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45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</row>
    <row r="856" spans="1:28" ht="15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45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</row>
    <row r="857" spans="1:28" ht="15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45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</row>
    <row r="858" spans="1:28" ht="15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45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</row>
    <row r="859" spans="1:28" ht="15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45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</row>
    <row r="860" spans="1:28" ht="15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45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</row>
    <row r="861" spans="1:28" ht="15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45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</row>
    <row r="862" spans="1:28" ht="15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45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</row>
    <row r="863" spans="1:28" ht="15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45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</row>
    <row r="864" spans="1:28" ht="15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45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</row>
    <row r="865" spans="1:28" ht="15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45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</row>
    <row r="866" spans="1:28" ht="15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45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</row>
    <row r="867" spans="1:28" ht="15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45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</row>
    <row r="868" spans="1:28" ht="15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45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</row>
    <row r="869" spans="1:28" ht="15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45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</row>
    <row r="870" spans="1:28" ht="15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45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</row>
    <row r="871" spans="1:28" ht="15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45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</row>
    <row r="872" spans="1:28" ht="15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45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</row>
    <row r="873" spans="1:28" ht="15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45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</row>
    <row r="874" spans="1:28" ht="15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45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</row>
    <row r="875" spans="1:28" ht="15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45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</row>
    <row r="876" spans="1:28" ht="15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45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</row>
    <row r="877" spans="1:28" ht="15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45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</row>
    <row r="878" spans="1:28" ht="15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45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</row>
    <row r="879" spans="1:28" ht="15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45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</row>
    <row r="880" spans="1:28" ht="15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45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</row>
    <row r="881" spans="1:28" ht="15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45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</row>
    <row r="882" spans="1:28" ht="15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45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</row>
    <row r="883" spans="1:28" ht="15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45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</row>
    <row r="884" spans="1:28" ht="15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45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</row>
    <row r="885" spans="1:28" ht="15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45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</row>
    <row r="886" spans="1:28" ht="15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45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</row>
    <row r="887" spans="1:28" ht="15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45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</row>
    <row r="888" spans="1:28" ht="15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45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</row>
    <row r="889" spans="1:28" ht="15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45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</row>
    <row r="890" spans="1:28" ht="15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45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</row>
    <row r="891" spans="1:28" ht="15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45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</row>
    <row r="892" spans="1:28" ht="15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45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</row>
    <row r="893" spans="1:28" ht="15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45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</row>
    <row r="894" spans="1:28" ht="15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45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</row>
    <row r="895" spans="1:28" ht="15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45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</row>
    <row r="896" spans="1:28" ht="15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45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</row>
    <row r="897" spans="1:28" ht="15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45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</row>
    <row r="898" spans="1:28" ht="15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45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</row>
    <row r="899" spans="1:28" ht="15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45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</row>
    <row r="900" spans="1:28" ht="15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45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</row>
    <row r="901" spans="1:28" ht="15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45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</row>
    <row r="902" spans="1:28" ht="15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45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</row>
    <row r="903" spans="1:28" ht="15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45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</row>
    <row r="904" spans="1:28" ht="15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45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</row>
    <row r="905" spans="1:28" ht="15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45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</row>
    <row r="906" spans="1:28" ht="15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45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</row>
    <row r="907" spans="1:28" ht="15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45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</row>
    <row r="908" spans="1:28" ht="15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45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</row>
    <row r="909" spans="1:28" ht="15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45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</row>
    <row r="910" spans="1:28" ht="15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45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</row>
    <row r="911" spans="1:28" ht="15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45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</row>
    <row r="912" spans="1:28" ht="15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45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</row>
    <row r="913" spans="1:28" ht="15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45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</row>
    <row r="914" spans="1:28" ht="15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45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</row>
    <row r="915" spans="1:28" ht="15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45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</row>
    <row r="916" spans="1:28" ht="15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45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</row>
    <row r="917" spans="1:28" ht="15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45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</row>
    <row r="918" spans="1:28" ht="15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45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</row>
    <row r="919" spans="1:28" ht="15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45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</row>
    <row r="920" spans="1:28" ht="15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45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</row>
    <row r="921" spans="1:28" ht="15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45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</row>
    <row r="922" spans="1:28" ht="15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45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</row>
    <row r="923" spans="1:28" ht="15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45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</row>
    <row r="924" spans="1:28" ht="15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45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</row>
    <row r="925" spans="1:28" ht="15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45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</row>
    <row r="926" spans="1:28" ht="15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45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</row>
    <row r="927" spans="1:28" ht="15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45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</row>
    <row r="928" spans="1:28" ht="15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45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</row>
    <row r="929" spans="1:28" ht="15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45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</row>
    <row r="930" spans="1:28" ht="15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45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</row>
    <row r="931" spans="1:28" ht="15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45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</row>
    <row r="932" spans="1:28" ht="15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45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</row>
    <row r="933" spans="1:28" ht="15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45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</row>
    <row r="934" spans="1:28" ht="15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45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</row>
    <row r="935" spans="1:28" ht="15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45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</row>
    <row r="936" spans="1:28" ht="15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45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</row>
    <row r="937" spans="1:28" ht="15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45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</row>
    <row r="938" spans="1:28" ht="15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45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</row>
    <row r="939" spans="1:28" ht="15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45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</row>
    <row r="940" spans="1:28" ht="15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45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</row>
    <row r="941" spans="1:28" ht="15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45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</row>
    <row r="942" spans="1:28" ht="15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45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</row>
    <row r="943" spans="1:28" ht="15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45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</row>
    <row r="944" spans="1:28" ht="15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45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</row>
    <row r="945" spans="1:28" ht="15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45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</row>
    <row r="946" spans="1:28" ht="15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45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</row>
    <row r="947" spans="1:28" ht="15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45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</row>
    <row r="948" spans="1:28" ht="15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45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</row>
    <row r="949" spans="1:28" ht="15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45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</row>
    <row r="950" spans="1:28" ht="15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45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</row>
    <row r="951" spans="1:28" ht="15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45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</row>
    <row r="952" spans="1:28" ht="15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45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</row>
    <row r="953" spans="1:28" ht="15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45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</row>
    <row r="954" spans="1:28" ht="15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45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</row>
    <row r="955" spans="1:28" ht="15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45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</row>
    <row r="956" spans="1:28" ht="15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45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</row>
    <row r="957" spans="1:28" ht="15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45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</row>
    <row r="958" spans="1:28" ht="15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45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</row>
    <row r="959" spans="1:28" ht="15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45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</row>
    <row r="960" spans="1:28" ht="15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45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</row>
    <row r="961" spans="1:28" ht="15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45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</row>
    <row r="962" spans="1:28" ht="15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45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</row>
    <row r="963" spans="1:28" ht="15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45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</row>
    <row r="964" spans="1:28" ht="15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45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</row>
    <row r="965" spans="1:28" ht="15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45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</row>
    <row r="966" spans="1:28" ht="15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45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</row>
    <row r="967" spans="1:28" ht="15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45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</row>
    <row r="968" spans="1:28" ht="15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45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</row>
    <row r="969" spans="1:28" ht="15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45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</row>
    <row r="970" spans="1:28" ht="15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45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</row>
    <row r="971" spans="1:28" ht="15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45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</row>
    <row r="972" spans="1:28" ht="15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45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</row>
    <row r="973" spans="1:28" ht="15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45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</row>
    <row r="974" spans="1:28" ht="15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45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</row>
    <row r="975" spans="1:28" ht="15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45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</row>
    <row r="976" spans="1:28" ht="15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45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</row>
    <row r="977" spans="1:28" ht="15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45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</row>
    <row r="978" spans="1:28" ht="15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45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</row>
  </sheetData>
  <mergeCells count="22">
    <mergeCell ref="B44:D44"/>
    <mergeCell ref="L7:L8"/>
    <mergeCell ref="D6:N6"/>
    <mergeCell ref="G7:H7"/>
    <mergeCell ref="A35:B35"/>
    <mergeCell ref="C40:D40"/>
    <mergeCell ref="M1:M3"/>
    <mergeCell ref="M7:M8"/>
    <mergeCell ref="N7:N8"/>
    <mergeCell ref="A1:B3"/>
    <mergeCell ref="J45:L45"/>
    <mergeCell ref="A6:A8"/>
    <mergeCell ref="B6:B8"/>
    <mergeCell ref="B40:B43"/>
    <mergeCell ref="C6:C8"/>
    <mergeCell ref="D7:D8"/>
    <mergeCell ref="E7:E8"/>
    <mergeCell ref="E40:E41"/>
    <mergeCell ref="F7:F8"/>
    <mergeCell ref="I7:I8"/>
    <mergeCell ref="J7:J8"/>
    <mergeCell ref="K7:K8"/>
  </mergeCells>
  <pageMargins left="0.70866141732283505" right="0.70866141732283505" top="0.74803149606299202" bottom="0.74803149606299202" header="0.511811023622047" footer="0.511811023622047"/>
  <pageSetup paperSize="5" scale="85" fitToWidth="0"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2:N43"/>
  <sheetViews>
    <sheetView zoomScale="80" zoomScaleNormal="80" workbookViewId="0">
      <selection activeCell="C4" sqref="C4:C6"/>
    </sheetView>
  </sheetViews>
  <sheetFormatPr defaultColWidth="9" defaultRowHeight="15.5"/>
  <cols>
    <col min="1" max="1" width="6.1796875" style="198" customWidth="1"/>
    <col min="2" max="2" width="21.54296875" style="198" customWidth="1"/>
    <col min="3" max="3" width="17.90625" style="198" customWidth="1"/>
    <col min="4" max="4" width="9" style="198"/>
    <col min="5" max="5" width="10.54296875" style="198" customWidth="1"/>
    <col min="6" max="7" width="9" style="198"/>
    <col min="8" max="8" width="10.6328125" style="198" customWidth="1"/>
    <col min="9" max="9" width="9.90625" style="198" customWidth="1"/>
    <col min="10" max="10" width="12" style="198" customWidth="1"/>
    <col min="11" max="11" width="9" style="198"/>
    <col min="12" max="12" width="12.90625" style="198" customWidth="1"/>
    <col min="13" max="13" width="9" style="198"/>
    <col min="14" max="14" width="9" style="197"/>
    <col min="15" max="16384" width="9" style="198"/>
  </cols>
  <sheetData>
    <row r="2" spans="1:14">
      <c r="A2" s="198" t="s">
        <v>135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33"/>
    </row>
    <row r="3" spans="1:14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33"/>
    </row>
    <row r="4" spans="1:14">
      <c r="A4" s="487" t="s">
        <v>2</v>
      </c>
      <c r="B4" s="487" t="s">
        <v>3</v>
      </c>
      <c r="C4" s="441" t="s">
        <v>120</v>
      </c>
      <c r="D4" s="489" t="s">
        <v>136</v>
      </c>
      <c r="E4" s="489"/>
      <c r="F4" s="489"/>
      <c r="G4" s="489"/>
      <c r="H4" s="489"/>
      <c r="I4" s="489"/>
      <c r="J4" s="489"/>
      <c r="K4" s="489"/>
      <c r="L4" s="489"/>
      <c r="M4" s="489"/>
      <c r="N4" s="487" t="s">
        <v>9</v>
      </c>
    </row>
    <row r="5" spans="1:14">
      <c r="A5" s="487"/>
      <c r="B5" s="487"/>
      <c r="C5" s="441"/>
      <c r="D5" s="488" t="s">
        <v>122</v>
      </c>
      <c r="E5" s="488" t="s">
        <v>123</v>
      </c>
      <c r="F5" s="488" t="s">
        <v>124</v>
      </c>
      <c r="G5" s="489" t="s">
        <v>125</v>
      </c>
      <c r="H5" s="489"/>
      <c r="I5" s="488" t="s">
        <v>126</v>
      </c>
      <c r="J5" s="488" t="s">
        <v>127</v>
      </c>
      <c r="K5" s="488" t="s">
        <v>128</v>
      </c>
      <c r="L5" s="488" t="s">
        <v>129</v>
      </c>
      <c r="M5" s="488" t="s">
        <v>130</v>
      </c>
      <c r="N5" s="487"/>
    </row>
    <row r="6" spans="1:14" ht="61.5" customHeight="1">
      <c r="A6" s="487"/>
      <c r="B6" s="487"/>
      <c r="C6" s="441"/>
      <c r="D6" s="488"/>
      <c r="E6" s="488"/>
      <c r="F6" s="488"/>
      <c r="G6" s="323" t="s">
        <v>131</v>
      </c>
      <c r="H6" s="323" t="s">
        <v>132</v>
      </c>
      <c r="I6" s="488"/>
      <c r="J6" s="488"/>
      <c r="K6" s="488"/>
      <c r="L6" s="488"/>
      <c r="M6" s="488"/>
      <c r="N6" s="487"/>
    </row>
    <row r="7" spans="1:14" ht="26" customHeight="1">
      <c r="A7" s="215">
        <v>1</v>
      </c>
      <c r="B7" s="205" t="s">
        <v>18</v>
      </c>
      <c r="C7" s="206">
        <v>29</v>
      </c>
      <c r="D7" s="206">
        <v>11</v>
      </c>
      <c r="E7" s="206" t="s">
        <v>26</v>
      </c>
      <c r="F7" s="206" t="s">
        <v>26</v>
      </c>
      <c r="G7" s="206">
        <v>3</v>
      </c>
      <c r="H7" s="206">
        <v>10</v>
      </c>
      <c r="I7" s="206">
        <v>5</v>
      </c>
      <c r="J7" s="206">
        <v>0</v>
      </c>
      <c r="K7" s="206">
        <v>0</v>
      </c>
      <c r="L7" s="206">
        <v>0</v>
      </c>
      <c r="M7" s="206">
        <v>0</v>
      </c>
      <c r="N7" s="207">
        <f>SUM(D7:M7)</f>
        <v>29</v>
      </c>
    </row>
    <row r="8" spans="1:14" ht="26" customHeight="1">
      <c r="A8" s="215">
        <v>2</v>
      </c>
      <c r="B8" s="205" t="s">
        <v>19</v>
      </c>
      <c r="C8" s="332">
        <v>107</v>
      </c>
      <c r="D8" s="206">
        <v>9</v>
      </c>
      <c r="E8" s="206" t="s">
        <v>26</v>
      </c>
      <c r="F8" s="206" t="s">
        <v>26</v>
      </c>
      <c r="G8" s="206" t="s">
        <v>26</v>
      </c>
      <c r="H8" s="206" t="s">
        <v>26</v>
      </c>
      <c r="I8" s="206" t="s">
        <v>26</v>
      </c>
      <c r="J8" s="206" t="s">
        <v>26</v>
      </c>
      <c r="K8" s="206" t="s">
        <v>26</v>
      </c>
      <c r="L8" s="206" t="s">
        <v>26</v>
      </c>
      <c r="M8" s="206" t="s">
        <v>26</v>
      </c>
      <c r="N8" s="207">
        <f t="shared" ref="N8:N32" si="0">SUM(D8:M8)</f>
        <v>9</v>
      </c>
    </row>
    <row r="9" spans="1:14" ht="26" customHeight="1">
      <c r="A9" s="215">
        <v>3</v>
      </c>
      <c r="B9" s="205" t="s">
        <v>20</v>
      </c>
      <c r="C9" s="332">
        <v>57</v>
      </c>
      <c r="D9" s="206">
        <v>4</v>
      </c>
      <c r="E9" s="206" t="s">
        <v>26</v>
      </c>
      <c r="F9" s="206" t="s">
        <v>26</v>
      </c>
      <c r="G9" s="206" t="s">
        <v>26</v>
      </c>
      <c r="H9" s="206" t="s">
        <v>26</v>
      </c>
      <c r="I9" s="206">
        <v>6</v>
      </c>
      <c r="J9" s="206" t="s">
        <v>26</v>
      </c>
      <c r="K9" s="206" t="s">
        <v>26</v>
      </c>
      <c r="L9" s="206" t="s">
        <v>26</v>
      </c>
      <c r="M9" s="206" t="s">
        <v>26</v>
      </c>
      <c r="N9" s="207">
        <f t="shared" si="0"/>
        <v>10</v>
      </c>
    </row>
    <row r="10" spans="1:14" ht="26" customHeight="1">
      <c r="A10" s="215">
        <v>4</v>
      </c>
      <c r="B10" s="205" t="s">
        <v>21</v>
      </c>
      <c r="C10" s="332">
        <v>45</v>
      </c>
      <c r="D10" s="206">
        <v>1</v>
      </c>
      <c r="E10" s="206" t="s">
        <v>26</v>
      </c>
      <c r="F10" s="206" t="s">
        <v>26</v>
      </c>
      <c r="G10" s="206" t="s">
        <v>26</v>
      </c>
      <c r="H10" s="206" t="s">
        <v>26</v>
      </c>
      <c r="I10" s="206">
        <v>7</v>
      </c>
      <c r="J10" s="206" t="s">
        <v>26</v>
      </c>
      <c r="K10" s="206" t="s">
        <v>26</v>
      </c>
      <c r="L10" s="206" t="s">
        <v>26</v>
      </c>
      <c r="M10" s="206" t="s">
        <v>26</v>
      </c>
      <c r="N10" s="207">
        <f t="shared" si="0"/>
        <v>8</v>
      </c>
    </row>
    <row r="11" spans="1:14" ht="26" customHeight="1">
      <c r="A11" s="215">
        <v>5</v>
      </c>
      <c r="B11" s="205" t="s">
        <v>22</v>
      </c>
      <c r="C11" s="207">
        <v>36</v>
      </c>
      <c r="D11" s="207">
        <v>8</v>
      </c>
      <c r="E11" s="206" t="s">
        <v>26</v>
      </c>
      <c r="F11" s="206" t="s">
        <v>26</v>
      </c>
      <c r="G11" s="206" t="s">
        <v>26</v>
      </c>
      <c r="H11" s="206" t="s">
        <v>26</v>
      </c>
      <c r="I11" s="207">
        <v>12</v>
      </c>
      <c r="J11" s="206" t="s">
        <v>26</v>
      </c>
      <c r="K11" s="207">
        <v>6</v>
      </c>
      <c r="L11" s="206" t="s">
        <v>26</v>
      </c>
      <c r="M11" s="206" t="s">
        <v>26</v>
      </c>
      <c r="N11" s="207">
        <f t="shared" si="0"/>
        <v>26</v>
      </c>
    </row>
    <row r="12" spans="1:14" ht="26" customHeight="1">
      <c r="A12" s="215">
        <v>6</v>
      </c>
      <c r="B12" s="205" t="s">
        <v>23</v>
      </c>
      <c r="C12" s="207">
        <v>175</v>
      </c>
      <c r="D12" s="207">
        <v>3</v>
      </c>
      <c r="E12" s="207">
        <v>5</v>
      </c>
      <c r="F12" s="207" t="s">
        <v>26</v>
      </c>
      <c r="G12" s="207">
        <v>12</v>
      </c>
      <c r="H12" s="207">
        <v>3</v>
      </c>
      <c r="I12" s="207">
        <v>6</v>
      </c>
      <c r="J12" s="207" t="s">
        <v>26</v>
      </c>
      <c r="K12" s="207">
        <v>11</v>
      </c>
      <c r="L12" s="207" t="s">
        <v>26</v>
      </c>
      <c r="M12" s="207" t="s">
        <v>26</v>
      </c>
      <c r="N12" s="207">
        <f t="shared" si="0"/>
        <v>40</v>
      </c>
    </row>
    <row r="13" spans="1:14" ht="26" customHeight="1">
      <c r="A13" s="215">
        <v>7</v>
      </c>
      <c r="B13" s="205" t="s">
        <v>24</v>
      </c>
      <c r="C13" s="207">
        <v>19</v>
      </c>
      <c r="D13" s="207">
        <v>16</v>
      </c>
      <c r="E13" s="206" t="s">
        <v>26</v>
      </c>
      <c r="F13" s="206" t="s">
        <v>26</v>
      </c>
      <c r="G13" s="206" t="s">
        <v>26</v>
      </c>
      <c r="H13" s="206" t="s">
        <v>26</v>
      </c>
      <c r="I13" s="206" t="s">
        <v>26</v>
      </c>
      <c r="J13" s="206" t="s">
        <v>26</v>
      </c>
      <c r="K13" s="206" t="s">
        <v>26</v>
      </c>
      <c r="L13" s="206" t="s">
        <v>26</v>
      </c>
      <c r="M13" s="206" t="s">
        <v>26</v>
      </c>
      <c r="N13" s="207">
        <f t="shared" si="0"/>
        <v>16</v>
      </c>
    </row>
    <row r="14" spans="1:14" ht="26" customHeight="1">
      <c r="A14" s="215">
        <v>8</v>
      </c>
      <c r="B14" s="205" t="s">
        <v>25</v>
      </c>
      <c r="C14" s="56">
        <v>173</v>
      </c>
      <c r="D14" s="206" t="s">
        <v>26</v>
      </c>
      <c r="E14" s="206" t="s">
        <v>26</v>
      </c>
      <c r="F14" s="206" t="s">
        <v>26</v>
      </c>
      <c r="G14" s="206" t="s">
        <v>26</v>
      </c>
      <c r="H14" s="206">
        <v>2</v>
      </c>
      <c r="I14" s="206">
        <v>5</v>
      </c>
      <c r="J14" s="206" t="s">
        <v>26</v>
      </c>
      <c r="K14" s="206" t="s">
        <v>26</v>
      </c>
      <c r="L14" s="206" t="s">
        <v>26</v>
      </c>
      <c r="M14" s="206" t="s">
        <v>26</v>
      </c>
      <c r="N14" s="207">
        <f t="shared" si="0"/>
        <v>7</v>
      </c>
    </row>
    <row r="15" spans="1:14" ht="26" customHeight="1">
      <c r="A15" s="215">
        <v>9</v>
      </c>
      <c r="B15" s="205" t="s">
        <v>27</v>
      </c>
      <c r="C15" s="56">
        <v>48</v>
      </c>
      <c r="D15" s="206" t="s">
        <v>26</v>
      </c>
      <c r="E15" s="206" t="s">
        <v>26</v>
      </c>
      <c r="F15" s="206" t="s">
        <v>26</v>
      </c>
      <c r="G15" s="206" t="s">
        <v>26</v>
      </c>
      <c r="H15" s="206" t="s">
        <v>26</v>
      </c>
      <c r="I15" s="206" t="s">
        <v>26</v>
      </c>
      <c r="J15" s="206" t="s">
        <v>26</v>
      </c>
      <c r="K15" s="206" t="s">
        <v>26</v>
      </c>
      <c r="L15" s="206" t="s">
        <v>26</v>
      </c>
      <c r="M15" s="206" t="s">
        <v>26</v>
      </c>
      <c r="N15" s="207">
        <f t="shared" si="0"/>
        <v>0</v>
      </c>
    </row>
    <row r="16" spans="1:14" ht="26" customHeight="1">
      <c r="A16" s="215">
        <v>10</v>
      </c>
      <c r="B16" s="205" t="s">
        <v>28</v>
      </c>
      <c r="C16" s="56">
        <v>70</v>
      </c>
      <c r="D16" s="206" t="s">
        <v>26</v>
      </c>
      <c r="E16" s="206" t="s">
        <v>26</v>
      </c>
      <c r="F16" s="206" t="s">
        <v>26</v>
      </c>
      <c r="G16" s="206" t="s">
        <v>26</v>
      </c>
      <c r="H16" s="206" t="s">
        <v>26</v>
      </c>
      <c r="I16" s="206" t="s">
        <v>26</v>
      </c>
      <c r="J16" s="206" t="s">
        <v>26</v>
      </c>
      <c r="K16" s="206" t="s">
        <v>26</v>
      </c>
      <c r="L16" s="206" t="s">
        <v>26</v>
      </c>
      <c r="M16" s="206" t="s">
        <v>26</v>
      </c>
      <c r="N16" s="207">
        <f t="shared" si="0"/>
        <v>0</v>
      </c>
    </row>
    <row r="17" spans="1:14" ht="26" customHeight="1">
      <c r="A17" s="215">
        <v>11</v>
      </c>
      <c r="B17" s="205" t="s">
        <v>29</v>
      </c>
      <c r="C17" s="56">
        <v>30</v>
      </c>
      <c r="D17" s="206">
        <v>10</v>
      </c>
      <c r="E17" s="206" t="s">
        <v>26</v>
      </c>
      <c r="F17" s="206">
        <v>10</v>
      </c>
      <c r="G17" s="206" t="s">
        <v>26</v>
      </c>
      <c r="H17" s="206">
        <v>10</v>
      </c>
      <c r="I17" s="206" t="s">
        <v>26</v>
      </c>
      <c r="J17" s="206" t="s">
        <v>26</v>
      </c>
      <c r="K17" s="206" t="s">
        <v>26</v>
      </c>
      <c r="L17" s="206" t="s">
        <v>26</v>
      </c>
      <c r="M17" s="206" t="s">
        <v>26</v>
      </c>
      <c r="N17" s="207">
        <f t="shared" si="0"/>
        <v>30</v>
      </c>
    </row>
    <row r="18" spans="1:14" ht="26" customHeight="1">
      <c r="A18" s="215">
        <v>12</v>
      </c>
      <c r="B18" s="205" t="s">
        <v>30</v>
      </c>
      <c r="C18" s="56"/>
      <c r="D18" s="206" t="s">
        <v>26</v>
      </c>
      <c r="E18" s="206" t="s">
        <v>26</v>
      </c>
      <c r="F18" s="206" t="s">
        <v>26</v>
      </c>
      <c r="G18" s="206" t="s">
        <v>26</v>
      </c>
      <c r="H18" s="206" t="s">
        <v>26</v>
      </c>
      <c r="I18" s="206" t="s">
        <v>26</v>
      </c>
      <c r="J18" s="206" t="s">
        <v>26</v>
      </c>
      <c r="K18" s="206" t="s">
        <v>26</v>
      </c>
      <c r="L18" s="206" t="s">
        <v>26</v>
      </c>
      <c r="M18" s="206" t="s">
        <v>26</v>
      </c>
      <c r="N18" s="207">
        <f t="shared" si="0"/>
        <v>0</v>
      </c>
    </row>
    <row r="19" spans="1:14" ht="26" customHeight="1">
      <c r="A19" s="215">
        <v>13</v>
      </c>
      <c r="B19" s="205" t="s">
        <v>31</v>
      </c>
      <c r="C19" s="56"/>
      <c r="D19" s="206" t="s">
        <v>26</v>
      </c>
      <c r="E19" s="206" t="s">
        <v>26</v>
      </c>
      <c r="F19" s="206" t="s">
        <v>26</v>
      </c>
      <c r="G19" s="206" t="s">
        <v>26</v>
      </c>
      <c r="H19" s="206" t="s">
        <v>26</v>
      </c>
      <c r="I19" s="206" t="s">
        <v>26</v>
      </c>
      <c r="J19" s="206" t="s">
        <v>26</v>
      </c>
      <c r="K19" s="206" t="s">
        <v>26</v>
      </c>
      <c r="L19" s="206" t="s">
        <v>26</v>
      </c>
      <c r="M19" s="206" t="s">
        <v>26</v>
      </c>
      <c r="N19" s="207">
        <f t="shared" si="0"/>
        <v>0</v>
      </c>
    </row>
    <row r="20" spans="1:14" ht="26" customHeight="1">
      <c r="A20" s="215">
        <v>14</v>
      </c>
      <c r="B20" s="205" t="s">
        <v>32</v>
      </c>
      <c r="C20" s="56">
        <v>68</v>
      </c>
      <c r="D20" s="206" t="s">
        <v>26</v>
      </c>
      <c r="E20" s="206" t="s">
        <v>26</v>
      </c>
      <c r="F20" s="206" t="s">
        <v>26</v>
      </c>
      <c r="G20" s="206" t="s">
        <v>26</v>
      </c>
      <c r="H20" s="206" t="s">
        <v>26</v>
      </c>
      <c r="I20" s="206" t="s">
        <v>26</v>
      </c>
      <c r="J20" s="206" t="s">
        <v>26</v>
      </c>
      <c r="K20" s="206" t="s">
        <v>26</v>
      </c>
      <c r="L20" s="206" t="s">
        <v>26</v>
      </c>
      <c r="M20" s="206" t="s">
        <v>26</v>
      </c>
      <c r="N20" s="207">
        <f t="shared" si="0"/>
        <v>0</v>
      </c>
    </row>
    <row r="21" spans="1:14" ht="26" customHeight="1">
      <c r="A21" s="215">
        <v>15</v>
      </c>
      <c r="B21" s="205" t="s">
        <v>33</v>
      </c>
      <c r="C21" s="56">
        <v>11</v>
      </c>
      <c r="D21" s="206" t="s">
        <v>26</v>
      </c>
      <c r="E21" s="206" t="s">
        <v>26</v>
      </c>
      <c r="F21" s="206">
        <v>5</v>
      </c>
      <c r="G21" s="206" t="s">
        <v>26</v>
      </c>
      <c r="H21" s="206" t="s">
        <v>26</v>
      </c>
      <c r="I21" s="206" t="s">
        <v>26</v>
      </c>
      <c r="J21" s="206" t="s">
        <v>26</v>
      </c>
      <c r="K21" s="206" t="s">
        <v>26</v>
      </c>
      <c r="L21" s="206" t="s">
        <v>26</v>
      </c>
      <c r="M21" s="206" t="s">
        <v>26</v>
      </c>
      <c r="N21" s="207">
        <f t="shared" si="0"/>
        <v>5</v>
      </c>
    </row>
    <row r="22" spans="1:14" ht="26" customHeight="1">
      <c r="A22" s="215">
        <v>16</v>
      </c>
      <c r="B22" s="205" t="s">
        <v>34</v>
      </c>
      <c r="C22" s="56"/>
      <c r="D22" s="206">
        <v>10</v>
      </c>
      <c r="E22" s="206" t="s">
        <v>26</v>
      </c>
      <c r="F22" s="206">
        <v>10</v>
      </c>
      <c r="G22" s="206" t="s">
        <v>26</v>
      </c>
      <c r="H22" s="206">
        <v>10</v>
      </c>
      <c r="I22" s="206" t="s">
        <v>26</v>
      </c>
      <c r="J22" s="206" t="s">
        <v>26</v>
      </c>
      <c r="K22" s="206" t="s">
        <v>26</v>
      </c>
      <c r="L22" s="206" t="s">
        <v>26</v>
      </c>
      <c r="M22" s="206" t="s">
        <v>26</v>
      </c>
      <c r="N22" s="207">
        <f t="shared" si="0"/>
        <v>30</v>
      </c>
    </row>
    <row r="23" spans="1:14" ht="26" customHeight="1">
      <c r="A23" s="215">
        <v>17</v>
      </c>
      <c r="B23" s="205" t="s">
        <v>35</v>
      </c>
      <c r="C23" s="56">
        <v>278</v>
      </c>
      <c r="D23" s="206">
        <v>1</v>
      </c>
      <c r="E23" s="206" t="s">
        <v>26</v>
      </c>
      <c r="F23" s="206">
        <v>15</v>
      </c>
      <c r="G23" s="206" t="s">
        <v>26</v>
      </c>
      <c r="H23" s="206" t="s">
        <v>26</v>
      </c>
      <c r="I23" s="206" t="s">
        <v>26</v>
      </c>
      <c r="J23" s="206" t="s">
        <v>26</v>
      </c>
      <c r="K23" s="206" t="s">
        <v>26</v>
      </c>
      <c r="L23" s="206" t="s">
        <v>26</v>
      </c>
      <c r="M23" s="206" t="s">
        <v>26</v>
      </c>
      <c r="N23" s="207">
        <f t="shared" si="0"/>
        <v>16</v>
      </c>
    </row>
    <row r="24" spans="1:14" ht="26" customHeight="1">
      <c r="A24" s="215">
        <v>18</v>
      </c>
      <c r="B24" s="292" t="s">
        <v>36</v>
      </c>
      <c r="C24" s="293">
        <v>53</v>
      </c>
      <c r="D24" s="280">
        <v>0</v>
      </c>
      <c r="E24" s="280">
        <v>0</v>
      </c>
      <c r="F24" s="280">
        <v>0</v>
      </c>
      <c r="G24" s="280">
        <v>0</v>
      </c>
      <c r="H24" s="280">
        <v>0</v>
      </c>
      <c r="I24" s="280">
        <v>0</v>
      </c>
      <c r="J24" s="280">
        <v>0</v>
      </c>
      <c r="K24" s="280">
        <v>0</v>
      </c>
      <c r="L24" s="280">
        <v>0</v>
      </c>
      <c r="M24" s="280">
        <v>0</v>
      </c>
      <c r="N24" s="207">
        <f t="shared" si="0"/>
        <v>0</v>
      </c>
    </row>
    <row r="25" spans="1:14" ht="26" customHeight="1">
      <c r="A25" s="215">
        <v>19</v>
      </c>
      <c r="B25" s="59" t="s">
        <v>37</v>
      </c>
      <c r="C25" s="294">
        <v>52</v>
      </c>
      <c r="D25" s="280">
        <v>0</v>
      </c>
      <c r="E25" s="280">
        <v>1</v>
      </c>
      <c r="F25" s="280">
        <v>0</v>
      </c>
      <c r="G25" s="280">
        <v>0</v>
      </c>
      <c r="H25" s="280">
        <v>0</v>
      </c>
      <c r="I25" s="280">
        <v>0</v>
      </c>
      <c r="J25" s="280">
        <v>0</v>
      </c>
      <c r="K25" s="280">
        <v>3</v>
      </c>
      <c r="L25" s="280">
        <v>0</v>
      </c>
      <c r="M25" s="280">
        <v>0</v>
      </c>
      <c r="N25" s="207">
        <f t="shared" si="0"/>
        <v>4</v>
      </c>
    </row>
    <row r="26" spans="1:14" ht="26" customHeight="1">
      <c r="A26" s="215">
        <v>20</v>
      </c>
      <c r="B26" s="59" t="s">
        <v>38</v>
      </c>
      <c r="C26" s="295">
        <v>78</v>
      </c>
      <c r="D26" s="281">
        <v>10</v>
      </c>
      <c r="E26" s="281">
        <v>0</v>
      </c>
      <c r="F26" s="281">
        <v>0</v>
      </c>
      <c r="G26" s="281">
        <v>0</v>
      </c>
      <c r="H26" s="281">
        <v>1</v>
      </c>
      <c r="I26" s="281">
        <v>0</v>
      </c>
      <c r="J26" s="281">
        <v>0</v>
      </c>
      <c r="K26" s="281">
        <v>2</v>
      </c>
      <c r="L26" s="281">
        <v>0</v>
      </c>
      <c r="M26" s="281">
        <v>0</v>
      </c>
      <c r="N26" s="207">
        <f t="shared" si="0"/>
        <v>13</v>
      </c>
    </row>
    <row r="27" spans="1:14" ht="26" customHeight="1">
      <c r="A27" s="215">
        <v>21</v>
      </c>
      <c r="B27" s="59" t="s">
        <v>39</v>
      </c>
      <c r="C27" s="296">
        <v>70</v>
      </c>
      <c r="D27" s="281">
        <v>0</v>
      </c>
      <c r="E27" s="281">
        <v>0</v>
      </c>
      <c r="F27" s="281">
        <v>0</v>
      </c>
      <c r="G27" s="281">
        <v>0</v>
      </c>
      <c r="H27" s="281">
        <v>0</v>
      </c>
      <c r="I27" s="281">
        <v>0</v>
      </c>
      <c r="J27" s="281">
        <v>0</v>
      </c>
      <c r="K27" s="281">
        <v>0</v>
      </c>
      <c r="L27" s="281">
        <v>0</v>
      </c>
      <c r="M27" s="281">
        <v>0</v>
      </c>
      <c r="N27" s="207">
        <f t="shared" si="0"/>
        <v>0</v>
      </c>
    </row>
    <row r="28" spans="1:14" ht="26" customHeight="1">
      <c r="A28" s="215">
        <v>22</v>
      </c>
      <c r="B28" s="59" t="s">
        <v>40</v>
      </c>
      <c r="C28" s="296">
        <v>68</v>
      </c>
      <c r="D28" s="281">
        <v>6</v>
      </c>
      <c r="E28" s="281">
        <v>0</v>
      </c>
      <c r="F28" s="281">
        <v>0</v>
      </c>
      <c r="G28" s="281">
        <v>0</v>
      </c>
      <c r="H28" s="281">
        <v>0</v>
      </c>
      <c r="I28" s="281">
        <v>0</v>
      </c>
      <c r="J28" s="281">
        <v>0</v>
      </c>
      <c r="K28" s="281">
        <v>0</v>
      </c>
      <c r="L28" s="281">
        <v>0</v>
      </c>
      <c r="M28" s="281">
        <v>0</v>
      </c>
      <c r="N28" s="207">
        <f t="shared" si="0"/>
        <v>6</v>
      </c>
    </row>
    <row r="29" spans="1:14" ht="26" customHeight="1">
      <c r="A29" s="215">
        <v>23</v>
      </c>
      <c r="B29" s="59" t="s">
        <v>41</v>
      </c>
      <c r="C29" s="296">
        <v>26</v>
      </c>
      <c r="D29" s="281">
        <v>4</v>
      </c>
      <c r="E29" s="281">
        <v>0</v>
      </c>
      <c r="F29" s="281">
        <v>1</v>
      </c>
      <c r="G29" s="281">
        <v>0</v>
      </c>
      <c r="H29" s="281">
        <v>0</v>
      </c>
      <c r="I29" s="281">
        <v>0</v>
      </c>
      <c r="J29" s="281">
        <v>0</v>
      </c>
      <c r="K29" s="281">
        <v>0</v>
      </c>
      <c r="L29" s="281">
        <v>0</v>
      </c>
      <c r="M29" s="281">
        <v>0</v>
      </c>
      <c r="N29" s="207">
        <f t="shared" si="0"/>
        <v>5</v>
      </c>
    </row>
    <row r="30" spans="1:14" ht="26" customHeight="1">
      <c r="A30" s="215">
        <v>24</v>
      </c>
      <c r="B30" s="59" t="s">
        <v>42</v>
      </c>
      <c r="C30" s="296">
        <v>46</v>
      </c>
      <c r="D30" s="281">
        <v>6</v>
      </c>
      <c r="E30" s="281">
        <v>0</v>
      </c>
      <c r="F30" s="281">
        <v>0</v>
      </c>
      <c r="G30" s="281">
        <v>3</v>
      </c>
      <c r="H30" s="281">
        <v>4</v>
      </c>
      <c r="I30" s="281">
        <v>0</v>
      </c>
      <c r="J30" s="281">
        <v>0</v>
      </c>
      <c r="K30" s="281">
        <v>0</v>
      </c>
      <c r="L30" s="281">
        <v>2</v>
      </c>
      <c r="M30" s="281">
        <v>0</v>
      </c>
      <c r="N30" s="207">
        <f t="shared" si="0"/>
        <v>15</v>
      </c>
    </row>
    <row r="31" spans="1:14" ht="26" customHeight="1">
      <c r="A31" s="215">
        <v>25</v>
      </c>
      <c r="B31" s="59" t="s">
        <v>43</v>
      </c>
      <c r="C31" s="296">
        <v>31</v>
      </c>
      <c r="D31" s="281">
        <v>1</v>
      </c>
      <c r="E31" s="281">
        <v>0</v>
      </c>
      <c r="F31" s="281">
        <v>0</v>
      </c>
      <c r="G31" s="281">
        <v>0</v>
      </c>
      <c r="H31" s="281">
        <v>0</v>
      </c>
      <c r="I31" s="281">
        <v>0</v>
      </c>
      <c r="J31" s="281">
        <v>0</v>
      </c>
      <c r="K31" s="281">
        <v>0</v>
      </c>
      <c r="L31" s="281">
        <v>0</v>
      </c>
      <c r="M31" s="281">
        <v>0</v>
      </c>
      <c r="N31" s="207">
        <f t="shared" si="0"/>
        <v>1</v>
      </c>
    </row>
    <row r="32" spans="1:14" ht="26" customHeight="1">
      <c r="A32" s="215">
        <v>26</v>
      </c>
      <c r="B32" s="59" t="s">
        <v>44</v>
      </c>
      <c r="C32" s="296">
        <v>0</v>
      </c>
      <c r="D32" s="281">
        <v>0</v>
      </c>
      <c r="E32" s="281">
        <v>0</v>
      </c>
      <c r="F32" s="281">
        <v>0</v>
      </c>
      <c r="G32" s="281">
        <v>0</v>
      </c>
      <c r="H32" s="281">
        <v>0</v>
      </c>
      <c r="I32" s="281">
        <v>0</v>
      </c>
      <c r="J32" s="281">
        <v>0</v>
      </c>
      <c r="K32" s="281">
        <v>0</v>
      </c>
      <c r="L32" s="281">
        <v>0</v>
      </c>
      <c r="M32" s="281">
        <v>0</v>
      </c>
      <c r="N32" s="207">
        <f t="shared" si="0"/>
        <v>0</v>
      </c>
    </row>
    <row r="33" spans="1:14">
      <c r="A33" s="453" t="s">
        <v>9</v>
      </c>
      <c r="B33" s="453"/>
      <c r="C33" s="207">
        <f t="shared" ref="C33:N33" si="1">SUM(C7:C32)</f>
        <v>1570</v>
      </c>
      <c r="D33" s="208">
        <v>145</v>
      </c>
      <c r="E33" s="208">
        <v>9</v>
      </c>
      <c r="F33" s="208">
        <v>56</v>
      </c>
      <c r="G33" s="208">
        <v>37</v>
      </c>
      <c r="H33" s="208">
        <v>86</v>
      </c>
      <c r="I33" s="208">
        <v>59</v>
      </c>
      <c r="J33" s="208">
        <f t="shared" si="1"/>
        <v>0</v>
      </c>
      <c r="K33" s="208">
        <v>41</v>
      </c>
      <c r="L33" s="208">
        <f t="shared" si="1"/>
        <v>2</v>
      </c>
      <c r="M33" s="208">
        <f t="shared" si="1"/>
        <v>0</v>
      </c>
      <c r="N33" s="207">
        <f>SUM(D33:M33)-G33</f>
        <v>398</v>
      </c>
    </row>
    <row r="34" spans="1:14">
      <c r="A34" s="490" t="s">
        <v>137</v>
      </c>
      <c r="B34" s="491"/>
      <c r="C34" s="325">
        <f>(D33+E33+F33+H33+I33+J33+K33+L33+M33)*D34*50/C33</f>
        <v>12.67515923566879</v>
      </c>
      <c r="D34" s="326">
        <v>1</v>
      </c>
      <c r="E34" s="286"/>
      <c r="F34" s="286"/>
      <c r="G34" s="286"/>
      <c r="H34" s="286"/>
      <c r="I34" s="286"/>
      <c r="J34" s="286"/>
      <c r="K34" s="286"/>
      <c r="L34" s="286"/>
      <c r="M34" s="286"/>
      <c r="N34" s="333"/>
    </row>
    <row r="35" spans="1:14">
      <c r="A35" s="327"/>
      <c r="B35" s="286"/>
      <c r="C35" s="622">
        <f>((N33*D34)/C33)*50</f>
        <v>12.67515923566879</v>
      </c>
      <c r="D35" s="286" t="s">
        <v>138</v>
      </c>
      <c r="E35" s="286"/>
      <c r="F35" s="286"/>
      <c r="G35" s="286"/>
      <c r="H35" s="286"/>
      <c r="I35" s="286"/>
      <c r="J35" s="286"/>
      <c r="K35" s="286"/>
      <c r="L35" s="286"/>
      <c r="M35" s="286"/>
      <c r="N35" s="333"/>
    </row>
    <row r="36" spans="1:14">
      <c r="A36" s="327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333"/>
    </row>
    <row r="37" spans="1:14" ht="18" customHeight="1">
      <c r="A37" s="327"/>
      <c r="B37" s="286"/>
      <c r="C37" s="286"/>
      <c r="D37" s="286"/>
      <c r="E37" s="286"/>
      <c r="F37" s="286"/>
      <c r="G37" s="286"/>
      <c r="H37" s="286"/>
      <c r="I37" s="286"/>
      <c r="J37" s="44" t="s">
        <v>45</v>
      </c>
      <c r="K37" s="45"/>
      <c r="L37" s="45"/>
      <c r="M37" s="286"/>
      <c r="N37" s="333"/>
    </row>
    <row r="38" spans="1:14" ht="18" customHeight="1">
      <c r="J38" s="44" t="s">
        <v>46</v>
      </c>
      <c r="K38" s="45"/>
      <c r="L38" s="45"/>
    </row>
    <row r="39" spans="1:14" ht="18" customHeight="1">
      <c r="B39" s="457"/>
      <c r="C39" s="486"/>
      <c r="D39" s="486"/>
      <c r="E39" s="457"/>
      <c r="J39" s="45"/>
      <c r="K39" s="45"/>
      <c r="L39" s="45"/>
    </row>
    <row r="40" spans="1:14" ht="18" customHeight="1">
      <c r="B40" s="457"/>
      <c r="C40" s="45"/>
      <c r="D40" s="328"/>
      <c r="E40" s="457"/>
      <c r="J40" s="45"/>
      <c r="K40" s="45"/>
      <c r="L40" s="45"/>
    </row>
    <row r="41" spans="1:14" ht="18" customHeight="1">
      <c r="B41" s="457"/>
      <c r="C41" s="45"/>
      <c r="D41" s="328"/>
      <c r="E41" s="329"/>
      <c r="J41" s="438" t="s">
        <v>47</v>
      </c>
      <c r="K41" s="438"/>
      <c r="L41" s="438"/>
    </row>
    <row r="42" spans="1:14" ht="18" customHeight="1">
      <c r="B42" s="457"/>
      <c r="C42" s="45"/>
      <c r="D42" s="328"/>
      <c r="E42" s="330"/>
      <c r="J42" s="44" t="s">
        <v>48</v>
      </c>
      <c r="K42" s="45"/>
      <c r="L42" s="45"/>
    </row>
    <row r="43" spans="1:14">
      <c r="B43" s="484"/>
      <c r="C43" s="484"/>
      <c r="D43" s="484"/>
      <c r="E43" s="331"/>
    </row>
  </sheetData>
  <mergeCells count="21">
    <mergeCell ref="G5:H5"/>
    <mergeCell ref="A33:B33"/>
    <mergeCell ref="A34:B34"/>
    <mergeCell ref="C39:D39"/>
    <mergeCell ref="M5:M6"/>
    <mergeCell ref="N4:N6"/>
    <mergeCell ref="J41:L41"/>
    <mergeCell ref="B43:D43"/>
    <mergeCell ref="A4:A6"/>
    <mergeCell ref="B4:B6"/>
    <mergeCell ref="B39:B42"/>
    <mergeCell ref="C4:C6"/>
    <mergeCell ref="D5:D6"/>
    <mergeCell ref="E5:E6"/>
    <mergeCell ref="E39:E40"/>
    <mergeCell ref="F5:F6"/>
    <mergeCell ref="I5:I6"/>
    <mergeCell ref="J5:J6"/>
    <mergeCell ref="K5:K6"/>
    <mergeCell ref="L5:L6"/>
    <mergeCell ref="D4:M4"/>
  </mergeCells>
  <pageMargins left="0.75" right="0.75" top="1" bottom="1" header="0.5" footer="0.5"/>
  <pageSetup paperSize="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N42"/>
  <sheetViews>
    <sheetView topLeftCell="A25" zoomScale="80" zoomScaleNormal="80" workbookViewId="0">
      <selection activeCell="L36" sqref="L36"/>
    </sheetView>
  </sheetViews>
  <sheetFormatPr defaultColWidth="9" defaultRowHeight="15.5"/>
  <cols>
    <col min="1" max="1" width="5.81640625" style="198" customWidth="1"/>
    <col min="2" max="2" width="21.54296875" style="198" customWidth="1"/>
    <col min="3" max="3" width="17.90625" style="198" customWidth="1"/>
    <col min="4" max="4" width="9" style="198"/>
    <col min="5" max="5" width="10.54296875" style="198" customWidth="1"/>
    <col min="6" max="6" width="9.36328125" style="198" customWidth="1"/>
    <col min="7" max="7" width="9" style="198"/>
    <col min="8" max="8" width="10.6328125" style="198" customWidth="1"/>
    <col min="9" max="9" width="9.90625" style="198" customWidth="1"/>
    <col min="10" max="10" width="10.54296875" style="198" customWidth="1"/>
    <col min="11" max="11" width="9" style="198"/>
    <col min="12" max="12" width="12.90625" style="198" customWidth="1"/>
    <col min="13" max="16384" width="9" style="198"/>
  </cols>
  <sheetData>
    <row r="1" spans="1:14">
      <c r="A1" s="320" t="s">
        <v>135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</row>
    <row r="2" spans="1:14">
      <c r="A2" s="322"/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</row>
    <row r="3" spans="1:14">
      <c r="A3" s="487" t="s">
        <v>2</v>
      </c>
      <c r="B3" s="487" t="s">
        <v>3</v>
      </c>
      <c r="C3" s="441" t="s">
        <v>120</v>
      </c>
      <c r="D3" s="489" t="s">
        <v>136</v>
      </c>
      <c r="E3" s="489"/>
      <c r="F3" s="489"/>
      <c r="G3" s="489"/>
      <c r="H3" s="489"/>
      <c r="I3" s="489"/>
      <c r="J3" s="489"/>
      <c r="K3" s="489"/>
      <c r="L3" s="489"/>
      <c r="M3" s="489"/>
      <c r="N3" s="487" t="s">
        <v>9</v>
      </c>
    </row>
    <row r="4" spans="1:14">
      <c r="A4" s="487"/>
      <c r="B4" s="487"/>
      <c r="C4" s="441"/>
      <c r="D4" s="488" t="s">
        <v>122</v>
      </c>
      <c r="E4" s="488" t="s">
        <v>123</v>
      </c>
      <c r="F4" s="488" t="s">
        <v>124</v>
      </c>
      <c r="G4" s="489" t="s">
        <v>125</v>
      </c>
      <c r="H4" s="489"/>
      <c r="I4" s="488" t="s">
        <v>126</v>
      </c>
      <c r="J4" s="488" t="s">
        <v>127</v>
      </c>
      <c r="K4" s="488" t="s">
        <v>128</v>
      </c>
      <c r="L4" s="488" t="s">
        <v>129</v>
      </c>
      <c r="M4" s="488" t="s">
        <v>130</v>
      </c>
      <c r="N4" s="487"/>
    </row>
    <row r="5" spans="1:14" ht="45" customHeight="1">
      <c r="A5" s="487"/>
      <c r="B5" s="487"/>
      <c r="C5" s="441"/>
      <c r="D5" s="488"/>
      <c r="E5" s="488"/>
      <c r="F5" s="488"/>
      <c r="G5" s="323" t="s">
        <v>131</v>
      </c>
      <c r="H5" s="323" t="s">
        <v>132</v>
      </c>
      <c r="I5" s="488"/>
      <c r="J5" s="488"/>
      <c r="K5" s="488"/>
      <c r="L5" s="488"/>
      <c r="M5" s="488"/>
      <c r="N5" s="487"/>
    </row>
    <row r="6" spans="1:14" ht="26" customHeight="1">
      <c r="A6" s="215">
        <v>1</v>
      </c>
      <c r="B6" s="205" t="s">
        <v>18</v>
      </c>
      <c r="C6" s="206">
        <v>29</v>
      </c>
      <c r="D6" s="206">
        <v>11</v>
      </c>
      <c r="E6" s="206">
        <v>0</v>
      </c>
      <c r="F6" s="206">
        <v>0</v>
      </c>
      <c r="G6" s="206">
        <v>3</v>
      </c>
      <c r="H6" s="206">
        <v>10</v>
      </c>
      <c r="I6" s="206">
        <v>0</v>
      </c>
      <c r="J6" s="206">
        <v>0</v>
      </c>
      <c r="K6" s="206">
        <v>0</v>
      </c>
      <c r="L6" s="206">
        <v>0</v>
      </c>
      <c r="M6" s="206">
        <v>0</v>
      </c>
      <c r="N6" s="207">
        <f>SUM(D6:M6)</f>
        <v>24</v>
      </c>
    </row>
    <row r="7" spans="1:14" ht="26" customHeight="1">
      <c r="A7" s="215">
        <v>2</v>
      </c>
      <c r="B7" s="205" t="s">
        <v>19</v>
      </c>
      <c r="C7" s="332">
        <v>107</v>
      </c>
      <c r="D7" s="207">
        <v>9</v>
      </c>
      <c r="E7" s="207">
        <v>0</v>
      </c>
      <c r="F7" s="207">
        <v>0</v>
      </c>
      <c r="G7" s="207">
        <v>4</v>
      </c>
      <c r="H7" s="207">
        <v>9</v>
      </c>
      <c r="I7" s="207">
        <v>11</v>
      </c>
      <c r="J7" s="207">
        <v>0</v>
      </c>
      <c r="K7" s="207">
        <v>1</v>
      </c>
      <c r="L7" s="207">
        <v>0</v>
      </c>
      <c r="M7" s="207">
        <v>0</v>
      </c>
      <c r="N7" s="207">
        <f t="shared" ref="N7:N31" si="0">SUM(D7:M7)</f>
        <v>34</v>
      </c>
    </row>
    <row r="8" spans="1:14" ht="26" customHeight="1">
      <c r="A8" s="215">
        <v>3</v>
      </c>
      <c r="B8" s="205" t="s">
        <v>20</v>
      </c>
      <c r="C8" s="332">
        <v>57</v>
      </c>
      <c r="D8" s="207">
        <v>4</v>
      </c>
      <c r="E8" s="207">
        <v>0</v>
      </c>
      <c r="F8" s="207">
        <v>0</v>
      </c>
      <c r="G8" s="207">
        <v>3</v>
      </c>
      <c r="H8" s="207">
        <v>5</v>
      </c>
      <c r="I8" s="207">
        <v>4</v>
      </c>
      <c r="J8" s="207">
        <v>0</v>
      </c>
      <c r="K8" s="207">
        <v>0</v>
      </c>
      <c r="L8" s="207">
        <v>0</v>
      </c>
      <c r="M8" s="207">
        <v>0</v>
      </c>
      <c r="N8" s="207">
        <f t="shared" si="0"/>
        <v>16</v>
      </c>
    </row>
    <row r="9" spans="1:14" ht="26" customHeight="1">
      <c r="A9" s="215">
        <v>4</v>
      </c>
      <c r="B9" s="205" t="s">
        <v>21</v>
      </c>
      <c r="C9" s="332">
        <v>45</v>
      </c>
      <c r="D9" s="207">
        <v>1</v>
      </c>
      <c r="E9" s="207">
        <v>0</v>
      </c>
      <c r="F9" s="207">
        <v>0</v>
      </c>
      <c r="G9" s="207">
        <v>1</v>
      </c>
      <c r="H9" s="207">
        <v>3</v>
      </c>
      <c r="I9" s="207">
        <v>7</v>
      </c>
      <c r="J9" s="207">
        <v>0</v>
      </c>
      <c r="K9" s="207">
        <v>0</v>
      </c>
      <c r="L9" s="207">
        <v>0</v>
      </c>
      <c r="M9" s="207">
        <v>0</v>
      </c>
      <c r="N9" s="207">
        <f t="shared" si="0"/>
        <v>12</v>
      </c>
    </row>
    <row r="10" spans="1:14" ht="26" customHeight="1">
      <c r="A10" s="215">
        <v>5</v>
      </c>
      <c r="B10" s="205" t="s">
        <v>22</v>
      </c>
      <c r="C10" s="207">
        <v>36</v>
      </c>
      <c r="D10" s="207">
        <v>8</v>
      </c>
      <c r="E10" s="207">
        <v>0</v>
      </c>
      <c r="F10" s="207">
        <v>0</v>
      </c>
      <c r="G10" s="207">
        <v>0</v>
      </c>
      <c r="H10" s="207">
        <v>0</v>
      </c>
      <c r="I10" s="207">
        <v>12</v>
      </c>
      <c r="J10" s="207">
        <v>0</v>
      </c>
      <c r="K10" s="207">
        <v>6</v>
      </c>
      <c r="L10" s="207">
        <v>0</v>
      </c>
      <c r="M10" s="207">
        <v>0</v>
      </c>
      <c r="N10" s="207">
        <f t="shared" si="0"/>
        <v>26</v>
      </c>
    </row>
    <row r="11" spans="1:14" ht="26" customHeight="1">
      <c r="A11" s="215">
        <v>6</v>
      </c>
      <c r="B11" s="205" t="s">
        <v>23</v>
      </c>
      <c r="C11" s="207">
        <v>175</v>
      </c>
      <c r="D11" s="207">
        <v>3</v>
      </c>
      <c r="E11" s="207">
        <v>5</v>
      </c>
      <c r="F11" s="207">
        <v>0</v>
      </c>
      <c r="G11" s="207">
        <v>12</v>
      </c>
      <c r="H11" s="207">
        <v>3</v>
      </c>
      <c r="I11" s="207">
        <v>5</v>
      </c>
      <c r="J11" s="207">
        <v>2</v>
      </c>
      <c r="K11" s="207">
        <v>11</v>
      </c>
      <c r="L11" s="207">
        <v>0</v>
      </c>
      <c r="M11" s="207">
        <v>0</v>
      </c>
      <c r="N11" s="207">
        <f t="shared" si="0"/>
        <v>41</v>
      </c>
    </row>
    <row r="12" spans="1:14" ht="26" customHeight="1">
      <c r="A12" s="215">
        <v>7</v>
      </c>
      <c r="B12" s="205" t="s">
        <v>24</v>
      </c>
      <c r="C12" s="207">
        <v>19</v>
      </c>
      <c r="D12" s="207">
        <v>16</v>
      </c>
      <c r="E12" s="207">
        <v>0</v>
      </c>
      <c r="F12" s="207">
        <v>0</v>
      </c>
      <c r="G12" s="207">
        <v>7</v>
      </c>
      <c r="H12" s="207">
        <v>5</v>
      </c>
      <c r="I12" s="207">
        <v>0</v>
      </c>
      <c r="J12" s="207">
        <v>0</v>
      </c>
      <c r="K12" s="207">
        <v>0</v>
      </c>
      <c r="L12" s="207">
        <v>2</v>
      </c>
      <c r="M12" s="207">
        <v>0</v>
      </c>
      <c r="N12" s="207">
        <f t="shared" si="0"/>
        <v>30</v>
      </c>
    </row>
    <row r="13" spans="1:14" ht="26" customHeight="1">
      <c r="A13" s="215">
        <v>8</v>
      </c>
      <c r="B13" s="205" t="s">
        <v>25</v>
      </c>
      <c r="C13" s="56">
        <v>173</v>
      </c>
      <c r="D13" s="56" t="s">
        <v>26</v>
      </c>
      <c r="E13" s="56" t="s">
        <v>26</v>
      </c>
      <c r="F13" s="56" t="s">
        <v>26</v>
      </c>
      <c r="G13" s="56" t="s">
        <v>26</v>
      </c>
      <c r="H13" s="56" t="s">
        <v>26</v>
      </c>
      <c r="I13" s="56" t="s">
        <v>26</v>
      </c>
      <c r="J13" s="56" t="s">
        <v>26</v>
      </c>
      <c r="K13" s="56" t="s">
        <v>26</v>
      </c>
      <c r="L13" s="56" t="s">
        <v>26</v>
      </c>
      <c r="M13" s="56" t="s">
        <v>26</v>
      </c>
      <c r="N13" s="207">
        <f t="shared" si="0"/>
        <v>0</v>
      </c>
    </row>
    <row r="14" spans="1:14" ht="26" customHeight="1">
      <c r="A14" s="215">
        <v>9</v>
      </c>
      <c r="B14" s="205" t="s">
        <v>27</v>
      </c>
      <c r="C14" s="56">
        <v>48</v>
      </c>
      <c r="D14" s="56" t="s">
        <v>26</v>
      </c>
      <c r="E14" s="56" t="s">
        <v>26</v>
      </c>
      <c r="F14" s="56" t="s">
        <v>26</v>
      </c>
      <c r="G14" s="56" t="s">
        <v>26</v>
      </c>
      <c r="H14" s="56" t="s">
        <v>26</v>
      </c>
      <c r="I14" s="56" t="s">
        <v>26</v>
      </c>
      <c r="J14" s="56" t="s">
        <v>26</v>
      </c>
      <c r="K14" s="56" t="s">
        <v>26</v>
      </c>
      <c r="L14" s="56" t="s">
        <v>26</v>
      </c>
      <c r="M14" s="56" t="s">
        <v>26</v>
      </c>
      <c r="N14" s="207">
        <f t="shared" si="0"/>
        <v>0</v>
      </c>
    </row>
    <row r="15" spans="1:14" ht="33" customHeight="1">
      <c r="A15" s="215">
        <v>10</v>
      </c>
      <c r="B15" s="205" t="s">
        <v>28</v>
      </c>
      <c r="C15" s="56">
        <v>70</v>
      </c>
      <c r="D15" s="56" t="s">
        <v>26</v>
      </c>
      <c r="E15" s="56" t="s">
        <v>26</v>
      </c>
      <c r="F15" s="56" t="s">
        <v>26</v>
      </c>
      <c r="G15" s="56" t="s">
        <v>26</v>
      </c>
      <c r="H15" s="56" t="s">
        <v>26</v>
      </c>
      <c r="I15" s="56" t="s">
        <v>26</v>
      </c>
      <c r="J15" s="56" t="s">
        <v>26</v>
      </c>
      <c r="K15" s="56" t="s">
        <v>26</v>
      </c>
      <c r="L15" s="56" t="s">
        <v>26</v>
      </c>
      <c r="M15" s="56" t="s">
        <v>26</v>
      </c>
      <c r="N15" s="207">
        <f t="shared" si="0"/>
        <v>0</v>
      </c>
    </row>
    <row r="16" spans="1:14" ht="33" customHeight="1">
      <c r="A16" s="215">
        <v>11</v>
      </c>
      <c r="B16" s="205" t="s">
        <v>29</v>
      </c>
      <c r="C16" s="56">
        <v>30</v>
      </c>
      <c r="D16" s="56">
        <v>10</v>
      </c>
      <c r="E16" s="56" t="s">
        <v>26</v>
      </c>
      <c r="F16" s="56">
        <v>10</v>
      </c>
      <c r="G16" s="56" t="s">
        <v>26</v>
      </c>
      <c r="H16" s="56">
        <v>10</v>
      </c>
      <c r="I16" s="56" t="s">
        <v>26</v>
      </c>
      <c r="J16" s="56" t="s">
        <v>26</v>
      </c>
      <c r="K16" s="56" t="s">
        <v>26</v>
      </c>
      <c r="L16" s="56" t="s">
        <v>26</v>
      </c>
      <c r="M16" s="56" t="s">
        <v>26</v>
      </c>
      <c r="N16" s="207">
        <f t="shared" si="0"/>
        <v>30</v>
      </c>
    </row>
    <row r="17" spans="1:14" ht="26" customHeight="1">
      <c r="A17" s="215">
        <v>12</v>
      </c>
      <c r="B17" s="205" t="s">
        <v>30</v>
      </c>
      <c r="C17" s="56"/>
      <c r="D17" s="56" t="s">
        <v>26</v>
      </c>
      <c r="E17" s="56" t="s">
        <v>26</v>
      </c>
      <c r="F17" s="56" t="s">
        <v>26</v>
      </c>
      <c r="G17" s="56" t="s">
        <v>26</v>
      </c>
      <c r="H17" s="56" t="s">
        <v>26</v>
      </c>
      <c r="I17" s="56" t="s">
        <v>26</v>
      </c>
      <c r="J17" s="56" t="s">
        <v>26</v>
      </c>
      <c r="K17" s="56" t="s">
        <v>26</v>
      </c>
      <c r="L17" s="56" t="s">
        <v>26</v>
      </c>
      <c r="M17" s="56" t="s">
        <v>26</v>
      </c>
      <c r="N17" s="207">
        <f t="shared" si="0"/>
        <v>0</v>
      </c>
    </row>
    <row r="18" spans="1:14" ht="26" customHeight="1">
      <c r="A18" s="215">
        <v>13</v>
      </c>
      <c r="B18" s="205" t="s">
        <v>31</v>
      </c>
      <c r="C18" s="56"/>
      <c r="D18" s="56" t="s">
        <v>26</v>
      </c>
      <c r="E18" s="56" t="s">
        <v>26</v>
      </c>
      <c r="F18" s="56" t="s">
        <v>26</v>
      </c>
      <c r="G18" s="56" t="s">
        <v>26</v>
      </c>
      <c r="H18" s="56" t="s">
        <v>26</v>
      </c>
      <c r="I18" s="56" t="s">
        <v>26</v>
      </c>
      <c r="J18" s="56" t="s">
        <v>26</v>
      </c>
      <c r="K18" s="56" t="s">
        <v>26</v>
      </c>
      <c r="L18" s="56" t="s">
        <v>26</v>
      </c>
      <c r="M18" s="56" t="s">
        <v>26</v>
      </c>
      <c r="N18" s="207">
        <f t="shared" si="0"/>
        <v>0</v>
      </c>
    </row>
    <row r="19" spans="1:14" ht="26" customHeight="1">
      <c r="A19" s="215">
        <v>14</v>
      </c>
      <c r="B19" s="205" t="s">
        <v>32</v>
      </c>
      <c r="C19" s="56">
        <v>68</v>
      </c>
      <c r="D19" s="56" t="s">
        <v>26</v>
      </c>
      <c r="E19" s="56" t="s">
        <v>26</v>
      </c>
      <c r="F19" s="56" t="s">
        <v>26</v>
      </c>
      <c r="G19" s="56" t="s">
        <v>26</v>
      </c>
      <c r="H19" s="56" t="s">
        <v>26</v>
      </c>
      <c r="I19" s="56" t="s">
        <v>26</v>
      </c>
      <c r="J19" s="56" t="s">
        <v>26</v>
      </c>
      <c r="K19" s="56" t="s">
        <v>26</v>
      </c>
      <c r="L19" s="56" t="s">
        <v>26</v>
      </c>
      <c r="M19" s="56" t="s">
        <v>26</v>
      </c>
      <c r="N19" s="207">
        <f t="shared" si="0"/>
        <v>0</v>
      </c>
    </row>
    <row r="20" spans="1:14" ht="26" customHeight="1">
      <c r="A20" s="215">
        <v>15</v>
      </c>
      <c r="B20" s="205" t="s">
        <v>33</v>
      </c>
      <c r="C20" s="56">
        <v>11</v>
      </c>
      <c r="D20" s="56" t="s">
        <v>26</v>
      </c>
      <c r="E20" s="56" t="s">
        <v>26</v>
      </c>
      <c r="F20" s="56" t="s">
        <v>26</v>
      </c>
      <c r="G20" s="56" t="s">
        <v>26</v>
      </c>
      <c r="H20" s="56" t="s">
        <v>26</v>
      </c>
      <c r="I20" s="56" t="s">
        <v>26</v>
      </c>
      <c r="J20" s="56" t="s">
        <v>26</v>
      </c>
      <c r="K20" s="56" t="s">
        <v>26</v>
      </c>
      <c r="L20" s="56" t="s">
        <v>26</v>
      </c>
      <c r="M20" s="56" t="s">
        <v>26</v>
      </c>
      <c r="N20" s="207">
        <f t="shared" si="0"/>
        <v>0</v>
      </c>
    </row>
    <row r="21" spans="1:14" ht="26" customHeight="1">
      <c r="A21" s="215">
        <v>16</v>
      </c>
      <c r="B21" s="205" t="s">
        <v>34</v>
      </c>
      <c r="C21" s="56"/>
      <c r="D21" s="56" t="s">
        <v>26</v>
      </c>
      <c r="E21" s="56" t="s">
        <v>26</v>
      </c>
      <c r="F21" s="56" t="s">
        <v>26</v>
      </c>
      <c r="G21" s="56" t="s">
        <v>26</v>
      </c>
      <c r="H21" s="56" t="s">
        <v>26</v>
      </c>
      <c r="I21" s="56" t="s">
        <v>26</v>
      </c>
      <c r="J21" s="56" t="s">
        <v>26</v>
      </c>
      <c r="K21" s="56" t="s">
        <v>26</v>
      </c>
      <c r="L21" s="56" t="s">
        <v>26</v>
      </c>
      <c r="M21" s="56" t="s">
        <v>26</v>
      </c>
      <c r="N21" s="207">
        <f t="shared" si="0"/>
        <v>0</v>
      </c>
    </row>
    <row r="22" spans="1:14" ht="26" customHeight="1" thickBot="1">
      <c r="A22" s="215">
        <v>17</v>
      </c>
      <c r="B22" s="205" t="s">
        <v>35</v>
      </c>
      <c r="C22" s="56">
        <v>278</v>
      </c>
      <c r="D22" s="56">
        <v>1</v>
      </c>
      <c r="E22" s="56" t="s">
        <v>26</v>
      </c>
      <c r="F22" s="56">
        <v>15</v>
      </c>
      <c r="G22" s="56" t="s">
        <v>26</v>
      </c>
      <c r="H22" s="56" t="s">
        <v>26</v>
      </c>
      <c r="I22" s="56" t="s">
        <v>26</v>
      </c>
      <c r="J22" s="56" t="s">
        <v>26</v>
      </c>
      <c r="K22" s="56" t="s">
        <v>26</v>
      </c>
      <c r="L22" s="56" t="s">
        <v>26</v>
      </c>
      <c r="M22" s="56" t="s">
        <v>26</v>
      </c>
      <c r="N22" s="207">
        <f t="shared" si="0"/>
        <v>16</v>
      </c>
    </row>
    <row r="23" spans="1:14" ht="26" customHeight="1" thickBot="1">
      <c r="A23" s="215">
        <v>18</v>
      </c>
      <c r="B23" s="292" t="s">
        <v>36</v>
      </c>
      <c r="C23" s="293">
        <v>53</v>
      </c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207">
        <f t="shared" si="0"/>
        <v>0</v>
      </c>
    </row>
    <row r="24" spans="1:14" ht="26" customHeight="1" thickBot="1">
      <c r="A24" s="215">
        <v>19</v>
      </c>
      <c r="B24" s="59" t="s">
        <v>37</v>
      </c>
      <c r="C24" s="294">
        <v>52</v>
      </c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207">
        <f t="shared" si="0"/>
        <v>0</v>
      </c>
    </row>
    <row r="25" spans="1:14" ht="26" customHeight="1" thickBot="1">
      <c r="A25" s="215">
        <v>20</v>
      </c>
      <c r="B25" s="59" t="s">
        <v>38</v>
      </c>
      <c r="C25" s="295">
        <v>78</v>
      </c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207">
        <f t="shared" si="0"/>
        <v>0</v>
      </c>
    </row>
    <row r="26" spans="1:14" ht="26" customHeight="1" thickBot="1">
      <c r="A26" s="215">
        <v>21</v>
      </c>
      <c r="B26" s="59" t="s">
        <v>39</v>
      </c>
      <c r="C26" s="296">
        <v>70</v>
      </c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207">
        <f t="shared" si="0"/>
        <v>0</v>
      </c>
    </row>
    <row r="27" spans="1:14" ht="26" customHeight="1" thickBot="1">
      <c r="A27" s="215">
        <v>22</v>
      </c>
      <c r="B27" s="59" t="s">
        <v>40</v>
      </c>
      <c r="C27" s="296">
        <v>68</v>
      </c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207">
        <f t="shared" si="0"/>
        <v>0</v>
      </c>
    </row>
    <row r="28" spans="1:14" ht="26" customHeight="1" thickBot="1">
      <c r="A28" s="215">
        <v>23</v>
      </c>
      <c r="B28" s="59" t="s">
        <v>41</v>
      </c>
      <c r="C28" s="296">
        <v>26</v>
      </c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207">
        <f t="shared" si="0"/>
        <v>0</v>
      </c>
    </row>
    <row r="29" spans="1:14" ht="26" customHeight="1" thickBot="1">
      <c r="A29" s="215">
        <v>24</v>
      </c>
      <c r="B29" s="59" t="s">
        <v>42</v>
      </c>
      <c r="C29" s="296">
        <v>46</v>
      </c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207">
        <f t="shared" si="0"/>
        <v>0</v>
      </c>
    </row>
    <row r="30" spans="1:14" ht="26" customHeight="1" thickBot="1">
      <c r="A30" s="215">
        <v>25</v>
      </c>
      <c r="B30" s="59" t="s">
        <v>43</v>
      </c>
      <c r="C30" s="296">
        <v>31</v>
      </c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207">
        <f t="shared" si="0"/>
        <v>0</v>
      </c>
    </row>
    <row r="31" spans="1:14" ht="26" customHeight="1" thickBot="1">
      <c r="A31" s="215">
        <v>26</v>
      </c>
      <c r="B31" s="59" t="s">
        <v>44</v>
      </c>
      <c r="C31" s="296">
        <v>0</v>
      </c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207">
        <f t="shared" si="0"/>
        <v>0</v>
      </c>
    </row>
    <row r="32" spans="1:14" ht="26" customHeight="1">
      <c r="A32" s="453" t="s">
        <v>9</v>
      </c>
      <c r="B32" s="453"/>
      <c r="C32" s="207">
        <f t="shared" ref="C32:N32" si="1">SUM(C6:C31)</f>
        <v>1570</v>
      </c>
      <c r="D32" s="208">
        <f t="shared" si="1"/>
        <v>63</v>
      </c>
      <c r="E32" s="208">
        <f t="shared" si="1"/>
        <v>5</v>
      </c>
      <c r="F32" s="208">
        <f t="shared" si="1"/>
        <v>25</v>
      </c>
      <c r="G32" s="208">
        <f t="shared" si="1"/>
        <v>30</v>
      </c>
      <c r="H32" s="208">
        <f t="shared" si="1"/>
        <v>45</v>
      </c>
      <c r="I32" s="208">
        <f t="shared" si="1"/>
        <v>39</v>
      </c>
      <c r="J32" s="208">
        <f t="shared" si="1"/>
        <v>2</v>
      </c>
      <c r="K32" s="208">
        <f t="shared" si="1"/>
        <v>18</v>
      </c>
      <c r="L32" s="208">
        <f t="shared" si="1"/>
        <v>2</v>
      </c>
      <c r="M32" s="208">
        <f t="shared" si="1"/>
        <v>0</v>
      </c>
      <c r="N32" s="221">
        <f t="shared" si="1"/>
        <v>229</v>
      </c>
    </row>
    <row r="33" spans="1:14" ht="26" customHeight="1">
      <c r="A33" s="492" t="s">
        <v>139</v>
      </c>
      <c r="B33" s="492"/>
      <c r="C33" s="325">
        <f>(G36)*D33*20/C32</f>
        <v>0.77707006369426757</v>
      </c>
      <c r="D33" s="326">
        <v>1</v>
      </c>
      <c r="E33" s="286"/>
      <c r="F33" s="286"/>
      <c r="G33" s="286"/>
      <c r="H33" s="286"/>
      <c r="I33" s="286"/>
      <c r="J33" s="286"/>
      <c r="K33" s="286"/>
      <c r="L33" s="286"/>
      <c r="M33" s="286"/>
      <c r="N33" s="286"/>
    </row>
    <row r="34" spans="1:14" ht="26" customHeight="1">
      <c r="A34" s="327"/>
      <c r="B34" s="286"/>
      <c r="C34" s="286"/>
      <c r="D34" s="286" t="s">
        <v>138</v>
      </c>
      <c r="E34" s="286"/>
      <c r="F34" s="286"/>
      <c r="G34" s="286">
        <v>24</v>
      </c>
      <c r="H34" s="286"/>
      <c r="I34" s="286"/>
      <c r="J34" s="286"/>
      <c r="K34" s="286"/>
      <c r="L34" s="286"/>
      <c r="M34" s="286"/>
      <c r="N34" s="286"/>
    </row>
    <row r="35" spans="1:14" ht="26" customHeight="1">
      <c r="A35" s="327"/>
      <c r="B35" s="286"/>
      <c r="C35" s="286"/>
      <c r="D35" s="286"/>
      <c r="E35" s="286"/>
      <c r="F35" s="286"/>
      <c r="G35" s="286">
        <v>37</v>
      </c>
      <c r="H35" s="286"/>
      <c r="I35" s="286"/>
      <c r="J35" s="286"/>
      <c r="K35" s="286"/>
      <c r="L35" s="286"/>
      <c r="M35" s="286"/>
      <c r="N35" s="286"/>
    </row>
    <row r="36" spans="1:14" ht="26" customHeight="1">
      <c r="A36" s="327"/>
      <c r="B36" s="286"/>
      <c r="C36" s="286"/>
      <c r="D36" s="286"/>
      <c r="E36" s="286"/>
      <c r="F36" s="286"/>
      <c r="G36" s="623">
        <f>SUM(G34:G35)</f>
        <v>61</v>
      </c>
      <c r="H36" s="286"/>
      <c r="I36" s="286"/>
      <c r="J36" s="286"/>
      <c r="K36" s="286"/>
      <c r="L36" s="286"/>
      <c r="M36" s="286"/>
      <c r="N36" s="286"/>
    </row>
    <row r="37" spans="1:14" ht="26" customHeight="1">
      <c r="C37" s="284"/>
    </row>
    <row r="38" spans="1:14">
      <c r="B38" s="457"/>
      <c r="C38" s="493"/>
      <c r="D38" s="493"/>
      <c r="E38" s="457"/>
    </row>
    <row r="39" spans="1:14">
      <c r="B39" s="457"/>
      <c r="C39" s="45"/>
      <c r="D39" s="328"/>
      <c r="E39" s="457"/>
    </row>
    <row r="40" spans="1:14">
      <c r="B40" s="457"/>
      <c r="C40" s="45"/>
      <c r="D40" s="328"/>
      <c r="E40" s="329"/>
    </row>
    <row r="41" spans="1:14">
      <c r="B41" s="457"/>
      <c r="C41" s="45"/>
      <c r="D41" s="328"/>
      <c r="E41" s="330"/>
    </row>
    <row r="42" spans="1:14">
      <c r="B42" s="484"/>
      <c r="C42" s="484"/>
      <c r="D42" s="484"/>
      <c r="E42" s="331"/>
    </row>
  </sheetData>
  <mergeCells count="20">
    <mergeCell ref="L4:L5"/>
    <mergeCell ref="M4:M5"/>
    <mergeCell ref="N3:N5"/>
    <mergeCell ref="B42:D42"/>
    <mergeCell ref="A3:A5"/>
    <mergeCell ref="B3:B5"/>
    <mergeCell ref="B38:B41"/>
    <mergeCell ref="C3:C5"/>
    <mergeCell ref="D4:D5"/>
    <mergeCell ref="D3:M3"/>
    <mergeCell ref="G4:H4"/>
    <mergeCell ref="A32:B32"/>
    <mergeCell ref="A33:B33"/>
    <mergeCell ref="C38:D38"/>
    <mergeCell ref="E4:E5"/>
    <mergeCell ref="E38:E39"/>
    <mergeCell ref="F4:F5"/>
    <mergeCell ref="I4:I5"/>
    <mergeCell ref="J4:J5"/>
    <mergeCell ref="K4:K5"/>
  </mergeCells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outlinePr summaryBelow="0" summaryRight="0"/>
  </sheetPr>
  <dimension ref="A3:AB57"/>
  <sheetViews>
    <sheetView zoomScale="84" zoomScaleNormal="84" workbookViewId="0">
      <pane ySplit="7" topLeftCell="A33" activePane="bottomLeft" state="frozen"/>
      <selection pane="bottomLeft" activeCell="M35" sqref="M35"/>
    </sheetView>
  </sheetViews>
  <sheetFormatPr defaultColWidth="9" defaultRowHeight="15.75" customHeight="1"/>
  <cols>
    <col min="1" max="1" width="6.08984375" style="198" customWidth="1"/>
    <col min="2" max="2" width="26.6328125" style="198" customWidth="1"/>
    <col min="3" max="3" width="17.6328125" style="198" customWidth="1"/>
    <col min="4" max="4" width="11.6328125" style="198" customWidth="1"/>
    <col min="5" max="5" width="5.453125" style="198" customWidth="1"/>
    <col min="6" max="6" width="5.08984375" style="198" customWidth="1"/>
    <col min="7" max="7" width="7.6328125" style="198" customWidth="1"/>
    <col min="8" max="8" width="14.54296875" style="198" customWidth="1"/>
    <col min="9" max="9" width="6.90625" style="198" customWidth="1"/>
    <col min="10" max="10" width="11.36328125" style="198" customWidth="1"/>
    <col min="11" max="12" width="7.08984375" style="198" customWidth="1"/>
    <col min="13" max="13" width="5.08984375" style="198" customWidth="1"/>
    <col min="14" max="14" width="14.08984375" style="198" customWidth="1"/>
    <col min="15" max="15" width="18.6328125" style="198" customWidth="1"/>
    <col min="16" max="16" width="11.453125" style="198" customWidth="1"/>
    <col min="17" max="17" width="8.90625" style="198" customWidth="1"/>
    <col min="18" max="18" width="13.08984375" style="198" customWidth="1"/>
    <col min="19" max="16384" width="9" style="198"/>
  </cols>
  <sheetData>
    <row r="3" spans="1:17" ht="15.75" customHeight="1">
      <c r="A3" s="199"/>
    </row>
    <row r="5" spans="1:17" ht="15.75" customHeight="1">
      <c r="A5" s="439" t="s">
        <v>2</v>
      </c>
      <c r="B5" s="463" t="s">
        <v>3</v>
      </c>
      <c r="C5" s="441" t="s">
        <v>140</v>
      </c>
      <c r="D5" s="514" t="s">
        <v>141</v>
      </c>
      <c r="E5" s="290"/>
      <c r="F5" s="290"/>
      <c r="G5" s="290"/>
      <c r="H5" s="507" t="s">
        <v>142</v>
      </c>
      <c r="I5" s="507"/>
      <c r="J5" s="507"/>
      <c r="K5" s="444"/>
      <c r="L5" s="444"/>
      <c r="M5" s="444"/>
      <c r="N5" s="444"/>
      <c r="O5" s="507" t="s">
        <v>143</v>
      </c>
      <c r="P5" s="507" t="s">
        <v>144</v>
      </c>
      <c r="Q5" s="439" t="s">
        <v>9</v>
      </c>
    </row>
    <row r="6" spans="1:17" ht="15.75" customHeight="1">
      <c r="A6" s="439"/>
      <c r="B6" s="463"/>
      <c r="C6" s="441"/>
      <c r="D6" s="514"/>
      <c r="E6" s="508" t="s">
        <v>145</v>
      </c>
      <c r="F6" s="508"/>
      <c r="G6" s="508"/>
      <c r="H6" s="508"/>
      <c r="I6" s="508" t="s">
        <v>146</v>
      </c>
      <c r="J6" s="508"/>
      <c r="K6" s="508"/>
      <c r="L6" s="508" t="s">
        <v>147</v>
      </c>
      <c r="M6" s="508"/>
      <c r="N6" s="508"/>
      <c r="O6" s="507"/>
      <c r="P6" s="507"/>
      <c r="Q6" s="439"/>
    </row>
    <row r="7" spans="1:17" ht="72.5" customHeight="1">
      <c r="A7" s="444"/>
      <c r="B7" s="444"/>
      <c r="C7" s="441"/>
      <c r="D7" s="514"/>
      <c r="E7" s="290" t="s">
        <v>148</v>
      </c>
      <c r="F7" s="290" t="s">
        <v>149</v>
      </c>
      <c r="G7" s="290" t="s">
        <v>150</v>
      </c>
      <c r="H7" s="291" t="s">
        <v>151</v>
      </c>
      <c r="I7" s="290" t="s">
        <v>148</v>
      </c>
      <c r="J7" s="290" t="s">
        <v>149</v>
      </c>
      <c r="K7" s="290" t="s">
        <v>150</v>
      </c>
      <c r="L7" s="290" t="s">
        <v>148</v>
      </c>
      <c r="M7" s="290" t="s">
        <v>149</v>
      </c>
      <c r="N7" s="290" t="s">
        <v>150</v>
      </c>
      <c r="O7" s="444"/>
      <c r="P7" s="444"/>
      <c r="Q7" s="444"/>
    </row>
    <row r="8" spans="1:17" ht="25.25" customHeight="1">
      <c r="A8" s="204">
        <v>1</v>
      </c>
      <c r="B8" s="205" t="s">
        <v>18</v>
      </c>
      <c r="C8" s="206">
        <v>29</v>
      </c>
      <c r="D8" s="206">
        <v>641</v>
      </c>
      <c r="E8" s="206">
        <v>0</v>
      </c>
      <c r="F8" s="206">
        <v>0</v>
      </c>
      <c r="G8" s="206">
        <v>0</v>
      </c>
      <c r="H8" s="206">
        <v>0</v>
      </c>
      <c r="I8" s="206">
        <v>0</v>
      </c>
      <c r="J8" s="206">
        <v>8</v>
      </c>
      <c r="K8" s="206">
        <v>0</v>
      </c>
      <c r="L8" s="206">
        <v>0</v>
      </c>
      <c r="M8" s="206">
        <v>0</v>
      </c>
      <c r="N8" s="206">
        <v>0</v>
      </c>
      <c r="O8" s="206">
        <v>0</v>
      </c>
      <c r="P8" s="206">
        <v>0</v>
      </c>
      <c r="Q8" s="204">
        <f t="shared" ref="Q8:Q33" si="0">SUM(E8:P8)</f>
        <v>8</v>
      </c>
    </row>
    <row r="9" spans="1:17" ht="25.25" customHeight="1">
      <c r="A9" s="204">
        <v>2</v>
      </c>
      <c r="B9" s="205" t="s">
        <v>19</v>
      </c>
      <c r="C9" s="332">
        <v>107</v>
      </c>
      <c r="D9" s="207">
        <v>617</v>
      </c>
      <c r="E9" s="207">
        <v>0</v>
      </c>
      <c r="F9" s="207">
        <v>0</v>
      </c>
      <c r="G9" s="207">
        <v>0</v>
      </c>
      <c r="H9" s="207">
        <v>0</v>
      </c>
      <c r="I9" s="207">
        <v>0</v>
      </c>
      <c r="J9" s="207">
        <v>0</v>
      </c>
      <c r="K9" s="207">
        <v>0</v>
      </c>
      <c r="L9" s="207">
        <v>0</v>
      </c>
      <c r="M9" s="207">
        <v>1</v>
      </c>
      <c r="N9" s="207">
        <v>0</v>
      </c>
      <c r="O9" s="207">
        <v>0</v>
      </c>
      <c r="P9" s="207">
        <v>0</v>
      </c>
      <c r="Q9" s="204">
        <f t="shared" si="0"/>
        <v>1</v>
      </c>
    </row>
    <row r="10" spans="1:17" ht="25.25" customHeight="1">
      <c r="A10" s="204">
        <v>3</v>
      </c>
      <c r="B10" s="205" t="s">
        <v>20</v>
      </c>
      <c r="C10" s="332">
        <v>57</v>
      </c>
      <c r="D10" s="207">
        <v>269</v>
      </c>
      <c r="E10" s="207">
        <v>0</v>
      </c>
      <c r="F10" s="207">
        <v>0</v>
      </c>
      <c r="G10" s="207">
        <v>0</v>
      </c>
      <c r="H10" s="207">
        <v>0</v>
      </c>
      <c r="I10" s="207">
        <v>0</v>
      </c>
      <c r="J10" s="207">
        <v>0</v>
      </c>
      <c r="K10" s="207">
        <v>0</v>
      </c>
      <c r="L10" s="207">
        <v>1</v>
      </c>
      <c r="M10" s="207">
        <v>1</v>
      </c>
      <c r="N10" s="207">
        <v>1</v>
      </c>
      <c r="O10" s="207">
        <v>1</v>
      </c>
      <c r="P10" s="207">
        <v>0</v>
      </c>
      <c r="Q10" s="204">
        <f t="shared" si="0"/>
        <v>4</v>
      </c>
    </row>
    <row r="11" spans="1:17" ht="25.25" customHeight="1">
      <c r="A11" s="204">
        <v>4</v>
      </c>
      <c r="B11" s="205" t="s">
        <v>21</v>
      </c>
      <c r="C11" s="332">
        <v>45</v>
      </c>
      <c r="D11" s="207">
        <v>365</v>
      </c>
      <c r="E11" s="207">
        <v>0</v>
      </c>
      <c r="F11" s="207">
        <v>0</v>
      </c>
      <c r="G11" s="207">
        <v>1</v>
      </c>
      <c r="H11" s="207">
        <v>3</v>
      </c>
      <c r="I11" s="207">
        <v>0</v>
      </c>
      <c r="J11" s="207">
        <v>0</v>
      </c>
      <c r="K11" s="207">
        <v>0</v>
      </c>
      <c r="L11" s="207">
        <v>0</v>
      </c>
      <c r="M11" s="207">
        <v>0</v>
      </c>
      <c r="N11" s="207">
        <v>0</v>
      </c>
      <c r="O11" s="207">
        <v>0</v>
      </c>
      <c r="P11" s="207">
        <v>0</v>
      </c>
      <c r="Q11" s="204">
        <f t="shared" si="0"/>
        <v>4</v>
      </c>
    </row>
    <row r="12" spans="1:17" ht="25.25" customHeight="1">
      <c r="A12" s="204">
        <v>5</v>
      </c>
      <c r="B12" s="205" t="s">
        <v>22</v>
      </c>
      <c r="C12" s="207">
        <v>36</v>
      </c>
      <c r="D12" s="207">
        <v>309</v>
      </c>
      <c r="E12" s="207">
        <v>0</v>
      </c>
      <c r="F12" s="207">
        <v>0</v>
      </c>
      <c r="G12" s="207">
        <v>0</v>
      </c>
      <c r="H12" s="207">
        <v>0</v>
      </c>
      <c r="I12" s="207">
        <v>0</v>
      </c>
      <c r="J12" s="207">
        <v>0</v>
      </c>
      <c r="K12" s="207">
        <v>0</v>
      </c>
      <c r="L12" s="207">
        <v>0</v>
      </c>
      <c r="M12" s="207">
        <v>0</v>
      </c>
      <c r="N12" s="207">
        <v>0</v>
      </c>
      <c r="O12" s="207">
        <v>0</v>
      </c>
      <c r="P12" s="207">
        <v>0</v>
      </c>
      <c r="Q12" s="204">
        <f t="shared" si="0"/>
        <v>0</v>
      </c>
    </row>
    <row r="13" spans="1:17" ht="25.25" customHeight="1">
      <c r="A13" s="204">
        <v>6</v>
      </c>
      <c r="B13" s="205" t="s">
        <v>23</v>
      </c>
      <c r="C13" s="207">
        <v>175</v>
      </c>
      <c r="D13" s="207">
        <v>343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7">
        <v>0</v>
      </c>
      <c r="K13" s="207">
        <v>1</v>
      </c>
      <c r="L13" s="207">
        <v>0</v>
      </c>
      <c r="M13" s="207">
        <v>0</v>
      </c>
      <c r="N13" s="207">
        <v>0</v>
      </c>
      <c r="O13" s="207">
        <v>0</v>
      </c>
      <c r="P13" s="207">
        <v>0</v>
      </c>
      <c r="Q13" s="204">
        <f t="shared" si="0"/>
        <v>1</v>
      </c>
    </row>
    <row r="14" spans="1:17" ht="25.25" customHeight="1">
      <c r="A14" s="204">
        <v>7</v>
      </c>
      <c r="B14" s="205" t="s">
        <v>24</v>
      </c>
      <c r="C14" s="207">
        <v>19</v>
      </c>
      <c r="D14" s="207">
        <v>16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7">
        <v>0</v>
      </c>
      <c r="K14" s="207">
        <v>0</v>
      </c>
      <c r="L14" s="207">
        <v>0</v>
      </c>
      <c r="M14" s="207">
        <v>19</v>
      </c>
      <c r="N14" s="207">
        <v>0</v>
      </c>
      <c r="O14" s="207">
        <v>0</v>
      </c>
      <c r="P14" s="207">
        <v>0</v>
      </c>
      <c r="Q14" s="204">
        <f t="shared" si="0"/>
        <v>19</v>
      </c>
    </row>
    <row r="15" spans="1:17" ht="25.25" customHeight="1">
      <c r="A15" s="204">
        <v>8</v>
      </c>
      <c r="B15" s="205" t="s">
        <v>25</v>
      </c>
      <c r="C15" s="56">
        <v>173</v>
      </c>
      <c r="D15" s="94"/>
      <c r="E15" s="94"/>
      <c r="F15" s="94"/>
      <c r="G15" s="94"/>
      <c r="H15" s="94"/>
      <c r="I15" s="94"/>
      <c r="J15" s="94"/>
      <c r="K15" s="94"/>
      <c r="L15" s="94"/>
      <c r="M15" s="94">
        <v>3</v>
      </c>
      <c r="N15" s="94">
        <v>1</v>
      </c>
      <c r="O15" s="94" t="s">
        <v>26</v>
      </c>
      <c r="P15" s="94" t="s">
        <v>26</v>
      </c>
      <c r="Q15" s="204">
        <f t="shared" si="0"/>
        <v>4</v>
      </c>
    </row>
    <row r="16" spans="1:17" ht="25.25" customHeight="1">
      <c r="A16" s="204">
        <v>9</v>
      </c>
      <c r="B16" s="205" t="s">
        <v>27</v>
      </c>
      <c r="C16" s="56">
        <v>48</v>
      </c>
      <c r="D16" s="94">
        <v>260</v>
      </c>
      <c r="E16" s="94" t="s">
        <v>26</v>
      </c>
      <c r="F16" s="94" t="s">
        <v>26</v>
      </c>
      <c r="G16" s="94" t="s">
        <v>26</v>
      </c>
      <c r="H16" s="94" t="s">
        <v>26</v>
      </c>
      <c r="I16" s="94" t="s">
        <v>26</v>
      </c>
      <c r="J16" s="94" t="s">
        <v>26</v>
      </c>
      <c r="K16" s="94" t="s">
        <v>26</v>
      </c>
      <c r="L16" s="94" t="s">
        <v>26</v>
      </c>
      <c r="M16" s="94" t="s">
        <v>26</v>
      </c>
      <c r="N16" s="94" t="s">
        <v>26</v>
      </c>
      <c r="O16" s="94">
        <v>2</v>
      </c>
      <c r="P16" s="94" t="s">
        <v>26</v>
      </c>
      <c r="Q16" s="204">
        <f t="shared" si="0"/>
        <v>2</v>
      </c>
    </row>
    <row r="17" spans="1:17" ht="25.25" customHeight="1">
      <c r="A17" s="204">
        <v>10</v>
      </c>
      <c r="B17" s="205" t="s">
        <v>28</v>
      </c>
      <c r="C17" s="56">
        <v>70</v>
      </c>
      <c r="D17" s="94">
        <v>279</v>
      </c>
      <c r="E17" s="94" t="s">
        <v>26</v>
      </c>
      <c r="F17" s="94" t="s">
        <v>26</v>
      </c>
      <c r="G17" s="94" t="s">
        <v>26</v>
      </c>
      <c r="H17" s="94" t="s">
        <v>26</v>
      </c>
      <c r="I17" s="94" t="s">
        <v>26</v>
      </c>
      <c r="J17" s="94" t="s">
        <v>26</v>
      </c>
      <c r="K17" s="94" t="s">
        <v>26</v>
      </c>
      <c r="L17" s="94" t="s">
        <v>26</v>
      </c>
      <c r="M17" s="94" t="s">
        <v>26</v>
      </c>
      <c r="N17" s="94" t="s">
        <v>26</v>
      </c>
      <c r="O17" s="94" t="s">
        <v>26</v>
      </c>
      <c r="P17" s="94" t="s">
        <v>26</v>
      </c>
      <c r="Q17" s="204">
        <f t="shared" si="0"/>
        <v>0</v>
      </c>
    </row>
    <row r="18" spans="1:17" ht="25.25" customHeight="1">
      <c r="A18" s="204">
        <v>11</v>
      </c>
      <c r="B18" s="205" t="s">
        <v>29</v>
      </c>
      <c r="C18" s="56">
        <v>30</v>
      </c>
      <c r="D18" s="94">
        <v>317</v>
      </c>
      <c r="E18" s="94" t="s">
        <v>26</v>
      </c>
      <c r="F18" s="94" t="s">
        <v>26</v>
      </c>
      <c r="G18" s="94" t="s">
        <v>26</v>
      </c>
      <c r="H18" s="94" t="s">
        <v>26</v>
      </c>
      <c r="I18" s="94" t="s">
        <v>26</v>
      </c>
      <c r="J18" s="94" t="s">
        <v>26</v>
      </c>
      <c r="K18" s="94" t="s">
        <v>26</v>
      </c>
      <c r="L18" s="94" t="s">
        <v>26</v>
      </c>
      <c r="M18" s="94" t="s">
        <v>26</v>
      </c>
      <c r="N18" s="94" t="s">
        <v>26</v>
      </c>
      <c r="O18" s="94" t="s">
        <v>26</v>
      </c>
      <c r="P18" s="94" t="s">
        <v>26</v>
      </c>
      <c r="Q18" s="204">
        <f t="shared" si="0"/>
        <v>0</v>
      </c>
    </row>
    <row r="19" spans="1:17" ht="25.25" customHeight="1">
      <c r="A19" s="204">
        <v>12</v>
      </c>
      <c r="B19" s="205" t="s">
        <v>30</v>
      </c>
      <c r="C19" s="56"/>
      <c r="D19" s="94"/>
      <c r="E19" s="94" t="s">
        <v>26</v>
      </c>
      <c r="F19" s="94" t="s">
        <v>26</v>
      </c>
      <c r="G19" s="94" t="s">
        <v>26</v>
      </c>
      <c r="H19" s="94" t="s">
        <v>26</v>
      </c>
      <c r="I19" s="94" t="s">
        <v>26</v>
      </c>
      <c r="J19" s="94" t="s">
        <v>26</v>
      </c>
      <c r="K19" s="94" t="s">
        <v>26</v>
      </c>
      <c r="L19" s="94" t="s">
        <v>26</v>
      </c>
      <c r="M19" s="94" t="s">
        <v>26</v>
      </c>
      <c r="N19" s="94" t="s">
        <v>26</v>
      </c>
      <c r="O19" s="94" t="s">
        <v>26</v>
      </c>
      <c r="P19" s="94" t="s">
        <v>26</v>
      </c>
      <c r="Q19" s="204">
        <f t="shared" si="0"/>
        <v>0</v>
      </c>
    </row>
    <row r="20" spans="1:17" ht="25.25" customHeight="1">
      <c r="A20" s="204">
        <v>13</v>
      </c>
      <c r="B20" s="205" t="s">
        <v>31</v>
      </c>
      <c r="C20" s="56"/>
      <c r="D20" s="94"/>
      <c r="E20" s="94" t="s">
        <v>26</v>
      </c>
      <c r="F20" s="94" t="s">
        <v>26</v>
      </c>
      <c r="G20" s="94" t="s">
        <v>26</v>
      </c>
      <c r="H20" s="94" t="s">
        <v>26</v>
      </c>
      <c r="I20" s="94" t="s">
        <v>26</v>
      </c>
      <c r="J20" s="94" t="s">
        <v>26</v>
      </c>
      <c r="K20" s="94" t="s">
        <v>26</v>
      </c>
      <c r="L20" s="94" t="s">
        <v>26</v>
      </c>
      <c r="M20" s="94" t="s">
        <v>26</v>
      </c>
      <c r="N20" s="94" t="s">
        <v>26</v>
      </c>
      <c r="O20" s="94" t="s">
        <v>26</v>
      </c>
      <c r="P20" s="94" t="s">
        <v>26</v>
      </c>
      <c r="Q20" s="204">
        <f t="shared" si="0"/>
        <v>0</v>
      </c>
    </row>
    <row r="21" spans="1:17" ht="25.25" customHeight="1">
      <c r="A21" s="204">
        <v>14</v>
      </c>
      <c r="B21" s="205" t="s">
        <v>32</v>
      </c>
      <c r="C21" s="56">
        <v>68</v>
      </c>
      <c r="D21" s="94"/>
      <c r="E21" s="94" t="s">
        <v>26</v>
      </c>
      <c r="F21" s="94" t="s">
        <v>26</v>
      </c>
      <c r="G21" s="94" t="s">
        <v>26</v>
      </c>
      <c r="H21" s="94" t="s">
        <v>26</v>
      </c>
      <c r="I21" s="94" t="s">
        <v>26</v>
      </c>
      <c r="J21" s="94" t="s">
        <v>26</v>
      </c>
      <c r="K21" s="94" t="s">
        <v>26</v>
      </c>
      <c r="L21" s="94" t="s">
        <v>26</v>
      </c>
      <c r="M21" s="94" t="s">
        <v>26</v>
      </c>
      <c r="N21" s="94" t="s">
        <v>26</v>
      </c>
      <c r="O21" s="94" t="s">
        <v>26</v>
      </c>
      <c r="P21" s="94" t="s">
        <v>26</v>
      </c>
      <c r="Q21" s="204">
        <f t="shared" si="0"/>
        <v>0</v>
      </c>
    </row>
    <row r="22" spans="1:17" ht="25.25" customHeight="1">
      <c r="A22" s="204">
        <v>15</v>
      </c>
      <c r="B22" s="205" t="s">
        <v>33</v>
      </c>
      <c r="C22" s="56">
        <v>11</v>
      </c>
      <c r="D22" s="94">
        <v>53</v>
      </c>
      <c r="E22" s="94" t="s">
        <v>26</v>
      </c>
      <c r="F22" s="94" t="s">
        <v>26</v>
      </c>
      <c r="G22" s="94" t="s">
        <v>26</v>
      </c>
      <c r="H22" s="94" t="s">
        <v>26</v>
      </c>
      <c r="I22" s="94" t="s">
        <v>26</v>
      </c>
      <c r="J22" s="94" t="s">
        <v>26</v>
      </c>
      <c r="K22" s="94" t="s">
        <v>26</v>
      </c>
      <c r="L22" s="94" t="s">
        <v>26</v>
      </c>
      <c r="M22" s="94" t="s">
        <v>26</v>
      </c>
      <c r="N22" s="94" t="s">
        <v>26</v>
      </c>
      <c r="O22" s="94" t="s">
        <v>26</v>
      </c>
      <c r="P22" s="94" t="s">
        <v>26</v>
      </c>
      <c r="Q22" s="204">
        <f t="shared" si="0"/>
        <v>0</v>
      </c>
    </row>
    <row r="23" spans="1:17" ht="25.25" customHeight="1">
      <c r="A23" s="204">
        <v>16</v>
      </c>
      <c r="B23" s="205" t="s">
        <v>34</v>
      </c>
      <c r="C23" s="56"/>
      <c r="D23" s="94">
        <v>417</v>
      </c>
      <c r="E23" s="94" t="s">
        <v>26</v>
      </c>
      <c r="F23" s="94" t="s">
        <v>26</v>
      </c>
      <c r="G23" s="94" t="s">
        <v>26</v>
      </c>
      <c r="H23" s="94" t="s">
        <v>26</v>
      </c>
      <c r="I23" s="94" t="s">
        <v>26</v>
      </c>
      <c r="J23" s="94" t="s">
        <v>26</v>
      </c>
      <c r="K23" s="94" t="s">
        <v>26</v>
      </c>
      <c r="L23" s="94" t="s">
        <v>26</v>
      </c>
      <c r="M23" s="94" t="s">
        <v>26</v>
      </c>
      <c r="N23" s="94" t="s">
        <v>26</v>
      </c>
      <c r="O23" s="94" t="s">
        <v>26</v>
      </c>
      <c r="P23" s="94" t="s">
        <v>26</v>
      </c>
      <c r="Q23" s="204">
        <f t="shared" si="0"/>
        <v>0</v>
      </c>
    </row>
    <row r="24" spans="1:17" ht="25.25" customHeight="1">
      <c r="A24" s="204">
        <v>17</v>
      </c>
      <c r="B24" s="205" t="s">
        <v>35</v>
      </c>
      <c r="C24" s="56">
        <v>278</v>
      </c>
      <c r="D24" s="94">
        <v>520</v>
      </c>
      <c r="E24" s="94" t="s">
        <v>26</v>
      </c>
      <c r="F24" s="94" t="s">
        <v>26</v>
      </c>
      <c r="G24" s="94" t="s">
        <v>26</v>
      </c>
      <c r="H24" s="94" t="s">
        <v>26</v>
      </c>
      <c r="I24" s="94">
        <v>1</v>
      </c>
      <c r="J24" s="94" t="s">
        <v>26</v>
      </c>
      <c r="K24" s="94">
        <v>3</v>
      </c>
      <c r="L24" s="94" t="s">
        <v>26</v>
      </c>
      <c r="M24" s="94" t="s">
        <v>26</v>
      </c>
      <c r="N24" s="94" t="s">
        <v>26</v>
      </c>
      <c r="O24" s="94">
        <v>4</v>
      </c>
      <c r="P24" s="94">
        <v>4</v>
      </c>
      <c r="Q24" s="204">
        <f t="shared" si="0"/>
        <v>12</v>
      </c>
    </row>
    <row r="25" spans="1:17" ht="25.25" customHeight="1">
      <c r="A25" s="204">
        <v>18</v>
      </c>
      <c r="B25" s="292" t="s">
        <v>36</v>
      </c>
      <c r="C25" s="293">
        <v>53</v>
      </c>
      <c r="D25" s="212">
        <v>367</v>
      </c>
      <c r="E25" s="94" t="s">
        <v>26</v>
      </c>
      <c r="F25" s="94" t="s">
        <v>26</v>
      </c>
      <c r="G25" s="94" t="s">
        <v>26</v>
      </c>
      <c r="H25" s="94" t="s">
        <v>26</v>
      </c>
      <c r="I25" s="94" t="s">
        <v>26</v>
      </c>
      <c r="J25" s="94" t="s">
        <v>26</v>
      </c>
      <c r="K25" s="94" t="s">
        <v>26</v>
      </c>
      <c r="L25" s="94" t="s">
        <v>26</v>
      </c>
      <c r="M25" s="94" t="s">
        <v>26</v>
      </c>
      <c r="N25" s="94" t="s">
        <v>26</v>
      </c>
      <c r="O25" s="94" t="s">
        <v>26</v>
      </c>
      <c r="P25" s="94" t="s">
        <v>26</v>
      </c>
      <c r="Q25" s="204">
        <f t="shared" si="0"/>
        <v>0</v>
      </c>
    </row>
    <row r="26" spans="1:17" ht="25.25" customHeight="1">
      <c r="A26" s="204">
        <v>19</v>
      </c>
      <c r="B26" s="59" t="s">
        <v>37</v>
      </c>
      <c r="C26" s="294">
        <v>52</v>
      </c>
      <c r="D26" s="212">
        <v>279</v>
      </c>
      <c r="E26" s="94" t="s">
        <v>26</v>
      </c>
      <c r="F26" s="94" t="s">
        <v>26</v>
      </c>
      <c r="G26" s="94" t="s">
        <v>26</v>
      </c>
      <c r="H26" s="94" t="s">
        <v>26</v>
      </c>
      <c r="I26" s="94" t="s">
        <v>26</v>
      </c>
      <c r="J26" s="94" t="s">
        <v>26</v>
      </c>
      <c r="K26" s="94" t="s">
        <v>26</v>
      </c>
      <c r="L26" s="94" t="s">
        <v>26</v>
      </c>
      <c r="M26" s="94" t="s">
        <v>26</v>
      </c>
      <c r="N26" s="94" t="s">
        <v>26</v>
      </c>
      <c r="O26" s="94" t="s">
        <v>26</v>
      </c>
      <c r="P26" s="94" t="s">
        <v>26</v>
      </c>
      <c r="Q26" s="204">
        <f t="shared" si="0"/>
        <v>0</v>
      </c>
    </row>
    <row r="27" spans="1:17" ht="25.25" customHeight="1">
      <c r="A27" s="204">
        <v>20</v>
      </c>
      <c r="B27" s="59" t="s">
        <v>38</v>
      </c>
      <c r="C27" s="295">
        <v>78</v>
      </c>
      <c r="D27" s="212">
        <v>261</v>
      </c>
      <c r="E27" s="212">
        <v>0</v>
      </c>
      <c r="F27" s="212">
        <v>0</v>
      </c>
      <c r="G27" s="212">
        <v>0</v>
      </c>
      <c r="H27" s="212">
        <v>0</v>
      </c>
      <c r="I27" s="212">
        <v>0</v>
      </c>
      <c r="J27" s="212">
        <v>0</v>
      </c>
      <c r="K27" s="212">
        <v>0</v>
      </c>
      <c r="L27" s="212">
        <v>0</v>
      </c>
      <c r="M27" s="212">
        <v>0</v>
      </c>
      <c r="N27" s="212">
        <v>0</v>
      </c>
      <c r="O27" s="212">
        <v>0</v>
      </c>
      <c r="P27" s="212">
        <v>0</v>
      </c>
      <c r="Q27" s="204">
        <f t="shared" si="0"/>
        <v>0</v>
      </c>
    </row>
    <row r="28" spans="1:17" ht="25.25" customHeight="1">
      <c r="A28" s="204">
        <v>21</v>
      </c>
      <c r="B28" s="59" t="s">
        <v>39</v>
      </c>
      <c r="C28" s="296">
        <v>70</v>
      </c>
      <c r="D28" s="212">
        <v>509</v>
      </c>
      <c r="E28" s="212">
        <v>0</v>
      </c>
      <c r="F28" s="212">
        <v>0</v>
      </c>
      <c r="G28" s="212">
        <v>0</v>
      </c>
      <c r="H28" s="212">
        <v>0</v>
      </c>
      <c r="I28" s="212">
        <v>0</v>
      </c>
      <c r="J28" s="212">
        <v>0</v>
      </c>
      <c r="K28" s="212">
        <v>0</v>
      </c>
      <c r="L28" s="212">
        <v>0</v>
      </c>
      <c r="M28" s="212">
        <v>0</v>
      </c>
      <c r="N28" s="212">
        <v>0</v>
      </c>
      <c r="O28" s="212">
        <v>0</v>
      </c>
      <c r="P28" s="212">
        <v>0</v>
      </c>
      <c r="Q28" s="204">
        <f t="shared" si="0"/>
        <v>0</v>
      </c>
    </row>
    <row r="29" spans="1:17" ht="25.25" customHeight="1">
      <c r="A29" s="204">
        <v>22</v>
      </c>
      <c r="B29" s="59" t="s">
        <v>40</v>
      </c>
      <c r="C29" s="296">
        <v>68</v>
      </c>
      <c r="D29" s="212">
        <v>68</v>
      </c>
      <c r="E29" s="212">
        <v>0</v>
      </c>
      <c r="F29" s="212">
        <v>0</v>
      </c>
      <c r="G29" s="212">
        <v>0</v>
      </c>
      <c r="H29" s="212">
        <v>0</v>
      </c>
      <c r="I29" s="212">
        <v>0</v>
      </c>
      <c r="J29" s="212">
        <v>0</v>
      </c>
      <c r="K29" s="212">
        <v>0</v>
      </c>
      <c r="L29" s="212">
        <v>0</v>
      </c>
      <c r="M29" s="212">
        <v>0</v>
      </c>
      <c r="N29" s="212">
        <v>0</v>
      </c>
      <c r="O29" s="212">
        <v>2</v>
      </c>
      <c r="P29" s="212">
        <v>0</v>
      </c>
      <c r="Q29" s="204">
        <f t="shared" si="0"/>
        <v>2</v>
      </c>
    </row>
    <row r="30" spans="1:17" ht="25.25" customHeight="1">
      <c r="A30" s="204">
        <v>23</v>
      </c>
      <c r="B30" s="59" t="s">
        <v>41</v>
      </c>
      <c r="C30" s="296">
        <v>26</v>
      </c>
      <c r="D30" s="212">
        <v>35</v>
      </c>
      <c r="E30" s="212">
        <v>0</v>
      </c>
      <c r="F30" s="212">
        <v>0</v>
      </c>
      <c r="G30" s="212">
        <v>0</v>
      </c>
      <c r="H30" s="212">
        <v>0</v>
      </c>
      <c r="I30" s="212">
        <v>0</v>
      </c>
      <c r="J30" s="212">
        <v>0</v>
      </c>
      <c r="K30" s="212">
        <v>0</v>
      </c>
      <c r="L30" s="212">
        <v>0</v>
      </c>
      <c r="M30" s="212">
        <v>0</v>
      </c>
      <c r="N30" s="212">
        <v>0</v>
      </c>
      <c r="O30" s="212">
        <v>0</v>
      </c>
      <c r="P30" s="212">
        <v>0</v>
      </c>
      <c r="Q30" s="204">
        <f t="shared" si="0"/>
        <v>0</v>
      </c>
    </row>
    <row r="31" spans="1:17" ht="25.25" customHeight="1">
      <c r="A31" s="204">
        <v>24</v>
      </c>
      <c r="B31" s="59" t="s">
        <v>42</v>
      </c>
      <c r="C31" s="296">
        <v>46</v>
      </c>
      <c r="D31" s="213">
        <v>70</v>
      </c>
      <c r="E31" s="213">
        <v>0</v>
      </c>
      <c r="F31" s="213">
        <v>0</v>
      </c>
      <c r="G31" s="213">
        <v>0</v>
      </c>
      <c r="H31" s="213">
        <v>1</v>
      </c>
      <c r="I31" s="213">
        <v>0</v>
      </c>
      <c r="J31" s="213">
        <v>0</v>
      </c>
      <c r="K31" s="213">
        <v>0</v>
      </c>
      <c r="L31" s="213">
        <v>1</v>
      </c>
      <c r="M31" s="213">
        <v>1</v>
      </c>
      <c r="N31" s="213">
        <v>1</v>
      </c>
      <c r="O31" s="212">
        <v>0</v>
      </c>
      <c r="P31" s="212">
        <v>0</v>
      </c>
      <c r="Q31" s="204">
        <f t="shared" si="0"/>
        <v>4</v>
      </c>
    </row>
    <row r="32" spans="1:17" ht="25.25" customHeight="1">
      <c r="A32" s="204">
        <v>25</v>
      </c>
      <c r="B32" s="59" t="s">
        <v>43</v>
      </c>
      <c r="C32" s="296">
        <v>31</v>
      </c>
      <c r="D32" s="212">
        <v>48</v>
      </c>
      <c r="E32" s="214">
        <v>0</v>
      </c>
      <c r="F32" s="214">
        <v>0</v>
      </c>
      <c r="G32" s="214">
        <v>0</v>
      </c>
      <c r="H32" s="214">
        <v>0</v>
      </c>
      <c r="I32" s="214">
        <v>0</v>
      </c>
      <c r="J32" s="214">
        <v>0</v>
      </c>
      <c r="K32" s="21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04">
        <f t="shared" si="0"/>
        <v>0</v>
      </c>
    </row>
    <row r="33" spans="1:18" ht="25.25" customHeight="1">
      <c r="A33" s="204">
        <v>26</v>
      </c>
      <c r="B33" s="59" t="s">
        <v>44</v>
      </c>
      <c r="C33" s="296">
        <v>0</v>
      </c>
      <c r="D33" s="212">
        <v>5</v>
      </c>
      <c r="E33" s="214">
        <v>0</v>
      </c>
      <c r="F33" s="214">
        <v>0</v>
      </c>
      <c r="G33" s="214">
        <v>0</v>
      </c>
      <c r="H33" s="214">
        <v>0</v>
      </c>
      <c r="I33" s="214">
        <v>0</v>
      </c>
      <c r="J33" s="214">
        <v>0</v>
      </c>
      <c r="K33" s="21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04">
        <f t="shared" si="0"/>
        <v>0</v>
      </c>
    </row>
    <row r="34" spans="1:18" ht="15.75" customHeight="1">
      <c r="A34" s="453" t="s">
        <v>9</v>
      </c>
      <c r="B34" s="453"/>
      <c r="C34" s="221">
        <f t="shared" ref="C34:Q34" si="1">SUM(C8:C33)</f>
        <v>1570</v>
      </c>
      <c r="D34" s="221">
        <v>7493</v>
      </c>
      <c r="E34" s="221">
        <f t="shared" si="1"/>
        <v>0</v>
      </c>
      <c r="F34" s="221">
        <f t="shared" si="1"/>
        <v>0</v>
      </c>
      <c r="G34" s="221">
        <f t="shared" si="1"/>
        <v>1</v>
      </c>
      <c r="H34" s="221">
        <f t="shared" si="1"/>
        <v>4</v>
      </c>
      <c r="I34" s="221">
        <f t="shared" si="1"/>
        <v>1</v>
      </c>
      <c r="J34" s="221">
        <f t="shared" si="1"/>
        <v>8</v>
      </c>
      <c r="K34" s="221">
        <f t="shared" si="1"/>
        <v>4</v>
      </c>
      <c r="L34" s="221">
        <f t="shared" si="1"/>
        <v>2</v>
      </c>
      <c r="M34" s="221">
        <v>27</v>
      </c>
      <c r="N34" s="221">
        <f t="shared" si="1"/>
        <v>3</v>
      </c>
      <c r="O34" s="221">
        <f t="shared" si="1"/>
        <v>9</v>
      </c>
      <c r="P34" s="221">
        <f t="shared" si="1"/>
        <v>4</v>
      </c>
      <c r="Q34" s="204">
        <f t="shared" si="1"/>
        <v>61</v>
      </c>
    </row>
    <row r="35" spans="1:18" ht="15.75" customHeight="1">
      <c r="B35" s="217" t="s">
        <v>152</v>
      </c>
      <c r="C35" s="518">
        <f>Q37</f>
        <v>8.2476978513279064E-2</v>
      </c>
      <c r="D35" s="519"/>
      <c r="E35" s="297">
        <v>1</v>
      </c>
      <c r="F35" s="297">
        <v>0.9</v>
      </c>
      <c r="G35" s="297">
        <v>0.8</v>
      </c>
      <c r="H35" s="297">
        <v>0.7</v>
      </c>
      <c r="I35" s="297">
        <v>0.7</v>
      </c>
      <c r="J35" s="297">
        <v>0.6</v>
      </c>
      <c r="K35" s="297">
        <v>0.5</v>
      </c>
      <c r="L35" s="297">
        <v>0.4</v>
      </c>
      <c r="M35" s="297">
        <v>0.3</v>
      </c>
      <c r="N35" s="297">
        <v>0.2</v>
      </c>
      <c r="O35" s="503" t="s">
        <v>153</v>
      </c>
      <c r="P35" s="308" t="s">
        <v>153</v>
      </c>
      <c r="Q35" s="316" t="s">
        <v>153</v>
      </c>
      <c r="R35" s="494" t="s">
        <v>154</v>
      </c>
    </row>
    <row r="36" spans="1:18" ht="15.75" customHeight="1">
      <c r="B36" s="286"/>
      <c r="C36" s="286"/>
      <c r="D36" s="286"/>
      <c r="E36" s="298" t="s">
        <v>51</v>
      </c>
      <c r="F36" s="298" t="s">
        <v>52</v>
      </c>
      <c r="G36" s="298" t="s">
        <v>53</v>
      </c>
      <c r="H36" s="298" t="s">
        <v>54</v>
      </c>
      <c r="I36" s="298" t="s">
        <v>155</v>
      </c>
      <c r="J36" s="298" t="s">
        <v>156</v>
      </c>
      <c r="K36" s="298" t="s">
        <v>157</v>
      </c>
      <c r="L36" s="298" t="s">
        <v>158</v>
      </c>
      <c r="M36" s="298" t="s">
        <v>159</v>
      </c>
      <c r="N36" s="298" t="s">
        <v>160</v>
      </c>
      <c r="O36" s="504"/>
      <c r="P36" s="309" t="s">
        <v>161</v>
      </c>
      <c r="Q36" s="317" t="s">
        <v>161</v>
      </c>
      <c r="R36" s="495"/>
    </row>
    <row r="37" spans="1:18" ht="15.75" customHeight="1">
      <c r="B37" s="286"/>
      <c r="C37" s="286"/>
      <c r="D37" s="299" t="s">
        <v>162</v>
      </c>
      <c r="E37" s="300">
        <f t="shared" ref="E37:F37" si="2">E34*E35</f>
        <v>0</v>
      </c>
      <c r="F37" s="300">
        <f t="shared" si="2"/>
        <v>0</v>
      </c>
      <c r="G37" s="300">
        <f>G34*G35</f>
        <v>0.8</v>
      </c>
      <c r="H37" s="300">
        <f t="shared" ref="H37:N37" si="3">H34*H35</f>
        <v>2.8</v>
      </c>
      <c r="I37" s="300">
        <f t="shared" si="3"/>
        <v>0.7</v>
      </c>
      <c r="J37" s="300">
        <f t="shared" si="3"/>
        <v>4.8</v>
      </c>
      <c r="K37" s="300">
        <f t="shared" si="3"/>
        <v>2</v>
      </c>
      <c r="L37" s="300">
        <f t="shared" si="3"/>
        <v>0.8</v>
      </c>
      <c r="M37" s="300">
        <f t="shared" si="3"/>
        <v>8.1</v>
      </c>
      <c r="N37" s="300">
        <f t="shared" si="3"/>
        <v>0.60000000000000009</v>
      </c>
      <c r="O37" s="310">
        <f>SUM(E37:N37)</f>
        <v>20.6</v>
      </c>
      <c r="P37" s="311">
        <f>O37/D34</f>
        <v>2.7492326171093024E-3</v>
      </c>
      <c r="Q37" s="318">
        <f>P37*30</f>
        <v>8.2476978513279064E-2</v>
      </c>
      <c r="R37" s="319"/>
    </row>
    <row r="38" spans="1:18" ht="15.75" customHeight="1">
      <c r="B38" s="199"/>
      <c r="E38" s="636">
        <v>0</v>
      </c>
      <c r="F38" s="636">
        <v>0</v>
      </c>
      <c r="G38" s="636">
        <v>1</v>
      </c>
      <c r="H38" s="636">
        <v>7</v>
      </c>
      <c r="I38" s="636">
        <v>2</v>
      </c>
      <c r="J38" s="636">
        <v>14</v>
      </c>
      <c r="K38" s="636">
        <v>1</v>
      </c>
      <c r="L38" s="636">
        <v>2</v>
      </c>
      <c r="M38" s="636">
        <v>27</v>
      </c>
      <c r="N38" s="636">
        <v>2</v>
      </c>
      <c r="O38" s="312"/>
      <c r="P38" s="313"/>
      <c r="Q38" s="313"/>
      <c r="R38" s="496"/>
    </row>
    <row r="39" spans="1:18" ht="18" customHeight="1">
      <c r="B39" s="199"/>
      <c r="G39" s="229"/>
      <c r="H39" s="301"/>
      <c r="J39" s="301"/>
      <c r="K39" s="229"/>
      <c r="L39" s="301"/>
      <c r="O39" s="312"/>
      <c r="P39" s="313"/>
      <c r="Q39" s="313"/>
      <c r="R39" s="496"/>
    </row>
    <row r="40" spans="1:18" ht="18" customHeight="1">
      <c r="B40" s="199"/>
      <c r="G40" s="229"/>
      <c r="H40" s="301"/>
      <c r="J40" s="301"/>
      <c r="K40" s="229"/>
      <c r="L40" s="301"/>
      <c r="O40" s="312"/>
      <c r="P40" s="313"/>
      <c r="Q40" s="313"/>
      <c r="R40" s="496"/>
    </row>
    <row r="41" spans="1:18" ht="18" customHeight="1">
      <c r="B41" s="199"/>
      <c r="G41" s="229"/>
      <c r="H41" s="301"/>
      <c r="J41" s="301"/>
      <c r="K41" s="229"/>
      <c r="L41" s="301"/>
      <c r="O41" s="44" t="s">
        <v>45</v>
      </c>
      <c r="P41" s="45"/>
      <c r="Q41" s="45"/>
      <c r="R41" s="496"/>
    </row>
    <row r="42" spans="1:18" ht="18" customHeight="1">
      <c r="B42" s="199"/>
      <c r="G42" s="229"/>
      <c r="H42" s="301"/>
      <c r="J42" s="301"/>
      <c r="K42" s="229"/>
      <c r="L42" s="301"/>
      <c r="O42" s="44" t="s">
        <v>46</v>
      </c>
      <c r="P42" s="45"/>
      <c r="Q42" s="45"/>
      <c r="R42" s="496"/>
    </row>
    <row r="43" spans="1:18" ht="18" customHeight="1">
      <c r="B43" s="199"/>
      <c r="G43" s="229"/>
      <c r="H43" s="301"/>
      <c r="J43" s="301"/>
      <c r="K43" s="229"/>
      <c r="L43" s="301"/>
      <c r="O43" s="45"/>
      <c r="P43" s="45"/>
      <c r="Q43" s="45"/>
      <c r="R43" s="496"/>
    </row>
    <row r="44" spans="1:18" ht="18" customHeight="1">
      <c r="B44" s="199"/>
      <c r="G44" s="229"/>
      <c r="H44" s="301"/>
      <c r="J44" s="301"/>
      <c r="K44" s="229"/>
      <c r="L44" s="301"/>
      <c r="O44" s="45"/>
      <c r="P44" s="45"/>
      <c r="Q44" s="45"/>
      <c r="R44" s="496"/>
    </row>
    <row r="45" spans="1:18" ht="18" customHeight="1">
      <c r="O45" s="438" t="s">
        <v>47</v>
      </c>
      <c r="P45" s="438"/>
      <c r="Q45" s="438"/>
      <c r="R45" s="496"/>
    </row>
    <row r="46" spans="1:18" ht="18" customHeight="1">
      <c r="O46" s="44" t="s">
        <v>48</v>
      </c>
      <c r="P46" s="45"/>
      <c r="Q46" s="45"/>
    </row>
    <row r="47" spans="1:18" ht="18" customHeight="1">
      <c r="O47" s="44"/>
      <c r="P47" s="45"/>
      <c r="Q47" s="45"/>
    </row>
    <row r="48" spans="1:18" ht="18" customHeight="1">
      <c r="O48" s="44"/>
      <c r="P48" s="45"/>
      <c r="Q48" s="45"/>
    </row>
    <row r="49" spans="1:28" ht="18" customHeight="1">
      <c r="O49" s="44"/>
      <c r="P49" s="45"/>
      <c r="Q49" s="45"/>
    </row>
    <row r="50" spans="1:28" ht="40.25" customHeight="1">
      <c r="A50" s="199"/>
      <c r="B50" s="512" t="s">
        <v>55</v>
      </c>
      <c r="C50" s="505" t="s">
        <v>163</v>
      </c>
      <c r="D50" s="506"/>
      <c r="E50" s="506"/>
      <c r="F50" s="497" t="s">
        <v>164</v>
      </c>
      <c r="G50" s="498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</row>
    <row r="51" spans="1:28" ht="40.25" customHeight="1">
      <c r="A51" s="199"/>
      <c r="B51" s="513"/>
      <c r="C51" s="208" t="s">
        <v>145</v>
      </c>
      <c r="D51" s="302" t="s">
        <v>146</v>
      </c>
      <c r="E51" s="303" t="s">
        <v>147</v>
      </c>
      <c r="F51" s="499"/>
      <c r="G51" s="500"/>
      <c r="H51" s="199"/>
      <c r="I51" s="501" t="s">
        <v>165</v>
      </c>
      <c r="J51" s="501"/>
      <c r="K51" s="501"/>
      <c r="L51" s="199"/>
      <c r="M51" s="501" t="s">
        <v>166</v>
      </c>
      <c r="N51" s="501"/>
      <c r="O51" s="502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</row>
    <row r="52" spans="1:28" ht="40.25" customHeight="1">
      <c r="A52" s="199"/>
      <c r="B52" s="304" t="s">
        <v>167</v>
      </c>
      <c r="C52" s="208">
        <v>1</v>
      </c>
      <c r="D52" s="208">
        <v>0.7</v>
      </c>
      <c r="E52" s="305">
        <v>0.4</v>
      </c>
      <c r="F52" s="515">
        <f>K52+O52+S52</f>
        <v>6.0056052315494461E-3</v>
      </c>
      <c r="G52" s="516"/>
      <c r="H52" s="306" t="s">
        <v>168</v>
      </c>
      <c r="I52" s="199">
        <f>I34*D52</f>
        <v>0.7</v>
      </c>
      <c r="J52" s="315">
        <f>I52/D34</f>
        <v>9.3420525824102491E-5</v>
      </c>
      <c r="K52" s="307">
        <f>J52*30</f>
        <v>2.8026157747230748E-3</v>
      </c>
      <c r="L52" s="199"/>
      <c r="M52" s="199">
        <f>L34*E52</f>
        <v>0.8</v>
      </c>
      <c r="N52" s="315">
        <f>M52/D34</f>
        <v>1.0676631522754571E-4</v>
      </c>
      <c r="O52" s="307">
        <f>N52*30</f>
        <v>3.2029894568263713E-3</v>
      </c>
      <c r="P52" s="199"/>
      <c r="Q52" s="199">
        <f>E34*C52</f>
        <v>0</v>
      </c>
      <c r="R52" s="315">
        <f>Q52/D34</f>
        <v>0</v>
      </c>
      <c r="S52" s="307">
        <f>R52*30</f>
        <v>0</v>
      </c>
      <c r="T52" s="199"/>
      <c r="U52" s="199"/>
      <c r="V52" s="199"/>
      <c r="W52" s="199"/>
      <c r="X52" s="199"/>
      <c r="Y52" s="199"/>
      <c r="Z52" s="199"/>
      <c r="AA52" s="199"/>
      <c r="AB52" s="199"/>
    </row>
    <row r="53" spans="1:28" ht="40.25" customHeight="1">
      <c r="A53" s="199"/>
      <c r="B53" s="304" t="s">
        <v>169</v>
      </c>
      <c r="C53" s="208">
        <v>0.9</v>
      </c>
      <c r="D53" s="208">
        <v>0.6</v>
      </c>
      <c r="E53" s="305">
        <v>0.3</v>
      </c>
      <c r="F53" s="515">
        <f>K53+O53+S53</f>
        <v>5.1648204991325233E-2</v>
      </c>
      <c r="G53" s="516"/>
      <c r="H53" s="306" t="s">
        <v>149</v>
      </c>
      <c r="I53" s="199">
        <f>J34*D53</f>
        <v>4.8</v>
      </c>
      <c r="J53" s="315">
        <f>I53/D34</f>
        <v>6.4059789136527425E-4</v>
      </c>
      <c r="K53" s="307">
        <f t="shared" ref="K53:K54" si="4">J53*30</f>
        <v>1.9217936740958227E-2</v>
      </c>
      <c r="L53" s="199"/>
      <c r="M53" s="199">
        <f>M34*E53</f>
        <v>8.1</v>
      </c>
      <c r="N53" s="315">
        <f>M53/D34</f>
        <v>1.0810089416789003E-3</v>
      </c>
      <c r="O53" s="307">
        <f>N53*30</f>
        <v>3.243026825036701E-2</v>
      </c>
      <c r="P53" s="199"/>
      <c r="Q53" s="199">
        <f>F34*C53</f>
        <v>0</v>
      </c>
      <c r="R53" s="315">
        <f>Q53/D34</f>
        <v>0</v>
      </c>
      <c r="S53" s="307">
        <f t="shared" ref="S53:S54" si="5">R53*30</f>
        <v>0</v>
      </c>
      <c r="T53" s="199"/>
      <c r="U53" s="199"/>
      <c r="V53" s="199"/>
      <c r="W53" s="199"/>
      <c r="X53" s="199"/>
      <c r="Y53" s="199"/>
      <c r="Z53" s="199"/>
      <c r="AA53" s="199"/>
      <c r="AB53" s="199"/>
    </row>
    <row r="54" spans="1:28" ht="40.25" customHeight="1">
      <c r="A54" s="199"/>
      <c r="B54" s="304" t="s">
        <v>170</v>
      </c>
      <c r="C54" s="208">
        <v>0.8</v>
      </c>
      <c r="D54" s="208">
        <v>0.5</v>
      </c>
      <c r="E54" s="305">
        <v>0.2</v>
      </c>
      <c r="F54" s="515">
        <f>K54+O54+S54</f>
        <v>1.361270519151208E-2</v>
      </c>
      <c r="G54" s="516"/>
      <c r="H54" s="306" t="s">
        <v>150</v>
      </c>
      <c r="I54" s="199">
        <f>K34*D54</f>
        <v>2</v>
      </c>
      <c r="J54" s="315">
        <f>I54/D34</f>
        <v>2.6691578806886429E-4</v>
      </c>
      <c r="K54" s="307">
        <f t="shared" si="4"/>
        <v>8.0074736420659293E-3</v>
      </c>
      <c r="L54" s="199"/>
      <c r="M54" s="199">
        <f>N34*E54</f>
        <v>0.60000000000000009</v>
      </c>
      <c r="N54" s="315">
        <f>M54/D34</f>
        <v>8.0074736420659295E-5</v>
      </c>
      <c r="O54" s="307">
        <f>N54*30</f>
        <v>2.4022420926197788E-3</v>
      </c>
      <c r="P54" s="199"/>
      <c r="Q54" s="199">
        <f>G34*C54</f>
        <v>0.8</v>
      </c>
      <c r="R54" s="315">
        <f>Q54/D34</f>
        <v>1.0676631522754571E-4</v>
      </c>
      <c r="S54" s="307">
        <f t="shared" si="5"/>
        <v>3.2029894568263713E-3</v>
      </c>
      <c r="T54" s="199"/>
      <c r="U54" s="199"/>
      <c r="V54" s="199"/>
      <c r="W54" s="199"/>
      <c r="X54" s="199"/>
      <c r="Y54" s="199"/>
      <c r="Z54" s="199"/>
      <c r="AA54" s="199"/>
      <c r="AB54" s="199"/>
    </row>
    <row r="55" spans="1:28" ht="40.25" customHeight="1">
      <c r="A55" s="199"/>
      <c r="B55" s="304" t="s">
        <v>171</v>
      </c>
      <c r="C55" s="208">
        <v>0.7</v>
      </c>
      <c r="D55" s="208" t="s">
        <v>172</v>
      </c>
      <c r="E55" s="305" t="s">
        <v>172</v>
      </c>
      <c r="F55" s="517">
        <f>H34*C55</f>
        <v>2.8</v>
      </c>
      <c r="G55" s="516"/>
      <c r="H55" s="307">
        <f>SUM(F52:G55)</f>
        <v>2.8712665154143866</v>
      </c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</row>
    <row r="56" spans="1:28" ht="40.25" customHeight="1">
      <c r="A56" s="199"/>
      <c r="B56" s="509" t="s">
        <v>173</v>
      </c>
      <c r="C56" s="509"/>
      <c r="D56" s="509"/>
      <c r="E56" s="509"/>
      <c r="F56" s="510">
        <f>F52+F53+F54+F55+'[1]PERHIT IKU 2A.10SKS'!E21</f>
        <v>2.8712665154143866</v>
      </c>
      <c r="G56" s="511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</row>
    <row r="57" spans="1:28" ht="15.75" customHeight="1">
      <c r="O57" s="198" t="s">
        <v>174</v>
      </c>
    </row>
  </sheetData>
  <mergeCells count="28">
    <mergeCell ref="B56:E56"/>
    <mergeCell ref="F56:G56"/>
    <mergeCell ref="B50:B51"/>
    <mergeCell ref="C5:C7"/>
    <mergeCell ref="D5:D7"/>
    <mergeCell ref="A34:B34"/>
    <mergeCell ref="A5:A7"/>
    <mergeCell ref="B5:B7"/>
    <mergeCell ref="F52:G52"/>
    <mergeCell ref="F53:G53"/>
    <mergeCell ref="F54:G54"/>
    <mergeCell ref="F55:G55"/>
    <mergeCell ref="C35:D35"/>
    <mergeCell ref="C50:E50"/>
    <mergeCell ref="P5:P7"/>
    <mergeCell ref="Q5:Q7"/>
    <mergeCell ref="H5:N5"/>
    <mergeCell ref="E6:H6"/>
    <mergeCell ref="I6:K6"/>
    <mergeCell ref="L6:N6"/>
    <mergeCell ref="O5:O7"/>
    <mergeCell ref="R35:R36"/>
    <mergeCell ref="R38:R45"/>
    <mergeCell ref="F50:G51"/>
    <mergeCell ref="I51:K51"/>
    <mergeCell ref="M51:O51"/>
    <mergeCell ref="O35:O36"/>
    <mergeCell ref="O45:Q45"/>
  </mergeCells>
  <pageMargins left="1.33819444444444" right="0.75" top="1" bottom="1" header="0.5" footer="0.5"/>
  <pageSetup paperSize="5" scale="78" orientation="landscape"/>
  <rowBreaks count="1" manualBreakCount="1">
    <brk id="48" max="17" man="1"/>
  </rowBreaks>
  <colBreaks count="1" manualBreakCount="1">
    <brk id="18" max="1048575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2:C13"/>
  <sheetViews>
    <sheetView topLeftCell="A7" workbookViewId="0">
      <selection activeCell="B14" sqref="B14"/>
    </sheetView>
  </sheetViews>
  <sheetFormatPr defaultColWidth="8.6328125" defaultRowHeight="12.5"/>
  <cols>
    <col min="1" max="1" width="15.453125" customWidth="1"/>
  </cols>
  <sheetData>
    <row r="2" spans="1:3">
      <c r="C2" s="195"/>
    </row>
    <row r="7" spans="1:3">
      <c r="A7" t="s">
        <v>175</v>
      </c>
      <c r="B7">
        <v>20</v>
      </c>
    </row>
    <row r="8" spans="1:3">
      <c r="A8" s="193" t="s">
        <v>176</v>
      </c>
      <c r="B8" s="194">
        <v>20</v>
      </c>
      <c r="C8" s="473" t="s">
        <v>88</v>
      </c>
    </row>
    <row r="9" spans="1:3">
      <c r="A9" s="471" t="s">
        <v>89</v>
      </c>
      <c r="B9" s="472"/>
      <c r="C9" s="474"/>
    </row>
    <row r="10" spans="1:3" ht="26.15" customHeight="1">
      <c r="A10" s="31" t="s">
        <v>177</v>
      </c>
      <c r="B10" s="287">
        <f>'PERHIT IKU 2A.10SKS'!C36+'IKU 2A.20SKS'!C34</f>
        <v>16.050955414012741</v>
      </c>
      <c r="C10" s="475">
        <f>B13/B8*100</f>
        <v>84.552512281101428</v>
      </c>
    </row>
    <row r="11" spans="1:3" ht="25">
      <c r="A11" s="239" t="s">
        <v>178</v>
      </c>
      <c r="B11" s="238">
        <f>'IKU INBOUND'!C33</f>
        <v>0.77707006369426757</v>
      </c>
      <c r="C11" s="473"/>
    </row>
    <row r="12" spans="1:3" ht="25">
      <c r="A12" s="239" t="s">
        <v>179</v>
      </c>
      <c r="B12" s="238">
        <f>'IKU 2B'!Q37</f>
        <v>8.2476978513279064E-2</v>
      </c>
      <c r="C12" s="473"/>
    </row>
    <row r="13" spans="1:3">
      <c r="A13" s="288" t="s">
        <v>93</v>
      </c>
      <c r="B13" s="289">
        <f>SUM(B10:B12)</f>
        <v>16.910502456220286</v>
      </c>
      <c r="C13" s="473"/>
    </row>
  </sheetData>
  <mergeCells count="3">
    <mergeCell ref="A9:B9"/>
    <mergeCell ref="C8:C9"/>
    <mergeCell ref="C10:C13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outlinePr summaryBelow="0" summaryRight="0"/>
  </sheetPr>
  <dimension ref="A1:L56"/>
  <sheetViews>
    <sheetView zoomScale="80" zoomScaleNormal="80" workbookViewId="0">
      <pane ySplit="11" topLeftCell="A36" activePane="bottomLeft" state="frozen"/>
      <selection pane="bottomLeft" activeCell="H45" sqref="H45"/>
    </sheetView>
  </sheetViews>
  <sheetFormatPr defaultColWidth="9" defaultRowHeight="15.75" customHeight="1"/>
  <cols>
    <col min="1" max="1" width="6.08984375" style="198" customWidth="1"/>
    <col min="2" max="3" width="29.08984375" style="198" customWidth="1"/>
    <col min="4" max="4" width="15.6328125" style="198" customWidth="1"/>
    <col min="5" max="5" width="12" style="198" customWidth="1"/>
    <col min="6" max="6" width="10.6328125" style="198" customWidth="1"/>
    <col min="7" max="7" width="12.08984375" style="198" customWidth="1"/>
    <col min="8" max="8" width="16.6328125" style="198" customWidth="1"/>
    <col min="9" max="9" width="7.6328125" style="198" customWidth="1"/>
    <col min="10" max="10" width="9" style="198" customWidth="1"/>
    <col min="11" max="11" width="8.984375E-2" style="198" customWidth="1"/>
    <col min="12" max="16384" width="9" style="198"/>
  </cols>
  <sheetData>
    <row r="1" spans="1:12" ht="14" customHeight="1">
      <c r="A1" s="432" t="s">
        <v>0</v>
      </c>
      <c r="B1" s="433"/>
      <c r="I1" s="520" t="s">
        <v>180</v>
      </c>
      <c r="J1" s="521"/>
    </row>
    <row r="2" spans="1:12" ht="14" customHeight="1">
      <c r="A2" s="434"/>
      <c r="B2" s="435"/>
      <c r="I2" s="522"/>
      <c r="J2" s="523"/>
    </row>
    <row r="3" spans="1:12" ht="14" customHeight="1">
      <c r="A3" s="436"/>
      <c r="B3" s="437"/>
      <c r="I3" s="524"/>
      <c r="J3" s="525"/>
    </row>
    <row r="4" spans="1:12" ht="15.75" customHeight="1">
      <c r="B4" s="271"/>
      <c r="I4" s="285"/>
      <c r="J4" s="285"/>
    </row>
    <row r="5" spans="1:12" ht="15.75" customHeight="1">
      <c r="B5" s="271"/>
      <c r="I5" s="285"/>
      <c r="J5" s="285"/>
    </row>
    <row r="6" spans="1:12" ht="15.75" customHeight="1">
      <c r="B6" s="271"/>
      <c r="I6" s="285"/>
      <c r="J6" s="285"/>
    </row>
    <row r="8" spans="1:12" ht="15.75" customHeight="1">
      <c r="A8" s="271"/>
    </row>
    <row r="9" spans="1:12" ht="27" customHeight="1">
      <c r="A9" s="439" t="s">
        <v>2</v>
      </c>
      <c r="B9" s="463" t="s">
        <v>3</v>
      </c>
      <c r="C9" s="487" t="s">
        <v>181</v>
      </c>
      <c r="D9" s="441" t="s">
        <v>182</v>
      </c>
      <c r="E9" s="430" t="s">
        <v>183</v>
      </c>
      <c r="F9" s="430"/>
      <c r="G9" s="430"/>
      <c r="H9" s="430"/>
      <c r="I9" s="430"/>
      <c r="J9" s="430"/>
      <c r="K9" s="439" t="s">
        <v>184</v>
      </c>
    </row>
    <row r="10" spans="1:12" ht="54" customHeight="1">
      <c r="A10" s="439"/>
      <c r="B10" s="463"/>
      <c r="C10" s="487"/>
      <c r="D10" s="441"/>
      <c r="E10" s="430" t="s">
        <v>185</v>
      </c>
      <c r="F10" s="430"/>
      <c r="G10" s="430"/>
      <c r="H10" s="430" t="s">
        <v>186</v>
      </c>
      <c r="I10" s="430" t="s">
        <v>187</v>
      </c>
      <c r="J10" s="430"/>
      <c r="K10" s="439"/>
    </row>
    <row r="11" spans="1:12" ht="28.25" customHeight="1">
      <c r="A11" s="439"/>
      <c r="B11" s="463"/>
      <c r="C11" s="487"/>
      <c r="D11" s="441"/>
      <c r="E11" s="279" t="s">
        <v>188</v>
      </c>
      <c r="F11" s="279" t="s">
        <v>189</v>
      </c>
      <c r="G11" s="279" t="s">
        <v>190</v>
      </c>
      <c r="H11" s="430"/>
      <c r="I11" s="279" t="s">
        <v>191</v>
      </c>
      <c r="J11" s="279" t="s">
        <v>192</v>
      </c>
      <c r="K11" s="439"/>
    </row>
    <row r="12" spans="1:12" ht="25" customHeight="1">
      <c r="A12" s="204">
        <v>1</v>
      </c>
      <c r="B12" s="205" t="s">
        <v>18</v>
      </c>
      <c r="C12" s="206">
        <v>17</v>
      </c>
      <c r="D12" s="206">
        <v>0</v>
      </c>
      <c r="E12" s="206">
        <v>0</v>
      </c>
      <c r="F12" s="206">
        <v>0</v>
      </c>
      <c r="G12" s="206">
        <v>0</v>
      </c>
      <c r="H12" s="206">
        <v>3</v>
      </c>
      <c r="I12" s="206">
        <v>7</v>
      </c>
      <c r="J12" s="206"/>
      <c r="K12" s="204">
        <f t="shared" ref="K12:K37" si="0">SUM(E12:J12)</f>
        <v>10</v>
      </c>
      <c r="L12" s="286"/>
    </row>
    <row r="13" spans="1:12" ht="25" customHeight="1">
      <c r="A13" s="204">
        <v>2</v>
      </c>
      <c r="B13" s="205" t="s">
        <v>19</v>
      </c>
      <c r="C13" s="204">
        <v>24</v>
      </c>
      <c r="D13" s="207">
        <v>0</v>
      </c>
      <c r="E13" s="207">
        <v>5</v>
      </c>
      <c r="F13" s="207">
        <v>3</v>
      </c>
      <c r="G13" s="207">
        <v>13</v>
      </c>
      <c r="H13" s="207">
        <v>4</v>
      </c>
      <c r="I13" s="207">
        <v>2</v>
      </c>
      <c r="J13" s="207">
        <v>0</v>
      </c>
      <c r="K13" s="204"/>
      <c r="L13" s="286"/>
    </row>
    <row r="14" spans="1:12" ht="25" customHeight="1">
      <c r="A14" s="204">
        <v>3</v>
      </c>
      <c r="B14" s="205" t="s">
        <v>20</v>
      </c>
      <c r="C14" s="204">
        <v>15</v>
      </c>
      <c r="D14" s="207">
        <v>0</v>
      </c>
      <c r="E14" s="207">
        <v>0</v>
      </c>
      <c r="F14" s="207">
        <v>16</v>
      </c>
      <c r="G14" s="207">
        <v>8</v>
      </c>
      <c r="H14" s="207">
        <v>24</v>
      </c>
      <c r="I14" s="207">
        <v>24</v>
      </c>
      <c r="J14" s="207">
        <v>0</v>
      </c>
      <c r="K14" s="204"/>
      <c r="L14" s="286"/>
    </row>
    <row r="15" spans="1:12" ht="25" customHeight="1">
      <c r="A15" s="204">
        <v>4</v>
      </c>
      <c r="B15" s="205" t="s">
        <v>21</v>
      </c>
      <c r="C15" s="204">
        <v>10</v>
      </c>
      <c r="D15" s="204">
        <v>0</v>
      </c>
      <c r="E15" s="204">
        <v>3</v>
      </c>
      <c r="F15" s="204">
        <v>1</v>
      </c>
      <c r="G15" s="204">
        <v>8</v>
      </c>
      <c r="H15" s="204">
        <v>12</v>
      </c>
      <c r="I15" s="204">
        <v>12</v>
      </c>
      <c r="J15" s="204">
        <v>0</v>
      </c>
      <c r="K15" s="204"/>
      <c r="L15" s="286"/>
    </row>
    <row r="16" spans="1:12" ht="25" customHeight="1">
      <c r="A16" s="204">
        <v>5</v>
      </c>
      <c r="B16" s="205" t="s">
        <v>22</v>
      </c>
      <c r="C16" s="207">
        <v>15</v>
      </c>
      <c r="D16" s="207">
        <v>0</v>
      </c>
      <c r="E16" s="207">
        <v>0</v>
      </c>
      <c r="F16" s="207">
        <v>0</v>
      </c>
      <c r="G16" s="207">
        <v>0</v>
      </c>
      <c r="H16" s="207">
        <v>0</v>
      </c>
      <c r="I16" s="207">
        <v>0</v>
      </c>
      <c r="J16" s="207">
        <v>0</v>
      </c>
      <c r="K16" s="204"/>
      <c r="L16" s="286"/>
    </row>
    <row r="17" spans="1:12" ht="25" customHeight="1">
      <c r="A17" s="204">
        <v>6</v>
      </c>
      <c r="B17" s="205" t="s">
        <v>23</v>
      </c>
      <c r="C17" s="215">
        <v>13</v>
      </c>
      <c r="D17" s="207">
        <v>0</v>
      </c>
      <c r="E17" s="207">
        <v>0</v>
      </c>
      <c r="F17" s="207">
        <v>0</v>
      </c>
      <c r="G17" s="207">
        <v>0</v>
      </c>
      <c r="H17" s="207">
        <v>0</v>
      </c>
      <c r="I17" s="207">
        <v>0</v>
      </c>
      <c r="J17" s="207">
        <v>0</v>
      </c>
      <c r="K17" s="204"/>
      <c r="L17" s="286"/>
    </row>
    <row r="18" spans="1:12" ht="25" customHeight="1">
      <c r="A18" s="204">
        <v>7</v>
      </c>
      <c r="B18" s="205" t="s">
        <v>24</v>
      </c>
      <c r="C18" s="207">
        <v>8</v>
      </c>
      <c r="D18" s="207">
        <v>1</v>
      </c>
      <c r="E18" s="207">
        <v>0</v>
      </c>
      <c r="F18" s="207">
        <v>0</v>
      </c>
      <c r="G18" s="207">
        <v>1</v>
      </c>
      <c r="H18" s="207">
        <v>1</v>
      </c>
      <c r="I18" s="207">
        <v>0</v>
      </c>
      <c r="J18" s="127">
        <v>1</v>
      </c>
      <c r="K18" s="204"/>
      <c r="L18" s="286"/>
    </row>
    <row r="19" spans="1:12" ht="25" customHeight="1">
      <c r="A19" s="204">
        <v>8</v>
      </c>
      <c r="B19" s="205" t="s">
        <v>25</v>
      </c>
      <c r="C19" s="56">
        <v>3</v>
      </c>
      <c r="D19" s="56">
        <v>3</v>
      </c>
      <c r="E19" s="56">
        <v>3</v>
      </c>
      <c r="F19" s="56">
        <v>5</v>
      </c>
      <c r="G19" s="56">
        <v>1</v>
      </c>
      <c r="H19" s="56">
        <v>8</v>
      </c>
      <c r="I19" s="56" t="s">
        <v>26</v>
      </c>
      <c r="J19" s="56" t="s">
        <v>26</v>
      </c>
      <c r="K19" s="204"/>
      <c r="L19" s="286"/>
    </row>
    <row r="20" spans="1:12" ht="25" customHeight="1">
      <c r="A20" s="204">
        <v>9</v>
      </c>
      <c r="B20" s="205" t="s">
        <v>27</v>
      </c>
      <c r="C20" s="56">
        <v>23</v>
      </c>
      <c r="D20" s="56">
        <v>1</v>
      </c>
      <c r="E20" s="56">
        <v>1</v>
      </c>
      <c r="F20" s="56">
        <v>4</v>
      </c>
      <c r="G20" s="56">
        <v>1</v>
      </c>
      <c r="H20" s="56" t="s">
        <v>26</v>
      </c>
      <c r="I20" s="56">
        <v>5</v>
      </c>
      <c r="J20" s="56">
        <v>1</v>
      </c>
      <c r="K20" s="204"/>
      <c r="L20" s="286"/>
    </row>
    <row r="21" spans="1:12" ht="25" customHeight="1">
      <c r="A21" s="204">
        <v>10</v>
      </c>
      <c r="B21" s="205" t="s">
        <v>28</v>
      </c>
      <c r="C21" s="56">
        <v>22</v>
      </c>
      <c r="D21" s="56">
        <v>3</v>
      </c>
      <c r="E21" s="56">
        <v>10</v>
      </c>
      <c r="F21" s="56">
        <v>8</v>
      </c>
      <c r="G21" s="56">
        <v>21</v>
      </c>
      <c r="H21" s="56" t="s">
        <v>26</v>
      </c>
      <c r="I21" s="56" t="s">
        <v>26</v>
      </c>
      <c r="J21" s="56" t="s">
        <v>26</v>
      </c>
      <c r="K21" s="204"/>
      <c r="L21" s="286"/>
    </row>
    <row r="22" spans="1:12" ht="25" customHeight="1">
      <c r="A22" s="204">
        <v>11</v>
      </c>
      <c r="B22" s="205" t="s">
        <v>29</v>
      </c>
      <c r="C22" s="56">
        <v>11</v>
      </c>
      <c r="D22" s="56" t="s">
        <v>26</v>
      </c>
      <c r="E22" s="56">
        <v>11</v>
      </c>
      <c r="F22" s="56">
        <v>4</v>
      </c>
      <c r="G22" s="56">
        <v>5</v>
      </c>
      <c r="H22" s="56" t="s">
        <v>26</v>
      </c>
      <c r="I22" s="56" t="s">
        <v>26</v>
      </c>
      <c r="J22" s="56" t="s">
        <v>26</v>
      </c>
      <c r="K22" s="204"/>
      <c r="L22" s="286"/>
    </row>
    <row r="23" spans="1:12" ht="25" customHeight="1">
      <c r="A23" s="204">
        <v>12</v>
      </c>
      <c r="B23" s="205" t="s">
        <v>30</v>
      </c>
      <c r="C23" s="56"/>
      <c r="D23" s="56" t="s">
        <v>26</v>
      </c>
      <c r="E23" s="56" t="s">
        <v>26</v>
      </c>
      <c r="F23" s="56" t="s">
        <v>26</v>
      </c>
      <c r="G23" s="56" t="s">
        <v>26</v>
      </c>
      <c r="H23" s="56" t="s">
        <v>26</v>
      </c>
      <c r="I23" s="56" t="s">
        <v>26</v>
      </c>
      <c r="J23" s="56" t="s">
        <v>26</v>
      </c>
      <c r="K23" s="204"/>
      <c r="L23" s="286"/>
    </row>
    <row r="24" spans="1:12" ht="25" customHeight="1">
      <c r="A24" s="204">
        <v>13</v>
      </c>
      <c r="B24" s="205" t="s">
        <v>31</v>
      </c>
      <c r="C24" s="56"/>
      <c r="D24" s="56" t="s">
        <v>26</v>
      </c>
      <c r="E24" s="56" t="s">
        <v>26</v>
      </c>
      <c r="F24" s="56" t="s">
        <v>26</v>
      </c>
      <c r="G24" s="56" t="s">
        <v>26</v>
      </c>
      <c r="H24" s="56" t="s">
        <v>26</v>
      </c>
      <c r="I24" s="56" t="s">
        <v>26</v>
      </c>
      <c r="J24" s="56" t="s">
        <v>26</v>
      </c>
      <c r="K24" s="204"/>
      <c r="L24" s="286"/>
    </row>
    <row r="25" spans="1:12" ht="25" customHeight="1">
      <c r="A25" s="204">
        <v>14</v>
      </c>
      <c r="B25" s="205" t="s">
        <v>32</v>
      </c>
      <c r="C25" s="56">
        <v>8</v>
      </c>
      <c r="D25" s="56" t="s">
        <v>26</v>
      </c>
      <c r="E25" s="56" t="s">
        <v>26</v>
      </c>
      <c r="F25" s="56" t="s">
        <v>26</v>
      </c>
      <c r="G25" s="56" t="s">
        <v>26</v>
      </c>
      <c r="H25" s="56" t="s">
        <v>26</v>
      </c>
      <c r="I25" s="56" t="s">
        <v>26</v>
      </c>
      <c r="J25" s="56" t="s">
        <v>26</v>
      </c>
      <c r="K25" s="204"/>
      <c r="L25" s="286"/>
    </row>
    <row r="26" spans="1:12" ht="25" customHeight="1">
      <c r="A26" s="204">
        <v>15</v>
      </c>
      <c r="B26" s="205" t="s">
        <v>33</v>
      </c>
      <c r="C26" s="56">
        <v>10</v>
      </c>
      <c r="D26" s="56" t="s">
        <v>26</v>
      </c>
      <c r="E26" s="56" t="s">
        <v>26</v>
      </c>
      <c r="F26" s="56" t="s">
        <v>26</v>
      </c>
      <c r="G26" s="56" t="s">
        <v>26</v>
      </c>
      <c r="H26" s="56" t="s">
        <v>26</v>
      </c>
      <c r="I26" s="56" t="s">
        <v>26</v>
      </c>
      <c r="J26" s="56" t="s">
        <v>26</v>
      </c>
      <c r="K26" s="204"/>
      <c r="L26" s="286"/>
    </row>
    <row r="27" spans="1:12" ht="25" customHeight="1">
      <c r="A27" s="204">
        <v>16</v>
      </c>
      <c r="B27" s="205" t="s">
        <v>34</v>
      </c>
      <c r="C27" s="56">
        <v>17</v>
      </c>
      <c r="D27" s="56" t="s">
        <v>26</v>
      </c>
      <c r="E27" s="56">
        <v>17</v>
      </c>
      <c r="F27" s="56">
        <v>4</v>
      </c>
      <c r="G27" s="56">
        <v>3</v>
      </c>
      <c r="H27" s="56" t="s">
        <v>26</v>
      </c>
      <c r="I27" s="56" t="s">
        <v>26</v>
      </c>
      <c r="J27" s="56" t="s">
        <v>26</v>
      </c>
      <c r="K27" s="204"/>
      <c r="L27" s="286"/>
    </row>
    <row r="28" spans="1:12" ht="25" customHeight="1">
      <c r="A28" s="204">
        <v>17</v>
      </c>
      <c r="B28" s="205" t="s">
        <v>35</v>
      </c>
      <c r="C28" s="56"/>
      <c r="D28" s="56" t="s">
        <v>26</v>
      </c>
      <c r="E28" s="56" t="s">
        <v>26</v>
      </c>
      <c r="F28" s="56" t="s">
        <v>26</v>
      </c>
      <c r="G28" s="56" t="s">
        <v>26</v>
      </c>
      <c r="H28" s="56" t="s">
        <v>26</v>
      </c>
      <c r="I28" s="56" t="s">
        <v>26</v>
      </c>
      <c r="J28" s="56" t="s">
        <v>26</v>
      </c>
      <c r="K28" s="204"/>
      <c r="L28" s="286"/>
    </row>
    <row r="29" spans="1:12" ht="25" customHeight="1">
      <c r="A29" s="204">
        <v>18</v>
      </c>
      <c r="B29" s="254" t="s">
        <v>36</v>
      </c>
      <c r="C29" s="211">
        <v>23</v>
      </c>
      <c r="D29" s="280">
        <v>23</v>
      </c>
      <c r="E29" s="280">
        <v>0</v>
      </c>
      <c r="F29" s="280">
        <v>0</v>
      </c>
      <c r="G29" s="280">
        <v>0</v>
      </c>
      <c r="H29" s="280">
        <v>0</v>
      </c>
      <c r="I29" s="280">
        <v>0</v>
      </c>
      <c r="J29" s="280">
        <v>0</v>
      </c>
      <c r="K29" s="204"/>
      <c r="L29" s="286"/>
    </row>
    <row r="30" spans="1:12" ht="25" customHeight="1">
      <c r="A30" s="204">
        <v>19</v>
      </c>
      <c r="B30" s="255" t="s">
        <v>37</v>
      </c>
      <c r="C30" s="211">
        <v>16</v>
      </c>
      <c r="D30" s="281">
        <v>16</v>
      </c>
      <c r="E30" s="281">
        <v>0</v>
      </c>
      <c r="F30" s="281">
        <v>0</v>
      </c>
      <c r="G30" s="281">
        <v>0</v>
      </c>
      <c r="H30" s="281">
        <v>0</v>
      </c>
      <c r="I30" s="281">
        <v>0</v>
      </c>
      <c r="J30" s="281">
        <v>0</v>
      </c>
      <c r="K30" s="204"/>
      <c r="L30" s="286"/>
    </row>
    <row r="31" spans="1:12" ht="25" customHeight="1">
      <c r="A31" s="204">
        <v>20</v>
      </c>
      <c r="B31" s="255" t="s">
        <v>38</v>
      </c>
      <c r="C31" s="211">
        <v>9</v>
      </c>
      <c r="D31" s="281">
        <v>9</v>
      </c>
      <c r="E31" s="281">
        <v>0</v>
      </c>
      <c r="F31" s="281">
        <v>0</v>
      </c>
      <c r="G31" s="281">
        <v>0</v>
      </c>
      <c r="H31" s="281">
        <v>1</v>
      </c>
      <c r="I31" s="281">
        <v>0</v>
      </c>
      <c r="J31" s="281">
        <v>1</v>
      </c>
      <c r="K31" s="204"/>
      <c r="L31" s="286"/>
    </row>
    <row r="32" spans="1:12" ht="25" customHeight="1">
      <c r="A32" s="204">
        <v>21</v>
      </c>
      <c r="B32" s="255" t="s">
        <v>39</v>
      </c>
      <c r="C32" s="212">
        <v>13</v>
      </c>
      <c r="D32" s="281">
        <v>13</v>
      </c>
      <c r="E32" s="281">
        <v>0</v>
      </c>
      <c r="F32" s="281">
        <v>0</v>
      </c>
      <c r="G32" s="281">
        <v>0</v>
      </c>
      <c r="H32" s="281">
        <v>0</v>
      </c>
      <c r="I32" s="281">
        <v>0</v>
      </c>
      <c r="J32" s="281">
        <v>0</v>
      </c>
      <c r="K32" s="204"/>
      <c r="L32" s="286"/>
    </row>
    <row r="33" spans="1:12" ht="25" customHeight="1">
      <c r="A33" s="204">
        <v>22</v>
      </c>
      <c r="B33" s="255" t="s">
        <v>40</v>
      </c>
      <c r="C33" s="212">
        <v>7</v>
      </c>
      <c r="D33" s="281">
        <v>7</v>
      </c>
      <c r="E33" s="281">
        <v>0</v>
      </c>
      <c r="F33" s="281">
        <v>0</v>
      </c>
      <c r="G33" s="281">
        <v>0</v>
      </c>
      <c r="H33" s="281">
        <v>0</v>
      </c>
      <c r="I33" s="281">
        <v>0</v>
      </c>
      <c r="J33" s="281">
        <v>0</v>
      </c>
      <c r="K33" s="204"/>
      <c r="L33" s="286"/>
    </row>
    <row r="34" spans="1:12" ht="25" customHeight="1">
      <c r="A34" s="204">
        <v>23</v>
      </c>
      <c r="B34" s="255" t="s">
        <v>41</v>
      </c>
      <c r="C34" s="212">
        <v>6</v>
      </c>
      <c r="D34" s="281">
        <v>6</v>
      </c>
      <c r="E34" s="281">
        <v>0</v>
      </c>
      <c r="F34" s="281">
        <v>0</v>
      </c>
      <c r="G34" s="281">
        <v>1</v>
      </c>
      <c r="H34" s="281">
        <v>0</v>
      </c>
      <c r="I34" s="281">
        <v>0</v>
      </c>
      <c r="J34" s="281">
        <v>0</v>
      </c>
      <c r="K34" s="204"/>
      <c r="L34" s="286"/>
    </row>
    <row r="35" spans="1:12" ht="25" customHeight="1">
      <c r="A35" s="204">
        <v>24</v>
      </c>
      <c r="B35" s="255" t="s">
        <v>42</v>
      </c>
      <c r="C35" s="212">
        <v>14</v>
      </c>
      <c r="D35" s="281">
        <v>2</v>
      </c>
      <c r="E35" s="281">
        <v>1</v>
      </c>
      <c r="F35" s="281">
        <v>2</v>
      </c>
      <c r="G35" s="281">
        <v>0</v>
      </c>
      <c r="H35" s="281">
        <v>0</v>
      </c>
      <c r="I35" s="281">
        <v>2</v>
      </c>
      <c r="J35" s="281">
        <v>1</v>
      </c>
      <c r="K35" s="204"/>
      <c r="L35" s="286"/>
    </row>
    <row r="36" spans="1:12" ht="25" customHeight="1">
      <c r="A36" s="204">
        <v>25</v>
      </c>
      <c r="B36" s="255" t="s">
        <v>43</v>
      </c>
      <c r="C36" s="212">
        <v>8</v>
      </c>
      <c r="D36" s="281">
        <v>8</v>
      </c>
      <c r="E36" s="281">
        <v>0</v>
      </c>
      <c r="F36" s="281">
        <v>0</v>
      </c>
      <c r="G36" s="281">
        <v>0</v>
      </c>
      <c r="H36" s="281">
        <v>0</v>
      </c>
      <c r="I36" s="281">
        <v>0</v>
      </c>
      <c r="J36" s="281">
        <v>0</v>
      </c>
      <c r="K36" s="204">
        <f t="shared" si="0"/>
        <v>0</v>
      </c>
      <c r="L36" s="286"/>
    </row>
    <row r="37" spans="1:12" ht="25" customHeight="1">
      <c r="A37" s="204">
        <v>26</v>
      </c>
      <c r="B37" s="255" t="s">
        <v>44</v>
      </c>
      <c r="C37" s="212">
        <v>6</v>
      </c>
      <c r="D37" s="281">
        <v>6</v>
      </c>
      <c r="E37" s="281">
        <v>0</v>
      </c>
      <c r="F37" s="281">
        <v>0</v>
      </c>
      <c r="G37" s="281">
        <v>2</v>
      </c>
      <c r="H37" s="281">
        <v>0</v>
      </c>
      <c r="I37" s="281">
        <v>2</v>
      </c>
      <c r="J37" s="281">
        <v>2</v>
      </c>
      <c r="K37" s="204">
        <f t="shared" si="0"/>
        <v>6</v>
      </c>
      <c r="L37" s="286"/>
    </row>
    <row r="38" spans="1:12" ht="15.75" customHeight="1">
      <c r="A38" s="453" t="s">
        <v>9</v>
      </c>
      <c r="B38" s="453"/>
      <c r="C38" s="221">
        <v>486</v>
      </c>
      <c r="D38" s="216">
        <f>SUM(D12:D37)</f>
        <v>98</v>
      </c>
      <c r="E38" s="282">
        <f>SUM(E12:E37)</f>
        <v>51</v>
      </c>
      <c r="F38" s="204">
        <f>SUM(F12:F37)</f>
        <v>47</v>
      </c>
      <c r="G38" s="204">
        <f>SUM(G12:G37)</f>
        <v>64</v>
      </c>
      <c r="H38" s="204"/>
      <c r="I38" s="204">
        <f>SUM(I12:I37)</f>
        <v>54</v>
      </c>
      <c r="J38" s="204">
        <f>SUM(J12:J37)</f>
        <v>6</v>
      </c>
      <c r="K38" s="204">
        <f>SUM(K12:K37)</f>
        <v>16</v>
      </c>
      <c r="L38" s="286"/>
    </row>
    <row r="39" spans="1:12" ht="15.75" customHeight="1">
      <c r="B39" s="265" t="s">
        <v>193</v>
      </c>
      <c r="C39" s="266">
        <f>F39/C38*100</f>
        <v>33.333333333333329</v>
      </c>
      <c r="D39" s="267">
        <v>1</v>
      </c>
      <c r="E39" s="267">
        <f>SUM(E38:G38)</f>
        <v>162</v>
      </c>
      <c r="F39" s="267">
        <f>E39*D39</f>
        <v>162</v>
      </c>
    </row>
    <row r="40" spans="1:12" ht="15.75" customHeight="1">
      <c r="D40" s="267" t="s">
        <v>74</v>
      </c>
      <c r="E40" s="267" t="s">
        <v>194</v>
      </c>
      <c r="F40" s="267" t="s">
        <v>195</v>
      </c>
    </row>
    <row r="41" spans="1:12" ht="40.25" hidden="1" customHeight="1">
      <c r="B41" s="221" t="s">
        <v>196</v>
      </c>
      <c r="C41" s="221"/>
      <c r="D41" s="221" t="s">
        <v>197</v>
      </c>
      <c r="E41" s="221" t="s">
        <v>198</v>
      </c>
    </row>
    <row r="42" spans="1:12" ht="40.25" hidden="1" customHeight="1">
      <c r="B42" s="221" t="s">
        <v>199</v>
      </c>
      <c r="C42" s="221"/>
      <c r="D42" s="221">
        <v>1</v>
      </c>
      <c r="E42" s="222">
        <f>E39*D42*100/C38</f>
        <v>33.333333333333336</v>
      </c>
      <c r="G42" s="283">
        <f>E39*D42</f>
        <v>162</v>
      </c>
    </row>
    <row r="43" spans="1:12" ht="15.75" hidden="1" customHeight="1">
      <c r="G43" s="284">
        <f>G42/C38</f>
        <v>0.33333333333333331</v>
      </c>
    </row>
    <row r="44" spans="1:12" ht="15.75" hidden="1" customHeight="1">
      <c r="G44" s="284">
        <f>G43*100</f>
        <v>33.333333333333329</v>
      </c>
    </row>
    <row r="47" spans="1:12" ht="18" customHeight="1"/>
    <row r="48" spans="1:12" ht="18" customHeight="1"/>
    <row r="49" spans="8:10" ht="18" customHeight="1">
      <c r="H49" s="44" t="s">
        <v>45</v>
      </c>
      <c r="I49" s="45"/>
      <c r="J49" s="45"/>
    </row>
    <row r="50" spans="8:10" ht="18" customHeight="1">
      <c r="H50" s="44" t="s">
        <v>46</v>
      </c>
      <c r="I50" s="45"/>
      <c r="J50" s="45"/>
    </row>
    <row r="51" spans="8:10" ht="18" customHeight="1">
      <c r="H51" s="45"/>
      <c r="I51" s="45"/>
      <c r="J51" s="45"/>
    </row>
    <row r="52" spans="8:10" ht="18" customHeight="1">
      <c r="H52" s="45"/>
      <c r="I52" s="45"/>
      <c r="J52" s="45"/>
    </row>
    <row r="53" spans="8:10" ht="18" customHeight="1">
      <c r="H53" s="438" t="s">
        <v>47</v>
      </c>
      <c r="I53" s="438"/>
      <c r="J53" s="438"/>
    </row>
    <row r="54" spans="8:10" ht="18" customHeight="1">
      <c r="H54" s="44" t="s">
        <v>48</v>
      </c>
      <c r="I54" s="45"/>
      <c r="J54" s="45"/>
    </row>
    <row r="55" spans="8:10" ht="18" customHeight="1"/>
    <row r="56" spans="8:10" ht="18" customHeight="1"/>
  </sheetData>
  <mergeCells count="13">
    <mergeCell ref="A38:B38"/>
    <mergeCell ref="H53:J53"/>
    <mergeCell ref="A9:A11"/>
    <mergeCell ref="B9:B11"/>
    <mergeCell ref="C9:C11"/>
    <mergeCell ref="D9:D11"/>
    <mergeCell ref="H10:H11"/>
    <mergeCell ref="K9:K11"/>
    <mergeCell ref="A1:B3"/>
    <mergeCell ref="I1:J3"/>
    <mergeCell ref="E9:J9"/>
    <mergeCell ref="E10:G10"/>
    <mergeCell ref="I10:J10"/>
  </mergeCells>
  <pageMargins left="0.75" right="0.156944444444444" top="1" bottom="1" header="0.5" footer="0.5"/>
  <pageSetup paperSize="5" scale="8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G46"/>
  <sheetViews>
    <sheetView zoomScale="85" zoomScaleNormal="85" workbookViewId="0">
      <pane ySplit="4" topLeftCell="A5" activePane="bottomLeft" state="frozen"/>
      <selection pane="bottomLeft" activeCell="A3" sqref="A3"/>
    </sheetView>
  </sheetViews>
  <sheetFormatPr defaultColWidth="9" defaultRowHeight="15.5"/>
  <cols>
    <col min="1" max="1" width="6.54296875" style="198" customWidth="1"/>
    <col min="2" max="2" width="26.453125" style="198" customWidth="1"/>
    <col min="3" max="3" width="34.90625" style="198" customWidth="1"/>
    <col min="4" max="4" width="27.08984375" style="198" customWidth="1"/>
    <col min="5" max="5" width="30.6328125" style="198" customWidth="1"/>
    <col min="6" max="16384" width="9" style="198"/>
  </cols>
  <sheetData>
    <row r="1" spans="1:6" ht="22.25" customHeight="1">
      <c r="A1" s="44"/>
    </row>
    <row r="2" spans="1:6" ht="16.75" customHeight="1">
      <c r="A2" s="44" t="s">
        <v>200</v>
      </c>
    </row>
    <row r="3" spans="1:6" ht="19.75" customHeight="1">
      <c r="A3" s="271"/>
    </row>
    <row r="4" spans="1:6" ht="77.5">
      <c r="A4" s="272" t="s">
        <v>110</v>
      </c>
      <c r="B4" s="242" t="s">
        <v>111</v>
      </c>
      <c r="C4" s="273" t="s">
        <v>201</v>
      </c>
      <c r="D4" s="273" t="s">
        <v>202</v>
      </c>
      <c r="E4" s="273" t="s">
        <v>203</v>
      </c>
      <c r="F4" s="274" t="s">
        <v>9</v>
      </c>
    </row>
    <row r="5" spans="1:6" ht="25.25" customHeight="1">
      <c r="A5" s="208">
        <v>1</v>
      </c>
      <c r="B5" s="205" t="s">
        <v>18</v>
      </c>
      <c r="C5" s="206">
        <v>6</v>
      </c>
      <c r="D5" s="206">
        <v>0</v>
      </c>
      <c r="E5" s="206">
        <v>0</v>
      </c>
      <c r="F5" s="221">
        <f t="shared" ref="F5:F30" si="0">SUM(C5:E5)</f>
        <v>6</v>
      </c>
    </row>
    <row r="6" spans="1:6" ht="25.25" customHeight="1">
      <c r="A6" s="208">
        <v>2</v>
      </c>
      <c r="B6" s="275" t="s">
        <v>19</v>
      </c>
      <c r="C6" s="276">
        <v>1</v>
      </c>
      <c r="D6" s="206">
        <v>1</v>
      </c>
      <c r="E6" s="206">
        <v>0</v>
      </c>
      <c r="F6" s="221">
        <f t="shared" si="0"/>
        <v>2</v>
      </c>
    </row>
    <row r="7" spans="1:6" ht="25.25" customHeight="1">
      <c r="A7" s="208">
        <v>3</v>
      </c>
      <c r="B7" s="275" t="s">
        <v>20</v>
      </c>
      <c r="C7" s="207">
        <v>4</v>
      </c>
      <c r="D7" s="277">
        <v>0</v>
      </c>
      <c r="E7" s="276">
        <v>0</v>
      </c>
      <c r="F7" s="221">
        <f t="shared" si="0"/>
        <v>4</v>
      </c>
    </row>
    <row r="8" spans="1:6" ht="25.25" customHeight="1">
      <c r="A8" s="208">
        <v>4</v>
      </c>
      <c r="B8" s="275" t="s">
        <v>21</v>
      </c>
      <c r="C8" s="207">
        <v>1</v>
      </c>
      <c r="D8" s="278">
        <v>1</v>
      </c>
      <c r="E8" s="207">
        <v>0</v>
      </c>
      <c r="F8" s="221">
        <f t="shared" si="0"/>
        <v>2</v>
      </c>
    </row>
    <row r="9" spans="1:6" ht="25.25" customHeight="1">
      <c r="A9" s="208">
        <v>5</v>
      </c>
      <c r="B9" s="275" t="s">
        <v>22</v>
      </c>
      <c r="C9" s="206">
        <v>0</v>
      </c>
      <c r="D9" s="206">
        <v>0</v>
      </c>
      <c r="E9" s="206">
        <v>0</v>
      </c>
      <c r="F9" s="221">
        <f t="shared" si="0"/>
        <v>0</v>
      </c>
    </row>
    <row r="10" spans="1:6" ht="25.25" customHeight="1">
      <c r="A10" s="208">
        <v>6</v>
      </c>
      <c r="B10" s="275" t="s">
        <v>23</v>
      </c>
      <c r="C10" s="206">
        <v>13</v>
      </c>
      <c r="D10" s="206">
        <v>4</v>
      </c>
      <c r="E10" s="206">
        <v>0</v>
      </c>
      <c r="F10" s="221">
        <f t="shared" si="0"/>
        <v>17</v>
      </c>
    </row>
    <row r="11" spans="1:6" ht="25.25" customHeight="1">
      <c r="A11" s="208">
        <v>7</v>
      </c>
      <c r="B11" s="275" t="s">
        <v>204</v>
      </c>
      <c r="C11" s="206">
        <v>2</v>
      </c>
      <c r="D11" s="206">
        <v>3</v>
      </c>
      <c r="E11" s="206">
        <v>0</v>
      </c>
      <c r="F11" s="221">
        <f t="shared" si="0"/>
        <v>5</v>
      </c>
    </row>
    <row r="12" spans="1:6" ht="25.25" customHeight="1">
      <c r="A12" s="208">
        <v>8</v>
      </c>
      <c r="B12" s="275" t="s">
        <v>25</v>
      </c>
      <c r="C12" s="56">
        <v>5</v>
      </c>
      <c r="D12" s="56" t="s">
        <v>26</v>
      </c>
      <c r="E12" s="56" t="s">
        <v>26</v>
      </c>
      <c r="F12" s="221">
        <f t="shared" si="0"/>
        <v>5</v>
      </c>
    </row>
    <row r="13" spans="1:6" ht="25.25" customHeight="1">
      <c r="A13" s="208">
        <v>9</v>
      </c>
      <c r="B13" s="275" t="s">
        <v>27</v>
      </c>
      <c r="C13" s="56">
        <v>2</v>
      </c>
      <c r="D13" s="56">
        <v>4</v>
      </c>
      <c r="E13" s="56" t="s">
        <v>26</v>
      </c>
      <c r="F13" s="221">
        <f t="shared" si="0"/>
        <v>6</v>
      </c>
    </row>
    <row r="14" spans="1:6" ht="25.25" customHeight="1">
      <c r="A14" s="208">
        <v>10</v>
      </c>
      <c r="B14" s="275" t="s">
        <v>28</v>
      </c>
      <c r="C14" s="56">
        <v>2</v>
      </c>
      <c r="D14" s="56" t="s">
        <v>26</v>
      </c>
      <c r="E14" s="56" t="s">
        <v>26</v>
      </c>
      <c r="F14" s="221">
        <f t="shared" si="0"/>
        <v>2</v>
      </c>
    </row>
    <row r="15" spans="1:6" ht="25.25" customHeight="1">
      <c r="A15" s="208">
        <v>11</v>
      </c>
      <c r="B15" s="275" t="s">
        <v>29</v>
      </c>
      <c r="C15" s="56">
        <v>1</v>
      </c>
      <c r="D15" s="56" t="s">
        <v>26</v>
      </c>
      <c r="E15" s="56" t="s">
        <v>26</v>
      </c>
      <c r="F15" s="221">
        <f t="shared" si="0"/>
        <v>1</v>
      </c>
    </row>
    <row r="16" spans="1:6" ht="25.25" customHeight="1">
      <c r="A16" s="208">
        <v>12</v>
      </c>
      <c r="B16" s="275" t="s">
        <v>30</v>
      </c>
      <c r="C16" s="56" t="s">
        <v>26</v>
      </c>
      <c r="D16" s="56" t="s">
        <v>26</v>
      </c>
      <c r="E16" s="56" t="s">
        <v>26</v>
      </c>
      <c r="F16" s="221">
        <f t="shared" si="0"/>
        <v>0</v>
      </c>
    </row>
    <row r="17" spans="1:6" ht="25.25" customHeight="1">
      <c r="A17" s="208">
        <v>13</v>
      </c>
      <c r="B17" s="275" t="s">
        <v>31</v>
      </c>
      <c r="C17" s="56" t="s">
        <v>26</v>
      </c>
      <c r="D17" s="56" t="s">
        <v>26</v>
      </c>
      <c r="E17" s="56" t="s">
        <v>26</v>
      </c>
      <c r="F17" s="221">
        <f t="shared" si="0"/>
        <v>0</v>
      </c>
    </row>
    <row r="18" spans="1:6" ht="25.25" customHeight="1">
      <c r="A18" s="208">
        <v>14</v>
      </c>
      <c r="B18" s="275" t="s">
        <v>32</v>
      </c>
      <c r="C18" s="56">
        <v>2</v>
      </c>
      <c r="D18" s="56">
        <v>2</v>
      </c>
      <c r="E18" s="56" t="s">
        <v>26</v>
      </c>
      <c r="F18" s="221">
        <f t="shared" si="0"/>
        <v>4</v>
      </c>
    </row>
    <row r="19" spans="1:6" ht="25.25" customHeight="1">
      <c r="A19" s="208">
        <v>15</v>
      </c>
      <c r="B19" s="275" t="s">
        <v>33</v>
      </c>
      <c r="C19" s="56" t="s">
        <v>26</v>
      </c>
      <c r="D19" s="56" t="s">
        <v>26</v>
      </c>
      <c r="E19" s="56" t="s">
        <v>26</v>
      </c>
      <c r="F19" s="221">
        <f t="shared" si="0"/>
        <v>0</v>
      </c>
    </row>
    <row r="20" spans="1:6" ht="25.25" customHeight="1">
      <c r="A20" s="208">
        <v>16</v>
      </c>
      <c r="B20" s="275" t="s">
        <v>34</v>
      </c>
      <c r="C20" s="56">
        <v>1</v>
      </c>
      <c r="D20" s="56" t="s">
        <v>26</v>
      </c>
      <c r="E20" s="56" t="s">
        <v>26</v>
      </c>
      <c r="F20" s="221">
        <f t="shared" si="0"/>
        <v>1</v>
      </c>
    </row>
    <row r="21" spans="1:6" ht="25.25" customHeight="1">
      <c r="A21" s="208">
        <v>17</v>
      </c>
      <c r="B21" s="275" t="s">
        <v>35</v>
      </c>
      <c r="C21" s="56">
        <v>2</v>
      </c>
      <c r="D21" s="56">
        <v>2</v>
      </c>
      <c r="E21" s="56" t="s">
        <v>26</v>
      </c>
      <c r="F21" s="221">
        <f t="shared" si="0"/>
        <v>4</v>
      </c>
    </row>
    <row r="22" spans="1:6" ht="25.25" customHeight="1">
      <c r="A22" s="208">
        <v>18</v>
      </c>
      <c r="B22" s="254" t="s">
        <v>36</v>
      </c>
      <c r="C22" s="276">
        <v>0</v>
      </c>
      <c r="D22" s="276">
        <v>8</v>
      </c>
      <c r="E22" s="276">
        <v>0</v>
      </c>
      <c r="F22" s="221">
        <f t="shared" si="0"/>
        <v>8</v>
      </c>
    </row>
    <row r="23" spans="1:6" ht="25.25" customHeight="1">
      <c r="A23" s="208">
        <v>19</v>
      </c>
      <c r="B23" s="255" t="s">
        <v>37</v>
      </c>
      <c r="C23" s="276">
        <v>0</v>
      </c>
      <c r="D23" s="276">
        <v>0</v>
      </c>
      <c r="E23" s="276">
        <v>0</v>
      </c>
      <c r="F23" s="221">
        <f t="shared" si="0"/>
        <v>0</v>
      </c>
    </row>
    <row r="24" spans="1:6" ht="25.25" customHeight="1">
      <c r="A24" s="208">
        <v>20</v>
      </c>
      <c r="B24" s="255" t="s">
        <v>38</v>
      </c>
      <c r="C24" s="276">
        <v>0</v>
      </c>
      <c r="D24" s="276">
        <v>0</v>
      </c>
      <c r="E24" s="276">
        <v>0</v>
      </c>
      <c r="F24" s="221">
        <f t="shared" si="0"/>
        <v>0</v>
      </c>
    </row>
    <row r="25" spans="1:6" ht="25.25" customHeight="1">
      <c r="A25" s="208">
        <v>21</v>
      </c>
      <c r="B25" s="255" t="s">
        <v>39</v>
      </c>
      <c r="C25" s="276">
        <v>0</v>
      </c>
      <c r="D25" s="276">
        <v>0</v>
      </c>
      <c r="E25" s="276">
        <v>0</v>
      </c>
      <c r="F25" s="221">
        <f t="shared" si="0"/>
        <v>0</v>
      </c>
    </row>
    <row r="26" spans="1:6" ht="25.25" customHeight="1">
      <c r="A26" s="208">
        <v>22</v>
      </c>
      <c r="B26" s="255" t="s">
        <v>40</v>
      </c>
      <c r="C26" s="276">
        <v>0</v>
      </c>
      <c r="D26" s="276">
        <v>0</v>
      </c>
      <c r="E26" s="276">
        <v>0</v>
      </c>
      <c r="F26" s="221">
        <f t="shared" si="0"/>
        <v>0</v>
      </c>
    </row>
    <row r="27" spans="1:6" ht="25.25" customHeight="1">
      <c r="A27" s="208">
        <v>23</v>
      </c>
      <c r="B27" s="255" t="s">
        <v>41</v>
      </c>
      <c r="C27" s="276">
        <v>0</v>
      </c>
      <c r="D27" s="276">
        <v>0</v>
      </c>
      <c r="E27" s="276">
        <v>0</v>
      </c>
      <c r="F27" s="221">
        <f t="shared" si="0"/>
        <v>0</v>
      </c>
    </row>
    <row r="28" spans="1:6" ht="25.25" customHeight="1">
      <c r="A28" s="208">
        <v>24</v>
      </c>
      <c r="B28" s="255" t="s">
        <v>42</v>
      </c>
      <c r="C28" s="206">
        <v>0</v>
      </c>
      <c r="D28" s="206">
        <v>1</v>
      </c>
      <c r="E28" s="206">
        <v>0</v>
      </c>
      <c r="F28" s="221">
        <f t="shared" si="0"/>
        <v>1</v>
      </c>
    </row>
    <row r="29" spans="1:6" ht="25.25" customHeight="1">
      <c r="A29" s="208">
        <v>25</v>
      </c>
      <c r="B29" s="255" t="s">
        <v>43</v>
      </c>
      <c r="C29" s="206">
        <v>0</v>
      </c>
      <c r="D29" s="206">
        <v>0</v>
      </c>
      <c r="E29" s="206">
        <v>0</v>
      </c>
      <c r="F29" s="221">
        <f t="shared" si="0"/>
        <v>0</v>
      </c>
    </row>
    <row r="30" spans="1:6" ht="25.25" customHeight="1">
      <c r="A30" s="208">
        <v>26</v>
      </c>
      <c r="B30" s="255" t="s">
        <v>44</v>
      </c>
      <c r="C30" s="206">
        <v>0</v>
      </c>
      <c r="D30" s="206">
        <v>0</v>
      </c>
      <c r="E30" s="206">
        <v>0</v>
      </c>
      <c r="F30" s="221">
        <f t="shared" si="0"/>
        <v>0</v>
      </c>
    </row>
    <row r="31" spans="1:6" ht="25.5" customHeight="1">
      <c r="A31" s="526" t="s">
        <v>9</v>
      </c>
      <c r="B31" s="526"/>
      <c r="C31" s="221"/>
      <c r="D31" s="221"/>
      <c r="E31" s="221"/>
      <c r="F31" s="221">
        <f>SUM(F5:F30)</f>
        <v>68</v>
      </c>
    </row>
    <row r="32" spans="1:6" ht="20.149999999999999" customHeight="1">
      <c r="B32" s="265" t="s">
        <v>193</v>
      </c>
      <c r="C32" s="266">
        <f>F32/'IKU 3A'!C38*100</f>
        <v>13.991769547325102</v>
      </c>
      <c r="D32" s="267">
        <v>1</v>
      </c>
      <c r="E32" s="267">
        <f>SUM(E31:G31)</f>
        <v>68</v>
      </c>
      <c r="F32" s="267">
        <f>E32*D32</f>
        <v>68</v>
      </c>
    </row>
    <row r="33" spans="2:7">
      <c r="D33" s="267" t="s">
        <v>74</v>
      </c>
      <c r="E33" s="267" t="s">
        <v>194</v>
      </c>
      <c r="F33" s="267" t="s">
        <v>195</v>
      </c>
    </row>
    <row r="34" spans="2:7">
      <c r="D34" s="267"/>
      <c r="E34" s="267"/>
      <c r="F34" s="267"/>
    </row>
    <row r="37" spans="2:7" ht="18" customHeight="1">
      <c r="E37" s="44" t="s">
        <v>45</v>
      </c>
      <c r="F37" s="45"/>
      <c r="G37" s="45"/>
    </row>
    <row r="38" spans="2:7" ht="18" customHeight="1">
      <c r="E38" s="44" t="s">
        <v>46</v>
      </c>
      <c r="F38" s="45"/>
      <c r="G38" s="45"/>
    </row>
    <row r="39" spans="2:7" ht="18" customHeight="1">
      <c r="E39" s="45"/>
      <c r="F39" s="45"/>
      <c r="G39" s="45"/>
    </row>
    <row r="40" spans="2:7" ht="18" customHeight="1">
      <c r="E40" s="45"/>
      <c r="F40" s="45"/>
      <c r="G40" s="45"/>
    </row>
    <row r="41" spans="2:7" ht="18" customHeight="1">
      <c r="E41" s="438" t="s">
        <v>47</v>
      </c>
      <c r="F41" s="438"/>
      <c r="G41" s="438"/>
    </row>
    <row r="42" spans="2:7" ht="18" customHeight="1">
      <c r="E42" s="44" t="s">
        <v>48</v>
      </c>
      <c r="F42" s="45"/>
      <c r="G42" s="45"/>
    </row>
    <row r="45" spans="2:7" ht="40.25" customHeight="1">
      <c r="B45" s="221" t="s">
        <v>196</v>
      </c>
      <c r="C45" s="221" t="s">
        <v>197</v>
      </c>
      <c r="D45" s="221" t="s">
        <v>198</v>
      </c>
    </row>
    <row r="46" spans="2:7" ht="40.25" customHeight="1">
      <c r="B46" s="221" t="s">
        <v>205</v>
      </c>
      <c r="C46" s="221">
        <v>1</v>
      </c>
      <c r="D46" s="270">
        <f>F32*C46*100/15</f>
        <v>453.33333333333331</v>
      </c>
    </row>
  </sheetData>
  <mergeCells count="2">
    <mergeCell ref="A31:B31"/>
    <mergeCell ref="E41:G41"/>
  </mergeCells>
  <pageMargins left="0.70866141732283505" right="0.70866141732283505" top="0.74803149606299202" bottom="0.74803149606299202" header="0.511811023622047" footer="0.511811023622047"/>
  <pageSetup paperSize="5" orientation="landscape"/>
  <colBreaks count="1" manualBreakCount="1">
    <brk id="6" max="1048575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2:I52"/>
  <sheetViews>
    <sheetView zoomScale="88" zoomScaleNormal="88" workbookViewId="0">
      <pane ySplit="5" topLeftCell="A32" activePane="bottomLeft" state="frozen"/>
      <selection pane="bottomLeft" activeCell="A34" sqref="A34"/>
    </sheetView>
  </sheetViews>
  <sheetFormatPr defaultColWidth="9" defaultRowHeight="15.5"/>
  <cols>
    <col min="1" max="1" width="5.08984375" style="198" customWidth="1"/>
    <col min="2" max="2" width="28.453125" style="198" customWidth="1"/>
    <col min="3" max="3" width="21.36328125" style="198" customWidth="1"/>
    <col min="4" max="4" width="16.36328125" style="198" customWidth="1"/>
    <col min="5" max="5" width="12.36328125" style="198" customWidth="1"/>
    <col min="6" max="6" width="14.36328125" style="198" customWidth="1"/>
    <col min="7" max="7" width="20.36328125" style="198" customWidth="1"/>
    <col min="8" max="8" width="19.36328125" style="198" customWidth="1"/>
    <col min="9" max="16384" width="9" style="198"/>
  </cols>
  <sheetData>
    <row r="2" spans="1:9" ht="16.25" customHeight="1"/>
    <row r="3" spans="1:9" ht="28.5" customHeight="1">
      <c r="A3" s="44" t="s">
        <v>206</v>
      </c>
    </row>
    <row r="4" spans="1:9" ht="73.5" customHeight="1">
      <c r="A4" s="533" t="s">
        <v>110</v>
      </c>
      <c r="B4" s="533" t="s">
        <v>111</v>
      </c>
      <c r="C4" s="527" t="s">
        <v>207</v>
      </c>
      <c r="D4" s="527" t="s">
        <v>208</v>
      </c>
      <c r="E4" s="528"/>
      <c r="F4" s="528"/>
      <c r="G4" s="527" t="s">
        <v>209</v>
      </c>
      <c r="H4" s="527" t="s">
        <v>210</v>
      </c>
      <c r="I4" s="535" t="s">
        <v>9</v>
      </c>
    </row>
    <row r="5" spans="1:9" ht="49.5" customHeight="1">
      <c r="A5" s="534"/>
      <c r="B5" s="534"/>
      <c r="C5" s="528"/>
      <c r="D5" s="264" t="s">
        <v>211</v>
      </c>
      <c r="E5" s="264" t="s">
        <v>212</v>
      </c>
      <c r="F5" s="264" t="s">
        <v>213</v>
      </c>
      <c r="G5" s="528"/>
      <c r="H5" s="528"/>
      <c r="I5" s="536"/>
    </row>
    <row r="6" spans="1:9" ht="25.25" customHeight="1">
      <c r="A6" s="208">
        <v>1</v>
      </c>
      <c r="B6" s="205" t="s">
        <v>18</v>
      </c>
      <c r="C6" s="206">
        <v>8</v>
      </c>
      <c r="D6" s="206" t="s">
        <v>26</v>
      </c>
      <c r="E6" s="206">
        <v>3</v>
      </c>
      <c r="F6" s="206" t="s">
        <v>26</v>
      </c>
      <c r="G6" s="206" t="s">
        <v>26</v>
      </c>
      <c r="H6" s="206" t="s">
        <v>26</v>
      </c>
      <c r="I6" s="221">
        <f t="shared" ref="I6:I32" si="0">SUM(C6:H6)</f>
        <v>11</v>
      </c>
    </row>
    <row r="7" spans="1:9" ht="25.25" customHeight="1">
      <c r="A7" s="208">
        <v>2</v>
      </c>
      <c r="B7" s="205" t="s">
        <v>19</v>
      </c>
      <c r="C7" s="207">
        <v>1</v>
      </c>
      <c r="D7" s="207">
        <v>0</v>
      </c>
      <c r="E7" s="207">
        <v>0</v>
      </c>
      <c r="F7" s="207">
        <v>0</v>
      </c>
      <c r="G7" s="207">
        <v>0</v>
      </c>
      <c r="H7" s="207">
        <v>0</v>
      </c>
      <c r="I7" s="221">
        <f t="shared" si="0"/>
        <v>1</v>
      </c>
    </row>
    <row r="8" spans="1:9" ht="25.25" customHeight="1">
      <c r="A8" s="208">
        <v>3</v>
      </c>
      <c r="B8" s="205" t="s">
        <v>20</v>
      </c>
      <c r="C8" s="207">
        <v>3</v>
      </c>
      <c r="D8" s="207">
        <v>0</v>
      </c>
      <c r="E8" s="207">
        <v>0</v>
      </c>
      <c r="F8" s="207">
        <v>0</v>
      </c>
      <c r="G8" s="207">
        <v>3</v>
      </c>
      <c r="H8" s="207">
        <v>0</v>
      </c>
      <c r="I8" s="221">
        <f t="shared" si="0"/>
        <v>6</v>
      </c>
    </row>
    <row r="9" spans="1:9" ht="25.25" customHeight="1">
      <c r="A9" s="208">
        <v>4</v>
      </c>
      <c r="B9" s="205" t="s">
        <v>21</v>
      </c>
      <c r="C9" s="207">
        <v>2</v>
      </c>
      <c r="D9" s="207">
        <v>0</v>
      </c>
      <c r="E9" s="207">
        <v>2</v>
      </c>
      <c r="F9" s="207">
        <v>2</v>
      </c>
      <c r="G9" s="207">
        <v>1</v>
      </c>
      <c r="H9" s="207">
        <v>0</v>
      </c>
      <c r="I9" s="221">
        <f t="shared" si="0"/>
        <v>7</v>
      </c>
    </row>
    <row r="10" spans="1:9" ht="25.25" customHeight="1">
      <c r="A10" s="208">
        <v>5</v>
      </c>
      <c r="B10" s="205" t="s">
        <v>22</v>
      </c>
      <c r="C10" s="207">
        <v>0</v>
      </c>
      <c r="D10" s="207">
        <v>0</v>
      </c>
      <c r="E10" s="207">
        <v>0</v>
      </c>
      <c r="F10" s="207">
        <v>0</v>
      </c>
      <c r="G10" s="207">
        <v>0</v>
      </c>
      <c r="H10" s="207">
        <v>0</v>
      </c>
      <c r="I10" s="221">
        <f t="shared" si="0"/>
        <v>0</v>
      </c>
    </row>
    <row r="11" spans="1:9" ht="25.25" customHeight="1">
      <c r="A11" s="208">
        <v>6</v>
      </c>
      <c r="B11" s="205" t="s">
        <v>23</v>
      </c>
      <c r="C11" s="207">
        <v>0</v>
      </c>
      <c r="D11" s="207">
        <v>0</v>
      </c>
      <c r="E11" s="207">
        <v>0</v>
      </c>
      <c r="F11" s="207">
        <v>0</v>
      </c>
      <c r="G11" s="207">
        <v>1</v>
      </c>
      <c r="H11" s="207">
        <v>1</v>
      </c>
      <c r="I11" s="221">
        <f t="shared" si="0"/>
        <v>2</v>
      </c>
    </row>
    <row r="12" spans="1:9" ht="25.25" customHeight="1">
      <c r="A12" s="208">
        <v>7</v>
      </c>
      <c r="B12" s="205" t="s">
        <v>24</v>
      </c>
      <c r="C12" s="207">
        <v>2</v>
      </c>
      <c r="D12" s="207">
        <v>0</v>
      </c>
      <c r="E12" s="207">
        <v>0</v>
      </c>
      <c r="F12" s="207">
        <v>2</v>
      </c>
      <c r="G12" s="207">
        <v>0</v>
      </c>
      <c r="H12" s="207">
        <v>0</v>
      </c>
      <c r="I12" s="221">
        <f t="shared" si="0"/>
        <v>4</v>
      </c>
    </row>
    <row r="13" spans="1:9" ht="25.25" customHeight="1">
      <c r="A13" s="208">
        <v>8</v>
      </c>
      <c r="B13" s="205" t="s">
        <v>25</v>
      </c>
      <c r="C13" s="94">
        <v>5</v>
      </c>
      <c r="D13" s="94" t="s">
        <v>26</v>
      </c>
      <c r="E13" s="94" t="s">
        <v>26</v>
      </c>
      <c r="F13" s="94">
        <v>2</v>
      </c>
      <c r="G13" s="94">
        <v>3</v>
      </c>
      <c r="H13" s="94" t="s">
        <v>26</v>
      </c>
      <c r="I13" s="221">
        <f t="shared" si="0"/>
        <v>10</v>
      </c>
    </row>
    <row r="14" spans="1:9" ht="25.25" customHeight="1">
      <c r="A14" s="208">
        <v>9</v>
      </c>
      <c r="B14" s="205" t="s">
        <v>27</v>
      </c>
      <c r="C14" s="94">
        <v>3</v>
      </c>
      <c r="D14" s="94" t="s">
        <v>26</v>
      </c>
      <c r="E14" s="94">
        <v>5</v>
      </c>
      <c r="F14" s="94" t="s">
        <v>26</v>
      </c>
      <c r="G14" s="94">
        <v>6</v>
      </c>
      <c r="H14" s="94" t="s">
        <v>26</v>
      </c>
      <c r="I14" s="221">
        <f t="shared" si="0"/>
        <v>14</v>
      </c>
    </row>
    <row r="15" spans="1:9" ht="25.25" customHeight="1">
      <c r="A15" s="208">
        <v>10</v>
      </c>
      <c r="B15" s="205" t="s">
        <v>28</v>
      </c>
      <c r="C15" s="94">
        <v>3</v>
      </c>
      <c r="D15" s="94" t="s">
        <v>26</v>
      </c>
      <c r="E15" s="94" t="s">
        <v>26</v>
      </c>
      <c r="F15" s="94" t="s">
        <v>26</v>
      </c>
      <c r="G15" s="94" t="s">
        <v>26</v>
      </c>
      <c r="H15" s="94" t="s">
        <v>26</v>
      </c>
      <c r="I15" s="221">
        <f t="shared" si="0"/>
        <v>3</v>
      </c>
    </row>
    <row r="16" spans="1:9" ht="25.25" customHeight="1">
      <c r="A16" s="208">
        <v>11</v>
      </c>
      <c r="B16" s="205" t="s">
        <v>29</v>
      </c>
      <c r="C16" s="94">
        <v>1</v>
      </c>
      <c r="D16" s="94" t="s">
        <v>26</v>
      </c>
      <c r="E16" s="94">
        <v>1</v>
      </c>
      <c r="F16" s="94" t="s">
        <v>26</v>
      </c>
      <c r="G16" s="94" t="s">
        <v>26</v>
      </c>
      <c r="H16" s="94" t="s">
        <v>26</v>
      </c>
      <c r="I16" s="221">
        <f t="shared" si="0"/>
        <v>2</v>
      </c>
    </row>
    <row r="17" spans="1:9" ht="25.25" customHeight="1">
      <c r="A17" s="208">
        <v>12</v>
      </c>
      <c r="B17" s="205" t="s">
        <v>30</v>
      </c>
      <c r="C17" s="94" t="s">
        <v>26</v>
      </c>
      <c r="D17" s="94" t="s">
        <v>26</v>
      </c>
      <c r="E17" s="94" t="s">
        <v>26</v>
      </c>
      <c r="F17" s="94" t="s">
        <v>26</v>
      </c>
      <c r="G17" s="94" t="s">
        <v>26</v>
      </c>
      <c r="H17" s="94" t="s">
        <v>26</v>
      </c>
      <c r="I17" s="221">
        <f t="shared" si="0"/>
        <v>0</v>
      </c>
    </row>
    <row r="18" spans="1:9" ht="25.25" customHeight="1">
      <c r="A18" s="208">
        <v>13</v>
      </c>
      <c r="B18" s="205" t="s">
        <v>31</v>
      </c>
      <c r="C18" s="94" t="s">
        <v>26</v>
      </c>
      <c r="D18" s="94" t="s">
        <v>26</v>
      </c>
      <c r="E18" s="94" t="s">
        <v>26</v>
      </c>
      <c r="F18" s="94" t="s">
        <v>26</v>
      </c>
      <c r="G18" s="94" t="s">
        <v>26</v>
      </c>
      <c r="H18" s="94" t="s">
        <v>26</v>
      </c>
      <c r="I18" s="221">
        <f t="shared" si="0"/>
        <v>0</v>
      </c>
    </row>
    <row r="19" spans="1:9" ht="25.25" customHeight="1">
      <c r="A19" s="208">
        <v>14</v>
      </c>
      <c r="B19" s="205" t="s">
        <v>32</v>
      </c>
      <c r="C19" s="94" t="s">
        <v>26</v>
      </c>
      <c r="D19" s="94" t="s">
        <v>26</v>
      </c>
      <c r="E19" s="94" t="s">
        <v>26</v>
      </c>
      <c r="F19" s="94" t="s">
        <v>26</v>
      </c>
      <c r="G19" s="94">
        <v>1</v>
      </c>
      <c r="H19" s="94" t="s">
        <v>26</v>
      </c>
      <c r="I19" s="221">
        <f t="shared" si="0"/>
        <v>1</v>
      </c>
    </row>
    <row r="20" spans="1:9" ht="25.25" customHeight="1">
      <c r="A20" s="208">
        <v>15</v>
      </c>
      <c r="B20" s="205" t="s">
        <v>33</v>
      </c>
      <c r="C20" s="94">
        <v>5</v>
      </c>
      <c r="D20" s="94" t="s">
        <v>26</v>
      </c>
      <c r="E20" s="94" t="s">
        <v>26</v>
      </c>
      <c r="F20" s="94" t="s">
        <v>26</v>
      </c>
      <c r="G20" s="94" t="s">
        <v>26</v>
      </c>
      <c r="H20" s="94" t="s">
        <v>26</v>
      </c>
      <c r="I20" s="221">
        <f t="shared" si="0"/>
        <v>5</v>
      </c>
    </row>
    <row r="21" spans="1:9" ht="25.25" customHeight="1">
      <c r="A21" s="208">
        <v>16</v>
      </c>
      <c r="B21" s="205" t="s">
        <v>34</v>
      </c>
      <c r="C21" s="94" t="s">
        <v>26</v>
      </c>
      <c r="D21" s="94" t="s">
        <v>26</v>
      </c>
      <c r="E21" s="94">
        <v>2</v>
      </c>
      <c r="F21" s="94" t="s">
        <v>26</v>
      </c>
      <c r="G21" s="94" t="s">
        <v>26</v>
      </c>
      <c r="H21" s="94" t="s">
        <v>26</v>
      </c>
      <c r="I21" s="221">
        <f t="shared" si="0"/>
        <v>2</v>
      </c>
    </row>
    <row r="22" spans="1:9" ht="25.25" customHeight="1">
      <c r="A22" s="208">
        <v>17</v>
      </c>
      <c r="B22" s="205" t="s">
        <v>35</v>
      </c>
      <c r="C22" s="94">
        <v>2</v>
      </c>
      <c r="D22" s="94" t="s">
        <v>26</v>
      </c>
      <c r="E22" s="94">
        <v>1</v>
      </c>
      <c r="F22" s="94" t="s">
        <v>26</v>
      </c>
      <c r="G22" s="94" t="s">
        <v>26</v>
      </c>
      <c r="H22" s="94" t="s">
        <v>26</v>
      </c>
      <c r="I22" s="221">
        <f t="shared" si="0"/>
        <v>3</v>
      </c>
    </row>
    <row r="23" spans="1:9" ht="25.25" customHeight="1">
      <c r="A23" s="208">
        <v>18</v>
      </c>
      <c r="B23" s="254" t="s">
        <v>36</v>
      </c>
      <c r="C23" s="206">
        <v>0</v>
      </c>
      <c r="D23" s="206">
        <v>0</v>
      </c>
      <c r="E23" s="206">
        <v>0</v>
      </c>
      <c r="F23" s="206">
        <v>0</v>
      </c>
      <c r="G23" s="206">
        <v>0</v>
      </c>
      <c r="H23" s="206">
        <v>0</v>
      </c>
      <c r="I23" s="221">
        <f t="shared" si="0"/>
        <v>0</v>
      </c>
    </row>
    <row r="24" spans="1:9" ht="25.25" customHeight="1">
      <c r="A24" s="208">
        <v>19</v>
      </c>
      <c r="B24" s="255" t="s">
        <v>37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21">
        <f t="shared" si="0"/>
        <v>0</v>
      </c>
    </row>
    <row r="25" spans="1:9" ht="25.25" customHeight="1">
      <c r="A25" s="208">
        <v>20</v>
      </c>
      <c r="B25" s="255" t="s">
        <v>38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21">
        <f t="shared" si="0"/>
        <v>0</v>
      </c>
    </row>
    <row r="26" spans="1:9" ht="25.25" customHeight="1">
      <c r="A26" s="208">
        <v>21</v>
      </c>
      <c r="B26" s="255" t="s">
        <v>39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21">
        <f t="shared" si="0"/>
        <v>0</v>
      </c>
    </row>
    <row r="27" spans="1:9" ht="25.25" customHeight="1">
      <c r="A27" s="208">
        <v>22</v>
      </c>
      <c r="B27" s="255" t="s">
        <v>40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21">
        <f t="shared" si="0"/>
        <v>0</v>
      </c>
    </row>
    <row r="28" spans="1:9" ht="25.25" customHeight="1">
      <c r="A28" s="208">
        <v>23</v>
      </c>
      <c r="B28" s="255" t="s">
        <v>41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21">
        <f t="shared" si="0"/>
        <v>0</v>
      </c>
    </row>
    <row r="29" spans="1:9" ht="25.25" customHeight="1">
      <c r="A29" s="208">
        <v>24</v>
      </c>
      <c r="B29" s="255" t="s">
        <v>43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21">
        <f t="shared" si="0"/>
        <v>0</v>
      </c>
    </row>
    <row r="30" spans="1:9" ht="25.25" customHeight="1">
      <c r="A30" s="208">
        <v>25</v>
      </c>
      <c r="B30" s="256" t="s">
        <v>42</v>
      </c>
      <c r="C30" s="206">
        <v>2</v>
      </c>
      <c r="D30" s="206">
        <v>1</v>
      </c>
      <c r="E30" s="206">
        <v>1</v>
      </c>
      <c r="F30" s="206">
        <v>0</v>
      </c>
      <c r="G30" s="206">
        <v>0</v>
      </c>
      <c r="H30" s="206">
        <v>0</v>
      </c>
      <c r="I30" s="221">
        <f t="shared" si="0"/>
        <v>4</v>
      </c>
    </row>
    <row r="31" spans="1:9" ht="25.25" customHeight="1">
      <c r="A31" s="208">
        <v>26</v>
      </c>
      <c r="B31" s="255" t="s">
        <v>44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21">
        <f t="shared" si="0"/>
        <v>0</v>
      </c>
    </row>
    <row r="32" spans="1:9" ht="22.5" customHeight="1">
      <c r="A32" s="453" t="s">
        <v>9</v>
      </c>
      <c r="B32" s="453"/>
      <c r="C32" s="221">
        <f>SUM(C6:C31)</f>
        <v>37</v>
      </c>
      <c r="D32" s="221">
        <v>0</v>
      </c>
      <c r="E32" s="221">
        <f>SUM(E6:E31)</f>
        <v>15</v>
      </c>
      <c r="F32" s="221">
        <f>SUM(F6:F31)</f>
        <v>6</v>
      </c>
      <c r="G32" s="221">
        <f>SUM(G6:G31)</f>
        <v>15</v>
      </c>
      <c r="H32" s="221">
        <f>SUM(H6:H31)</f>
        <v>1</v>
      </c>
      <c r="I32" s="221">
        <f t="shared" si="0"/>
        <v>74</v>
      </c>
    </row>
    <row r="33" spans="2:9" ht="24" customHeight="1">
      <c r="B33" s="265" t="s">
        <v>193</v>
      </c>
      <c r="C33" s="266">
        <f>F33/'IKU 3A'!C38*100</f>
        <v>11.419753086419753</v>
      </c>
      <c r="D33" s="267">
        <v>0.75</v>
      </c>
      <c r="E33" s="267">
        <f>SUM(C32:H32)</f>
        <v>74</v>
      </c>
      <c r="F33" s="267">
        <f>E33*D33</f>
        <v>55.5</v>
      </c>
    </row>
    <row r="34" spans="2:9">
      <c r="D34" s="267" t="s">
        <v>74</v>
      </c>
      <c r="E34" s="267" t="s">
        <v>194</v>
      </c>
      <c r="F34" s="267" t="s">
        <v>195</v>
      </c>
    </row>
    <row r="35" spans="2:9">
      <c r="C35" s="268"/>
      <c r="D35" s="269"/>
      <c r="E35" s="269"/>
      <c r="F35" s="269"/>
      <c r="G35" s="268"/>
    </row>
    <row r="36" spans="2:9" ht="18" customHeight="1">
      <c r="C36" s="268"/>
      <c r="D36" s="269"/>
      <c r="E36" s="269"/>
      <c r="F36" s="269"/>
      <c r="G36" s="268"/>
    </row>
    <row r="37" spans="2:9" ht="18" customHeight="1">
      <c r="C37" s="268"/>
      <c r="D37" s="269"/>
      <c r="E37" s="269"/>
      <c r="F37" s="269"/>
      <c r="G37" s="44" t="s">
        <v>45</v>
      </c>
      <c r="H37" s="45"/>
      <c r="I37" s="45"/>
    </row>
    <row r="38" spans="2:9" ht="18" customHeight="1">
      <c r="C38" s="268"/>
      <c r="D38" s="269"/>
      <c r="E38" s="269"/>
      <c r="F38" s="269"/>
      <c r="G38" s="44" t="s">
        <v>46</v>
      </c>
      <c r="H38" s="45"/>
      <c r="I38" s="45"/>
    </row>
    <row r="39" spans="2:9" ht="18" customHeight="1">
      <c r="C39" s="268"/>
      <c r="D39" s="269"/>
      <c r="E39" s="269"/>
      <c r="F39" s="269"/>
      <c r="G39" s="45"/>
      <c r="H39" s="45"/>
      <c r="I39" s="45"/>
    </row>
    <row r="40" spans="2:9" ht="18" customHeight="1">
      <c r="C40" s="268"/>
      <c r="D40" s="269"/>
      <c r="E40" s="269"/>
      <c r="F40" s="269"/>
      <c r="G40" s="45"/>
      <c r="H40" s="45"/>
      <c r="I40" s="45"/>
    </row>
    <row r="41" spans="2:9" ht="18" customHeight="1">
      <c r="C41" s="268"/>
      <c r="D41" s="269"/>
      <c r="E41" s="269"/>
      <c r="F41" s="269"/>
      <c r="G41" s="438" t="s">
        <v>47</v>
      </c>
      <c r="H41" s="438"/>
      <c r="I41" s="438"/>
    </row>
    <row r="42" spans="2:9">
      <c r="C42" s="268"/>
      <c r="D42" s="269"/>
      <c r="E42" s="269"/>
      <c r="F42" s="269"/>
      <c r="G42" s="44" t="s">
        <v>48</v>
      </c>
      <c r="H42" s="45"/>
      <c r="I42" s="45"/>
    </row>
    <row r="43" spans="2:9">
      <c r="C43" s="268"/>
      <c r="D43" s="269"/>
      <c r="E43" s="269"/>
      <c r="F43" s="269"/>
      <c r="G43" s="268"/>
    </row>
    <row r="44" spans="2:9">
      <c r="C44" s="268"/>
      <c r="D44" s="269"/>
      <c r="E44" s="269"/>
      <c r="F44" s="269"/>
      <c r="G44" s="268"/>
    </row>
    <row r="45" spans="2:9">
      <c r="C45" s="268"/>
      <c r="D45" s="269"/>
      <c r="E45" s="269"/>
      <c r="F45" s="269"/>
      <c r="G45" s="268"/>
    </row>
    <row r="48" spans="2:9" ht="40.25" customHeight="1">
      <c r="B48" s="221" t="s">
        <v>196</v>
      </c>
      <c r="C48" s="221" t="s">
        <v>197</v>
      </c>
      <c r="D48" s="221" t="s">
        <v>198</v>
      </c>
    </row>
    <row r="49" spans="2:6" ht="40.25" customHeight="1">
      <c r="B49" s="207" t="s">
        <v>214</v>
      </c>
      <c r="C49" s="221">
        <v>0.75</v>
      </c>
      <c r="D49" s="270">
        <f>I32*C49*100/15</f>
        <v>370</v>
      </c>
      <c r="F49" s="198">
        <f>I32*C49</f>
        <v>55.5</v>
      </c>
    </row>
    <row r="50" spans="2:6" ht="40.25" customHeight="1">
      <c r="F50" s="198">
        <f>F49/15</f>
        <v>3.7</v>
      </c>
    </row>
    <row r="51" spans="2:6" ht="40.25" customHeight="1">
      <c r="B51" s="221" t="s">
        <v>215</v>
      </c>
      <c r="C51" s="505" t="s">
        <v>216</v>
      </c>
      <c r="D51" s="506"/>
      <c r="E51" s="529"/>
      <c r="F51" s="198">
        <f>F50*100</f>
        <v>370</v>
      </c>
    </row>
    <row r="52" spans="2:6" ht="54" customHeight="1">
      <c r="B52" s="222">
        <f>D49+'[2]IKU 3B'!D22+'[2]IKU 3A'!G19</f>
        <v>399.66666666666669</v>
      </c>
      <c r="C52" s="530" t="s">
        <v>217</v>
      </c>
      <c r="D52" s="531"/>
      <c r="E52" s="532"/>
    </row>
  </sheetData>
  <mergeCells count="11">
    <mergeCell ref="D4:F4"/>
    <mergeCell ref="A32:B32"/>
    <mergeCell ref="G41:I41"/>
    <mergeCell ref="C51:E51"/>
    <mergeCell ref="C52:E52"/>
    <mergeCell ref="A4:A5"/>
    <mergeCell ref="B4:B5"/>
    <mergeCell ref="C4:C5"/>
    <mergeCell ref="G4:G5"/>
    <mergeCell ref="H4:H5"/>
    <mergeCell ref="I4:I5"/>
  </mergeCells>
  <pageMargins left="0.70866141732283505" right="0.70866141732283505" top="0.74803149606299202" bottom="0.74803149606299202" header="0.511811023622047" footer="0.511811023622047"/>
  <pageSetup paperSize="5" orientation="landscape"/>
  <rowBreaks count="1" manualBreakCount="1">
    <brk id="43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2:K19"/>
  <sheetViews>
    <sheetView workbookViewId="0">
      <selection activeCell="B7" sqref="B7"/>
    </sheetView>
  </sheetViews>
  <sheetFormatPr defaultColWidth="8.6328125" defaultRowHeight="12.5"/>
  <cols>
    <col min="1" max="1" width="17.36328125" customWidth="1"/>
  </cols>
  <sheetData>
    <row r="2" spans="1:8">
      <c r="A2" s="193" t="s">
        <v>218</v>
      </c>
      <c r="B2" s="194">
        <v>15</v>
      </c>
      <c r="C2" s="473" t="s">
        <v>88</v>
      </c>
    </row>
    <row r="3" spans="1:8">
      <c r="A3" s="471" t="s">
        <v>89</v>
      </c>
      <c r="B3" s="472"/>
      <c r="C3" s="474"/>
    </row>
    <row r="4" spans="1:8" ht="37.5">
      <c r="A4" s="31" t="s">
        <v>219</v>
      </c>
      <c r="B4" s="238">
        <f>'IKU 3A'!C39</f>
        <v>33.333333333333329</v>
      </c>
      <c r="C4" s="475">
        <f>B7/B2*100</f>
        <v>391.63237311385461</v>
      </c>
    </row>
    <row r="5" spans="1:8" ht="39" customHeight="1">
      <c r="A5" s="31" t="s">
        <v>220</v>
      </c>
      <c r="B5" s="238">
        <f>'IKU 3B'!C32</f>
        <v>13.991769547325102</v>
      </c>
      <c r="C5" s="475"/>
    </row>
    <row r="6" spans="1:8" ht="50">
      <c r="A6" s="239" t="s">
        <v>221</v>
      </c>
      <c r="B6" s="238">
        <f>'IKU 3C'!C33</f>
        <v>11.419753086419753</v>
      </c>
      <c r="C6" s="473"/>
    </row>
    <row r="7" spans="1:8">
      <c r="A7" s="196" t="s">
        <v>93</v>
      </c>
      <c r="B7" s="34">
        <f>SUM(B4:B6)</f>
        <v>58.744855967078188</v>
      </c>
      <c r="C7" s="473"/>
      <c r="H7" s="195"/>
    </row>
    <row r="8" spans="1:8">
      <c r="A8" s="261"/>
    </row>
    <row r="10" spans="1:8" ht="13">
      <c r="A10" s="262" t="s">
        <v>222</v>
      </c>
      <c r="C10" s="263">
        <f>(B7/'[2]IKU 3A'!C15)*100</f>
        <v>391.63237311385461</v>
      </c>
    </row>
    <row r="18" spans="2:11">
      <c r="K18">
        <f>8.46-7.57</f>
        <v>0.89000000000000057</v>
      </c>
    </row>
    <row r="19" spans="2:11">
      <c r="B19" t="s">
        <v>101</v>
      </c>
    </row>
  </sheetData>
  <mergeCells count="3">
    <mergeCell ref="A3:B3"/>
    <mergeCell ref="C2:C3"/>
    <mergeCell ref="C4:C7"/>
  </mergeCells>
  <pageMargins left="0.75" right="0.75" top="1" bottom="1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P277"/>
  <sheetViews>
    <sheetView topLeftCell="A13" zoomScale="80" zoomScaleNormal="80" workbookViewId="0">
      <selection activeCell="C23" sqref="C23"/>
    </sheetView>
  </sheetViews>
  <sheetFormatPr defaultColWidth="9" defaultRowHeight="15.5"/>
  <cols>
    <col min="1" max="1" width="5.54296875" style="198" customWidth="1"/>
    <col min="2" max="2" width="27.36328125" style="198" customWidth="1"/>
    <col min="3" max="3" width="17.453125" style="198" customWidth="1"/>
    <col min="4" max="4" width="19.36328125" style="198" customWidth="1"/>
    <col min="5" max="5" width="18.6328125" style="198" customWidth="1"/>
    <col min="6" max="6" width="13.6328125" style="198" customWidth="1"/>
    <col min="7" max="7" width="19.453125" style="198" customWidth="1"/>
    <col min="8" max="8" width="13.36328125" style="198" customWidth="1"/>
    <col min="9" max="9" width="10.6328125" style="198" customWidth="1"/>
    <col min="10" max="16384" width="9" style="198"/>
  </cols>
  <sheetData>
    <row r="1" spans="1:9" ht="14" customHeight="1">
      <c r="A1" s="540" t="s">
        <v>0</v>
      </c>
      <c r="B1" s="541"/>
      <c r="H1" s="537" t="s">
        <v>223</v>
      </c>
    </row>
    <row r="2" spans="1:9" ht="14" customHeight="1">
      <c r="A2" s="542"/>
      <c r="B2" s="543"/>
      <c r="H2" s="538"/>
    </row>
    <row r="3" spans="1:9" ht="14" customHeight="1">
      <c r="A3" s="544"/>
      <c r="B3" s="545"/>
      <c r="H3" s="539"/>
    </row>
    <row r="8" spans="1:9">
      <c r="A8" s="199"/>
    </row>
    <row r="10" spans="1:9" ht="77.5">
      <c r="A10" s="200" t="s">
        <v>2</v>
      </c>
      <c r="B10" s="201" t="s">
        <v>3</v>
      </c>
      <c r="C10" s="201" t="s">
        <v>103</v>
      </c>
      <c r="D10" s="244" t="s">
        <v>104</v>
      </c>
      <c r="E10" s="244" t="s">
        <v>105</v>
      </c>
      <c r="F10" s="244" t="s">
        <v>106</v>
      </c>
      <c r="G10" s="244" t="s">
        <v>107</v>
      </c>
      <c r="H10" s="244" t="s">
        <v>108</v>
      </c>
      <c r="I10" s="201" t="s">
        <v>9</v>
      </c>
    </row>
    <row r="11" spans="1:9" ht="26" customHeight="1">
      <c r="A11" s="204">
        <v>1</v>
      </c>
      <c r="B11" s="205" t="s">
        <v>18</v>
      </c>
      <c r="C11" s="206">
        <v>17</v>
      </c>
      <c r="D11" s="206">
        <v>0</v>
      </c>
      <c r="E11" s="206">
        <v>0</v>
      </c>
      <c r="F11" s="206">
        <v>0</v>
      </c>
      <c r="G11" s="206">
        <v>0</v>
      </c>
      <c r="H11" s="206">
        <v>3</v>
      </c>
      <c r="I11" s="259">
        <f t="shared" ref="I11:I36" si="0">SUM(D11:H11)</f>
        <v>3</v>
      </c>
    </row>
    <row r="12" spans="1:9" ht="26" customHeight="1">
      <c r="A12" s="204">
        <v>2</v>
      </c>
      <c r="B12" s="205" t="s">
        <v>19</v>
      </c>
      <c r="C12" s="207">
        <v>24</v>
      </c>
      <c r="D12" s="207">
        <v>0</v>
      </c>
      <c r="E12" s="207">
        <v>0</v>
      </c>
      <c r="F12" s="207">
        <v>0</v>
      </c>
      <c r="G12" s="207">
        <v>0</v>
      </c>
      <c r="H12" s="207">
        <v>0</v>
      </c>
      <c r="I12" s="259">
        <f t="shared" si="0"/>
        <v>0</v>
      </c>
    </row>
    <row r="13" spans="1:9" ht="26" customHeight="1">
      <c r="A13" s="204">
        <v>3</v>
      </c>
      <c r="B13" s="205" t="s">
        <v>20</v>
      </c>
      <c r="C13" s="204">
        <v>15</v>
      </c>
      <c r="D13" s="207">
        <v>2</v>
      </c>
      <c r="E13" s="207">
        <v>0</v>
      </c>
      <c r="F13" s="207">
        <v>0</v>
      </c>
      <c r="G13" s="207">
        <v>0</v>
      </c>
      <c r="H13" s="207">
        <v>0</v>
      </c>
      <c r="I13" s="259">
        <f t="shared" si="0"/>
        <v>2</v>
      </c>
    </row>
    <row r="14" spans="1:9" ht="26" customHeight="1">
      <c r="A14" s="204">
        <v>4</v>
      </c>
      <c r="B14" s="205" t="s">
        <v>21</v>
      </c>
      <c r="C14" s="204">
        <v>10</v>
      </c>
      <c r="D14" s="207">
        <v>2</v>
      </c>
      <c r="E14" s="207">
        <v>9</v>
      </c>
      <c r="F14" s="207">
        <v>0</v>
      </c>
      <c r="G14" s="207">
        <v>0</v>
      </c>
      <c r="H14" s="207">
        <v>1</v>
      </c>
      <c r="I14" s="259">
        <f t="shared" si="0"/>
        <v>12</v>
      </c>
    </row>
    <row r="15" spans="1:9" ht="26" customHeight="1">
      <c r="A15" s="204">
        <v>5</v>
      </c>
      <c r="B15" s="205" t="s">
        <v>22</v>
      </c>
      <c r="C15" s="207">
        <v>15</v>
      </c>
      <c r="D15" s="207">
        <v>0</v>
      </c>
      <c r="E15" s="207">
        <v>3</v>
      </c>
      <c r="F15" s="207">
        <v>0</v>
      </c>
      <c r="G15" s="207">
        <v>0</v>
      </c>
      <c r="H15" s="207">
        <v>0</v>
      </c>
      <c r="I15" s="259">
        <f t="shared" si="0"/>
        <v>3</v>
      </c>
    </row>
    <row r="16" spans="1:9" ht="26" customHeight="1">
      <c r="A16" s="204">
        <v>6</v>
      </c>
      <c r="B16" s="205" t="s">
        <v>23</v>
      </c>
      <c r="C16" s="215">
        <v>13</v>
      </c>
      <c r="D16" s="215">
        <v>12</v>
      </c>
      <c r="E16" s="215">
        <v>2</v>
      </c>
      <c r="F16" s="215">
        <v>0</v>
      </c>
      <c r="G16" s="207">
        <v>0</v>
      </c>
      <c r="H16" s="207">
        <v>2</v>
      </c>
      <c r="I16" s="259">
        <f t="shared" si="0"/>
        <v>16</v>
      </c>
    </row>
    <row r="17" spans="1:9" ht="26" customHeight="1">
      <c r="A17" s="204">
        <v>7</v>
      </c>
      <c r="B17" s="205" t="s">
        <v>24</v>
      </c>
      <c r="C17" s="207">
        <v>8</v>
      </c>
      <c r="D17" s="207">
        <v>0</v>
      </c>
      <c r="E17" s="207">
        <v>5</v>
      </c>
      <c r="F17" s="207">
        <v>1</v>
      </c>
      <c r="G17" s="207">
        <v>0</v>
      </c>
      <c r="H17" s="207">
        <v>0</v>
      </c>
      <c r="I17" s="259">
        <f t="shared" si="0"/>
        <v>6</v>
      </c>
    </row>
    <row r="18" spans="1:9" ht="26" customHeight="1">
      <c r="A18" s="204">
        <v>8</v>
      </c>
      <c r="B18" s="205" t="s">
        <v>25</v>
      </c>
      <c r="C18" s="56">
        <v>16</v>
      </c>
      <c r="D18" s="56">
        <v>5</v>
      </c>
      <c r="E18" s="56">
        <v>5</v>
      </c>
      <c r="F18" s="56" t="s">
        <v>26</v>
      </c>
      <c r="G18" s="56" t="s">
        <v>26</v>
      </c>
      <c r="H18" s="56" t="s">
        <v>26</v>
      </c>
      <c r="I18" s="259">
        <f t="shared" si="0"/>
        <v>10</v>
      </c>
    </row>
    <row r="19" spans="1:9" ht="26" customHeight="1">
      <c r="A19" s="204">
        <v>9</v>
      </c>
      <c r="B19" s="205" t="s">
        <v>27</v>
      </c>
      <c r="C19" s="56">
        <v>23</v>
      </c>
      <c r="D19" s="56">
        <v>3</v>
      </c>
      <c r="E19" s="56">
        <v>3</v>
      </c>
      <c r="F19" s="56">
        <v>1</v>
      </c>
      <c r="G19" s="56" t="s">
        <v>26</v>
      </c>
      <c r="H19" s="56" t="s">
        <v>26</v>
      </c>
      <c r="I19" s="259">
        <f t="shared" si="0"/>
        <v>7</v>
      </c>
    </row>
    <row r="20" spans="1:9" ht="26" customHeight="1">
      <c r="A20" s="204">
        <v>10</v>
      </c>
      <c r="B20" s="205" t="s">
        <v>28</v>
      </c>
      <c r="C20" s="56">
        <v>22</v>
      </c>
      <c r="D20" s="56" t="s">
        <v>26</v>
      </c>
      <c r="E20" s="56">
        <v>3</v>
      </c>
      <c r="F20" s="56" t="s">
        <v>26</v>
      </c>
      <c r="G20" s="56" t="s">
        <v>26</v>
      </c>
      <c r="H20" s="56" t="s">
        <v>26</v>
      </c>
      <c r="I20" s="259">
        <f t="shared" si="0"/>
        <v>3</v>
      </c>
    </row>
    <row r="21" spans="1:9" ht="26" customHeight="1">
      <c r="A21" s="204">
        <v>11</v>
      </c>
      <c r="B21" s="205" t="s">
        <v>29</v>
      </c>
      <c r="C21" s="56">
        <v>14</v>
      </c>
      <c r="D21" s="56">
        <v>1</v>
      </c>
      <c r="E21" s="56">
        <v>2</v>
      </c>
      <c r="F21" s="56" t="s">
        <v>26</v>
      </c>
      <c r="G21" s="56" t="s">
        <v>26</v>
      </c>
      <c r="H21" s="56" t="s">
        <v>26</v>
      </c>
      <c r="I21" s="259">
        <f t="shared" si="0"/>
        <v>3</v>
      </c>
    </row>
    <row r="22" spans="1:9" ht="26" customHeight="1">
      <c r="A22" s="204">
        <v>12</v>
      </c>
      <c r="B22" s="205" t="s">
        <v>30</v>
      </c>
      <c r="C22" s="56" t="s">
        <v>26</v>
      </c>
      <c r="D22" s="56" t="s">
        <v>26</v>
      </c>
      <c r="E22" s="56" t="s">
        <v>26</v>
      </c>
      <c r="F22" s="56" t="s">
        <v>26</v>
      </c>
      <c r="G22" s="56" t="s">
        <v>26</v>
      </c>
      <c r="H22" s="56" t="s">
        <v>26</v>
      </c>
      <c r="I22" s="259">
        <f t="shared" si="0"/>
        <v>0</v>
      </c>
    </row>
    <row r="23" spans="1:9" ht="26" customHeight="1">
      <c r="A23" s="204">
        <v>13</v>
      </c>
      <c r="B23" s="205" t="s">
        <v>31</v>
      </c>
      <c r="C23" s="56" t="s">
        <v>26</v>
      </c>
      <c r="D23" s="56" t="s">
        <v>26</v>
      </c>
      <c r="E23" s="56" t="s">
        <v>26</v>
      </c>
      <c r="F23" s="56" t="s">
        <v>26</v>
      </c>
      <c r="G23" s="56" t="s">
        <v>26</v>
      </c>
      <c r="H23" s="56" t="s">
        <v>26</v>
      </c>
      <c r="I23" s="259">
        <f t="shared" si="0"/>
        <v>0</v>
      </c>
    </row>
    <row r="24" spans="1:9" ht="26" customHeight="1">
      <c r="A24" s="204">
        <v>14</v>
      </c>
      <c r="B24" s="205" t="s">
        <v>32</v>
      </c>
      <c r="C24" s="56">
        <v>8</v>
      </c>
      <c r="D24" s="56">
        <v>2</v>
      </c>
      <c r="E24" s="56" t="s">
        <v>26</v>
      </c>
      <c r="F24" s="56" t="s">
        <v>26</v>
      </c>
      <c r="G24" s="56" t="s">
        <v>26</v>
      </c>
      <c r="H24" s="56" t="s">
        <v>26</v>
      </c>
      <c r="I24" s="259">
        <f t="shared" si="0"/>
        <v>2</v>
      </c>
    </row>
    <row r="25" spans="1:9" ht="26" customHeight="1">
      <c r="A25" s="204">
        <v>15</v>
      </c>
      <c r="B25" s="205" t="s">
        <v>33</v>
      </c>
      <c r="C25" s="56">
        <v>10</v>
      </c>
      <c r="D25" s="56" t="s">
        <v>26</v>
      </c>
      <c r="E25" s="56">
        <v>3</v>
      </c>
      <c r="F25" s="56" t="s">
        <v>26</v>
      </c>
      <c r="G25" s="56" t="s">
        <v>26</v>
      </c>
      <c r="H25" s="56" t="s">
        <v>26</v>
      </c>
      <c r="I25" s="259">
        <f t="shared" si="0"/>
        <v>3</v>
      </c>
    </row>
    <row r="26" spans="1:9" ht="26" customHeight="1">
      <c r="A26" s="204">
        <v>16</v>
      </c>
      <c r="B26" s="205" t="s">
        <v>34</v>
      </c>
      <c r="C26" s="56">
        <v>17</v>
      </c>
      <c r="D26" s="56">
        <v>4</v>
      </c>
      <c r="E26" s="56">
        <v>2</v>
      </c>
      <c r="F26" s="56" t="s">
        <v>26</v>
      </c>
      <c r="G26" s="56" t="s">
        <v>26</v>
      </c>
      <c r="H26" s="56" t="s">
        <v>26</v>
      </c>
      <c r="I26" s="259">
        <f t="shared" si="0"/>
        <v>6</v>
      </c>
    </row>
    <row r="27" spans="1:9" ht="36" customHeight="1">
      <c r="A27" s="204">
        <v>17</v>
      </c>
      <c r="B27" s="205" t="s">
        <v>35</v>
      </c>
      <c r="C27" s="56">
        <v>22</v>
      </c>
      <c r="D27" s="56">
        <v>10</v>
      </c>
      <c r="E27" s="56">
        <v>5</v>
      </c>
      <c r="F27" s="56">
        <v>2</v>
      </c>
      <c r="G27" s="56" t="s">
        <v>26</v>
      </c>
      <c r="H27" s="56" t="s">
        <v>26</v>
      </c>
      <c r="I27" s="259">
        <f t="shared" si="0"/>
        <v>17</v>
      </c>
    </row>
    <row r="28" spans="1:9" ht="26" customHeight="1">
      <c r="A28" s="204">
        <v>18</v>
      </c>
      <c r="B28" s="254" t="s">
        <v>36</v>
      </c>
      <c r="C28" s="211">
        <v>23</v>
      </c>
      <c r="D28" s="213">
        <v>18</v>
      </c>
      <c r="E28" s="213">
        <v>0</v>
      </c>
      <c r="F28" s="213">
        <v>9</v>
      </c>
      <c r="G28" s="213">
        <v>0</v>
      </c>
      <c r="H28" s="213">
        <v>0</v>
      </c>
      <c r="I28" s="259">
        <f t="shared" si="0"/>
        <v>27</v>
      </c>
    </row>
    <row r="29" spans="1:9" ht="26" customHeight="1">
      <c r="A29" s="204">
        <v>19</v>
      </c>
      <c r="B29" s="255" t="s">
        <v>37</v>
      </c>
      <c r="C29" s="211">
        <v>16</v>
      </c>
      <c r="D29" s="212">
        <v>5</v>
      </c>
      <c r="E29" s="212">
        <v>10</v>
      </c>
      <c r="F29" s="212">
        <v>5</v>
      </c>
      <c r="G29" s="212">
        <v>0</v>
      </c>
      <c r="H29" s="212">
        <v>0</v>
      </c>
      <c r="I29" s="259">
        <f t="shared" si="0"/>
        <v>20</v>
      </c>
    </row>
    <row r="30" spans="1:9" ht="26" customHeight="1">
      <c r="A30" s="204">
        <v>20</v>
      </c>
      <c r="B30" s="255" t="s">
        <v>38</v>
      </c>
      <c r="C30" s="211">
        <v>9</v>
      </c>
      <c r="D30" s="212">
        <v>1</v>
      </c>
      <c r="E30" s="212">
        <v>6</v>
      </c>
      <c r="F30" s="212">
        <v>0</v>
      </c>
      <c r="G30" s="212">
        <v>0</v>
      </c>
      <c r="H30" s="212">
        <v>0</v>
      </c>
      <c r="I30" s="259">
        <f t="shared" si="0"/>
        <v>7</v>
      </c>
    </row>
    <row r="31" spans="1:9" ht="26" customHeight="1">
      <c r="A31" s="204">
        <v>21</v>
      </c>
      <c r="B31" s="255" t="s">
        <v>39</v>
      </c>
      <c r="C31" s="212">
        <v>13</v>
      </c>
      <c r="D31" s="212">
        <v>4</v>
      </c>
      <c r="E31" s="212">
        <v>0</v>
      </c>
      <c r="F31" s="212">
        <v>0</v>
      </c>
      <c r="G31" s="212">
        <v>0</v>
      </c>
      <c r="H31" s="212">
        <v>0</v>
      </c>
      <c r="I31" s="259">
        <f t="shared" si="0"/>
        <v>4</v>
      </c>
    </row>
    <row r="32" spans="1:9" ht="26" customHeight="1">
      <c r="A32" s="204">
        <v>22</v>
      </c>
      <c r="B32" s="255" t="s">
        <v>40</v>
      </c>
      <c r="C32" s="212">
        <v>7</v>
      </c>
      <c r="D32" s="212">
        <v>0</v>
      </c>
      <c r="E32" s="212">
        <v>0</v>
      </c>
      <c r="F32" s="212">
        <v>0</v>
      </c>
      <c r="G32" s="212">
        <v>0</v>
      </c>
      <c r="H32" s="212">
        <v>0</v>
      </c>
      <c r="I32" s="259">
        <f t="shared" si="0"/>
        <v>0</v>
      </c>
    </row>
    <row r="33" spans="1:16" ht="26" customHeight="1">
      <c r="A33" s="204">
        <v>23</v>
      </c>
      <c r="B33" s="255" t="s">
        <v>41</v>
      </c>
      <c r="C33" s="212">
        <v>6</v>
      </c>
      <c r="D33" s="212">
        <v>1</v>
      </c>
      <c r="E33" s="212">
        <v>0</v>
      </c>
      <c r="F33" s="212">
        <v>0</v>
      </c>
      <c r="G33" s="212">
        <v>0</v>
      </c>
      <c r="H33" s="212">
        <v>0</v>
      </c>
      <c r="I33" s="259">
        <f t="shared" si="0"/>
        <v>1</v>
      </c>
    </row>
    <row r="34" spans="1:16" ht="26" customHeight="1">
      <c r="A34" s="204">
        <v>24</v>
      </c>
      <c r="B34" s="255" t="s">
        <v>43</v>
      </c>
      <c r="C34" s="212">
        <v>14</v>
      </c>
      <c r="D34" s="213">
        <v>2</v>
      </c>
      <c r="E34" s="213">
        <v>1</v>
      </c>
      <c r="F34" s="213">
        <v>0</v>
      </c>
      <c r="G34" s="213">
        <v>0</v>
      </c>
      <c r="H34" s="213">
        <v>0</v>
      </c>
      <c r="I34" s="259">
        <f t="shared" si="0"/>
        <v>3</v>
      </c>
    </row>
    <row r="35" spans="1:16" ht="26" customHeight="1">
      <c r="A35" s="204">
        <v>25</v>
      </c>
      <c r="B35" s="256" t="s">
        <v>42</v>
      </c>
      <c r="C35" s="212">
        <v>8</v>
      </c>
      <c r="D35" s="257">
        <v>0</v>
      </c>
      <c r="E35" s="213">
        <v>3</v>
      </c>
      <c r="F35" s="213">
        <v>0</v>
      </c>
      <c r="G35" s="213">
        <v>0</v>
      </c>
      <c r="H35" s="213">
        <v>0</v>
      </c>
      <c r="I35" s="259">
        <f t="shared" si="0"/>
        <v>3</v>
      </c>
    </row>
    <row r="36" spans="1:16" ht="26" customHeight="1">
      <c r="A36" s="204">
        <v>26</v>
      </c>
      <c r="B36" s="255" t="s">
        <v>44</v>
      </c>
      <c r="C36" s="212">
        <v>6</v>
      </c>
      <c r="D36" s="214">
        <v>0</v>
      </c>
      <c r="E36" s="212">
        <v>3</v>
      </c>
      <c r="F36" s="212">
        <v>0</v>
      </c>
      <c r="G36" s="212">
        <v>0</v>
      </c>
      <c r="H36" s="212">
        <v>3</v>
      </c>
      <c r="I36" s="259">
        <f t="shared" si="0"/>
        <v>6</v>
      </c>
    </row>
    <row r="37" spans="1:16" ht="26" customHeight="1">
      <c r="A37" s="453" t="s">
        <v>9</v>
      </c>
      <c r="B37" s="453"/>
      <c r="C37" s="127">
        <v>486</v>
      </c>
      <c r="D37" s="198">
        <v>143</v>
      </c>
      <c r="E37" s="198">
        <v>97</v>
      </c>
      <c r="F37" s="198">
        <v>46</v>
      </c>
      <c r="G37" s="198">
        <v>0</v>
      </c>
      <c r="H37" s="198">
        <v>7</v>
      </c>
      <c r="I37" s="198">
        <f>SUM(D37:H37)</f>
        <v>293</v>
      </c>
      <c r="K37" s="198">
        <v>98</v>
      </c>
      <c r="L37" s="198">
        <v>88</v>
      </c>
      <c r="M37" s="198">
        <v>32</v>
      </c>
      <c r="N37" s="198">
        <v>0</v>
      </c>
      <c r="O37" s="198">
        <v>3</v>
      </c>
      <c r="P37" s="198">
        <v>192</v>
      </c>
    </row>
    <row r="38" spans="1:16">
      <c r="B38" s="249" t="s">
        <v>224</v>
      </c>
      <c r="C38" s="250">
        <f>(D38/E38)*60</f>
        <v>36.172839506172835</v>
      </c>
      <c r="D38" s="258">
        <f>SUM(D37:H37)</f>
        <v>293</v>
      </c>
      <c r="E38" s="251">
        <f>C37</f>
        <v>486</v>
      </c>
    </row>
    <row r="39" spans="1:16">
      <c r="D39" s="251" t="s">
        <v>225</v>
      </c>
      <c r="E39" s="251" t="s">
        <v>226</v>
      </c>
    </row>
    <row r="40" spans="1:16">
      <c r="B40" s="199"/>
      <c r="C40" s="199"/>
    </row>
    <row r="41" spans="1:16" ht="18" customHeight="1"/>
    <row r="42" spans="1:16" ht="18" customHeight="1">
      <c r="G42" s="44" t="s">
        <v>45</v>
      </c>
      <c r="H42" s="45"/>
      <c r="I42" s="45"/>
    </row>
    <row r="43" spans="1:16" ht="18" customHeight="1">
      <c r="G43" s="44" t="s">
        <v>46</v>
      </c>
      <c r="H43" s="45"/>
      <c r="I43" s="45"/>
    </row>
    <row r="44" spans="1:16" ht="18" customHeight="1">
      <c r="G44" s="45"/>
      <c r="H44" s="45"/>
      <c r="I44" s="45"/>
    </row>
    <row r="45" spans="1:16" ht="18" customHeight="1">
      <c r="G45" s="45"/>
      <c r="H45" s="45"/>
      <c r="I45" s="45"/>
    </row>
    <row r="46" spans="1:16" ht="18" customHeight="1">
      <c r="G46" s="438" t="s">
        <v>47</v>
      </c>
      <c r="H46" s="438"/>
      <c r="I46" s="438"/>
    </row>
    <row r="47" spans="1:16" ht="18" customHeight="1">
      <c r="G47" s="44" t="s">
        <v>48</v>
      </c>
      <c r="H47" s="45"/>
      <c r="I47" s="45"/>
    </row>
    <row r="48" spans="1:16" ht="18" customHeight="1"/>
    <row r="49" ht="18" customHeight="1"/>
    <row r="223" spans="4:9">
      <c r="D223" s="198">
        <f>SUM(D11:D36)</f>
        <v>72</v>
      </c>
      <c r="I223" s="198">
        <f>SUM(I11:I36)</f>
        <v>164</v>
      </c>
    </row>
    <row r="224" spans="4:9">
      <c r="E224" s="198">
        <f>SUM(E34:E36)</f>
        <v>7</v>
      </c>
      <c r="F224" s="198">
        <f>SUM(F34:F36)</f>
        <v>0</v>
      </c>
      <c r="G224" s="198">
        <f>SUM(G34:G36)</f>
        <v>0</v>
      </c>
      <c r="H224" s="198">
        <f>SUM(H34:H36)</f>
        <v>3</v>
      </c>
    </row>
    <row r="273" spans="2:2">
      <c r="B273" s="260"/>
    </row>
    <row r="274" spans="2:2">
      <c r="B274" s="260"/>
    </row>
    <row r="275" spans="2:2">
      <c r="B275" s="260"/>
    </row>
    <row r="276" spans="2:2">
      <c r="B276" s="260"/>
    </row>
    <row r="277" spans="2:2">
      <c r="B277" s="260"/>
    </row>
  </sheetData>
  <mergeCells count="4">
    <mergeCell ref="A37:B37"/>
    <mergeCell ref="G46:I46"/>
    <mergeCell ref="H1:H3"/>
    <mergeCell ref="A1:B3"/>
  </mergeCells>
  <pageMargins left="0.70866141732283505" right="0.70866141732283505" top="0.74803149606299202" bottom="0.74803149606299202" header="0.511811023622047" footer="0.511811023622047"/>
  <pageSetup paperSize="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4:H53"/>
  <sheetViews>
    <sheetView topLeftCell="A2" zoomScale="80" zoomScaleNormal="80" workbookViewId="0">
      <selection activeCell="A2" sqref="A2"/>
    </sheetView>
  </sheetViews>
  <sheetFormatPr defaultColWidth="9" defaultRowHeight="15.5"/>
  <cols>
    <col min="1" max="1" width="9" style="198"/>
    <col min="2" max="2" width="27.08984375" style="198" customWidth="1"/>
    <col min="3" max="3" width="17.54296875" style="198" customWidth="1"/>
    <col min="4" max="4" width="22.08984375" style="198" customWidth="1"/>
    <col min="5" max="5" width="25.453125" style="198" customWidth="1"/>
    <col min="6" max="6" width="26.36328125" style="198" customWidth="1"/>
    <col min="7" max="16384" width="9" style="198"/>
  </cols>
  <sheetData>
    <row r="4" spans="1:7">
      <c r="A4" s="240" t="s">
        <v>109</v>
      </c>
      <c r="B4" s="241"/>
    </row>
    <row r="5" spans="1:7" ht="29.15" customHeight="1">
      <c r="A5" s="548" t="s">
        <v>110</v>
      </c>
      <c r="B5" s="548" t="s">
        <v>111</v>
      </c>
      <c r="C5" s="463" t="s">
        <v>103</v>
      </c>
      <c r="D5" s="546" t="s">
        <v>112</v>
      </c>
      <c r="E5" s="546"/>
      <c r="F5" s="546"/>
      <c r="G5" s="549" t="s">
        <v>9</v>
      </c>
    </row>
    <row r="6" spans="1:7" ht="62">
      <c r="A6" s="548"/>
      <c r="B6" s="548"/>
      <c r="C6" s="463"/>
      <c r="D6" s="243" t="s">
        <v>113</v>
      </c>
      <c r="E6" s="244" t="s">
        <v>114</v>
      </c>
      <c r="F6" s="244" t="s">
        <v>115</v>
      </c>
      <c r="G6" s="549"/>
    </row>
    <row r="7" spans="1:7" ht="26" customHeight="1">
      <c r="A7" s="208">
        <v>1</v>
      </c>
      <c r="B7" s="205" t="s">
        <v>18</v>
      </c>
      <c r="C7" s="206">
        <v>17</v>
      </c>
      <c r="D7" s="206">
        <v>3</v>
      </c>
      <c r="E7" s="206">
        <v>0</v>
      </c>
      <c r="F7" s="206">
        <v>0</v>
      </c>
      <c r="G7" s="221">
        <f>SUM(D7:F7)</f>
        <v>3</v>
      </c>
    </row>
    <row r="8" spans="1:7" ht="26" customHeight="1">
      <c r="A8" s="208">
        <v>2</v>
      </c>
      <c r="B8" s="205" t="s">
        <v>19</v>
      </c>
      <c r="C8" s="207">
        <v>25</v>
      </c>
      <c r="D8" s="207">
        <v>0</v>
      </c>
      <c r="E8" s="207">
        <v>0</v>
      </c>
      <c r="F8" s="207">
        <v>0</v>
      </c>
      <c r="G8" s="221">
        <f t="shared" ref="G8:G32" si="0">SUM(D8:F8)</f>
        <v>0</v>
      </c>
    </row>
    <row r="9" spans="1:7" ht="26" customHeight="1">
      <c r="A9" s="208">
        <v>3</v>
      </c>
      <c r="B9" s="205" t="s">
        <v>20</v>
      </c>
      <c r="C9" s="204">
        <v>15</v>
      </c>
      <c r="D9" s="207">
        <v>1</v>
      </c>
      <c r="E9" s="207">
        <v>0</v>
      </c>
      <c r="F9" s="207">
        <v>0</v>
      </c>
      <c r="G9" s="221">
        <f t="shared" si="0"/>
        <v>1</v>
      </c>
    </row>
    <row r="10" spans="1:7" ht="26" customHeight="1">
      <c r="A10" s="208">
        <v>4</v>
      </c>
      <c r="B10" s="205" t="s">
        <v>21</v>
      </c>
      <c r="C10" s="204">
        <v>10</v>
      </c>
      <c r="D10" s="207">
        <v>4</v>
      </c>
      <c r="E10" s="207">
        <v>0</v>
      </c>
      <c r="F10" s="207">
        <v>0</v>
      </c>
      <c r="G10" s="221">
        <f t="shared" si="0"/>
        <v>4</v>
      </c>
    </row>
    <row r="11" spans="1:7" ht="26" customHeight="1">
      <c r="A11" s="208">
        <v>5</v>
      </c>
      <c r="B11" s="205" t="s">
        <v>22</v>
      </c>
      <c r="C11" s="207">
        <v>15</v>
      </c>
      <c r="D11" s="207">
        <v>0</v>
      </c>
      <c r="E11" s="207">
        <v>0</v>
      </c>
      <c r="F11" s="207">
        <v>0</v>
      </c>
      <c r="G11" s="221">
        <f t="shared" si="0"/>
        <v>0</v>
      </c>
    </row>
    <row r="12" spans="1:7" ht="26" customHeight="1">
      <c r="A12" s="208">
        <v>6</v>
      </c>
      <c r="B12" s="205" t="s">
        <v>23</v>
      </c>
      <c r="C12" s="207">
        <v>13</v>
      </c>
      <c r="D12" s="207">
        <v>2</v>
      </c>
      <c r="E12" s="207">
        <v>3</v>
      </c>
      <c r="F12" s="207">
        <v>0</v>
      </c>
      <c r="G12" s="221">
        <f t="shared" si="0"/>
        <v>5</v>
      </c>
    </row>
    <row r="13" spans="1:7" ht="26" customHeight="1">
      <c r="A13" s="208">
        <v>7</v>
      </c>
      <c r="B13" s="205" t="s">
        <v>24</v>
      </c>
      <c r="C13" s="207">
        <v>8</v>
      </c>
      <c r="D13" s="207">
        <v>0</v>
      </c>
      <c r="E13" s="207">
        <v>0</v>
      </c>
      <c r="F13" s="207">
        <v>0</v>
      </c>
      <c r="G13" s="221">
        <f t="shared" si="0"/>
        <v>0</v>
      </c>
    </row>
    <row r="14" spans="1:7" ht="26" customHeight="1">
      <c r="A14" s="208">
        <v>8</v>
      </c>
      <c r="B14" s="205" t="s">
        <v>25</v>
      </c>
      <c r="C14" s="56">
        <v>16</v>
      </c>
      <c r="D14" s="94" t="s">
        <v>26</v>
      </c>
      <c r="E14" s="94" t="s">
        <v>26</v>
      </c>
      <c r="F14" s="94" t="s">
        <v>26</v>
      </c>
      <c r="G14" s="221">
        <f t="shared" si="0"/>
        <v>0</v>
      </c>
    </row>
    <row r="15" spans="1:7" ht="26" customHeight="1">
      <c r="A15" s="208">
        <v>9</v>
      </c>
      <c r="B15" s="205" t="s">
        <v>27</v>
      </c>
      <c r="C15" s="56">
        <v>23</v>
      </c>
      <c r="D15" s="94" t="s">
        <v>26</v>
      </c>
      <c r="E15" s="94">
        <v>2</v>
      </c>
      <c r="F15" s="94">
        <v>6</v>
      </c>
      <c r="G15" s="221">
        <f t="shared" si="0"/>
        <v>8</v>
      </c>
    </row>
    <row r="16" spans="1:7" ht="26" customHeight="1">
      <c r="A16" s="208">
        <v>10</v>
      </c>
      <c r="B16" s="205" t="s">
        <v>28</v>
      </c>
      <c r="C16" s="56">
        <v>22</v>
      </c>
      <c r="D16" s="94" t="s">
        <v>26</v>
      </c>
      <c r="E16" s="94" t="s">
        <v>26</v>
      </c>
      <c r="F16" s="94" t="s">
        <v>26</v>
      </c>
      <c r="G16" s="221">
        <f t="shared" si="0"/>
        <v>0</v>
      </c>
    </row>
    <row r="17" spans="1:7" ht="26" customHeight="1">
      <c r="A17" s="208">
        <v>11</v>
      </c>
      <c r="B17" s="205" t="s">
        <v>29</v>
      </c>
      <c r="C17" s="56">
        <v>14</v>
      </c>
      <c r="D17" s="94" t="s">
        <v>26</v>
      </c>
      <c r="E17" s="94" t="s">
        <v>26</v>
      </c>
      <c r="F17" s="94" t="s">
        <v>26</v>
      </c>
      <c r="G17" s="221">
        <f t="shared" si="0"/>
        <v>0</v>
      </c>
    </row>
    <row r="18" spans="1:7" ht="26" customHeight="1">
      <c r="A18" s="208">
        <v>12</v>
      </c>
      <c r="B18" s="205" t="s">
        <v>30</v>
      </c>
      <c r="C18" s="56" t="s">
        <v>26</v>
      </c>
      <c r="D18" s="94" t="s">
        <v>26</v>
      </c>
      <c r="E18" s="94" t="s">
        <v>26</v>
      </c>
      <c r="F18" s="94" t="s">
        <v>26</v>
      </c>
      <c r="G18" s="221">
        <f t="shared" si="0"/>
        <v>0</v>
      </c>
    </row>
    <row r="19" spans="1:7" ht="26" customHeight="1">
      <c r="A19" s="208">
        <v>13</v>
      </c>
      <c r="B19" s="205" t="s">
        <v>31</v>
      </c>
      <c r="C19" s="56" t="s">
        <v>26</v>
      </c>
      <c r="D19" s="94" t="s">
        <v>26</v>
      </c>
      <c r="E19" s="94" t="s">
        <v>26</v>
      </c>
      <c r="F19" s="94" t="s">
        <v>26</v>
      </c>
      <c r="G19" s="221">
        <f t="shared" si="0"/>
        <v>0</v>
      </c>
    </row>
    <row r="20" spans="1:7" ht="26" customHeight="1">
      <c r="A20" s="208">
        <v>14</v>
      </c>
      <c r="B20" s="205" t="s">
        <v>32</v>
      </c>
      <c r="C20" s="56">
        <v>8</v>
      </c>
      <c r="D20" s="94" t="s">
        <v>26</v>
      </c>
      <c r="E20" s="94">
        <v>2</v>
      </c>
      <c r="F20" s="94" t="s">
        <v>26</v>
      </c>
      <c r="G20" s="221">
        <f t="shared" si="0"/>
        <v>2</v>
      </c>
    </row>
    <row r="21" spans="1:7" ht="26" customHeight="1">
      <c r="A21" s="208">
        <v>15</v>
      </c>
      <c r="B21" s="205" t="s">
        <v>33</v>
      </c>
      <c r="C21" s="56">
        <v>10</v>
      </c>
      <c r="D21" s="94" t="s">
        <v>26</v>
      </c>
      <c r="E21" s="94" t="s">
        <v>26</v>
      </c>
      <c r="F21" s="94" t="s">
        <v>26</v>
      </c>
      <c r="G21" s="221">
        <f t="shared" si="0"/>
        <v>0</v>
      </c>
    </row>
    <row r="22" spans="1:7" ht="26" customHeight="1">
      <c r="A22" s="208">
        <v>16</v>
      </c>
      <c r="B22" s="205" t="s">
        <v>34</v>
      </c>
      <c r="C22" s="56">
        <v>17</v>
      </c>
      <c r="D22" s="94" t="s">
        <v>26</v>
      </c>
      <c r="E22" s="94" t="s">
        <v>26</v>
      </c>
      <c r="F22" s="94" t="s">
        <v>26</v>
      </c>
      <c r="G22" s="221">
        <f t="shared" si="0"/>
        <v>0</v>
      </c>
    </row>
    <row r="23" spans="1:7" ht="34" customHeight="1">
      <c r="A23" s="208">
        <v>17</v>
      </c>
      <c r="B23" s="205" t="s">
        <v>35</v>
      </c>
      <c r="C23" s="56">
        <v>22</v>
      </c>
      <c r="D23" s="94" t="s">
        <v>26</v>
      </c>
      <c r="E23" s="94" t="s">
        <v>26</v>
      </c>
      <c r="F23" s="94" t="s">
        <v>26</v>
      </c>
      <c r="G23" s="221">
        <f t="shared" si="0"/>
        <v>0</v>
      </c>
    </row>
    <row r="24" spans="1:7" ht="26" customHeight="1">
      <c r="A24" s="208">
        <v>18</v>
      </c>
      <c r="B24" s="245" t="s">
        <v>36</v>
      </c>
      <c r="C24" s="211">
        <v>23</v>
      </c>
      <c r="D24" s="212">
        <v>0</v>
      </c>
      <c r="E24" s="212">
        <v>0</v>
      </c>
      <c r="F24" s="212">
        <v>0</v>
      </c>
      <c r="G24" s="221">
        <f t="shared" si="0"/>
        <v>0</v>
      </c>
    </row>
    <row r="25" spans="1:7" ht="26" customHeight="1">
      <c r="A25" s="208">
        <v>19</v>
      </c>
      <c r="B25" s="246" t="s">
        <v>37</v>
      </c>
      <c r="C25" s="211">
        <v>16</v>
      </c>
      <c r="D25" s="212">
        <v>0</v>
      </c>
      <c r="E25" s="212">
        <v>0</v>
      </c>
      <c r="F25" s="212">
        <v>0</v>
      </c>
      <c r="G25" s="221">
        <f t="shared" si="0"/>
        <v>0</v>
      </c>
    </row>
    <row r="26" spans="1:7" ht="26" customHeight="1">
      <c r="A26" s="208">
        <v>20</v>
      </c>
      <c r="B26" s="246" t="s">
        <v>38</v>
      </c>
      <c r="C26" s="211">
        <v>9</v>
      </c>
      <c r="D26" s="212">
        <v>0</v>
      </c>
      <c r="E26" s="212">
        <v>0</v>
      </c>
      <c r="F26" s="212">
        <v>0</v>
      </c>
      <c r="G26" s="221">
        <f t="shared" si="0"/>
        <v>0</v>
      </c>
    </row>
    <row r="27" spans="1:7" ht="26" customHeight="1">
      <c r="A27" s="208">
        <v>21</v>
      </c>
      <c r="B27" s="246" t="s">
        <v>39</v>
      </c>
      <c r="C27" s="212">
        <v>13</v>
      </c>
      <c r="D27" s="212">
        <v>0</v>
      </c>
      <c r="E27" s="212">
        <v>0</v>
      </c>
      <c r="F27" s="212">
        <v>0</v>
      </c>
      <c r="G27" s="221">
        <f t="shared" si="0"/>
        <v>0</v>
      </c>
    </row>
    <row r="28" spans="1:7" ht="26" customHeight="1">
      <c r="A28" s="208">
        <v>22</v>
      </c>
      <c r="B28" s="246" t="s">
        <v>40</v>
      </c>
      <c r="C28" s="212">
        <v>7</v>
      </c>
      <c r="D28" s="212">
        <v>0</v>
      </c>
      <c r="E28" s="212">
        <v>0</v>
      </c>
      <c r="F28" s="212">
        <v>0</v>
      </c>
      <c r="G28" s="221">
        <f t="shared" si="0"/>
        <v>0</v>
      </c>
    </row>
    <row r="29" spans="1:7" ht="26" customHeight="1">
      <c r="A29" s="208">
        <v>23</v>
      </c>
      <c r="B29" s="246" t="s">
        <v>41</v>
      </c>
      <c r="C29" s="212">
        <v>6</v>
      </c>
      <c r="D29" s="212">
        <v>0</v>
      </c>
      <c r="E29" s="212">
        <v>0</v>
      </c>
      <c r="F29" s="212">
        <v>0</v>
      </c>
      <c r="G29" s="221">
        <f t="shared" si="0"/>
        <v>0</v>
      </c>
    </row>
    <row r="30" spans="1:7" ht="26" customHeight="1">
      <c r="A30" s="208">
        <v>24</v>
      </c>
      <c r="B30" s="246" t="s">
        <v>42</v>
      </c>
      <c r="C30" s="212">
        <v>14</v>
      </c>
      <c r="D30" s="212">
        <v>0</v>
      </c>
      <c r="E30" s="212">
        <v>0</v>
      </c>
      <c r="F30" s="212">
        <v>0</v>
      </c>
      <c r="G30" s="221">
        <f t="shared" si="0"/>
        <v>0</v>
      </c>
    </row>
    <row r="31" spans="1:7" ht="26" customHeight="1">
      <c r="A31" s="208">
        <v>25</v>
      </c>
      <c r="B31" s="246" t="s">
        <v>43</v>
      </c>
      <c r="C31" s="212">
        <v>8</v>
      </c>
      <c r="D31" s="212">
        <v>0</v>
      </c>
      <c r="E31" s="212">
        <v>0</v>
      </c>
      <c r="F31" s="212">
        <v>0</v>
      </c>
      <c r="G31" s="221">
        <f t="shared" si="0"/>
        <v>0</v>
      </c>
    </row>
    <row r="32" spans="1:7" ht="26" customHeight="1">
      <c r="A32" s="208">
        <v>26</v>
      </c>
      <c r="B32" s="247" t="s">
        <v>44</v>
      </c>
      <c r="C32" s="212">
        <v>6</v>
      </c>
      <c r="D32" s="212">
        <v>0</v>
      </c>
      <c r="E32" s="212">
        <v>0</v>
      </c>
      <c r="F32" s="212">
        <v>0</v>
      </c>
      <c r="G32" s="221">
        <f t="shared" si="0"/>
        <v>0</v>
      </c>
    </row>
    <row r="33" spans="1:8" ht="26" customHeight="1">
      <c r="A33" s="547" t="s">
        <v>9</v>
      </c>
      <c r="B33" s="547"/>
      <c r="C33" s="221">
        <v>486</v>
      </c>
      <c r="D33" s="221">
        <f>SUM(D7:D32)</f>
        <v>10</v>
      </c>
      <c r="E33" s="221">
        <f>SUM(E7:E32)</f>
        <v>7</v>
      </c>
      <c r="F33" s="221">
        <f>SUM(F7:F32)</f>
        <v>6</v>
      </c>
      <c r="G33" s="221">
        <v>52</v>
      </c>
    </row>
    <row r="34" spans="1:8" ht="18" customHeight="1">
      <c r="B34" s="249" t="s">
        <v>227</v>
      </c>
      <c r="C34" s="250">
        <f>(D34/E34)*40</f>
        <v>4.2798353909465021</v>
      </c>
      <c r="D34" s="251">
        <v>52</v>
      </c>
      <c r="E34" s="251">
        <f>C33</f>
        <v>486</v>
      </c>
    </row>
    <row r="35" spans="1:8">
      <c r="D35" s="251" t="s">
        <v>228</v>
      </c>
      <c r="E35" s="251" t="s">
        <v>229</v>
      </c>
    </row>
    <row r="36" spans="1:8">
      <c r="D36" s="252"/>
      <c r="E36" s="252"/>
    </row>
    <row r="37" spans="1:8" ht="18" customHeight="1">
      <c r="D37" s="252"/>
      <c r="E37" s="252"/>
    </row>
    <row r="38" spans="1:8" ht="18" customHeight="1">
      <c r="D38" s="252"/>
      <c r="E38" s="252"/>
      <c r="F38" s="44" t="s">
        <v>45</v>
      </c>
      <c r="G38" s="45"/>
      <c r="H38" s="45"/>
    </row>
    <row r="39" spans="1:8" ht="18" customHeight="1">
      <c r="D39" s="252"/>
      <c r="E39" s="252"/>
      <c r="F39" s="44" t="s">
        <v>46</v>
      </c>
      <c r="G39" s="45"/>
      <c r="H39" s="45"/>
    </row>
    <row r="40" spans="1:8" ht="18" customHeight="1">
      <c r="D40" s="252"/>
      <c r="E40" s="252"/>
      <c r="F40" s="45"/>
      <c r="G40" s="45"/>
      <c r="H40" s="45"/>
    </row>
    <row r="41" spans="1:8" ht="18" customHeight="1">
      <c r="D41" s="252"/>
      <c r="E41" s="252"/>
      <c r="F41" s="45"/>
      <c r="G41" s="45"/>
      <c r="H41" s="45"/>
    </row>
    <row r="42" spans="1:8" ht="18" customHeight="1">
      <c r="D42" s="252"/>
      <c r="E42" s="252"/>
      <c r="F42" s="438" t="s">
        <v>47</v>
      </c>
      <c r="G42" s="438"/>
      <c r="H42" s="438"/>
    </row>
    <row r="43" spans="1:8" ht="18" customHeight="1">
      <c r="D43" s="252"/>
      <c r="E43" s="252"/>
      <c r="F43" s="44" t="s">
        <v>48</v>
      </c>
      <c r="G43" s="45"/>
      <c r="H43" s="45"/>
    </row>
    <row r="44" spans="1:8" ht="18" customHeight="1">
      <c r="D44" s="252"/>
      <c r="E44" s="252"/>
    </row>
    <row r="45" spans="1:8" ht="18" customHeight="1">
      <c r="D45" s="252"/>
      <c r="E45" s="252"/>
    </row>
    <row r="46" spans="1:8">
      <c r="D46" s="252"/>
      <c r="E46" s="252"/>
    </row>
    <row r="47" spans="1:8">
      <c r="D47" s="252"/>
      <c r="E47" s="252"/>
    </row>
    <row r="48" spans="1:8">
      <c r="D48" s="252"/>
      <c r="E48" s="252"/>
    </row>
    <row r="49" spans="1:7">
      <c r="D49" s="252"/>
      <c r="E49" s="252"/>
    </row>
    <row r="50" spans="1:7">
      <c r="D50" s="252"/>
      <c r="E50" s="252"/>
    </row>
    <row r="51" spans="1:7">
      <c r="B51" s="199"/>
      <c r="C51" s="199"/>
    </row>
    <row r="52" spans="1:7">
      <c r="A52" s="197"/>
      <c r="B52" s="221" t="s">
        <v>116</v>
      </c>
      <c r="C52" s="221" t="s">
        <v>117</v>
      </c>
      <c r="D52" s="197"/>
      <c r="E52" s="197"/>
      <c r="F52" s="197"/>
      <c r="G52" s="197"/>
    </row>
    <row r="53" spans="1:7" ht="31">
      <c r="A53" s="197"/>
      <c r="B53" s="207" t="s">
        <v>118</v>
      </c>
      <c r="C53" s="221">
        <f>('[3]IKU 4A'!I14/301*60)+('IKU 4B'!G33/301*40)</f>
        <v>9.9003322259136208</v>
      </c>
      <c r="D53" s="253">
        <f>(D34/E34)*40</f>
        <v>4.2798353909465021</v>
      </c>
      <c r="E53" s="197"/>
      <c r="F53" s="197"/>
      <c r="G53" s="197"/>
    </row>
  </sheetData>
  <mergeCells count="7">
    <mergeCell ref="D5:F5"/>
    <mergeCell ref="A33:B33"/>
    <mergeCell ref="F42:H42"/>
    <mergeCell ref="A5:A6"/>
    <mergeCell ref="B5:B6"/>
    <mergeCell ref="C5:C6"/>
    <mergeCell ref="G5:G6"/>
  </mergeCells>
  <pageMargins left="0.70866141732283505" right="0.70866141732283505" top="0.74803149606299202" bottom="0.74803149606299202" header="0.511811023622047" footer="0.511811023622047"/>
  <pageSetup paperSize="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H5"/>
  <sheetViews>
    <sheetView workbookViewId="0">
      <selection activeCell="K10" sqref="K10"/>
    </sheetView>
  </sheetViews>
  <sheetFormatPr defaultColWidth="8.6328125" defaultRowHeight="12.5"/>
  <cols>
    <col min="1" max="1" width="27.54296875" customWidth="1"/>
  </cols>
  <sheetData>
    <row r="1" spans="1:8">
      <c r="A1" s="193" t="s">
        <v>100</v>
      </c>
      <c r="B1" s="236">
        <v>15</v>
      </c>
    </row>
    <row r="2" spans="1:8" ht="2.4" customHeight="1">
      <c r="A2" s="237"/>
      <c r="B2" s="237"/>
      <c r="H2" s="195"/>
    </row>
    <row r="3" spans="1:8" ht="26.15" customHeight="1">
      <c r="A3" s="31" t="s">
        <v>230</v>
      </c>
      <c r="B3" s="238">
        <f>'IKU 4A'!C38</f>
        <v>36.172839506172835</v>
      </c>
    </row>
    <row r="4" spans="1:8" ht="38.15" customHeight="1">
      <c r="A4" s="239" t="s">
        <v>231</v>
      </c>
      <c r="B4" s="238">
        <f>'IKU 4B'!C34</f>
        <v>4.2798353909465021</v>
      </c>
    </row>
    <row r="5" spans="1:8">
      <c r="B5" s="34">
        <f>B3+B4</f>
        <v>40.452674897119337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  <outlinePr summaryBelow="0" summaryRight="0"/>
  </sheetPr>
  <dimension ref="A1:N75"/>
  <sheetViews>
    <sheetView topLeftCell="D37" zoomScale="80" zoomScaleNormal="80" workbookViewId="0">
      <selection activeCell="F72" sqref="F72"/>
    </sheetView>
  </sheetViews>
  <sheetFormatPr defaultColWidth="14.453125" defaultRowHeight="15.75" customHeight="1"/>
  <cols>
    <col min="1" max="1" width="7.08984375" style="198" customWidth="1"/>
    <col min="2" max="2" width="28.08984375" style="198" customWidth="1"/>
    <col min="3" max="3" width="14.453125" style="198"/>
    <col min="4" max="4" width="14.453125" style="198" customWidth="1"/>
    <col min="5" max="5" width="15.08984375" style="198" customWidth="1"/>
    <col min="6" max="6" width="17.6328125" style="198" customWidth="1"/>
    <col min="7" max="8" width="9.08984375" style="198" customWidth="1"/>
    <col min="9" max="9" width="9.6328125" style="198" customWidth="1"/>
    <col min="10" max="10" width="9.54296875" style="198" customWidth="1"/>
    <col min="11" max="11" width="10" style="198" customWidth="1"/>
    <col min="12" max="12" width="10.453125" style="198" customWidth="1"/>
    <col min="13" max="16384" width="14.453125" style="198"/>
  </cols>
  <sheetData>
    <row r="1" spans="1:14" ht="14" customHeight="1">
      <c r="A1" s="540" t="s">
        <v>0</v>
      </c>
      <c r="B1" s="541"/>
      <c r="K1" s="537" t="s">
        <v>232</v>
      </c>
    </row>
    <row r="2" spans="1:14" ht="14" customHeight="1">
      <c r="A2" s="542"/>
      <c r="B2" s="543"/>
      <c r="K2" s="538"/>
    </row>
    <row r="3" spans="1:14" ht="14" customHeight="1">
      <c r="A3" s="544"/>
      <c r="B3" s="545"/>
      <c r="K3" s="539"/>
    </row>
    <row r="8" spans="1:14" ht="15.75" customHeight="1">
      <c r="A8" s="199"/>
    </row>
    <row r="10" spans="1:14" ht="24.5" customHeight="1">
      <c r="A10" s="439" t="s">
        <v>2</v>
      </c>
      <c r="B10" s="463" t="s">
        <v>3</v>
      </c>
      <c r="C10" s="441" t="s">
        <v>233</v>
      </c>
      <c r="D10" s="554" t="s">
        <v>234</v>
      </c>
      <c r="E10" s="554"/>
      <c r="F10" s="554"/>
      <c r="G10" s="554"/>
      <c r="H10" s="554"/>
      <c r="I10" s="554"/>
      <c r="J10" s="554"/>
      <c r="K10" s="554"/>
      <c r="L10" s="439" t="s">
        <v>9</v>
      </c>
    </row>
    <row r="11" spans="1:14" ht="24.5" customHeight="1">
      <c r="A11" s="439"/>
      <c r="B11" s="463"/>
      <c r="C11" s="441"/>
      <c r="D11" s="555" t="s">
        <v>235</v>
      </c>
      <c r="E11" s="555"/>
      <c r="F11" s="555"/>
      <c r="G11" s="554" t="s">
        <v>236</v>
      </c>
      <c r="H11" s="554"/>
      <c r="I11" s="556" t="s">
        <v>237</v>
      </c>
      <c r="J11" s="556"/>
      <c r="K11" s="556"/>
      <c r="L11" s="439"/>
    </row>
    <row r="12" spans="1:14" ht="53.75" customHeight="1">
      <c r="A12" s="444"/>
      <c r="B12" s="444"/>
      <c r="C12" s="444"/>
      <c r="D12" s="202" t="s">
        <v>238</v>
      </c>
      <c r="E12" s="202" t="s">
        <v>239</v>
      </c>
      <c r="F12" s="202" t="s">
        <v>240</v>
      </c>
      <c r="G12" s="203" t="s">
        <v>241</v>
      </c>
      <c r="H12" s="203" t="s">
        <v>242</v>
      </c>
      <c r="I12" s="203" t="s">
        <v>243</v>
      </c>
      <c r="J12" s="203" t="s">
        <v>244</v>
      </c>
      <c r="K12" s="203" t="s">
        <v>245</v>
      </c>
      <c r="L12" s="444"/>
    </row>
    <row r="13" spans="1:14" ht="25.25" customHeight="1">
      <c r="A13" s="204">
        <v>1</v>
      </c>
      <c r="B13" s="205" t="s">
        <v>18</v>
      </c>
      <c r="C13" s="206">
        <v>17</v>
      </c>
      <c r="D13" s="206">
        <v>5</v>
      </c>
      <c r="E13" s="206">
        <v>5</v>
      </c>
      <c r="F13" s="206"/>
      <c r="G13" s="206"/>
      <c r="H13" s="206"/>
      <c r="I13" s="206"/>
      <c r="J13" s="206"/>
      <c r="K13" s="206"/>
      <c r="L13" s="204">
        <f t="shared" ref="L13:L38" si="0">SUM(D13:K13)</f>
        <v>10</v>
      </c>
      <c r="N13" s="45"/>
    </row>
    <row r="14" spans="1:14" ht="25.25" customHeight="1">
      <c r="A14" s="204">
        <v>2</v>
      </c>
      <c r="B14" s="205" t="s">
        <v>19</v>
      </c>
      <c r="C14" s="207">
        <v>24</v>
      </c>
      <c r="D14" s="207">
        <v>4</v>
      </c>
      <c r="E14" s="207">
        <v>47</v>
      </c>
      <c r="F14" s="207">
        <v>21</v>
      </c>
      <c r="G14" s="207">
        <v>0</v>
      </c>
      <c r="H14" s="207">
        <v>1</v>
      </c>
      <c r="I14" s="207">
        <v>0</v>
      </c>
      <c r="J14" s="207">
        <v>0</v>
      </c>
      <c r="K14" s="207">
        <v>0</v>
      </c>
      <c r="L14" s="204">
        <f t="shared" si="0"/>
        <v>73</v>
      </c>
      <c r="N14" s="45"/>
    </row>
    <row r="15" spans="1:14" ht="25.25" customHeight="1">
      <c r="A15" s="204">
        <v>3</v>
      </c>
      <c r="B15" s="205" t="s">
        <v>20</v>
      </c>
      <c r="C15" s="204">
        <v>15</v>
      </c>
      <c r="D15" s="207">
        <v>14</v>
      </c>
      <c r="E15" s="207">
        <v>8</v>
      </c>
      <c r="F15" s="207">
        <v>42</v>
      </c>
      <c r="G15" s="207">
        <v>0</v>
      </c>
      <c r="H15" s="208">
        <v>11</v>
      </c>
      <c r="I15" s="207">
        <v>0</v>
      </c>
      <c r="J15" s="207">
        <v>22</v>
      </c>
      <c r="K15" s="207">
        <v>0</v>
      </c>
      <c r="L15" s="204">
        <f t="shared" si="0"/>
        <v>97</v>
      </c>
      <c r="N15" s="45"/>
    </row>
    <row r="16" spans="1:14" ht="25.25" customHeight="1">
      <c r="A16" s="204">
        <v>4</v>
      </c>
      <c r="B16" s="205" t="s">
        <v>21</v>
      </c>
      <c r="C16" s="204">
        <v>10</v>
      </c>
      <c r="D16" s="208">
        <v>18</v>
      </c>
      <c r="E16" s="208">
        <v>2</v>
      </c>
      <c r="F16" s="208">
        <v>101</v>
      </c>
      <c r="G16" s="207">
        <v>0</v>
      </c>
      <c r="H16" s="208">
        <v>0</v>
      </c>
      <c r="I16" s="207">
        <v>0</v>
      </c>
      <c r="J16" s="208">
        <v>22</v>
      </c>
      <c r="K16" s="207">
        <v>0</v>
      </c>
      <c r="L16" s="204">
        <f t="shared" si="0"/>
        <v>143</v>
      </c>
      <c r="N16" s="45"/>
    </row>
    <row r="17" spans="1:14" ht="25.25" customHeight="1">
      <c r="A17" s="204">
        <v>5</v>
      </c>
      <c r="B17" s="205" t="s">
        <v>22</v>
      </c>
      <c r="C17" s="209">
        <v>15</v>
      </c>
      <c r="D17" s="209">
        <v>0</v>
      </c>
      <c r="E17" s="209">
        <v>0</v>
      </c>
      <c r="F17" s="209">
        <v>0</v>
      </c>
      <c r="G17" s="209">
        <v>0</v>
      </c>
      <c r="H17" s="209">
        <v>0</v>
      </c>
      <c r="I17" s="209">
        <v>0</v>
      </c>
      <c r="J17" s="209">
        <v>0</v>
      </c>
      <c r="K17" s="209">
        <v>0</v>
      </c>
      <c r="L17" s="204">
        <f t="shared" si="0"/>
        <v>0</v>
      </c>
      <c r="N17" s="45"/>
    </row>
    <row r="18" spans="1:14" ht="25.25" customHeight="1">
      <c r="A18" s="204">
        <v>6</v>
      </c>
      <c r="B18" s="205" t="s">
        <v>23</v>
      </c>
      <c r="C18" s="209">
        <v>13</v>
      </c>
      <c r="D18" s="209">
        <v>0</v>
      </c>
      <c r="E18" s="209">
        <v>15</v>
      </c>
      <c r="F18" s="209">
        <v>2</v>
      </c>
      <c r="G18" s="209">
        <v>0</v>
      </c>
      <c r="H18" s="209">
        <v>0</v>
      </c>
      <c r="I18" s="209">
        <v>0</v>
      </c>
      <c r="J18" s="209">
        <v>0</v>
      </c>
      <c r="K18" s="209">
        <v>0</v>
      </c>
      <c r="L18" s="204">
        <f t="shared" si="0"/>
        <v>17</v>
      </c>
      <c r="N18" s="45"/>
    </row>
    <row r="19" spans="1:14" ht="25.25" customHeight="1">
      <c r="A19" s="204">
        <v>7</v>
      </c>
      <c r="B19" s="205" t="s">
        <v>24</v>
      </c>
      <c r="C19" s="209">
        <v>8</v>
      </c>
      <c r="D19" s="209">
        <v>46</v>
      </c>
      <c r="E19" s="209">
        <v>0</v>
      </c>
      <c r="F19" s="209">
        <v>0</v>
      </c>
      <c r="G19" s="209">
        <v>5</v>
      </c>
      <c r="H19" s="209">
        <v>0</v>
      </c>
      <c r="I19" s="209">
        <v>0</v>
      </c>
      <c r="J19" s="209">
        <v>0</v>
      </c>
      <c r="K19" s="209">
        <v>0</v>
      </c>
      <c r="L19" s="204">
        <f t="shared" si="0"/>
        <v>51</v>
      </c>
      <c r="N19" s="45"/>
    </row>
    <row r="20" spans="1:14" ht="25.25" customHeight="1">
      <c r="A20" s="204">
        <v>8</v>
      </c>
      <c r="B20" s="205" t="s">
        <v>25</v>
      </c>
      <c r="C20" s="56">
        <v>16</v>
      </c>
      <c r="D20" s="210">
        <v>16</v>
      </c>
      <c r="E20" s="210">
        <v>16</v>
      </c>
      <c r="F20" s="210" t="s">
        <v>26</v>
      </c>
      <c r="G20" s="210">
        <v>1</v>
      </c>
      <c r="H20" s="210">
        <v>1</v>
      </c>
      <c r="I20" s="210" t="s">
        <v>26</v>
      </c>
      <c r="J20" s="210">
        <v>1</v>
      </c>
      <c r="K20" s="210">
        <v>1</v>
      </c>
      <c r="L20" s="204">
        <f t="shared" si="0"/>
        <v>36</v>
      </c>
      <c r="N20" s="45"/>
    </row>
    <row r="21" spans="1:14" ht="25.25" customHeight="1">
      <c r="A21" s="204">
        <v>9</v>
      </c>
      <c r="B21" s="205" t="s">
        <v>27</v>
      </c>
      <c r="C21" s="56">
        <v>23</v>
      </c>
      <c r="D21" s="210">
        <v>1</v>
      </c>
      <c r="E21" s="210">
        <v>2</v>
      </c>
      <c r="F21" s="210">
        <v>4</v>
      </c>
      <c r="G21" s="210">
        <v>4</v>
      </c>
      <c r="H21" s="210">
        <v>4</v>
      </c>
      <c r="I21" s="210">
        <v>2</v>
      </c>
      <c r="J21" s="210">
        <v>11</v>
      </c>
      <c r="K21" s="210">
        <v>1</v>
      </c>
      <c r="L21" s="204">
        <f t="shared" si="0"/>
        <v>29</v>
      </c>
      <c r="N21" s="45"/>
    </row>
    <row r="22" spans="1:14" ht="25.25" customHeight="1">
      <c r="A22" s="204">
        <v>10</v>
      </c>
      <c r="B22" s="205" t="s">
        <v>28</v>
      </c>
      <c r="C22" s="56">
        <v>22</v>
      </c>
      <c r="D22" s="210">
        <v>8</v>
      </c>
      <c r="E22" s="210">
        <v>5</v>
      </c>
      <c r="F22" s="210">
        <v>8</v>
      </c>
      <c r="G22" s="210" t="s">
        <v>26</v>
      </c>
      <c r="H22" s="210" t="s">
        <v>26</v>
      </c>
      <c r="I22" s="210" t="s">
        <v>26</v>
      </c>
      <c r="J22" s="210" t="s">
        <v>26</v>
      </c>
      <c r="K22" s="210">
        <v>3</v>
      </c>
      <c r="L22" s="204">
        <f t="shared" si="0"/>
        <v>24</v>
      </c>
      <c r="N22" s="45"/>
    </row>
    <row r="23" spans="1:14" ht="25.25" customHeight="1">
      <c r="A23" s="204">
        <v>11</v>
      </c>
      <c r="B23" s="205" t="s">
        <v>29</v>
      </c>
      <c r="C23" s="56">
        <v>14</v>
      </c>
      <c r="D23" s="210">
        <v>3</v>
      </c>
      <c r="E23" s="210">
        <v>1</v>
      </c>
      <c r="F23" s="210" t="s">
        <v>26</v>
      </c>
      <c r="G23" s="210" t="s">
        <v>26</v>
      </c>
      <c r="H23" s="210" t="s">
        <v>26</v>
      </c>
      <c r="I23" s="210" t="s">
        <v>26</v>
      </c>
      <c r="J23" s="210" t="s">
        <v>26</v>
      </c>
      <c r="K23" s="210" t="s">
        <v>26</v>
      </c>
      <c r="L23" s="204">
        <f t="shared" si="0"/>
        <v>4</v>
      </c>
      <c r="N23" s="45"/>
    </row>
    <row r="24" spans="1:14" ht="25.25" customHeight="1">
      <c r="A24" s="204">
        <v>12</v>
      </c>
      <c r="B24" s="205" t="s">
        <v>30</v>
      </c>
      <c r="C24" s="56" t="s">
        <v>26</v>
      </c>
      <c r="D24" s="210" t="s">
        <v>26</v>
      </c>
      <c r="E24" s="210" t="s">
        <v>26</v>
      </c>
      <c r="F24" s="210" t="s">
        <v>26</v>
      </c>
      <c r="G24" s="210" t="s">
        <v>26</v>
      </c>
      <c r="H24" s="210" t="s">
        <v>26</v>
      </c>
      <c r="I24" s="210" t="s">
        <v>26</v>
      </c>
      <c r="J24" s="210" t="s">
        <v>26</v>
      </c>
      <c r="K24" s="210" t="s">
        <v>26</v>
      </c>
      <c r="L24" s="204">
        <f t="shared" si="0"/>
        <v>0</v>
      </c>
      <c r="N24" s="45"/>
    </row>
    <row r="25" spans="1:14" ht="25.25" customHeight="1">
      <c r="A25" s="204">
        <v>13</v>
      </c>
      <c r="B25" s="205" t="s">
        <v>31</v>
      </c>
      <c r="C25" s="56" t="s">
        <v>26</v>
      </c>
      <c r="D25" s="210" t="s">
        <v>26</v>
      </c>
      <c r="E25" s="210" t="s">
        <v>26</v>
      </c>
      <c r="F25" s="210" t="s">
        <v>26</v>
      </c>
      <c r="G25" s="210" t="s">
        <v>26</v>
      </c>
      <c r="H25" s="210" t="s">
        <v>26</v>
      </c>
      <c r="I25" s="210" t="s">
        <v>26</v>
      </c>
      <c r="J25" s="210" t="s">
        <v>26</v>
      </c>
      <c r="K25" s="210" t="s">
        <v>26</v>
      </c>
      <c r="L25" s="204">
        <f t="shared" si="0"/>
        <v>0</v>
      </c>
      <c r="N25" s="45"/>
    </row>
    <row r="26" spans="1:14" ht="25.25" customHeight="1">
      <c r="A26" s="204">
        <v>14</v>
      </c>
      <c r="B26" s="205" t="s">
        <v>32</v>
      </c>
      <c r="C26" s="56">
        <v>8</v>
      </c>
      <c r="D26" s="210">
        <v>1</v>
      </c>
      <c r="E26" s="210">
        <v>18</v>
      </c>
      <c r="F26" s="210" t="s">
        <v>26</v>
      </c>
      <c r="G26" s="210" t="s">
        <v>26</v>
      </c>
      <c r="H26" s="210" t="s">
        <v>26</v>
      </c>
      <c r="I26" s="210" t="s">
        <v>26</v>
      </c>
      <c r="J26" s="210" t="s">
        <v>26</v>
      </c>
      <c r="K26" s="210" t="s">
        <v>26</v>
      </c>
      <c r="L26" s="204">
        <f t="shared" si="0"/>
        <v>19</v>
      </c>
      <c r="N26" s="45"/>
    </row>
    <row r="27" spans="1:14" ht="25.25" customHeight="1">
      <c r="A27" s="204">
        <v>15</v>
      </c>
      <c r="B27" s="205" t="s">
        <v>33</v>
      </c>
      <c r="C27" s="56">
        <v>10</v>
      </c>
      <c r="D27" s="210" t="s">
        <v>26</v>
      </c>
      <c r="E27" s="210" t="s">
        <v>26</v>
      </c>
      <c r="F27" s="210" t="s">
        <v>26</v>
      </c>
      <c r="G27" s="210" t="s">
        <v>26</v>
      </c>
      <c r="H27" s="210" t="s">
        <v>26</v>
      </c>
      <c r="I27" s="210" t="s">
        <v>26</v>
      </c>
      <c r="J27" s="210" t="s">
        <v>26</v>
      </c>
      <c r="K27" s="210" t="s">
        <v>26</v>
      </c>
      <c r="L27" s="204">
        <f t="shared" si="0"/>
        <v>0</v>
      </c>
      <c r="N27" s="45"/>
    </row>
    <row r="28" spans="1:14" ht="25.25" customHeight="1">
      <c r="A28" s="204">
        <v>16</v>
      </c>
      <c r="B28" s="205" t="s">
        <v>34</v>
      </c>
      <c r="C28" s="56">
        <v>17</v>
      </c>
      <c r="D28" s="210">
        <v>1</v>
      </c>
      <c r="E28" s="210">
        <v>1</v>
      </c>
      <c r="F28" s="210" t="s">
        <v>26</v>
      </c>
      <c r="G28" s="210" t="s">
        <v>26</v>
      </c>
      <c r="H28" s="210" t="s">
        <v>26</v>
      </c>
      <c r="I28" s="210" t="s">
        <v>26</v>
      </c>
      <c r="J28" s="210" t="s">
        <v>26</v>
      </c>
      <c r="K28" s="210" t="s">
        <v>26</v>
      </c>
      <c r="L28" s="204">
        <f t="shared" si="0"/>
        <v>2</v>
      </c>
      <c r="N28" s="45"/>
    </row>
    <row r="29" spans="1:14" ht="33" customHeight="1">
      <c r="A29" s="204">
        <v>17</v>
      </c>
      <c r="B29" s="205" t="s">
        <v>35</v>
      </c>
      <c r="C29" s="56">
        <v>22</v>
      </c>
      <c r="D29" s="210">
        <v>15</v>
      </c>
      <c r="E29" s="210">
        <v>40</v>
      </c>
      <c r="F29" s="210">
        <v>98</v>
      </c>
      <c r="G29" s="210" t="s">
        <v>26</v>
      </c>
      <c r="H29" s="210" t="s">
        <v>26</v>
      </c>
      <c r="I29" s="210" t="s">
        <v>26</v>
      </c>
      <c r="J29" s="210" t="s">
        <v>26</v>
      </c>
      <c r="K29" s="210" t="s">
        <v>26</v>
      </c>
      <c r="L29" s="204">
        <f t="shared" si="0"/>
        <v>153</v>
      </c>
      <c r="N29" s="45"/>
    </row>
    <row r="30" spans="1:14" ht="25.25" customHeight="1">
      <c r="A30" s="204">
        <v>18</v>
      </c>
      <c r="B30" s="57" t="s">
        <v>36</v>
      </c>
      <c r="C30" s="211">
        <v>24</v>
      </c>
      <c r="D30" s="211">
        <v>21</v>
      </c>
      <c r="E30" s="211">
        <v>0</v>
      </c>
      <c r="F30" s="211">
        <v>69</v>
      </c>
      <c r="G30" s="212">
        <v>0</v>
      </c>
      <c r="H30" s="212">
        <v>0</v>
      </c>
      <c r="I30" s="212">
        <v>0</v>
      </c>
      <c r="J30" s="212">
        <v>0</v>
      </c>
      <c r="K30" s="212">
        <v>0</v>
      </c>
      <c r="L30" s="204">
        <f t="shared" si="0"/>
        <v>90</v>
      </c>
      <c r="N30" s="45"/>
    </row>
    <row r="31" spans="1:14" ht="25.25" customHeight="1">
      <c r="A31" s="204">
        <v>19</v>
      </c>
      <c r="B31" s="59" t="s">
        <v>37</v>
      </c>
      <c r="C31" s="211">
        <v>12</v>
      </c>
      <c r="D31" s="212">
        <v>0</v>
      </c>
      <c r="E31" s="212">
        <v>0</v>
      </c>
      <c r="F31" s="212">
        <v>0</v>
      </c>
      <c r="G31" s="212">
        <v>0</v>
      </c>
      <c r="H31" s="212">
        <v>0</v>
      </c>
      <c r="I31" s="212">
        <v>0</v>
      </c>
      <c r="J31" s="212">
        <v>0</v>
      </c>
      <c r="K31" s="212">
        <v>0</v>
      </c>
      <c r="L31" s="204">
        <f t="shared" si="0"/>
        <v>0</v>
      </c>
      <c r="N31" s="45"/>
    </row>
    <row r="32" spans="1:14" ht="25.25" customHeight="1">
      <c r="A32" s="204">
        <v>20</v>
      </c>
      <c r="B32" s="59" t="s">
        <v>38</v>
      </c>
      <c r="C32" s="211">
        <v>9</v>
      </c>
      <c r="D32" s="212">
        <v>5</v>
      </c>
      <c r="E32" s="212">
        <v>0</v>
      </c>
      <c r="F32" s="212">
        <v>6</v>
      </c>
      <c r="G32" s="212">
        <v>0</v>
      </c>
      <c r="H32" s="212">
        <v>0</v>
      </c>
      <c r="I32" s="212">
        <v>0</v>
      </c>
      <c r="J32" s="212">
        <v>0</v>
      </c>
      <c r="K32" s="212">
        <v>0</v>
      </c>
      <c r="L32" s="204">
        <f t="shared" si="0"/>
        <v>11</v>
      </c>
      <c r="N32" s="45"/>
    </row>
    <row r="33" spans="1:14" ht="25.25" customHeight="1">
      <c r="A33" s="204">
        <v>21</v>
      </c>
      <c r="B33" s="59" t="s">
        <v>39</v>
      </c>
      <c r="C33" s="212">
        <v>16</v>
      </c>
      <c r="D33" s="212">
        <v>0</v>
      </c>
      <c r="E33" s="212">
        <v>8</v>
      </c>
      <c r="F33" s="212">
        <v>69</v>
      </c>
      <c r="G33" s="212">
        <v>0</v>
      </c>
      <c r="H33" s="212">
        <v>0</v>
      </c>
      <c r="I33" s="212">
        <v>0</v>
      </c>
      <c r="J33" s="212">
        <v>0</v>
      </c>
      <c r="K33" s="212">
        <v>0</v>
      </c>
      <c r="L33" s="204">
        <f t="shared" si="0"/>
        <v>77</v>
      </c>
      <c r="N33" s="45"/>
    </row>
    <row r="34" spans="1:14" ht="25.25" customHeight="1">
      <c r="A34" s="204">
        <v>22</v>
      </c>
      <c r="B34" s="59" t="s">
        <v>40</v>
      </c>
      <c r="C34" s="212">
        <v>7</v>
      </c>
      <c r="D34" s="212">
        <v>0</v>
      </c>
      <c r="E34" s="212">
        <v>0</v>
      </c>
      <c r="F34" s="212">
        <v>26</v>
      </c>
      <c r="G34" s="212">
        <v>0</v>
      </c>
      <c r="H34" s="212">
        <v>0</v>
      </c>
      <c r="I34" s="212">
        <v>0</v>
      </c>
      <c r="J34" s="212">
        <v>0</v>
      </c>
      <c r="K34" s="212">
        <v>0</v>
      </c>
      <c r="L34" s="204">
        <f t="shared" si="0"/>
        <v>26</v>
      </c>
      <c r="N34" s="45"/>
    </row>
    <row r="35" spans="1:14" ht="25.25" customHeight="1">
      <c r="A35" s="204">
        <v>23</v>
      </c>
      <c r="B35" s="59" t="s">
        <v>41</v>
      </c>
      <c r="C35" s="212">
        <v>6</v>
      </c>
      <c r="D35" s="212">
        <v>1</v>
      </c>
      <c r="E35" s="212">
        <v>1</v>
      </c>
      <c r="F35" s="212">
        <v>5</v>
      </c>
      <c r="G35" s="212">
        <v>5</v>
      </c>
      <c r="H35" s="212">
        <v>0</v>
      </c>
      <c r="I35" s="212">
        <v>0</v>
      </c>
      <c r="J35" s="212">
        <v>0</v>
      </c>
      <c r="K35" s="212">
        <v>0</v>
      </c>
      <c r="L35" s="204">
        <f t="shared" si="0"/>
        <v>12</v>
      </c>
      <c r="N35" s="45"/>
    </row>
    <row r="36" spans="1:14" ht="25.25" customHeight="1">
      <c r="A36" s="204">
        <v>24</v>
      </c>
      <c r="B36" s="59" t="s">
        <v>42</v>
      </c>
      <c r="C36" s="212">
        <v>14</v>
      </c>
      <c r="D36" s="213">
        <v>14</v>
      </c>
      <c r="E36" s="213">
        <v>2</v>
      </c>
      <c r="F36" s="213">
        <v>2</v>
      </c>
      <c r="G36" s="213">
        <v>0</v>
      </c>
      <c r="H36" s="213">
        <v>0</v>
      </c>
      <c r="I36" s="213">
        <v>0</v>
      </c>
      <c r="J36" s="213">
        <v>0</v>
      </c>
      <c r="K36" s="213">
        <v>0</v>
      </c>
      <c r="L36" s="204">
        <f t="shared" si="0"/>
        <v>18</v>
      </c>
      <c r="N36" s="45"/>
    </row>
    <row r="37" spans="1:14" ht="25.25" customHeight="1">
      <c r="A37" s="204">
        <v>25</v>
      </c>
      <c r="B37" s="59" t="s">
        <v>43</v>
      </c>
      <c r="C37" s="212">
        <v>8</v>
      </c>
      <c r="D37" s="212">
        <v>8</v>
      </c>
      <c r="E37" s="212">
        <v>0</v>
      </c>
      <c r="F37" s="212">
        <v>0</v>
      </c>
      <c r="G37" s="212">
        <v>0</v>
      </c>
      <c r="H37" s="212">
        <v>0</v>
      </c>
      <c r="I37" s="212">
        <v>0</v>
      </c>
      <c r="J37" s="212">
        <v>0</v>
      </c>
      <c r="K37" s="212">
        <v>0</v>
      </c>
      <c r="L37" s="204">
        <f t="shared" si="0"/>
        <v>8</v>
      </c>
      <c r="N37" s="45"/>
    </row>
    <row r="38" spans="1:14" ht="25.25" customHeight="1">
      <c r="A38" s="204">
        <v>26</v>
      </c>
      <c r="B38" s="59" t="s">
        <v>44</v>
      </c>
      <c r="C38" s="214">
        <v>6</v>
      </c>
      <c r="D38" s="212">
        <v>4</v>
      </c>
      <c r="E38" s="212">
        <v>6</v>
      </c>
      <c r="F38" s="212">
        <v>0</v>
      </c>
      <c r="G38" s="212">
        <v>5</v>
      </c>
      <c r="H38" s="212">
        <v>0</v>
      </c>
      <c r="I38" s="212">
        <v>0</v>
      </c>
      <c r="J38" s="212">
        <v>0</v>
      </c>
      <c r="K38" s="212">
        <v>0</v>
      </c>
      <c r="L38" s="204">
        <f t="shared" si="0"/>
        <v>15</v>
      </c>
      <c r="N38" s="45"/>
    </row>
    <row r="39" spans="1:14" ht="15.75" customHeight="1">
      <c r="A39" s="453" t="s">
        <v>9</v>
      </c>
      <c r="B39" s="453"/>
      <c r="C39" s="216">
        <v>486</v>
      </c>
      <c r="D39" s="204">
        <f>SUM(D13:D38)</f>
        <v>185</v>
      </c>
      <c r="E39" s="204">
        <f>SUM(E13:E38)</f>
        <v>177</v>
      </c>
      <c r="F39" s="204">
        <v>477</v>
      </c>
      <c r="G39" s="204">
        <f>SUM(G13:G38)</f>
        <v>20</v>
      </c>
      <c r="H39" s="204">
        <v>24</v>
      </c>
      <c r="I39" s="204">
        <v>2</v>
      </c>
      <c r="J39" s="204">
        <v>55</v>
      </c>
      <c r="K39" s="204"/>
      <c r="L39" s="216">
        <f>SUM(D39:K39)</f>
        <v>940</v>
      </c>
    </row>
    <row r="40" spans="1:14" ht="15.75" customHeight="1">
      <c r="B40" s="217" t="s">
        <v>246</v>
      </c>
      <c r="C40" s="218">
        <f>L40/C39</f>
        <v>1.0792181069958848</v>
      </c>
      <c r="D40" s="219">
        <f>D39*D42</f>
        <v>148</v>
      </c>
      <c r="E40" s="219">
        <f t="shared" ref="E40:K40" si="1">E39*E42</f>
        <v>106.2</v>
      </c>
      <c r="F40" s="219">
        <f t="shared" si="1"/>
        <v>190.8</v>
      </c>
      <c r="G40" s="219">
        <f t="shared" si="1"/>
        <v>20</v>
      </c>
      <c r="H40" s="219">
        <f t="shared" si="1"/>
        <v>19.200000000000003</v>
      </c>
      <c r="I40" s="219">
        <f t="shared" si="1"/>
        <v>1.8</v>
      </c>
      <c r="J40" s="219">
        <f t="shared" si="1"/>
        <v>38.5</v>
      </c>
      <c r="K40" s="219">
        <f t="shared" si="1"/>
        <v>0</v>
      </c>
      <c r="L40" s="230">
        <f>SUM(D40:K40)</f>
        <v>524.5</v>
      </c>
      <c r="M40" s="231">
        <f>L40/C39</f>
        <v>1.0792181069958848</v>
      </c>
    </row>
    <row r="41" spans="1:14" ht="15.75" customHeight="1">
      <c r="D41" s="220" t="s">
        <v>51</v>
      </c>
      <c r="E41" s="220" t="s">
        <v>52</v>
      </c>
      <c r="F41" s="220" t="s">
        <v>53</v>
      </c>
      <c r="G41" s="220" t="s">
        <v>54</v>
      </c>
      <c r="H41" s="220" t="s">
        <v>155</v>
      </c>
      <c r="I41" s="220" t="s">
        <v>156</v>
      </c>
      <c r="J41" s="220" t="s">
        <v>157</v>
      </c>
      <c r="K41" s="220" t="s">
        <v>158</v>
      </c>
      <c r="L41" s="232" t="s">
        <v>195</v>
      </c>
      <c r="M41" s="233" t="s">
        <v>195</v>
      </c>
    </row>
    <row r="42" spans="1:14" ht="15.75" customHeight="1">
      <c r="D42" s="220">
        <v>0.8</v>
      </c>
      <c r="E42" s="220">
        <v>0.6</v>
      </c>
      <c r="F42" s="220">
        <v>0.4</v>
      </c>
      <c r="G42" s="220">
        <v>1</v>
      </c>
      <c r="H42" s="220">
        <v>0.8</v>
      </c>
      <c r="I42" s="220">
        <v>0.9</v>
      </c>
      <c r="J42" s="220">
        <v>0.7</v>
      </c>
      <c r="K42" s="220">
        <v>0.5</v>
      </c>
      <c r="L42" s="234"/>
      <c r="M42" s="235" t="s">
        <v>247</v>
      </c>
    </row>
    <row r="44" spans="1:14" ht="15.75" customHeight="1">
      <c r="B44"/>
      <c r="C44"/>
      <c r="D44">
        <v>177</v>
      </c>
      <c r="E44">
        <v>137</v>
      </c>
      <c r="F44">
        <v>477</v>
      </c>
      <c r="G44">
        <v>20</v>
      </c>
      <c r="H44">
        <v>24</v>
      </c>
      <c r="I44">
        <v>2</v>
      </c>
      <c r="J44">
        <v>55</v>
      </c>
      <c r="K44">
        <v>0</v>
      </c>
      <c r="L44">
        <v>892</v>
      </c>
      <c r="M44"/>
    </row>
    <row r="45" spans="1:14" s="197" customFormat="1" ht="15.5" hidden="1">
      <c r="B45" s="221" t="s">
        <v>248</v>
      </c>
      <c r="C45" s="221" t="s">
        <v>197</v>
      </c>
      <c r="D45" s="221" t="s">
        <v>249</v>
      </c>
    </row>
    <row r="46" spans="1:14" s="197" customFormat="1" ht="15.5" hidden="1">
      <c r="B46" s="551" t="s">
        <v>235</v>
      </c>
      <c r="C46" s="221">
        <v>0.8</v>
      </c>
      <c r="D46" s="222">
        <f>D39*C46</f>
        <v>148</v>
      </c>
      <c r="E46" s="223"/>
    </row>
    <row r="47" spans="1:14" s="197" customFormat="1" ht="15.5" hidden="1">
      <c r="B47" s="552"/>
      <c r="C47" s="221">
        <v>0.6</v>
      </c>
      <c r="D47" s="222">
        <f>E39*C47</f>
        <v>106.2</v>
      </c>
      <c r="E47" s="223"/>
      <c r="F47" s="223"/>
    </row>
    <row r="48" spans="1:14" s="197" customFormat="1" ht="15.5" hidden="1">
      <c r="B48" s="553"/>
      <c r="C48" s="221">
        <v>0.4</v>
      </c>
      <c r="D48" s="222">
        <f>F39*C48</f>
        <v>190.8</v>
      </c>
    </row>
    <row r="49" spans="2:7" s="197" customFormat="1" ht="15.5" hidden="1">
      <c r="B49" s="551" t="s">
        <v>236</v>
      </c>
      <c r="C49" s="221">
        <v>1</v>
      </c>
      <c r="D49" s="222">
        <f>G39*C49</f>
        <v>20</v>
      </c>
    </row>
    <row r="50" spans="2:7" s="197" customFormat="1" ht="15.5" hidden="1">
      <c r="B50" s="553"/>
      <c r="C50" s="221">
        <v>0.8</v>
      </c>
      <c r="D50" s="222">
        <f>H39*C50</f>
        <v>19.200000000000003</v>
      </c>
    </row>
    <row r="51" spans="2:7" s="197" customFormat="1" ht="15.5" hidden="1">
      <c r="B51" s="551" t="s">
        <v>237</v>
      </c>
      <c r="C51" s="221">
        <v>0.9</v>
      </c>
      <c r="D51" s="222">
        <f>I39*C51</f>
        <v>1.8</v>
      </c>
    </row>
    <row r="52" spans="2:7" s="197" customFormat="1" ht="15.5" hidden="1">
      <c r="B52" s="552"/>
      <c r="C52" s="221">
        <v>0.7</v>
      </c>
      <c r="D52" s="222">
        <f>J39*C52</f>
        <v>38.5</v>
      </c>
    </row>
    <row r="53" spans="2:7" s="197" customFormat="1" ht="15.5" hidden="1">
      <c r="B53" s="553"/>
      <c r="C53" s="221">
        <v>0.5</v>
      </c>
      <c r="D53" s="222">
        <f>K39*C53</f>
        <v>0</v>
      </c>
    </row>
    <row r="54" spans="2:7" s="197" customFormat="1" ht="15.5" hidden="1">
      <c r="B54" s="505" t="s">
        <v>250</v>
      </c>
      <c r="C54" s="529"/>
      <c r="D54" s="222">
        <f>D46+D47+D48+D49+D50+D51+D52+D53</f>
        <v>524.5</v>
      </c>
      <c r="E54" s="224">
        <f>D54/C39</f>
        <v>1.0792181069958848</v>
      </c>
      <c r="F54" s="225">
        <f>E54-0.86</f>
        <v>0.21921810699588484</v>
      </c>
      <c r="G54" s="224">
        <f>E54-F54</f>
        <v>0.86</v>
      </c>
    </row>
    <row r="55" spans="2:7" ht="15.75" hidden="1" customHeight="1">
      <c r="F55" s="226"/>
    </row>
    <row r="56" spans="2:7" ht="40.25" hidden="1" customHeight="1">
      <c r="B56" s="550"/>
      <c r="C56" s="496"/>
      <c r="D56" s="496"/>
      <c r="E56" s="496"/>
      <c r="F56" s="496"/>
    </row>
    <row r="57" spans="2:7" ht="15.75" hidden="1" customHeight="1">
      <c r="F57" s="197" t="s">
        <v>251</v>
      </c>
      <c r="G57" s="197"/>
    </row>
    <row r="58" spans="2:7" ht="15.75" hidden="1" customHeight="1">
      <c r="F58" s="228"/>
      <c r="G58" s="227"/>
    </row>
    <row r="59" spans="2:7" ht="15.75" hidden="1" customHeight="1"/>
    <row r="60" spans="2:7" ht="15.75" hidden="1" customHeight="1">
      <c r="F60" s="229"/>
      <c r="G60" s="229"/>
    </row>
    <row r="61" spans="2:7" ht="15.75" hidden="1" customHeight="1"/>
    <row r="62" spans="2:7" ht="15.75" hidden="1" customHeight="1"/>
    <row r="63" spans="2:7" ht="15.75" hidden="1" customHeight="1"/>
    <row r="64" spans="2:7" ht="15.75" hidden="1" customHeight="1"/>
    <row r="65" spans="4:12" ht="15.75" hidden="1" customHeight="1"/>
    <row r="66" spans="4:12" ht="15.75" customHeight="1">
      <c r="D66" s="198">
        <f>D39-D44</f>
        <v>8</v>
      </c>
      <c r="E66" s="198">
        <f t="shared" ref="E66:K66" si="2">E39-E44</f>
        <v>40</v>
      </c>
      <c r="F66" s="198">
        <f t="shared" si="2"/>
        <v>0</v>
      </c>
      <c r="G66" s="198">
        <f t="shared" si="2"/>
        <v>0</v>
      </c>
      <c r="H66" s="198">
        <f t="shared" si="2"/>
        <v>0</v>
      </c>
      <c r="I66" s="198">
        <f t="shared" si="2"/>
        <v>0</v>
      </c>
      <c r="J66" s="198">
        <f t="shared" si="2"/>
        <v>0</v>
      </c>
      <c r="K66" s="198">
        <f t="shared" si="2"/>
        <v>0</v>
      </c>
    </row>
    <row r="67" spans="4:12" ht="15.75" customHeight="1">
      <c r="D67" s="379">
        <f>SUM(D44:F44)</f>
        <v>791</v>
      </c>
      <c r="G67" s="379">
        <f>G39+H39</f>
        <v>44</v>
      </c>
      <c r="I67" s="379">
        <f>SUM(I39:K39)</f>
        <v>57</v>
      </c>
    </row>
    <row r="70" spans="4:12" ht="18" customHeight="1">
      <c r="J70" s="44" t="s">
        <v>45</v>
      </c>
      <c r="K70" s="45"/>
      <c r="L70" s="45"/>
    </row>
    <row r="71" spans="4:12" ht="18" customHeight="1">
      <c r="J71" s="44" t="s">
        <v>46</v>
      </c>
      <c r="K71" s="45"/>
      <c r="L71" s="45"/>
    </row>
    <row r="72" spans="4:12" ht="18" customHeight="1">
      <c r="J72" s="45"/>
      <c r="K72" s="45"/>
      <c r="L72" s="45"/>
    </row>
    <row r="73" spans="4:12" ht="18" customHeight="1">
      <c r="J73" s="45"/>
      <c r="K73" s="45"/>
      <c r="L73" s="45"/>
    </row>
    <row r="74" spans="4:12" ht="18" customHeight="1">
      <c r="J74" s="438" t="s">
        <v>47</v>
      </c>
      <c r="K74" s="438"/>
      <c r="L74" s="438"/>
    </row>
    <row r="75" spans="4:12" ht="18" customHeight="1">
      <c r="J75" s="44" t="s">
        <v>48</v>
      </c>
      <c r="K75" s="45"/>
      <c r="L75" s="45"/>
    </row>
  </sheetData>
  <mergeCells count="17">
    <mergeCell ref="J74:L74"/>
    <mergeCell ref="A10:A12"/>
    <mergeCell ref="B10:B12"/>
    <mergeCell ref="B46:B48"/>
    <mergeCell ref="B49:B50"/>
    <mergeCell ref="B51:B53"/>
    <mergeCell ref="C10:C12"/>
    <mergeCell ref="D10:K10"/>
    <mergeCell ref="D11:F11"/>
    <mergeCell ref="G11:H11"/>
    <mergeCell ref="I11:K11"/>
    <mergeCell ref="A39:B39"/>
    <mergeCell ref="K1:K3"/>
    <mergeCell ref="L10:L12"/>
    <mergeCell ref="A1:B3"/>
    <mergeCell ref="B54:C54"/>
    <mergeCell ref="B56:F56"/>
  </mergeCells>
  <pageMargins left="1.18055555555556" right="0.75" top="0.51180555555555596" bottom="0.35416666666666702" header="0.31458333333333299" footer="0.23611111111111099"/>
  <pageSetup paperSize="5" scale="92" orientation="landscape"/>
  <rowBreaks count="1" manualBreakCount="1">
    <brk id="76" max="16383" man="1"/>
  </rowBreaks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H6"/>
  <sheetViews>
    <sheetView zoomScale="120" zoomScaleNormal="120" workbookViewId="0"/>
  </sheetViews>
  <sheetFormatPr defaultColWidth="8.6328125" defaultRowHeight="12.5"/>
  <cols>
    <col min="1" max="1" width="27.54296875" customWidth="1"/>
  </cols>
  <sheetData>
    <row r="1" spans="1:8">
      <c r="A1" s="193" t="s">
        <v>252</v>
      </c>
      <c r="B1" s="194">
        <v>0.3</v>
      </c>
      <c r="C1" s="473" t="s">
        <v>88</v>
      </c>
    </row>
    <row r="2" spans="1:8" ht="15" customHeight="1">
      <c r="A2" s="471" t="s">
        <v>89</v>
      </c>
      <c r="B2" s="472"/>
      <c r="C2" s="474"/>
      <c r="H2" s="195"/>
    </row>
    <row r="3" spans="1:8" ht="26.15" customHeight="1">
      <c r="A3" s="31" t="s">
        <v>253</v>
      </c>
      <c r="B3" s="32">
        <f>'IKU 5'!C40</f>
        <v>1.0792181069958848</v>
      </c>
      <c r="C3" s="475">
        <f>B4/B1*100</f>
        <v>359.73936899862832</v>
      </c>
    </row>
    <row r="4" spans="1:8">
      <c r="A4" s="196" t="s">
        <v>93</v>
      </c>
      <c r="B4" s="34">
        <f>B3</f>
        <v>1.0792181069958848</v>
      </c>
      <c r="C4" s="473"/>
    </row>
    <row r="6" spans="1:8">
      <c r="A6" s="1" t="s">
        <v>254</v>
      </c>
    </row>
  </sheetData>
  <mergeCells count="3">
    <mergeCell ref="A2:B2"/>
    <mergeCell ref="C1:C2"/>
    <mergeCell ref="C3:C4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  <outlinePr summaryBelow="0" summaryRight="0"/>
  </sheetPr>
  <dimension ref="A1:S107"/>
  <sheetViews>
    <sheetView zoomScale="49" zoomScaleNormal="49" workbookViewId="0">
      <pane ySplit="11" topLeftCell="A12" activePane="bottomLeft" state="frozen"/>
      <selection pane="bottomLeft" activeCell="F27" sqref="F27"/>
    </sheetView>
  </sheetViews>
  <sheetFormatPr defaultColWidth="14.453125" defaultRowHeight="15.5"/>
  <cols>
    <col min="1" max="1" width="6.90625" style="35" customWidth="1"/>
    <col min="2" max="2" width="27.08984375" style="35" customWidth="1"/>
    <col min="3" max="3" width="23.54296875" style="35" customWidth="1"/>
    <col min="4" max="4" width="23.08984375" style="35" customWidth="1"/>
    <col min="5" max="5" width="29.54296875" style="35" customWidth="1"/>
    <col min="6" max="13" width="10.81640625" style="35" customWidth="1"/>
    <col min="14" max="14" width="12.6328125" style="35" customWidth="1"/>
    <col min="15" max="15" width="10.81640625" style="35" customWidth="1"/>
    <col min="16" max="16" width="12.36328125" style="35" customWidth="1"/>
    <col min="17" max="17" width="10.81640625" style="35" customWidth="1"/>
    <col min="18" max="18" width="20.1796875" style="35" customWidth="1"/>
    <col min="19" max="19" width="10.453125" style="35" customWidth="1"/>
    <col min="20" max="16384" width="14.453125" style="35"/>
  </cols>
  <sheetData>
    <row r="1" spans="1:19" ht="15.5" customHeight="1">
      <c r="A1" s="540" t="s">
        <v>0</v>
      </c>
      <c r="B1" s="541"/>
      <c r="Q1" s="537" t="s">
        <v>255</v>
      </c>
    </row>
    <row r="2" spans="1:19">
      <c r="A2" s="542"/>
      <c r="B2" s="543"/>
      <c r="Q2" s="538"/>
    </row>
    <row r="3" spans="1:19" ht="15.5" customHeight="1">
      <c r="A3" s="544"/>
      <c r="B3" s="545"/>
      <c r="Q3" s="539"/>
    </row>
    <row r="4" spans="1:19" ht="15.75" customHeight="1"/>
    <row r="5" spans="1:19" ht="15.75" customHeight="1"/>
    <row r="6" spans="1:19" ht="15.75" customHeight="1"/>
    <row r="7" spans="1:19" ht="15.75" customHeight="1"/>
    <row r="8" spans="1:19" ht="15.5" customHeight="1">
      <c r="A8" s="51"/>
    </row>
    <row r="9" spans="1:19" ht="15.75" customHeight="1"/>
    <row r="10" spans="1:19" ht="18" customHeight="1">
      <c r="A10" s="564" t="s">
        <v>2</v>
      </c>
      <c r="B10" s="479" t="s">
        <v>3</v>
      </c>
      <c r="C10" s="568"/>
      <c r="D10" s="568"/>
      <c r="E10" s="77"/>
      <c r="F10" s="569" t="s">
        <v>256</v>
      </c>
      <c r="G10" s="569"/>
      <c r="H10" s="569"/>
      <c r="I10" s="569"/>
      <c r="J10" s="569"/>
      <c r="K10" s="569"/>
      <c r="L10" s="569"/>
      <c r="M10" s="569"/>
      <c r="N10" s="569"/>
      <c r="O10" s="569"/>
      <c r="P10" s="569"/>
      <c r="Q10" s="569"/>
      <c r="R10" s="569"/>
      <c r="S10" s="558" t="s">
        <v>9</v>
      </c>
    </row>
    <row r="11" spans="1:19" ht="77.5" customHeight="1">
      <c r="A11" s="565"/>
      <c r="B11" s="565"/>
      <c r="C11" s="78" t="s">
        <v>257</v>
      </c>
      <c r="D11" s="78" t="s">
        <v>258</v>
      </c>
      <c r="E11" s="78" t="s">
        <v>259</v>
      </c>
      <c r="F11" s="78" t="s">
        <v>260</v>
      </c>
      <c r="G11" s="78" t="s">
        <v>261</v>
      </c>
      <c r="H11" s="78" t="s">
        <v>262</v>
      </c>
      <c r="I11" s="78" t="s">
        <v>263</v>
      </c>
      <c r="J11" s="78" t="s">
        <v>264</v>
      </c>
      <c r="K11" s="78" t="s">
        <v>265</v>
      </c>
      <c r="L11" s="78" t="s">
        <v>266</v>
      </c>
      <c r="M11" s="78" t="s">
        <v>267</v>
      </c>
      <c r="N11" s="78" t="s">
        <v>268</v>
      </c>
      <c r="O11" s="78" t="s">
        <v>269</v>
      </c>
      <c r="P11" s="78" t="s">
        <v>270</v>
      </c>
      <c r="Q11" s="78" t="s">
        <v>271</v>
      </c>
      <c r="R11" s="78" t="s">
        <v>272</v>
      </c>
      <c r="S11" s="558"/>
    </row>
    <row r="12" spans="1:19" ht="107" customHeight="1">
      <c r="A12" s="79">
        <v>1</v>
      </c>
      <c r="B12" s="80" t="s">
        <v>18</v>
      </c>
      <c r="C12" s="81" t="s">
        <v>273</v>
      </c>
      <c r="D12" s="53" t="s">
        <v>274</v>
      </c>
      <c r="E12" s="81" t="s">
        <v>275</v>
      </c>
      <c r="F12" s="82"/>
      <c r="G12" s="82"/>
      <c r="H12" s="82"/>
      <c r="I12" s="82"/>
      <c r="J12" s="82"/>
      <c r="K12" s="82"/>
      <c r="L12" s="82"/>
      <c r="M12" s="82"/>
      <c r="N12" s="130"/>
      <c r="O12" s="82"/>
      <c r="P12" s="82">
        <v>1</v>
      </c>
      <c r="Q12" s="140"/>
      <c r="R12" s="141" t="s">
        <v>276</v>
      </c>
      <c r="S12" s="106"/>
    </row>
    <row r="13" spans="1:19" ht="107" customHeight="1">
      <c r="A13" s="79"/>
      <c r="B13" s="83"/>
      <c r="C13" s="84" t="s">
        <v>273</v>
      </c>
      <c r="D13" s="85" t="s">
        <v>274</v>
      </c>
      <c r="E13" s="86" t="s">
        <v>277</v>
      </c>
      <c r="F13" s="82"/>
      <c r="G13" s="82"/>
      <c r="H13" s="82"/>
      <c r="I13" s="82"/>
      <c r="J13" s="82"/>
      <c r="K13" s="82"/>
      <c r="L13" s="82"/>
      <c r="M13" s="82"/>
      <c r="N13" s="130"/>
      <c r="O13" s="82"/>
      <c r="P13" s="82">
        <v>1</v>
      </c>
      <c r="Q13" s="82"/>
      <c r="R13" s="141" t="s">
        <v>278</v>
      </c>
      <c r="S13" s="106"/>
    </row>
    <row r="14" spans="1:19" ht="107" customHeight="1">
      <c r="A14" s="79"/>
      <c r="B14" s="83"/>
      <c r="C14" s="84" t="s">
        <v>273</v>
      </c>
      <c r="D14" s="87" t="s">
        <v>274</v>
      </c>
      <c r="E14" s="88" t="s">
        <v>279</v>
      </c>
      <c r="F14" s="89"/>
      <c r="G14" s="89"/>
      <c r="H14" s="89"/>
      <c r="I14" s="89"/>
      <c r="J14" s="89"/>
      <c r="K14" s="89"/>
      <c r="L14" s="131"/>
      <c r="M14" s="132"/>
      <c r="N14" s="84"/>
      <c r="O14" s="89"/>
      <c r="P14" s="133">
        <v>1</v>
      </c>
      <c r="Q14" s="84"/>
      <c r="R14" s="87" t="s">
        <v>280</v>
      </c>
      <c r="S14" s="106"/>
    </row>
    <row r="15" spans="1:19" ht="56" customHeight="1">
      <c r="A15" s="90">
        <v>2</v>
      </c>
      <c r="B15" s="91" t="s">
        <v>19</v>
      </c>
      <c r="C15" s="79" t="s">
        <v>281</v>
      </c>
      <c r="D15" s="92" t="s">
        <v>282</v>
      </c>
      <c r="E15" s="92" t="s">
        <v>283</v>
      </c>
      <c r="F15" s="92"/>
      <c r="G15" s="93"/>
      <c r="H15" s="93"/>
      <c r="I15" s="93"/>
      <c r="J15" s="93"/>
      <c r="K15" s="93"/>
      <c r="L15" s="93"/>
      <c r="M15" s="93"/>
      <c r="N15" s="107"/>
      <c r="O15" s="93"/>
      <c r="P15" s="93"/>
      <c r="Q15" s="135"/>
      <c r="R15" s="79" t="s">
        <v>284</v>
      </c>
      <c r="S15" s="106"/>
    </row>
    <row r="16" spans="1:19" ht="38" customHeight="1">
      <c r="A16" s="90"/>
      <c r="B16" s="91"/>
      <c r="C16" s="79" t="s">
        <v>285</v>
      </c>
      <c r="D16" s="92" t="s">
        <v>189</v>
      </c>
      <c r="E16" s="92" t="s">
        <v>283</v>
      </c>
      <c r="F16" s="92"/>
      <c r="G16" s="93"/>
      <c r="H16" s="93"/>
      <c r="I16" s="93"/>
      <c r="J16" s="93"/>
      <c r="K16" s="93"/>
      <c r="L16" s="93"/>
      <c r="M16" s="93"/>
      <c r="N16" s="107"/>
      <c r="O16" s="93"/>
      <c r="P16" s="93"/>
      <c r="Q16" s="135"/>
      <c r="R16" s="79" t="s">
        <v>286</v>
      </c>
      <c r="S16" s="106"/>
    </row>
    <row r="17" spans="1:19" ht="33" customHeight="1">
      <c r="A17" s="90">
        <v>3</v>
      </c>
      <c r="B17" s="91" t="s">
        <v>20</v>
      </c>
      <c r="C17" s="79" t="s">
        <v>287</v>
      </c>
      <c r="D17" s="92"/>
      <c r="E17" s="92" t="s">
        <v>288</v>
      </c>
      <c r="F17" s="92"/>
      <c r="G17" s="93"/>
      <c r="H17" s="93"/>
      <c r="I17" s="93"/>
      <c r="J17" s="93"/>
      <c r="K17" s="93"/>
      <c r="L17" s="93"/>
      <c r="M17" s="93"/>
      <c r="N17" s="107">
        <v>1</v>
      </c>
      <c r="O17" s="93"/>
      <c r="P17" s="93"/>
      <c r="Q17" s="93"/>
      <c r="R17" s="94" t="s">
        <v>289</v>
      </c>
      <c r="S17" s="106"/>
    </row>
    <row r="18" spans="1:19" ht="36" customHeight="1">
      <c r="A18" s="90"/>
      <c r="B18" s="91"/>
      <c r="C18" s="79" t="s">
        <v>285</v>
      </c>
      <c r="D18" s="92"/>
      <c r="E18" s="92" t="s">
        <v>288</v>
      </c>
      <c r="F18" s="92"/>
      <c r="G18" s="93"/>
      <c r="H18" s="93"/>
      <c r="I18" s="93"/>
      <c r="J18" s="93"/>
      <c r="K18" s="93"/>
      <c r="L18" s="93"/>
      <c r="M18" s="93"/>
      <c r="N18" s="107">
        <v>1</v>
      </c>
      <c r="O18" s="93"/>
      <c r="P18" s="93"/>
      <c r="Q18" s="93"/>
      <c r="R18" s="94" t="s">
        <v>290</v>
      </c>
      <c r="S18" s="106"/>
    </row>
    <row r="19" spans="1:19" ht="29" customHeight="1">
      <c r="A19" s="90">
        <v>4</v>
      </c>
      <c r="B19" s="91" t="s">
        <v>21</v>
      </c>
      <c r="C19" s="90"/>
      <c r="D19" s="94"/>
      <c r="E19" s="94"/>
      <c r="F19" s="95"/>
      <c r="G19" s="95"/>
      <c r="H19" s="95"/>
      <c r="I19" s="95"/>
      <c r="J19" s="95"/>
      <c r="K19" s="95"/>
      <c r="L19" s="134"/>
      <c r="M19" s="135"/>
      <c r="N19" s="136"/>
      <c r="O19" s="95"/>
      <c r="P19" s="95"/>
      <c r="Q19" s="136"/>
      <c r="R19" s="94"/>
      <c r="S19" s="106"/>
    </row>
    <row r="20" spans="1:19" ht="44" customHeight="1">
      <c r="A20" s="90">
        <v>5</v>
      </c>
      <c r="B20" s="96" t="s">
        <v>22</v>
      </c>
      <c r="C20" s="97" t="s">
        <v>291</v>
      </c>
      <c r="D20" s="98" t="s">
        <v>292</v>
      </c>
      <c r="E20" s="99" t="s">
        <v>293</v>
      </c>
      <c r="F20" s="100"/>
      <c r="G20" s="100"/>
      <c r="H20" s="100"/>
      <c r="I20" s="100"/>
      <c r="J20" s="100"/>
      <c r="K20" s="100"/>
      <c r="L20" s="100"/>
      <c r="M20" s="100"/>
      <c r="N20" s="137">
        <v>1</v>
      </c>
      <c r="O20" s="100"/>
      <c r="P20" s="100"/>
      <c r="Q20" s="100"/>
      <c r="R20" s="412" t="s">
        <v>294</v>
      </c>
      <c r="S20" s="106"/>
    </row>
    <row r="21" spans="1:19" ht="44" customHeight="1">
      <c r="A21" s="90"/>
      <c r="B21" s="96"/>
      <c r="C21" s="90" t="s">
        <v>285</v>
      </c>
      <c r="D21" s="92" t="s">
        <v>295</v>
      </c>
      <c r="E21" s="101" t="s">
        <v>296</v>
      </c>
      <c r="F21" s="102"/>
      <c r="G21" s="102"/>
      <c r="H21" s="102"/>
      <c r="I21" s="137"/>
      <c r="J21" s="102"/>
      <c r="K21" s="102"/>
      <c r="L21" s="134"/>
      <c r="M21" s="138"/>
      <c r="N21" s="104">
        <v>2</v>
      </c>
      <c r="O21" s="102"/>
      <c r="P21" s="102"/>
      <c r="Q21" s="104"/>
      <c r="R21" s="413" t="s">
        <v>294</v>
      </c>
      <c r="S21" s="106"/>
    </row>
    <row r="22" spans="1:19" ht="44" customHeight="1">
      <c r="A22" s="90"/>
      <c r="B22" s="96"/>
      <c r="C22" s="90"/>
      <c r="D22" s="94"/>
      <c r="E22" s="101" t="s">
        <v>297</v>
      </c>
      <c r="F22" s="102"/>
      <c r="G22" s="102"/>
      <c r="H22" s="102"/>
      <c r="I22" s="137">
        <v>1</v>
      </c>
      <c r="J22" s="102"/>
      <c r="K22" s="102"/>
      <c r="L22" s="134"/>
      <c r="M22" s="138"/>
      <c r="N22" s="104"/>
      <c r="O22" s="102"/>
      <c r="P22" s="102"/>
      <c r="Q22" s="104"/>
      <c r="R22" s="414" t="s">
        <v>298</v>
      </c>
      <c r="S22" s="106"/>
    </row>
    <row r="23" spans="1:19" ht="44" customHeight="1">
      <c r="A23" s="90"/>
      <c r="B23" s="96"/>
      <c r="C23" s="90"/>
      <c r="D23" s="94"/>
      <c r="E23" s="103" t="s">
        <v>299</v>
      </c>
      <c r="F23" s="102"/>
      <c r="G23" s="104"/>
      <c r="H23" s="102"/>
      <c r="I23" s="137">
        <v>1</v>
      </c>
      <c r="J23" s="102"/>
      <c r="K23" s="102"/>
      <c r="L23" s="134"/>
      <c r="M23" s="138"/>
      <c r="N23" s="104"/>
      <c r="O23" s="102"/>
      <c r="P23" s="102"/>
      <c r="Q23" s="104"/>
      <c r="R23" s="414" t="s">
        <v>298</v>
      </c>
      <c r="S23" s="106"/>
    </row>
    <row r="24" spans="1:19" ht="52" customHeight="1">
      <c r="A24" s="90"/>
      <c r="B24" s="96"/>
      <c r="C24" s="90"/>
      <c r="D24" s="94"/>
      <c r="E24" s="103" t="s">
        <v>300</v>
      </c>
      <c r="F24" s="102"/>
      <c r="G24" s="104">
        <v>1</v>
      </c>
      <c r="H24" s="102"/>
      <c r="I24" s="102"/>
      <c r="J24" s="102"/>
      <c r="K24" s="102"/>
      <c r="L24" s="134"/>
      <c r="M24" s="138"/>
      <c r="N24" s="104"/>
      <c r="O24" s="102"/>
      <c r="P24" s="102"/>
      <c r="Q24" s="104"/>
      <c r="R24" s="414" t="s">
        <v>298</v>
      </c>
      <c r="S24" s="106"/>
    </row>
    <row r="25" spans="1:19" ht="52" customHeight="1">
      <c r="A25" s="90"/>
      <c r="B25" s="96"/>
      <c r="C25" s="90"/>
      <c r="D25" s="94"/>
      <c r="E25" s="101" t="s">
        <v>301</v>
      </c>
      <c r="F25" s="102"/>
      <c r="G25" s="104">
        <v>1</v>
      </c>
      <c r="H25" s="102"/>
      <c r="I25" s="102"/>
      <c r="J25" s="102"/>
      <c r="K25" s="102"/>
      <c r="L25" s="134"/>
      <c r="M25" s="138"/>
      <c r="N25" s="104"/>
      <c r="O25" s="102"/>
      <c r="P25" s="102"/>
      <c r="Q25" s="104"/>
      <c r="R25" s="414" t="s">
        <v>298</v>
      </c>
      <c r="S25" s="106"/>
    </row>
    <row r="26" spans="1:19" ht="50" customHeight="1">
      <c r="A26" s="90">
        <v>6</v>
      </c>
      <c r="B26" s="96" t="s">
        <v>23</v>
      </c>
      <c r="C26" s="105" t="s">
        <v>291</v>
      </c>
      <c r="D26" s="106" t="s">
        <v>188</v>
      </c>
      <c r="E26" s="106" t="s">
        <v>302</v>
      </c>
      <c r="F26" s="93"/>
      <c r="G26" s="107"/>
      <c r="H26" s="107"/>
      <c r="I26" s="107"/>
      <c r="J26" s="107"/>
      <c r="K26" s="107"/>
      <c r="L26" s="107"/>
      <c r="M26" s="107">
        <v>1</v>
      </c>
      <c r="N26" s="107"/>
      <c r="O26" s="93"/>
      <c r="P26" s="93"/>
      <c r="Q26" s="142"/>
      <c r="R26" s="414" t="s">
        <v>303</v>
      </c>
      <c r="S26" s="106"/>
    </row>
    <row r="27" spans="1:19" ht="45" customHeight="1">
      <c r="A27" s="90"/>
      <c r="B27" s="96"/>
      <c r="C27" s="90"/>
      <c r="D27" s="94"/>
      <c r="E27" s="108" t="s">
        <v>304</v>
      </c>
      <c r="F27" s="109"/>
      <c r="G27" s="110">
        <v>2</v>
      </c>
      <c r="H27" s="110"/>
      <c r="I27" s="110"/>
      <c r="J27" s="110"/>
      <c r="K27" s="110"/>
      <c r="L27" s="110"/>
      <c r="M27" s="110"/>
      <c r="N27" s="110"/>
      <c r="O27" s="109"/>
      <c r="P27" s="109"/>
      <c r="Q27" s="109"/>
      <c r="R27" s="143"/>
      <c r="S27" s="106"/>
    </row>
    <row r="28" spans="1:19" ht="47" customHeight="1">
      <c r="A28" s="90"/>
      <c r="B28" s="96"/>
      <c r="C28" s="90"/>
      <c r="D28" s="94"/>
      <c r="E28" s="108" t="s">
        <v>305</v>
      </c>
      <c r="F28" s="109"/>
      <c r="G28" s="110">
        <v>2</v>
      </c>
      <c r="H28" s="110"/>
      <c r="I28" s="110"/>
      <c r="J28" s="110"/>
      <c r="K28" s="110"/>
      <c r="L28" s="110"/>
      <c r="M28" s="110"/>
      <c r="N28" s="110"/>
      <c r="O28" s="109"/>
      <c r="P28" s="109"/>
      <c r="Q28" s="109"/>
      <c r="R28" s="143"/>
      <c r="S28" s="106"/>
    </row>
    <row r="29" spans="1:19" ht="47" customHeight="1">
      <c r="A29" s="90"/>
      <c r="B29" s="96"/>
      <c r="C29" s="111"/>
      <c r="D29" s="94"/>
      <c r="E29" s="106" t="s">
        <v>306</v>
      </c>
      <c r="F29" s="93"/>
      <c r="G29" s="107">
        <v>1</v>
      </c>
      <c r="H29" s="107"/>
      <c r="I29" s="107"/>
      <c r="J29" s="107"/>
      <c r="K29" s="107"/>
      <c r="L29" s="107"/>
      <c r="M29" s="107"/>
      <c r="N29" s="107"/>
      <c r="O29" s="93"/>
      <c r="P29" s="93"/>
      <c r="Q29" s="93"/>
      <c r="R29" s="143"/>
      <c r="S29" s="106"/>
    </row>
    <row r="30" spans="1:19" ht="45" customHeight="1">
      <c r="A30" s="90"/>
      <c r="B30" s="96"/>
      <c r="C30" s="90"/>
      <c r="D30" s="94"/>
      <c r="E30" s="112" t="s">
        <v>307</v>
      </c>
      <c r="F30" s="109"/>
      <c r="G30" s="110">
        <v>1</v>
      </c>
      <c r="H30" s="110"/>
      <c r="I30" s="110"/>
      <c r="J30" s="110"/>
      <c r="K30" s="110"/>
      <c r="L30" s="110"/>
      <c r="M30" s="110"/>
      <c r="N30" s="110"/>
      <c r="O30" s="109"/>
      <c r="P30" s="109"/>
      <c r="Q30" s="109"/>
      <c r="R30" s="415" t="s">
        <v>308</v>
      </c>
      <c r="S30" s="106"/>
    </row>
    <row r="31" spans="1:19" ht="41" customHeight="1">
      <c r="A31" s="90"/>
      <c r="B31" s="96"/>
      <c r="C31" s="90"/>
      <c r="D31" s="94"/>
      <c r="E31" s="108" t="s">
        <v>309</v>
      </c>
      <c r="F31" s="109"/>
      <c r="G31" s="110"/>
      <c r="H31" s="110"/>
      <c r="I31" s="110"/>
      <c r="J31" s="110"/>
      <c r="K31" s="110"/>
      <c r="L31" s="110"/>
      <c r="M31" s="110"/>
      <c r="N31" s="110">
        <v>2</v>
      </c>
      <c r="O31" s="109"/>
      <c r="P31" s="109"/>
      <c r="Q31" s="109"/>
      <c r="R31" s="143"/>
      <c r="S31" s="106"/>
    </row>
    <row r="32" spans="1:19" ht="39" customHeight="1">
      <c r="A32" s="90"/>
      <c r="B32" s="96"/>
      <c r="C32" s="90"/>
      <c r="D32" s="94"/>
      <c r="E32" s="112" t="s">
        <v>310</v>
      </c>
      <c r="F32" s="109"/>
      <c r="G32" s="109"/>
      <c r="H32" s="109"/>
      <c r="I32" s="109"/>
      <c r="J32" s="109"/>
      <c r="K32" s="109"/>
      <c r="L32" s="109"/>
      <c r="M32" s="109"/>
      <c r="N32" s="110">
        <v>2</v>
      </c>
      <c r="O32" s="109"/>
      <c r="P32" s="109"/>
      <c r="Q32" s="109"/>
      <c r="R32" s="143"/>
      <c r="S32" s="106"/>
    </row>
    <row r="33" spans="1:19" ht="69" customHeight="1">
      <c r="A33" s="90"/>
      <c r="B33" s="96"/>
      <c r="C33" s="113" t="s">
        <v>311</v>
      </c>
      <c r="D33" s="94"/>
      <c r="E33" s="92" t="s">
        <v>312</v>
      </c>
      <c r="F33" s="93"/>
      <c r="G33" s="93"/>
      <c r="H33" s="93"/>
      <c r="I33" s="93"/>
      <c r="J33" s="93"/>
      <c r="K33" s="93"/>
      <c r="L33" s="93"/>
      <c r="M33" s="107">
        <v>1</v>
      </c>
      <c r="N33" s="107"/>
      <c r="O33" s="93"/>
      <c r="P33" s="93"/>
      <c r="Q33" s="93"/>
      <c r="R33" s="416" t="s">
        <v>294</v>
      </c>
      <c r="S33" s="106"/>
    </row>
    <row r="34" spans="1:19" ht="42" customHeight="1">
      <c r="A34" s="90">
        <v>7</v>
      </c>
      <c r="B34" s="96" t="s">
        <v>313</v>
      </c>
      <c r="C34" s="114" t="s">
        <v>285</v>
      </c>
      <c r="D34" s="115" t="s">
        <v>314</v>
      </c>
      <c r="E34" s="92" t="s">
        <v>315</v>
      </c>
      <c r="F34" s="116">
        <v>1</v>
      </c>
      <c r="G34" s="107"/>
      <c r="H34" s="107"/>
      <c r="I34" s="93"/>
      <c r="J34" s="93"/>
      <c r="K34" s="93"/>
      <c r="L34" s="93"/>
      <c r="M34" s="93"/>
      <c r="N34" s="107"/>
      <c r="O34" s="93"/>
      <c r="P34" s="93"/>
      <c r="Q34" s="138"/>
      <c r="R34" s="144"/>
      <c r="S34" s="106"/>
    </row>
    <row r="35" spans="1:19" ht="43" customHeight="1">
      <c r="A35" s="90"/>
      <c r="B35" s="96"/>
      <c r="C35" s="79"/>
      <c r="D35" s="117"/>
      <c r="E35" s="92" t="s">
        <v>316</v>
      </c>
      <c r="F35" s="116">
        <v>1</v>
      </c>
      <c r="G35" s="107"/>
      <c r="H35" s="107">
        <v>1</v>
      </c>
      <c r="I35" s="93"/>
      <c r="J35" s="93"/>
      <c r="K35" s="93"/>
      <c r="L35" s="93"/>
      <c r="M35" s="93"/>
      <c r="N35" s="107"/>
      <c r="O35" s="93"/>
      <c r="P35" s="93"/>
      <c r="Q35" s="138"/>
      <c r="R35" s="144"/>
      <c r="S35" s="106"/>
    </row>
    <row r="36" spans="1:19" ht="42" customHeight="1">
      <c r="A36" s="90"/>
      <c r="B36" s="96"/>
      <c r="C36" s="79"/>
      <c r="D36" s="117"/>
      <c r="E36" s="92" t="s">
        <v>317</v>
      </c>
      <c r="F36" s="116"/>
      <c r="G36" s="107"/>
      <c r="H36" s="107"/>
      <c r="I36" s="93"/>
      <c r="J36" s="93"/>
      <c r="K36" s="93"/>
      <c r="L36" s="93"/>
      <c r="M36" s="93"/>
      <c r="N36" s="107">
        <v>1</v>
      </c>
      <c r="O36" s="93"/>
      <c r="P36" s="93"/>
      <c r="Q36" s="138"/>
      <c r="R36" s="144"/>
      <c r="S36" s="106"/>
    </row>
    <row r="37" spans="1:19" ht="42" customHeight="1">
      <c r="A37" s="90"/>
      <c r="B37" s="96"/>
      <c r="C37" s="79"/>
      <c r="D37" s="117"/>
      <c r="E37" s="106" t="s">
        <v>318</v>
      </c>
      <c r="F37" s="116"/>
      <c r="G37" s="107"/>
      <c r="H37" s="107">
        <v>1</v>
      </c>
      <c r="I37" s="93"/>
      <c r="J37" s="93"/>
      <c r="K37" s="93"/>
      <c r="L37" s="93"/>
      <c r="M37" s="93"/>
      <c r="N37" s="107"/>
      <c r="O37" s="93"/>
      <c r="P37" s="93"/>
      <c r="Q37" s="138"/>
      <c r="R37" s="144"/>
      <c r="S37" s="106"/>
    </row>
    <row r="38" spans="1:19" ht="48" customHeight="1">
      <c r="A38" s="90"/>
      <c r="B38" s="96"/>
      <c r="C38" s="79"/>
      <c r="D38" s="117"/>
      <c r="E38" s="92" t="s">
        <v>319</v>
      </c>
      <c r="F38" s="116"/>
      <c r="G38" s="107"/>
      <c r="H38" s="107"/>
      <c r="I38" s="93"/>
      <c r="J38" s="93"/>
      <c r="K38" s="93"/>
      <c r="L38" s="93"/>
      <c r="M38" s="93"/>
      <c r="N38" s="107">
        <v>1</v>
      </c>
      <c r="O38" s="93"/>
      <c r="P38" s="93"/>
      <c r="Q38" s="138"/>
      <c r="R38" s="144"/>
      <c r="S38" s="145"/>
    </row>
    <row r="39" spans="1:19" ht="42" customHeight="1">
      <c r="A39" s="90"/>
      <c r="B39" s="96"/>
      <c r="C39" s="79"/>
      <c r="D39" s="117"/>
      <c r="E39" s="106" t="s">
        <v>320</v>
      </c>
      <c r="F39" s="116"/>
      <c r="G39" s="107"/>
      <c r="H39" s="107"/>
      <c r="I39" s="93"/>
      <c r="J39" s="93"/>
      <c r="K39" s="93"/>
      <c r="L39" s="93"/>
      <c r="M39" s="93"/>
      <c r="N39" s="107">
        <v>1</v>
      </c>
      <c r="O39" s="93"/>
      <c r="P39" s="93"/>
      <c r="Q39" s="138"/>
      <c r="R39" s="144"/>
      <c r="S39" s="145"/>
    </row>
    <row r="40" spans="1:19" ht="80" customHeight="1">
      <c r="A40" s="90"/>
      <c r="B40" s="96"/>
      <c r="C40" s="79"/>
      <c r="D40" s="117"/>
      <c r="E40" s="92" t="s">
        <v>321</v>
      </c>
      <c r="F40" s="116"/>
      <c r="G40" s="107"/>
      <c r="H40" s="107"/>
      <c r="I40" s="93"/>
      <c r="J40" s="93"/>
      <c r="K40" s="93"/>
      <c r="L40" s="93"/>
      <c r="M40" s="93"/>
      <c r="N40" s="107">
        <v>1</v>
      </c>
      <c r="O40" s="93"/>
      <c r="P40" s="93"/>
      <c r="Q40" s="138"/>
      <c r="R40" s="144"/>
      <c r="S40" s="145"/>
    </row>
    <row r="41" spans="1:19" ht="62" customHeight="1">
      <c r="A41" s="90"/>
      <c r="B41" s="96"/>
      <c r="C41" s="90"/>
      <c r="D41" s="117"/>
      <c r="E41" s="92" t="s">
        <v>322</v>
      </c>
      <c r="F41" s="116"/>
      <c r="G41" s="107"/>
      <c r="H41" s="107"/>
      <c r="I41" s="93"/>
      <c r="J41" s="93"/>
      <c r="K41" s="93"/>
      <c r="L41" s="93"/>
      <c r="M41" s="93"/>
      <c r="N41" s="107">
        <v>1</v>
      </c>
      <c r="O41" s="93"/>
      <c r="P41" s="93"/>
      <c r="Q41" s="93"/>
      <c r="R41" s="144"/>
      <c r="S41" s="145"/>
    </row>
    <row r="42" spans="1:19" ht="62" customHeight="1">
      <c r="A42" s="90"/>
      <c r="B42" s="96"/>
      <c r="C42" s="90"/>
      <c r="D42" s="118"/>
      <c r="E42" s="92" t="s">
        <v>323</v>
      </c>
      <c r="F42" s="116"/>
      <c r="G42" s="107"/>
      <c r="H42" s="107">
        <v>1</v>
      </c>
      <c r="I42" s="93"/>
      <c r="J42" s="93"/>
      <c r="K42" s="93"/>
      <c r="L42" s="93"/>
      <c r="M42" s="93"/>
      <c r="N42" s="107"/>
      <c r="O42" s="93"/>
      <c r="P42" s="93"/>
      <c r="Q42" s="93"/>
      <c r="R42" s="146"/>
      <c r="S42" s="145"/>
    </row>
    <row r="43" spans="1:19" ht="62" customHeight="1">
      <c r="A43" s="90">
        <v>8</v>
      </c>
      <c r="B43" s="96" t="s">
        <v>25</v>
      </c>
      <c r="C43" s="90" t="s">
        <v>281</v>
      </c>
      <c r="D43" s="118" t="s">
        <v>324</v>
      </c>
      <c r="E43" s="92" t="s">
        <v>325</v>
      </c>
      <c r="F43" s="116"/>
      <c r="G43" s="107"/>
      <c r="H43" s="107"/>
      <c r="I43" s="93"/>
      <c r="J43" s="93"/>
      <c r="K43" s="93"/>
      <c r="L43" s="93"/>
      <c r="M43" s="93"/>
      <c r="N43" s="107">
        <v>1</v>
      </c>
      <c r="O43" s="93"/>
      <c r="P43" s="93"/>
      <c r="Q43" s="93"/>
      <c r="R43" s="146"/>
      <c r="S43" s="145"/>
    </row>
    <row r="44" spans="1:19" ht="62" customHeight="1">
      <c r="A44" s="90"/>
      <c r="B44" s="96"/>
      <c r="C44" s="90" t="s">
        <v>281</v>
      </c>
      <c r="D44" s="118" t="s">
        <v>189</v>
      </c>
      <c r="E44" s="92" t="s">
        <v>326</v>
      </c>
      <c r="F44" s="116"/>
      <c r="G44" s="107"/>
      <c r="H44" s="107"/>
      <c r="I44" s="93"/>
      <c r="J44" s="93"/>
      <c r="K44" s="93"/>
      <c r="L44" s="93"/>
      <c r="M44" s="93"/>
      <c r="N44" s="107"/>
      <c r="O44" s="93"/>
      <c r="P44" s="93"/>
      <c r="Q44" s="93">
        <v>1</v>
      </c>
      <c r="R44" s="146"/>
      <c r="S44" s="145"/>
    </row>
    <row r="45" spans="1:19" ht="62" customHeight="1">
      <c r="A45" s="90">
        <v>9</v>
      </c>
      <c r="B45" s="96" t="s">
        <v>27</v>
      </c>
      <c r="C45" s="90"/>
      <c r="D45" s="118"/>
      <c r="E45" s="92"/>
      <c r="F45" s="116"/>
      <c r="G45" s="107"/>
      <c r="H45" s="107"/>
      <c r="I45" s="93"/>
      <c r="J45" s="93"/>
      <c r="K45" s="93"/>
      <c r="L45" s="93"/>
      <c r="M45" s="93"/>
      <c r="N45" s="107"/>
      <c r="O45" s="93"/>
      <c r="P45" s="93"/>
      <c r="Q45" s="93"/>
      <c r="R45" s="146"/>
      <c r="S45" s="145"/>
    </row>
    <row r="46" spans="1:19" ht="62" customHeight="1">
      <c r="A46" s="90"/>
      <c r="B46" s="96" t="s">
        <v>28</v>
      </c>
      <c r="C46" s="90" t="s">
        <v>287</v>
      </c>
      <c r="D46" s="118" t="s">
        <v>327</v>
      </c>
      <c r="E46" s="92" t="s">
        <v>328</v>
      </c>
      <c r="F46" s="116"/>
      <c r="G46" s="107"/>
      <c r="H46" s="107"/>
      <c r="I46" s="93"/>
      <c r="J46" s="93"/>
      <c r="K46" s="93">
        <v>1</v>
      </c>
      <c r="L46" s="93"/>
      <c r="M46" s="93"/>
      <c r="N46" s="107"/>
      <c r="O46" s="93"/>
      <c r="P46" s="93"/>
      <c r="Q46" s="93"/>
      <c r="R46" s="146"/>
      <c r="S46" s="145"/>
    </row>
    <row r="47" spans="1:19" ht="62" customHeight="1">
      <c r="A47" s="90"/>
      <c r="B47" s="96"/>
      <c r="C47" s="90" t="s">
        <v>287</v>
      </c>
      <c r="D47" s="118" t="s">
        <v>327</v>
      </c>
      <c r="E47" s="92" t="s">
        <v>329</v>
      </c>
      <c r="F47" s="116"/>
      <c r="G47" s="107"/>
      <c r="H47" s="107"/>
      <c r="I47" s="93"/>
      <c r="J47" s="93"/>
      <c r="K47" s="93">
        <v>1</v>
      </c>
      <c r="L47" s="93"/>
      <c r="M47" s="93"/>
      <c r="N47" s="107"/>
      <c r="O47" s="93"/>
      <c r="P47" s="93"/>
      <c r="Q47" s="93"/>
      <c r="R47" s="146"/>
      <c r="S47" s="145"/>
    </row>
    <row r="48" spans="1:19" ht="62" customHeight="1">
      <c r="A48" s="90"/>
      <c r="B48" s="96"/>
      <c r="C48" s="90" t="s">
        <v>287</v>
      </c>
      <c r="D48" s="118" t="s">
        <v>327</v>
      </c>
      <c r="E48" s="92" t="s">
        <v>330</v>
      </c>
      <c r="F48" s="116"/>
      <c r="G48" s="107">
        <v>1</v>
      </c>
      <c r="H48" s="107"/>
      <c r="I48" s="93"/>
      <c r="J48" s="93"/>
      <c r="K48" s="93"/>
      <c r="L48" s="93"/>
      <c r="M48" s="93"/>
      <c r="N48" s="107"/>
      <c r="O48" s="93"/>
      <c r="P48" s="93"/>
      <c r="Q48" s="93"/>
      <c r="R48" s="146"/>
      <c r="S48" s="145"/>
    </row>
    <row r="49" spans="1:19" ht="62" customHeight="1">
      <c r="A49" s="90"/>
      <c r="B49" s="96"/>
      <c r="C49" s="90" t="s">
        <v>285</v>
      </c>
      <c r="D49" s="118" t="s">
        <v>327</v>
      </c>
      <c r="E49" s="92" t="s">
        <v>331</v>
      </c>
      <c r="F49" s="116"/>
      <c r="G49" s="107"/>
      <c r="H49" s="107"/>
      <c r="I49" s="93"/>
      <c r="J49" s="93"/>
      <c r="K49" s="93"/>
      <c r="L49" s="93">
        <v>1</v>
      </c>
      <c r="M49" s="93"/>
      <c r="N49" s="107"/>
      <c r="O49" s="93"/>
      <c r="P49" s="93"/>
      <c r="Q49" s="93"/>
      <c r="R49" s="146"/>
      <c r="S49" s="145"/>
    </row>
    <row r="50" spans="1:19" ht="62" customHeight="1">
      <c r="A50" s="90">
        <v>10</v>
      </c>
      <c r="B50" s="96" t="s">
        <v>29</v>
      </c>
      <c r="C50" s="90" t="s">
        <v>287</v>
      </c>
      <c r="D50" s="118" t="s">
        <v>327</v>
      </c>
      <c r="E50" s="92" t="s">
        <v>332</v>
      </c>
      <c r="F50" s="116"/>
      <c r="G50" s="107"/>
      <c r="H50" s="107"/>
      <c r="I50" s="93"/>
      <c r="J50" s="93"/>
      <c r="K50" s="93">
        <v>1</v>
      </c>
      <c r="L50" s="93"/>
      <c r="M50" s="93"/>
      <c r="N50" s="107"/>
      <c r="O50" s="93"/>
      <c r="P50" s="93"/>
      <c r="Q50" s="93"/>
      <c r="R50" s="146"/>
      <c r="S50" s="145"/>
    </row>
    <row r="51" spans="1:19" ht="62" customHeight="1">
      <c r="A51" s="90"/>
      <c r="B51" s="96"/>
      <c r="C51" s="90"/>
      <c r="D51" s="118" t="s">
        <v>327</v>
      </c>
      <c r="E51" s="92" t="s">
        <v>333</v>
      </c>
      <c r="F51" s="116"/>
      <c r="G51" s="107"/>
      <c r="H51" s="107"/>
      <c r="I51" s="93"/>
      <c r="J51" s="93"/>
      <c r="K51" s="93">
        <v>1</v>
      </c>
      <c r="L51" s="93"/>
      <c r="M51" s="93"/>
      <c r="N51" s="107"/>
      <c r="O51" s="93"/>
      <c r="P51" s="93"/>
      <c r="Q51" s="93"/>
      <c r="R51" s="146"/>
      <c r="S51" s="145"/>
    </row>
    <row r="52" spans="1:19" ht="83" customHeight="1">
      <c r="A52" s="90"/>
      <c r="B52" s="96"/>
      <c r="C52" s="90"/>
      <c r="D52" s="118" t="s">
        <v>334</v>
      </c>
      <c r="E52" s="92" t="s">
        <v>335</v>
      </c>
      <c r="F52" s="116">
        <v>1</v>
      </c>
      <c r="G52" s="107"/>
      <c r="H52" s="107"/>
      <c r="I52" s="93"/>
      <c r="J52" s="93"/>
      <c r="K52" s="93"/>
      <c r="L52" s="93"/>
      <c r="M52" s="93"/>
      <c r="N52" s="107"/>
      <c r="O52" s="93"/>
      <c r="P52" s="93"/>
      <c r="Q52" s="93"/>
      <c r="R52" s="146"/>
      <c r="S52" s="145"/>
    </row>
    <row r="53" spans="1:19" ht="79" customHeight="1">
      <c r="A53" s="90"/>
      <c r="B53" s="96"/>
      <c r="C53" s="90"/>
      <c r="D53" s="118" t="s">
        <v>334</v>
      </c>
      <c r="E53" s="92" t="s">
        <v>336</v>
      </c>
      <c r="F53" s="116">
        <v>1</v>
      </c>
      <c r="G53" s="107"/>
      <c r="H53" s="107"/>
      <c r="I53" s="93"/>
      <c r="J53" s="93"/>
      <c r="K53" s="93"/>
      <c r="L53" s="93"/>
      <c r="M53" s="93"/>
      <c r="N53" s="107"/>
      <c r="O53" s="93"/>
      <c r="P53" s="93"/>
      <c r="Q53" s="93"/>
      <c r="R53" s="146"/>
      <c r="S53" s="145"/>
    </row>
    <row r="54" spans="1:19" ht="42" customHeight="1">
      <c r="A54" s="90">
        <v>11</v>
      </c>
      <c r="B54" s="96" t="s">
        <v>30</v>
      </c>
      <c r="C54" s="90"/>
      <c r="D54" s="118"/>
      <c r="E54" s="92"/>
      <c r="F54" s="116"/>
      <c r="G54" s="107"/>
      <c r="H54" s="107"/>
      <c r="I54" s="93"/>
      <c r="J54" s="93"/>
      <c r="K54" s="93"/>
      <c r="L54" s="93"/>
      <c r="M54" s="93"/>
      <c r="N54" s="107"/>
      <c r="O54" s="93"/>
      <c r="P54" s="93"/>
      <c r="Q54" s="93"/>
      <c r="R54" s="146"/>
      <c r="S54" s="145"/>
    </row>
    <row r="55" spans="1:19" ht="36" customHeight="1">
      <c r="A55" s="90">
        <v>12</v>
      </c>
      <c r="B55" s="96" t="s">
        <v>31</v>
      </c>
      <c r="C55" s="90"/>
      <c r="D55" s="118"/>
      <c r="E55" s="92"/>
      <c r="F55" s="116"/>
      <c r="G55" s="107"/>
      <c r="H55" s="107"/>
      <c r="I55" s="93"/>
      <c r="J55" s="93"/>
      <c r="K55" s="93"/>
      <c r="L55" s="93"/>
      <c r="M55" s="93"/>
      <c r="N55" s="107"/>
      <c r="O55" s="93"/>
      <c r="P55" s="93"/>
      <c r="Q55" s="93"/>
      <c r="R55" s="146"/>
      <c r="S55" s="145"/>
    </row>
    <row r="56" spans="1:19" ht="37" customHeight="1">
      <c r="A56" s="90">
        <v>13</v>
      </c>
      <c r="B56" s="96" t="s">
        <v>32</v>
      </c>
      <c r="C56" s="90"/>
      <c r="D56" s="118"/>
      <c r="E56" s="92"/>
      <c r="F56" s="116"/>
      <c r="G56" s="107"/>
      <c r="H56" s="107"/>
      <c r="I56" s="93"/>
      <c r="J56" s="93"/>
      <c r="K56" s="93"/>
      <c r="L56" s="93"/>
      <c r="M56" s="93"/>
      <c r="N56" s="107"/>
      <c r="O56" s="93"/>
      <c r="P56" s="93"/>
      <c r="Q56" s="93"/>
      <c r="R56" s="146"/>
      <c r="S56" s="145"/>
    </row>
    <row r="57" spans="1:19" ht="35" customHeight="1">
      <c r="A57" s="90">
        <v>14</v>
      </c>
      <c r="B57" s="96" t="s">
        <v>33</v>
      </c>
      <c r="C57" s="90"/>
      <c r="D57" s="118"/>
      <c r="E57" s="92"/>
      <c r="F57" s="116"/>
      <c r="G57" s="107"/>
      <c r="H57" s="107"/>
      <c r="I57" s="93"/>
      <c r="J57" s="93"/>
      <c r="K57" s="93"/>
      <c r="L57" s="93"/>
      <c r="M57" s="93"/>
      <c r="N57" s="107"/>
      <c r="O57" s="93"/>
      <c r="P57" s="93"/>
      <c r="Q57" s="93"/>
      <c r="R57" s="146"/>
      <c r="S57" s="145"/>
    </row>
    <row r="58" spans="1:19" ht="62" customHeight="1">
      <c r="A58" s="90">
        <v>15</v>
      </c>
      <c r="B58" s="96" t="s">
        <v>34</v>
      </c>
      <c r="C58" s="90" t="s">
        <v>287</v>
      </c>
      <c r="D58" s="118" t="s">
        <v>337</v>
      </c>
      <c r="E58" s="92" t="s">
        <v>338</v>
      </c>
      <c r="F58" s="116">
        <v>1</v>
      </c>
      <c r="G58" s="107"/>
      <c r="H58" s="107"/>
      <c r="I58" s="93"/>
      <c r="J58" s="93"/>
      <c r="K58" s="93"/>
      <c r="L58" s="93"/>
      <c r="M58" s="93"/>
      <c r="N58" s="107"/>
      <c r="O58" s="93"/>
      <c r="P58" s="93"/>
      <c r="Q58" s="93"/>
      <c r="R58" s="146"/>
      <c r="S58" s="145"/>
    </row>
    <row r="59" spans="1:19" ht="85" customHeight="1">
      <c r="A59" s="90"/>
      <c r="B59" s="96"/>
      <c r="C59" s="90" t="s">
        <v>287</v>
      </c>
      <c r="D59" s="118" t="s">
        <v>339</v>
      </c>
      <c r="E59" s="92" t="s">
        <v>340</v>
      </c>
      <c r="F59" s="116"/>
      <c r="G59" s="107"/>
      <c r="H59" s="107"/>
      <c r="I59" s="93"/>
      <c r="J59" s="93"/>
      <c r="K59" s="93"/>
      <c r="L59" s="93"/>
      <c r="M59" s="93"/>
      <c r="N59" s="107"/>
      <c r="O59" s="93"/>
      <c r="P59" s="93"/>
      <c r="Q59" s="93">
        <v>1</v>
      </c>
      <c r="R59" s="146"/>
      <c r="S59" s="145"/>
    </row>
    <row r="60" spans="1:19" ht="62" customHeight="1">
      <c r="A60" s="90"/>
      <c r="B60" s="96"/>
      <c r="C60" s="90" t="s">
        <v>287</v>
      </c>
      <c r="D60" s="118" t="s">
        <v>339</v>
      </c>
      <c r="E60" s="92" t="s">
        <v>341</v>
      </c>
      <c r="F60" s="116"/>
      <c r="G60" s="107"/>
      <c r="H60" s="107"/>
      <c r="I60" s="93"/>
      <c r="J60" s="93"/>
      <c r="K60" s="93">
        <v>1</v>
      </c>
      <c r="L60" s="93"/>
      <c r="M60" s="93"/>
      <c r="N60" s="107"/>
      <c r="O60" s="93"/>
      <c r="P60" s="93"/>
      <c r="Q60" s="93"/>
      <c r="R60" s="146"/>
      <c r="S60" s="145"/>
    </row>
    <row r="61" spans="1:19" ht="62" customHeight="1">
      <c r="A61" s="90">
        <v>16</v>
      </c>
      <c r="B61" s="96" t="s">
        <v>342</v>
      </c>
      <c r="C61" s="90"/>
      <c r="D61" s="118" t="s">
        <v>343</v>
      </c>
      <c r="E61" s="92" t="s">
        <v>344</v>
      </c>
      <c r="F61" s="116"/>
      <c r="G61" s="107"/>
      <c r="H61" s="107"/>
      <c r="I61" s="93"/>
      <c r="J61" s="93"/>
      <c r="K61" s="93">
        <v>1</v>
      </c>
      <c r="L61" s="93"/>
      <c r="M61" s="93"/>
      <c r="N61" s="107"/>
      <c r="O61" s="93"/>
      <c r="P61" s="93"/>
      <c r="Q61" s="93"/>
      <c r="R61" s="146"/>
      <c r="S61" s="145"/>
    </row>
    <row r="62" spans="1:19" ht="60" customHeight="1">
      <c r="A62" s="90">
        <v>17</v>
      </c>
      <c r="B62" s="119" t="s">
        <v>36</v>
      </c>
      <c r="C62" s="120" t="s">
        <v>345</v>
      </c>
      <c r="D62" s="121" t="s">
        <v>346</v>
      </c>
      <c r="E62" s="566" t="s">
        <v>347</v>
      </c>
      <c r="F62" s="123"/>
      <c r="G62" s="123"/>
      <c r="H62" s="123"/>
      <c r="I62" s="123"/>
      <c r="J62" s="123"/>
      <c r="K62" s="123"/>
      <c r="L62" s="123"/>
      <c r="M62" s="123"/>
      <c r="N62" s="139"/>
      <c r="O62" s="123"/>
      <c r="P62" s="123"/>
      <c r="Q62" s="147"/>
      <c r="R62" s="148">
        <v>47362</v>
      </c>
      <c r="S62" s="145"/>
    </row>
    <row r="63" spans="1:19" ht="65" customHeight="1">
      <c r="A63" s="90"/>
      <c r="B63" s="124"/>
      <c r="C63" s="125" t="s">
        <v>285</v>
      </c>
      <c r="D63" s="122" t="s">
        <v>348</v>
      </c>
      <c r="E63" s="567"/>
      <c r="F63" s="123"/>
      <c r="G63" s="123"/>
      <c r="H63" s="123"/>
      <c r="I63" s="123"/>
      <c r="J63" s="123"/>
      <c r="K63" s="123"/>
      <c r="L63" s="123"/>
      <c r="M63" s="123"/>
      <c r="N63" s="139"/>
      <c r="O63" s="123"/>
      <c r="P63" s="123"/>
      <c r="Q63" s="149"/>
      <c r="R63" s="150">
        <v>47362</v>
      </c>
      <c r="S63" s="145"/>
    </row>
    <row r="64" spans="1:19" ht="45" customHeight="1">
      <c r="A64" s="90">
        <v>18</v>
      </c>
      <c r="B64" s="126" t="s">
        <v>37</v>
      </c>
      <c r="C64" s="127"/>
      <c r="D64" s="128"/>
      <c r="E64" s="129"/>
      <c r="F64" s="123"/>
      <c r="G64" s="123"/>
      <c r="H64" s="123"/>
      <c r="I64" s="123"/>
      <c r="J64" s="123"/>
      <c r="K64" s="123"/>
      <c r="L64" s="123"/>
      <c r="M64" s="123"/>
      <c r="N64" s="139"/>
      <c r="O64" s="123"/>
      <c r="P64" s="123"/>
      <c r="Q64" s="123"/>
      <c r="R64" s="151"/>
      <c r="S64" s="145"/>
    </row>
    <row r="65" spans="1:19" ht="62" customHeight="1">
      <c r="A65" s="90">
        <v>19</v>
      </c>
      <c r="B65" s="126" t="s">
        <v>38</v>
      </c>
      <c r="C65" s="127" t="s">
        <v>285</v>
      </c>
      <c r="D65" s="152" t="s">
        <v>349</v>
      </c>
      <c r="E65" s="153" t="s">
        <v>350</v>
      </c>
      <c r="F65" s="154"/>
      <c r="G65" s="154">
        <v>1</v>
      </c>
      <c r="H65" s="154"/>
      <c r="I65" s="154"/>
      <c r="J65" s="154"/>
      <c r="K65" s="154"/>
      <c r="L65" s="154"/>
      <c r="M65" s="154"/>
      <c r="N65" s="184"/>
      <c r="O65" s="154"/>
      <c r="P65" s="154"/>
      <c r="Q65" s="154"/>
      <c r="R65" s="155">
        <v>2023</v>
      </c>
      <c r="S65" s="106"/>
    </row>
    <row r="66" spans="1:19" ht="46" customHeight="1">
      <c r="A66" s="90"/>
      <c r="B66" s="126"/>
      <c r="C66" s="155" t="s">
        <v>285</v>
      </c>
      <c r="D66" s="56" t="s">
        <v>351</v>
      </c>
      <c r="E66" s="156" t="s">
        <v>352</v>
      </c>
      <c r="F66" s="154">
        <v>1</v>
      </c>
      <c r="G66" s="123"/>
      <c r="H66" s="123"/>
      <c r="I66" s="123"/>
      <c r="J66" s="123"/>
      <c r="K66" s="123"/>
      <c r="L66" s="123"/>
      <c r="M66" s="123"/>
      <c r="N66" s="139"/>
      <c r="O66" s="123"/>
      <c r="P66" s="123"/>
      <c r="Q66" s="123"/>
      <c r="R66" s="167"/>
      <c r="S66" s="106"/>
    </row>
    <row r="67" spans="1:19" ht="47" customHeight="1">
      <c r="A67" s="90">
        <v>20</v>
      </c>
      <c r="B67" s="126" t="s">
        <v>39</v>
      </c>
      <c r="C67" s="127" t="s">
        <v>291</v>
      </c>
      <c r="D67" s="56" t="s">
        <v>353</v>
      </c>
      <c r="E67" s="56" t="s">
        <v>354</v>
      </c>
      <c r="F67" s="157"/>
      <c r="G67" s="123"/>
      <c r="H67" s="123"/>
      <c r="I67" s="123"/>
      <c r="J67" s="123"/>
      <c r="K67" s="123"/>
      <c r="L67" s="123"/>
      <c r="M67" s="123"/>
      <c r="N67" s="139">
        <v>1</v>
      </c>
      <c r="O67" s="123"/>
      <c r="P67" s="123"/>
      <c r="Q67" s="123"/>
      <c r="R67" s="186" t="s">
        <v>355</v>
      </c>
      <c r="S67" s="106"/>
    </row>
    <row r="68" spans="1:19" ht="52" customHeight="1">
      <c r="A68" s="90"/>
      <c r="B68" s="126"/>
      <c r="C68" s="127" t="s">
        <v>291</v>
      </c>
      <c r="D68" s="56" t="s">
        <v>356</v>
      </c>
      <c r="E68" s="158"/>
      <c r="F68" s="159"/>
      <c r="G68" s="123"/>
      <c r="H68" s="123"/>
      <c r="I68" s="123"/>
      <c r="J68" s="123"/>
      <c r="K68" s="123"/>
      <c r="L68" s="123"/>
      <c r="M68" s="123"/>
      <c r="N68" s="139"/>
      <c r="O68" s="123"/>
      <c r="P68" s="123"/>
      <c r="Q68" s="123"/>
      <c r="R68" s="167"/>
      <c r="S68" s="106"/>
    </row>
    <row r="69" spans="1:19" ht="54" customHeight="1">
      <c r="A69" s="90">
        <v>21</v>
      </c>
      <c r="B69" s="126" t="s">
        <v>40</v>
      </c>
      <c r="C69" s="127" t="s">
        <v>291</v>
      </c>
      <c r="D69" s="160" t="s">
        <v>357</v>
      </c>
      <c r="E69" s="129" t="s">
        <v>358</v>
      </c>
      <c r="F69" s="123"/>
      <c r="G69" s="123"/>
      <c r="H69" s="123"/>
      <c r="I69" s="123"/>
      <c r="J69" s="123"/>
      <c r="K69" s="123"/>
      <c r="L69" s="123"/>
      <c r="M69" s="123"/>
      <c r="N69" s="154">
        <v>1</v>
      </c>
      <c r="O69" s="123"/>
      <c r="P69" s="123"/>
      <c r="Q69" s="123"/>
      <c r="R69" s="167"/>
      <c r="S69" s="145"/>
    </row>
    <row r="70" spans="1:19" ht="41" customHeight="1">
      <c r="A70" s="90"/>
      <c r="B70" s="126"/>
      <c r="C70" s="127" t="s">
        <v>291</v>
      </c>
      <c r="D70" s="161" t="s">
        <v>359</v>
      </c>
      <c r="E70" s="162" t="s">
        <v>360</v>
      </c>
      <c r="F70" s="154">
        <v>1</v>
      </c>
      <c r="G70" s="123"/>
      <c r="H70" s="123"/>
      <c r="I70" s="123"/>
      <c r="J70" s="123"/>
      <c r="K70" s="123"/>
      <c r="L70" s="123"/>
      <c r="M70" s="123"/>
      <c r="N70" s="139"/>
      <c r="O70" s="123"/>
      <c r="P70" s="123"/>
      <c r="Q70" s="123"/>
      <c r="R70" s="167"/>
      <c r="S70" s="145"/>
    </row>
    <row r="71" spans="1:19" ht="58" customHeight="1">
      <c r="A71" s="90"/>
      <c r="B71" s="126"/>
      <c r="C71" s="127" t="s">
        <v>291</v>
      </c>
      <c r="D71" s="163" t="s">
        <v>361</v>
      </c>
      <c r="E71" s="163" t="s">
        <v>362</v>
      </c>
      <c r="F71" s="123"/>
      <c r="G71" s="123"/>
      <c r="H71" s="123"/>
      <c r="I71" s="123"/>
      <c r="J71" s="123"/>
      <c r="K71" s="123"/>
      <c r="L71" s="123"/>
      <c r="M71" s="123"/>
      <c r="N71" s="139">
        <v>1</v>
      </c>
      <c r="O71" s="123"/>
      <c r="P71" s="123"/>
      <c r="Q71" s="123"/>
      <c r="R71" s="186" t="s">
        <v>363</v>
      </c>
      <c r="S71" s="145"/>
    </row>
    <row r="72" spans="1:19" ht="48" customHeight="1">
      <c r="A72" s="90"/>
      <c r="B72" s="126"/>
      <c r="C72" s="127" t="s">
        <v>291</v>
      </c>
      <c r="D72" s="155" t="s">
        <v>357</v>
      </c>
      <c r="E72" s="155" t="s">
        <v>364</v>
      </c>
      <c r="F72" s="123"/>
      <c r="G72" s="123">
        <v>1</v>
      </c>
      <c r="H72" s="123"/>
      <c r="I72" s="123"/>
      <c r="J72" s="123"/>
      <c r="K72" s="123"/>
      <c r="L72" s="123"/>
      <c r="M72" s="123"/>
      <c r="N72" s="139"/>
      <c r="O72" s="123"/>
      <c r="P72" s="123"/>
      <c r="Q72" s="123"/>
      <c r="R72" s="186" t="s">
        <v>365</v>
      </c>
      <c r="S72" s="145"/>
    </row>
    <row r="73" spans="1:19" ht="47" customHeight="1">
      <c r="A73" s="90">
        <v>22</v>
      </c>
      <c r="B73" s="126" t="s">
        <v>41</v>
      </c>
      <c r="C73" s="127"/>
      <c r="D73" s="164"/>
      <c r="E73" s="129"/>
      <c r="F73" s="123"/>
      <c r="G73" s="123"/>
      <c r="H73" s="123"/>
      <c r="I73" s="123"/>
      <c r="J73" s="123"/>
      <c r="K73" s="123"/>
      <c r="L73" s="123"/>
      <c r="M73" s="123"/>
      <c r="N73" s="139"/>
      <c r="O73" s="123"/>
      <c r="P73" s="123"/>
      <c r="Q73" s="123"/>
      <c r="R73" s="167"/>
      <c r="S73" s="145"/>
    </row>
    <row r="74" spans="1:19" ht="55" customHeight="1">
      <c r="A74" s="90">
        <v>23</v>
      </c>
      <c r="B74" s="126" t="s">
        <v>42</v>
      </c>
      <c r="C74" s="165" t="s">
        <v>366</v>
      </c>
      <c r="D74" s="56" t="s">
        <v>188</v>
      </c>
      <c r="E74" s="166" t="s">
        <v>367</v>
      </c>
      <c r="F74" s="123"/>
      <c r="G74" s="123"/>
      <c r="H74" s="123"/>
      <c r="I74" s="123"/>
      <c r="J74" s="123"/>
      <c r="K74" s="123"/>
      <c r="L74" s="123"/>
      <c r="M74" s="123"/>
      <c r="N74" s="139"/>
      <c r="O74" s="123"/>
      <c r="P74" s="123">
        <v>1</v>
      </c>
      <c r="Q74" s="123"/>
      <c r="R74" s="167"/>
      <c r="S74" s="145"/>
    </row>
    <row r="75" spans="1:19" ht="47" customHeight="1">
      <c r="A75" s="90">
        <v>24</v>
      </c>
      <c r="B75" s="126" t="s">
        <v>43</v>
      </c>
      <c r="C75" s="127"/>
      <c r="D75" s="167"/>
      <c r="E75" s="168"/>
      <c r="F75" s="123"/>
      <c r="G75" s="123"/>
      <c r="H75" s="123"/>
      <c r="I75" s="123"/>
      <c r="J75" s="123"/>
      <c r="K75" s="123"/>
      <c r="L75" s="123"/>
      <c r="M75" s="123"/>
      <c r="N75" s="139"/>
      <c r="O75" s="123"/>
      <c r="P75" s="123"/>
      <c r="Q75" s="123"/>
      <c r="R75" s="167"/>
      <c r="S75" s="145"/>
    </row>
    <row r="76" spans="1:19" ht="42" customHeight="1">
      <c r="A76" s="90">
        <v>25</v>
      </c>
      <c r="B76" s="126" t="s">
        <v>44</v>
      </c>
      <c r="C76" s="127"/>
      <c r="D76" s="169"/>
      <c r="E76" s="170"/>
      <c r="F76" s="171"/>
      <c r="G76" s="171"/>
      <c r="H76" s="171"/>
      <c r="I76" s="171"/>
      <c r="J76" s="171"/>
      <c r="K76" s="171"/>
      <c r="L76" s="185"/>
      <c r="M76" s="186"/>
      <c r="N76" s="165"/>
      <c r="O76" s="171"/>
      <c r="P76" s="171"/>
      <c r="Q76" s="165"/>
      <c r="R76" s="169"/>
      <c r="S76" s="106"/>
    </row>
    <row r="77" spans="1:19" ht="15.5" customHeight="1">
      <c r="A77" s="172"/>
      <c r="B77" s="570" t="s">
        <v>9</v>
      </c>
      <c r="C77" s="571"/>
      <c r="D77" s="571"/>
      <c r="E77" s="572"/>
      <c r="F77" s="173">
        <f t="shared" ref="F77:N77" si="0">SUM(F16:F76)</f>
        <v>7</v>
      </c>
      <c r="G77" s="145">
        <f t="shared" si="0"/>
        <v>11</v>
      </c>
      <c r="H77" s="145">
        <f t="shared" si="0"/>
        <v>3</v>
      </c>
      <c r="I77" s="145">
        <f t="shared" si="0"/>
        <v>2</v>
      </c>
      <c r="J77" s="145">
        <f t="shared" si="0"/>
        <v>0</v>
      </c>
      <c r="K77" s="145">
        <f t="shared" si="0"/>
        <v>6</v>
      </c>
      <c r="L77" s="145">
        <f t="shared" si="0"/>
        <v>1</v>
      </c>
      <c r="M77" s="145">
        <f t="shared" si="0"/>
        <v>2</v>
      </c>
      <c r="N77" s="145">
        <f t="shared" si="0"/>
        <v>18</v>
      </c>
      <c r="O77" s="145"/>
      <c r="P77" s="145">
        <f>SUM(P16:P76)</f>
        <v>1</v>
      </c>
      <c r="Q77" s="145">
        <f>SUM(Q12:Q76)</f>
        <v>2</v>
      </c>
      <c r="R77" s="145"/>
      <c r="S77" s="173">
        <f>SUM(F77:R77)</f>
        <v>53</v>
      </c>
    </row>
    <row r="78" spans="1:19" ht="15.5" customHeight="1">
      <c r="A78" s="65"/>
      <c r="B78" s="65"/>
      <c r="C78" s="65"/>
      <c r="D78" s="65"/>
      <c r="E78" s="174"/>
      <c r="F78" s="175"/>
      <c r="G78" s="175"/>
      <c r="H78" s="175"/>
      <c r="I78" s="175"/>
      <c r="J78" s="175"/>
      <c r="K78" s="175"/>
      <c r="L78" s="175"/>
      <c r="M78" s="67"/>
      <c r="N78" s="175"/>
      <c r="O78" s="67"/>
      <c r="P78" s="67"/>
      <c r="Q78" s="67"/>
      <c r="R78" s="67"/>
      <c r="S78" s="67"/>
    </row>
    <row r="79" spans="1:19" ht="18" customHeight="1">
      <c r="A79" s="65"/>
      <c r="B79" s="65"/>
      <c r="C79" s="65"/>
      <c r="D79" s="65"/>
      <c r="E79" s="65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</row>
    <row r="80" spans="1:19" ht="18" customHeight="1">
      <c r="A80" s="65"/>
      <c r="B80" s="65"/>
      <c r="C80" s="65"/>
      <c r="D80" s="65"/>
      <c r="E80" s="65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</row>
    <row r="81" spans="1:19" ht="18" customHeight="1">
      <c r="A81" s="65"/>
      <c r="B81" s="65"/>
      <c r="C81" s="65"/>
      <c r="D81" s="65"/>
      <c r="E81" s="65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</row>
    <row r="82" spans="1:19" ht="18" customHeight="1">
      <c r="A82" s="65"/>
      <c r="B82" s="65"/>
      <c r="C82" s="65"/>
      <c r="D82" s="65"/>
      <c r="E82" s="65"/>
      <c r="F82" s="67"/>
      <c r="G82" s="67"/>
      <c r="H82" s="67"/>
      <c r="I82" s="67"/>
      <c r="J82" s="67"/>
      <c r="K82" s="67"/>
      <c r="L82" s="67"/>
      <c r="M82" s="67"/>
      <c r="N82" s="44" t="s">
        <v>45</v>
      </c>
      <c r="O82" s="45"/>
      <c r="P82" s="45"/>
      <c r="Q82" s="67"/>
      <c r="R82" s="67"/>
      <c r="S82" s="67"/>
    </row>
    <row r="83" spans="1:19" ht="18" customHeight="1">
      <c r="A83" s="65"/>
      <c r="B83" s="65"/>
      <c r="C83" s="65"/>
      <c r="D83" s="65"/>
      <c r="E83" s="65"/>
      <c r="F83" s="67"/>
      <c r="G83" s="67"/>
      <c r="H83" s="67"/>
      <c r="I83" s="67"/>
      <c r="J83" s="67"/>
      <c r="K83" s="67"/>
      <c r="L83" s="67"/>
      <c r="M83" s="67"/>
      <c r="N83" s="44" t="s">
        <v>46</v>
      </c>
      <c r="O83" s="45"/>
      <c r="P83" s="45"/>
      <c r="Q83" s="67"/>
      <c r="R83" s="67"/>
      <c r="S83" s="67"/>
    </row>
    <row r="84" spans="1:19" ht="18" customHeight="1">
      <c r="A84" s="65"/>
      <c r="B84" s="65"/>
      <c r="C84" s="65"/>
      <c r="D84" s="65"/>
      <c r="E84" s="65"/>
      <c r="F84" s="67"/>
      <c r="G84" s="67"/>
      <c r="H84" s="67"/>
      <c r="I84" s="67"/>
      <c r="J84" s="67"/>
      <c r="K84" s="67"/>
      <c r="L84" s="67"/>
      <c r="M84" s="67"/>
      <c r="N84" s="45"/>
      <c r="O84" s="45"/>
      <c r="P84" s="45"/>
      <c r="Q84" s="67"/>
      <c r="R84" s="67"/>
      <c r="S84" s="67"/>
    </row>
    <row r="85" spans="1:19" ht="18" customHeight="1">
      <c r="A85" s="65"/>
      <c r="B85" s="65"/>
      <c r="C85" s="65"/>
      <c r="D85" s="65"/>
      <c r="E85" s="65"/>
      <c r="F85" s="67"/>
      <c r="G85" s="67"/>
      <c r="H85" s="67"/>
      <c r="I85" s="67"/>
      <c r="J85" s="67"/>
      <c r="K85" s="67"/>
      <c r="L85" s="67"/>
      <c r="M85" s="67"/>
      <c r="N85" s="45"/>
      <c r="O85" s="45"/>
      <c r="P85" s="45"/>
      <c r="Q85" s="67"/>
      <c r="R85" s="67"/>
      <c r="S85" s="67"/>
    </row>
    <row r="86" spans="1:19" ht="18" customHeight="1">
      <c r="A86" s="65"/>
      <c r="B86" s="65"/>
      <c r="C86" s="65"/>
      <c r="D86" s="65"/>
      <c r="E86" s="65"/>
      <c r="F86" s="67"/>
      <c r="G86" s="67"/>
      <c r="H86" s="67"/>
      <c r="I86" s="67"/>
      <c r="J86" s="67"/>
      <c r="K86" s="67"/>
      <c r="L86" s="67"/>
      <c r="M86" s="67"/>
      <c r="N86" s="438" t="s">
        <v>47</v>
      </c>
      <c r="O86" s="438"/>
      <c r="P86" s="438"/>
      <c r="Q86" s="67"/>
      <c r="R86" s="67"/>
      <c r="S86" s="67"/>
    </row>
    <row r="87" spans="1:19" ht="18" customHeight="1">
      <c r="A87" s="65"/>
      <c r="B87" s="65"/>
      <c r="C87" s="65"/>
      <c r="D87" s="65"/>
      <c r="E87" s="65"/>
      <c r="F87" s="67"/>
      <c r="G87" s="67"/>
      <c r="H87" s="67"/>
      <c r="I87" s="67"/>
      <c r="J87" s="67"/>
      <c r="K87" s="67"/>
      <c r="L87" s="67"/>
      <c r="M87" s="67"/>
      <c r="N87" s="44" t="s">
        <v>48</v>
      </c>
      <c r="O87" s="45"/>
      <c r="P87" s="45"/>
      <c r="Q87" s="67"/>
      <c r="R87" s="67"/>
      <c r="S87" s="67"/>
    </row>
    <row r="88" spans="1:19" ht="18" customHeight="1">
      <c r="A88" s="65"/>
      <c r="B88" s="65"/>
      <c r="C88" s="65"/>
      <c r="D88" s="65"/>
      <c r="E88" s="65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</row>
    <row r="89" spans="1:19" ht="18" customHeight="1">
      <c r="A89" s="65"/>
      <c r="B89" s="65"/>
      <c r="C89" s="65"/>
      <c r="D89" s="65"/>
      <c r="E89" s="65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</row>
    <row r="90" spans="1:19">
      <c r="A90" s="65"/>
      <c r="B90" s="65"/>
      <c r="C90" s="65"/>
      <c r="D90" s="65"/>
      <c r="E90" s="65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</row>
    <row r="91" spans="1:19">
      <c r="B91" s="176"/>
      <c r="C91" s="176"/>
      <c r="D91" s="176"/>
      <c r="E91" s="177"/>
      <c r="F91" s="178"/>
      <c r="G91" s="178"/>
      <c r="H91" s="178"/>
      <c r="I91" s="178"/>
      <c r="J91" s="178"/>
      <c r="K91" s="178"/>
      <c r="L91" s="178"/>
      <c r="M91" s="67"/>
      <c r="N91" s="67"/>
      <c r="O91" s="67"/>
      <c r="P91" s="67"/>
      <c r="Q91" s="67"/>
      <c r="R91" s="67"/>
      <c r="S91" s="67"/>
    </row>
    <row r="92" spans="1:19">
      <c r="B92" s="176"/>
      <c r="C92" s="176"/>
      <c r="D92" s="176"/>
      <c r="E92" s="573" t="s">
        <v>196</v>
      </c>
      <c r="F92" s="573"/>
      <c r="G92" s="573" t="s">
        <v>74</v>
      </c>
      <c r="H92" s="573"/>
      <c r="I92" s="574" t="s">
        <v>368</v>
      </c>
      <c r="J92" s="575"/>
      <c r="K92" s="179" t="s">
        <v>194</v>
      </c>
      <c r="L92" s="179" t="s">
        <v>195</v>
      </c>
      <c r="M92" s="67"/>
      <c r="N92" s="67"/>
      <c r="O92" s="67"/>
      <c r="P92" s="67"/>
      <c r="Q92" s="67"/>
      <c r="R92" s="67"/>
      <c r="S92" s="67"/>
    </row>
    <row r="93" spans="1:19">
      <c r="B93" s="180"/>
      <c r="E93" s="181" t="s">
        <v>369</v>
      </c>
      <c r="F93" s="182"/>
      <c r="G93" s="557">
        <v>0.75</v>
      </c>
      <c r="H93" s="557"/>
      <c r="I93" s="557">
        <f>F77</f>
        <v>7</v>
      </c>
      <c r="J93" s="557"/>
      <c r="K93" s="61">
        <f>G93*I93</f>
        <v>5.25</v>
      </c>
      <c r="L93" s="557">
        <f>SUM(K93:K104)</f>
        <v>29.05</v>
      </c>
      <c r="M93" s="67"/>
      <c r="N93" s="67"/>
      <c r="O93" s="67"/>
      <c r="P93" s="67"/>
      <c r="Q93" s="67"/>
      <c r="R93" s="67"/>
      <c r="S93" s="67"/>
    </row>
    <row r="94" spans="1:19" ht="46.5">
      <c r="B94" s="180"/>
      <c r="E94" s="183" t="s">
        <v>370</v>
      </c>
      <c r="F94" s="182"/>
      <c r="G94" s="557">
        <v>0.5</v>
      </c>
      <c r="H94" s="557"/>
      <c r="I94" s="557">
        <f>G77</f>
        <v>11</v>
      </c>
      <c r="J94" s="557"/>
      <c r="K94" s="61">
        <f>G94*I94</f>
        <v>5.5</v>
      </c>
      <c r="L94" s="557"/>
      <c r="M94" s="67"/>
      <c r="N94" s="67"/>
      <c r="Q94" s="67"/>
      <c r="R94" s="67"/>
      <c r="S94" s="67"/>
    </row>
    <row r="95" spans="1:19">
      <c r="B95" s="180"/>
      <c r="E95" s="181" t="s">
        <v>371</v>
      </c>
      <c r="F95" s="182"/>
      <c r="G95" s="557">
        <v>1</v>
      </c>
      <c r="H95" s="557"/>
      <c r="I95" s="557">
        <f>H77</f>
        <v>3</v>
      </c>
      <c r="J95" s="557"/>
      <c r="K95" s="61">
        <f t="shared" ref="K95:K104" si="1">G95*I95</f>
        <v>3</v>
      </c>
      <c r="L95" s="557"/>
      <c r="M95" s="67"/>
      <c r="N95" s="67"/>
      <c r="O95" s="67"/>
      <c r="P95" s="67"/>
      <c r="Q95" s="67"/>
      <c r="R95" s="67"/>
      <c r="S95" s="67"/>
    </row>
    <row r="96" spans="1:19">
      <c r="E96" s="559" t="s">
        <v>372</v>
      </c>
      <c r="F96" s="559"/>
      <c r="G96" s="557">
        <v>0.5</v>
      </c>
      <c r="H96" s="557"/>
      <c r="I96" s="557">
        <f>I77</f>
        <v>2</v>
      </c>
      <c r="J96" s="557"/>
      <c r="K96" s="61">
        <f t="shared" si="1"/>
        <v>1</v>
      </c>
      <c r="L96" s="557"/>
      <c r="N96" s="72"/>
    </row>
    <row r="97" spans="5:19">
      <c r="E97" s="560" t="s">
        <v>373</v>
      </c>
      <c r="F97" s="560"/>
      <c r="G97" s="557">
        <v>0.75</v>
      </c>
      <c r="H97" s="557"/>
      <c r="I97" s="557">
        <f>J77</f>
        <v>0</v>
      </c>
      <c r="J97" s="557"/>
      <c r="K97" s="61">
        <f t="shared" si="1"/>
        <v>0</v>
      </c>
      <c r="L97" s="557"/>
      <c r="N97" s="72"/>
    </row>
    <row r="98" spans="5:19">
      <c r="E98" s="560" t="s">
        <v>374</v>
      </c>
      <c r="F98" s="560"/>
      <c r="G98" s="557">
        <v>1</v>
      </c>
      <c r="H98" s="557"/>
      <c r="I98" s="557">
        <f>K77</f>
        <v>6</v>
      </c>
      <c r="J98" s="557"/>
      <c r="K98" s="61">
        <f t="shared" si="1"/>
        <v>6</v>
      </c>
      <c r="L98" s="557"/>
      <c r="N98" s="72"/>
    </row>
    <row r="99" spans="5:19">
      <c r="E99" s="559" t="s">
        <v>375</v>
      </c>
      <c r="F99" s="559"/>
      <c r="G99" s="557">
        <v>1</v>
      </c>
      <c r="H99" s="557"/>
      <c r="I99" s="557">
        <f>L77</f>
        <v>1</v>
      </c>
      <c r="J99" s="557"/>
      <c r="K99" s="61">
        <f t="shared" si="1"/>
        <v>1</v>
      </c>
      <c r="L99" s="557"/>
      <c r="N99" s="72"/>
    </row>
    <row r="100" spans="5:19">
      <c r="E100" s="559" t="s">
        <v>376</v>
      </c>
      <c r="F100" s="559"/>
      <c r="G100" s="557">
        <v>0.5</v>
      </c>
      <c r="H100" s="557"/>
      <c r="I100" s="557">
        <f>M77</f>
        <v>2</v>
      </c>
      <c r="J100" s="557"/>
      <c r="K100" s="61">
        <f t="shared" si="1"/>
        <v>1</v>
      </c>
      <c r="L100" s="557"/>
      <c r="N100" s="187"/>
    </row>
    <row r="101" spans="5:19">
      <c r="E101" s="560" t="s">
        <v>377</v>
      </c>
      <c r="F101" s="560"/>
      <c r="G101" s="557">
        <v>0.3</v>
      </c>
      <c r="H101" s="557"/>
      <c r="I101" s="557">
        <f>N77</f>
        <v>18</v>
      </c>
      <c r="J101" s="557"/>
      <c r="K101" s="61">
        <f t="shared" si="1"/>
        <v>5.3999999999999995</v>
      </c>
      <c r="L101" s="557"/>
      <c r="N101" s="187"/>
    </row>
    <row r="102" spans="5:19">
      <c r="E102" s="560" t="s">
        <v>378</v>
      </c>
      <c r="F102" s="560"/>
      <c r="G102" s="557">
        <v>0.3</v>
      </c>
      <c r="H102" s="557"/>
      <c r="I102" s="557">
        <f>O77</f>
        <v>0</v>
      </c>
      <c r="J102" s="557"/>
      <c r="K102" s="61">
        <f t="shared" si="1"/>
        <v>0</v>
      </c>
      <c r="L102" s="557"/>
      <c r="N102" s="72"/>
    </row>
    <row r="103" spans="5:19">
      <c r="E103" s="559" t="s">
        <v>379</v>
      </c>
      <c r="F103" s="560"/>
      <c r="G103" s="557">
        <v>0.3</v>
      </c>
      <c r="H103" s="557"/>
      <c r="I103" s="557">
        <f>P77</f>
        <v>1</v>
      </c>
      <c r="J103" s="557"/>
      <c r="K103" s="61">
        <f t="shared" si="1"/>
        <v>0.3</v>
      </c>
      <c r="L103" s="557"/>
      <c r="N103" s="72"/>
    </row>
    <row r="104" spans="5:19">
      <c r="E104" s="559" t="s">
        <v>380</v>
      </c>
      <c r="F104" s="560"/>
      <c r="G104" s="557">
        <v>0.3</v>
      </c>
      <c r="H104" s="557"/>
      <c r="I104" s="557">
        <f>Q77</f>
        <v>2</v>
      </c>
      <c r="J104" s="557"/>
      <c r="K104" s="61">
        <f t="shared" si="1"/>
        <v>0.6</v>
      </c>
      <c r="L104" s="557"/>
      <c r="N104" s="72"/>
      <c r="O104" s="188" t="s">
        <v>381</v>
      </c>
      <c r="P104" s="189">
        <v>26</v>
      </c>
      <c r="Q104" s="192" t="s">
        <v>382</v>
      </c>
      <c r="R104" s="192"/>
      <c r="S104" s="192"/>
    </row>
    <row r="105" spans="5:19">
      <c r="E105" s="561" t="s">
        <v>383</v>
      </c>
      <c r="F105" s="562"/>
      <c r="G105" s="562"/>
      <c r="H105" s="562"/>
      <c r="I105" s="562"/>
      <c r="J105" s="563"/>
      <c r="K105" s="190"/>
      <c r="L105" s="190">
        <f>L93/P104</f>
        <v>1.1173076923076923</v>
      </c>
      <c r="N105" s="191"/>
    </row>
    <row r="107" spans="5:19">
      <c r="L107" s="35">
        <f>SUM(K93:K104)</f>
        <v>29.05</v>
      </c>
    </row>
  </sheetData>
  <mergeCells count="48">
    <mergeCell ref="C10:D10"/>
    <mergeCell ref="F10:R10"/>
    <mergeCell ref="B77:E77"/>
    <mergeCell ref="N86:P86"/>
    <mergeCell ref="E92:F92"/>
    <mergeCell ref="G92:H92"/>
    <mergeCell ref="I92:J92"/>
    <mergeCell ref="E97:F97"/>
    <mergeCell ref="G97:H97"/>
    <mergeCell ref="I97:J97"/>
    <mergeCell ref="G93:H93"/>
    <mergeCell ref="I93:J93"/>
    <mergeCell ref="G94:H94"/>
    <mergeCell ref="I94:J94"/>
    <mergeCell ref="G95:H95"/>
    <mergeCell ref="I95:J95"/>
    <mergeCell ref="E105:J105"/>
    <mergeCell ref="A10:A11"/>
    <mergeCell ref="B10:B11"/>
    <mergeCell ref="E62:E63"/>
    <mergeCell ref="E102:F102"/>
    <mergeCell ref="G102:H102"/>
    <mergeCell ref="I102:J102"/>
    <mergeCell ref="E103:F103"/>
    <mergeCell ref="G103:H103"/>
    <mergeCell ref="I103:J103"/>
    <mergeCell ref="E100:F100"/>
    <mergeCell ref="G100:H100"/>
    <mergeCell ref="I100:J100"/>
    <mergeCell ref="E101:F101"/>
    <mergeCell ref="G101:H101"/>
    <mergeCell ref="I101:J101"/>
    <mergeCell ref="L93:L104"/>
    <mergeCell ref="Q1:Q3"/>
    <mergeCell ref="S10:S11"/>
    <mergeCell ref="A1:B3"/>
    <mergeCell ref="E104:F104"/>
    <mergeCell ref="G104:H104"/>
    <mergeCell ref="I104:J104"/>
    <mergeCell ref="E98:F98"/>
    <mergeCell ref="G98:H98"/>
    <mergeCell ref="I98:J98"/>
    <mergeCell ref="E99:F99"/>
    <mergeCell ref="G99:H99"/>
    <mergeCell ref="I99:J99"/>
    <mergeCell ref="E96:F96"/>
    <mergeCell ref="G96:H96"/>
    <mergeCell ref="I96:J96"/>
  </mergeCells>
  <pageMargins left="1.1000000000000001" right="0.196850393700787" top="0.78740157480314998" bottom="0.62992125984252001" header="0.511811023622047" footer="0.511811023622047"/>
  <pageSetup paperSize="5" scale="66" orientation="landscape"/>
  <rowBreaks count="1" manualBreakCount="1">
    <brk id="89" max="18" man="1"/>
  </rowBreaks>
  <colBreaks count="1" manualBreakCount="1">
    <brk id="19" max="1048575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/>
  </sheetPr>
  <dimension ref="A1:C4"/>
  <sheetViews>
    <sheetView workbookViewId="0">
      <selection activeCell="J12" sqref="J12"/>
    </sheetView>
  </sheetViews>
  <sheetFormatPr defaultColWidth="8.6328125" defaultRowHeight="12.5"/>
  <cols>
    <col min="1" max="1" width="14.08984375" customWidth="1"/>
  </cols>
  <sheetData>
    <row r="1" spans="1:3">
      <c r="A1" s="73" t="s">
        <v>384</v>
      </c>
      <c r="B1" s="74">
        <v>0.5</v>
      </c>
      <c r="C1" s="473" t="s">
        <v>88</v>
      </c>
    </row>
    <row r="2" spans="1:3">
      <c r="A2" s="471" t="s">
        <v>89</v>
      </c>
      <c r="B2" s="472"/>
      <c r="C2" s="474"/>
    </row>
    <row r="3" spans="1:3" ht="62.5">
      <c r="A3" s="31" t="s">
        <v>385</v>
      </c>
      <c r="B3" s="48">
        <f>'IKU 6'!L105</f>
        <v>1.1173076923076923</v>
      </c>
      <c r="C3" s="475">
        <f>B4/B1*100</f>
        <v>223.46153846153845</v>
      </c>
    </row>
    <row r="4" spans="1:3">
      <c r="A4" s="33" t="s">
        <v>93</v>
      </c>
      <c r="B4" s="34">
        <f>B3</f>
        <v>1.1173076923076923</v>
      </c>
      <c r="C4" s="473"/>
    </row>
  </sheetData>
  <mergeCells count="3">
    <mergeCell ref="A2:B2"/>
    <mergeCell ref="C1:C2"/>
    <mergeCell ref="C3:C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/>
    <outlinePr summaryBelow="0" summaryRight="0"/>
  </sheetPr>
  <dimension ref="A1:K59"/>
  <sheetViews>
    <sheetView tabSelected="1" topLeftCell="D5" zoomScale="80" zoomScaleNormal="80" workbookViewId="0">
      <selection activeCell="E7" sqref="E7"/>
    </sheetView>
  </sheetViews>
  <sheetFormatPr defaultColWidth="14.453125" defaultRowHeight="15.75" customHeight="1"/>
  <cols>
    <col min="1" max="1" width="6.81640625" style="35" customWidth="1"/>
    <col min="2" max="2" width="27.36328125" style="35" customWidth="1"/>
    <col min="3" max="3" width="1" style="35" hidden="1" customWidth="1"/>
    <col min="4" max="4" width="22.36328125" style="35" customWidth="1"/>
    <col min="5" max="5" width="24" style="35" customWidth="1"/>
    <col min="6" max="6" width="34.54296875" style="35" customWidth="1"/>
    <col min="7" max="7" width="12.81640625" style="35" hidden="1" customWidth="1"/>
    <col min="8" max="8" width="11.54296875" style="35" customWidth="1"/>
    <col min="9" max="16384" width="14.453125" style="35"/>
  </cols>
  <sheetData>
    <row r="1" spans="1:11" ht="14" customHeight="1">
      <c r="A1" s="580" t="s">
        <v>0</v>
      </c>
      <c r="B1" s="581"/>
      <c r="H1" s="576" t="s">
        <v>386</v>
      </c>
    </row>
    <row r="2" spans="1:11" ht="14" customHeight="1">
      <c r="A2" s="582"/>
      <c r="B2" s="583"/>
      <c r="H2" s="577"/>
    </row>
    <row r="3" spans="1:11" ht="14" customHeight="1">
      <c r="A3" s="584"/>
      <c r="B3" s="585"/>
      <c r="H3" s="578"/>
    </row>
    <row r="4" spans="1:11" ht="14" customHeight="1">
      <c r="A4" s="49"/>
      <c r="B4" s="49"/>
      <c r="H4" s="50"/>
    </row>
    <row r="5" spans="1:11" ht="14" customHeight="1">
      <c r="A5" s="49"/>
      <c r="B5" s="49"/>
      <c r="H5" s="50"/>
    </row>
    <row r="6" spans="1:11" ht="14" customHeight="1">
      <c r="A6" s="49"/>
      <c r="B6" s="49"/>
      <c r="H6" s="50"/>
    </row>
    <row r="9" spans="1:11" ht="15.75" customHeight="1">
      <c r="A9" s="51"/>
    </row>
    <row r="11" spans="1:11" ht="38" customHeight="1">
      <c r="A11" s="579" t="s">
        <v>2</v>
      </c>
      <c r="B11" s="591" t="s">
        <v>3</v>
      </c>
      <c r="C11" s="592" t="s">
        <v>387</v>
      </c>
      <c r="D11" s="592" t="s">
        <v>388</v>
      </c>
      <c r="E11" s="586" t="s">
        <v>389</v>
      </c>
      <c r="F11" s="586"/>
      <c r="G11" s="586"/>
      <c r="H11" s="579" t="s">
        <v>9</v>
      </c>
    </row>
    <row r="12" spans="1:11" ht="93">
      <c r="A12" s="579"/>
      <c r="B12" s="591"/>
      <c r="C12" s="592"/>
      <c r="D12" s="592"/>
      <c r="E12" s="52" t="s">
        <v>390</v>
      </c>
      <c r="F12" s="52" t="s">
        <v>391</v>
      </c>
      <c r="G12" s="52" t="s">
        <v>392</v>
      </c>
      <c r="H12" s="579"/>
      <c r="I12" s="587"/>
      <c r="J12" s="587"/>
      <c r="K12" s="587"/>
    </row>
    <row r="13" spans="1:11" ht="25" customHeight="1">
      <c r="A13" s="38">
        <v>1</v>
      </c>
      <c r="B13" s="39" t="s">
        <v>18</v>
      </c>
      <c r="C13" s="41">
        <v>86</v>
      </c>
      <c r="D13" s="53">
        <v>86</v>
      </c>
      <c r="E13" s="53">
        <v>72</v>
      </c>
      <c r="F13" s="53">
        <v>14</v>
      </c>
      <c r="G13" s="54"/>
      <c r="H13" s="55">
        <f>SUM(E13:G13)</f>
        <v>86</v>
      </c>
    </row>
    <row r="14" spans="1:11" ht="25" customHeight="1">
      <c r="A14" s="38">
        <v>2</v>
      </c>
      <c r="B14" s="39" t="s">
        <v>19</v>
      </c>
      <c r="C14" s="41">
        <v>14</v>
      </c>
      <c r="D14" s="54">
        <v>64</v>
      </c>
      <c r="E14" s="54">
        <v>25</v>
      </c>
      <c r="F14" s="54">
        <v>20</v>
      </c>
      <c r="G14" s="54"/>
      <c r="H14" s="55">
        <f t="shared" ref="H14:H38" si="0">SUM(E14:G14)</f>
        <v>45</v>
      </c>
    </row>
    <row r="15" spans="1:11" ht="25" customHeight="1">
      <c r="A15" s="38">
        <v>3</v>
      </c>
      <c r="B15" s="39" t="s">
        <v>20</v>
      </c>
      <c r="C15" s="41">
        <v>5</v>
      </c>
      <c r="D15" s="54">
        <v>60</v>
      </c>
      <c r="E15" s="54">
        <v>22</v>
      </c>
      <c r="F15" s="54">
        <v>12</v>
      </c>
      <c r="G15" s="54"/>
      <c r="H15" s="55">
        <f t="shared" si="0"/>
        <v>34</v>
      </c>
    </row>
    <row r="16" spans="1:11" ht="25" customHeight="1">
      <c r="A16" s="38">
        <v>4</v>
      </c>
      <c r="B16" s="39" t="s">
        <v>21</v>
      </c>
      <c r="C16" s="41">
        <v>5</v>
      </c>
      <c r="D16" s="54">
        <v>60</v>
      </c>
      <c r="E16" s="54">
        <v>15</v>
      </c>
      <c r="F16" s="54">
        <v>4</v>
      </c>
      <c r="G16" s="54"/>
      <c r="H16" s="55">
        <f t="shared" si="0"/>
        <v>19</v>
      </c>
    </row>
    <row r="17" spans="1:8" ht="25" customHeight="1">
      <c r="A17" s="38">
        <v>5</v>
      </c>
      <c r="B17" s="39" t="s">
        <v>22</v>
      </c>
      <c r="C17" s="41">
        <v>4</v>
      </c>
      <c r="D17" s="54">
        <v>54</v>
      </c>
      <c r="E17" s="54">
        <v>40</v>
      </c>
      <c r="F17" s="54">
        <v>12</v>
      </c>
      <c r="G17" s="54"/>
      <c r="H17" s="55">
        <f t="shared" si="0"/>
        <v>52</v>
      </c>
    </row>
    <row r="18" spans="1:8" ht="25" customHeight="1">
      <c r="A18" s="38">
        <v>6</v>
      </c>
      <c r="B18" s="39" t="s">
        <v>23</v>
      </c>
      <c r="C18" s="41">
        <v>26</v>
      </c>
      <c r="D18" s="54">
        <v>65</v>
      </c>
      <c r="E18" s="54">
        <v>5</v>
      </c>
      <c r="F18" s="54">
        <v>7</v>
      </c>
      <c r="G18" s="54"/>
      <c r="H18" s="55">
        <f t="shared" si="0"/>
        <v>12</v>
      </c>
    </row>
    <row r="19" spans="1:8" ht="25" customHeight="1">
      <c r="A19" s="38">
        <v>7</v>
      </c>
      <c r="B19" s="39" t="s">
        <v>24</v>
      </c>
      <c r="C19" s="41">
        <v>33</v>
      </c>
      <c r="D19" s="54">
        <v>51</v>
      </c>
      <c r="E19" s="54">
        <v>0</v>
      </c>
      <c r="F19" s="54">
        <v>2</v>
      </c>
      <c r="G19" s="54"/>
      <c r="H19" s="55">
        <f t="shared" si="0"/>
        <v>2</v>
      </c>
    </row>
    <row r="20" spans="1:8" ht="25" customHeight="1">
      <c r="A20" s="38">
        <v>8</v>
      </c>
      <c r="B20" s="39" t="s">
        <v>25</v>
      </c>
      <c r="C20" s="41">
        <v>63</v>
      </c>
      <c r="D20" s="56">
        <v>63</v>
      </c>
      <c r="E20" s="56">
        <v>41</v>
      </c>
      <c r="F20" s="56">
        <v>20</v>
      </c>
      <c r="G20" s="54"/>
      <c r="H20" s="55">
        <f t="shared" si="0"/>
        <v>61</v>
      </c>
    </row>
    <row r="21" spans="1:8" ht="25" customHeight="1">
      <c r="A21" s="38">
        <v>9</v>
      </c>
      <c r="B21" s="39" t="s">
        <v>27</v>
      </c>
      <c r="C21" s="41">
        <v>64</v>
      </c>
      <c r="D21" s="56">
        <v>64</v>
      </c>
      <c r="E21" s="56">
        <v>24</v>
      </c>
      <c r="F21" s="56">
        <v>40</v>
      </c>
      <c r="G21" s="54"/>
      <c r="H21" s="55">
        <f t="shared" si="0"/>
        <v>64</v>
      </c>
    </row>
    <row r="22" spans="1:8" ht="25" customHeight="1">
      <c r="A22" s="38">
        <v>10</v>
      </c>
      <c r="B22" s="39" t="s">
        <v>28</v>
      </c>
      <c r="C22" s="41">
        <v>42</v>
      </c>
      <c r="D22" s="56">
        <v>64</v>
      </c>
      <c r="E22" s="56">
        <v>10</v>
      </c>
      <c r="F22" s="56">
        <v>8</v>
      </c>
      <c r="G22" s="54"/>
      <c r="H22" s="55">
        <f t="shared" si="0"/>
        <v>18</v>
      </c>
    </row>
    <row r="23" spans="1:8" ht="25" customHeight="1">
      <c r="A23" s="38">
        <v>11</v>
      </c>
      <c r="B23" s="39" t="s">
        <v>29</v>
      </c>
      <c r="C23" s="41">
        <v>8</v>
      </c>
      <c r="D23" s="56">
        <v>15</v>
      </c>
      <c r="E23" s="56">
        <v>18</v>
      </c>
      <c r="F23" s="56">
        <v>8</v>
      </c>
      <c r="G23" s="54"/>
      <c r="H23" s="55">
        <f t="shared" si="0"/>
        <v>26</v>
      </c>
    </row>
    <row r="24" spans="1:8" ht="25" customHeight="1">
      <c r="A24" s="38">
        <v>12</v>
      </c>
      <c r="B24" s="39" t="s">
        <v>30</v>
      </c>
      <c r="C24" s="41">
        <v>23</v>
      </c>
      <c r="D24" s="56">
        <v>63</v>
      </c>
      <c r="E24" s="56">
        <v>41</v>
      </c>
      <c r="F24" s="56">
        <v>22</v>
      </c>
      <c r="G24" s="54"/>
      <c r="H24" s="55">
        <f t="shared" si="0"/>
        <v>63</v>
      </c>
    </row>
    <row r="25" spans="1:8" ht="25" customHeight="1">
      <c r="A25" s="38">
        <v>13</v>
      </c>
      <c r="B25" s="39" t="s">
        <v>31</v>
      </c>
      <c r="C25" s="41">
        <v>18</v>
      </c>
      <c r="D25" s="56">
        <v>54</v>
      </c>
      <c r="E25" s="56">
        <v>5</v>
      </c>
      <c r="F25" s="56">
        <v>5</v>
      </c>
      <c r="G25" s="54"/>
      <c r="H25" s="55">
        <f t="shared" si="0"/>
        <v>10</v>
      </c>
    </row>
    <row r="26" spans="1:8" ht="25" customHeight="1">
      <c r="A26" s="38">
        <v>14</v>
      </c>
      <c r="B26" s="39" t="s">
        <v>32</v>
      </c>
      <c r="C26" s="41">
        <v>19</v>
      </c>
      <c r="D26" s="56">
        <v>80</v>
      </c>
      <c r="E26" s="56">
        <v>4</v>
      </c>
      <c r="F26" s="56">
        <v>12</v>
      </c>
      <c r="G26" s="54"/>
      <c r="H26" s="55">
        <f t="shared" si="0"/>
        <v>16</v>
      </c>
    </row>
    <row r="27" spans="1:8" ht="25" customHeight="1">
      <c r="A27" s="38">
        <v>15</v>
      </c>
      <c r="B27" s="39" t="s">
        <v>33</v>
      </c>
      <c r="C27" s="41">
        <v>23</v>
      </c>
      <c r="D27" s="56">
        <v>58</v>
      </c>
      <c r="E27" s="56">
        <v>10</v>
      </c>
      <c r="F27" s="56">
        <v>13</v>
      </c>
      <c r="G27" s="54"/>
      <c r="H27" s="55">
        <f t="shared" si="0"/>
        <v>23</v>
      </c>
    </row>
    <row r="28" spans="1:8" ht="25" customHeight="1">
      <c r="A28" s="38">
        <v>16</v>
      </c>
      <c r="B28" s="39" t="s">
        <v>34</v>
      </c>
      <c r="C28" s="41">
        <v>0</v>
      </c>
      <c r="D28" s="56">
        <v>49</v>
      </c>
      <c r="E28" s="56">
        <v>20</v>
      </c>
      <c r="F28" s="56">
        <v>15</v>
      </c>
      <c r="G28" s="54"/>
      <c r="H28" s="55">
        <f t="shared" si="0"/>
        <v>35</v>
      </c>
    </row>
    <row r="29" spans="1:8" ht="25" customHeight="1">
      <c r="A29" s="38">
        <v>17</v>
      </c>
      <c r="B29" s="39" t="s">
        <v>35</v>
      </c>
      <c r="C29" s="41">
        <v>39</v>
      </c>
      <c r="D29" s="56">
        <v>44</v>
      </c>
      <c r="E29" s="56">
        <v>30</v>
      </c>
      <c r="F29" s="56">
        <v>14</v>
      </c>
      <c r="G29" s="54"/>
      <c r="H29" s="55">
        <f t="shared" si="0"/>
        <v>44</v>
      </c>
    </row>
    <row r="30" spans="1:8" ht="25" customHeight="1">
      <c r="A30" s="38">
        <v>18</v>
      </c>
      <c r="B30" s="57" t="s">
        <v>36</v>
      </c>
      <c r="C30" s="58"/>
      <c r="D30" s="53">
        <v>0</v>
      </c>
      <c r="E30" s="53">
        <v>0</v>
      </c>
      <c r="F30" s="53">
        <v>0</v>
      </c>
      <c r="G30" s="54"/>
      <c r="H30" s="55">
        <f t="shared" si="0"/>
        <v>0</v>
      </c>
    </row>
    <row r="31" spans="1:8" ht="25" customHeight="1">
      <c r="A31" s="38">
        <v>19</v>
      </c>
      <c r="B31" s="59" t="s">
        <v>37</v>
      </c>
      <c r="C31" s="58"/>
      <c r="D31" s="53">
        <v>0</v>
      </c>
      <c r="E31" s="53">
        <v>0</v>
      </c>
      <c r="F31" s="53">
        <v>0</v>
      </c>
      <c r="G31" s="54"/>
      <c r="H31" s="55">
        <f t="shared" si="0"/>
        <v>0</v>
      </c>
    </row>
    <row r="32" spans="1:8" ht="25" customHeight="1">
      <c r="A32" s="38">
        <v>20</v>
      </c>
      <c r="B32" s="59" t="s">
        <v>38</v>
      </c>
      <c r="C32" s="58"/>
      <c r="D32" s="53">
        <v>0</v>
      </c>
      <c r="E32" s="53">
        <v>0</v>
      </c>
      <c r="F32" s="53">
        <v>0</v>
      </c>
      <c r="G32" s="54"/>
      <c r="H32" s="55">
        <f t="shared" si="0"/>
        <v>0</v>
      </c>
    </row>
    <row r="33" spans="1:10" ht="25" customHeight="1">
      <c r="A33" s="38">
        <v>21</v>
      </c>
      <c r="B33" s="59" t="s">
        <v>39</v>
      </c>
      <c r="C33" s="58"/>
      <c r="D33" s="53">
        <v>0</v>
      </c>
      <c r="E33" s="53">
        <v>0</v>
      </c>
      <c r="F33" s="53">
        <v>0</v>
      </c>
      <c r="G33" s="54"/>
      <c r="H33" s="55">
        <f t="shared" si="0"/>
        <v>0</v>
      </c>
    </row>
    <row r="34" spans="1:10" ht="25" customHeight="1">
      <c r="A34" s="38">
        <v>22</v>
      </c>
      <c r="B34" s="59" t="s">
        <v>40</v>
      </c>
      <c r="C34" s="58"/>
      <c r="D34" s="53">
        <v>0</v>
      </c>
      <c r="E34" s="53">
        <v>0</v>
      </c>
      <c r="F34" s="53">
        <v>0</v>
      </c>
      <c r="G34" s="54"/>
      <c r="H34" s="55">
        <f t="shared" si="0"/>
        <v>0</v>
      </c>
    </row>
    <row r="35" spans="1:10" ht="25" customHeight="1">
      <c r="A35" s="38">
        <v>23</v>
      </c>
      <c r="B35" s="59" t="s">
        <v>41</v>
      </c>
      <c r="C35" s="58"/>
      <c r="D35" s="53">
        <v>56</v>
      </c>
      <c r="E35" s="53">
        <v>17</v>
      </c>
      <c r="F35" s="53">
        <v>12</v>
      </c>
      <c r="G35" s="54"/>
      <c r="H35" s="55">
        <f t="shared" si="0"/>
        <v>29</v>
      </c>
    </row>
    <row r="36" spans="1:10" ht="25" customHeight="1">
      <c r="A36" s="38">
        <v>24</v>
      </c>
      <c r="B36" s="59" t="s">
        <v>42</v>
      </c>
      <c r="C36" s="58"/>
      <c r="D36" s="53">
        <v>58</v>
      </c>
      <c r="E36" s="53">
        <v>20</v>
      </c>
      <c r="F36" s="53">
        <v>18</v>
      </c>
      <c r="G36" s="54"/>
      <c r="H36" s="55">
        <f t="shared" si="0"/>
        <v>38</v>
      </c>
    </row>
    <row r="37" spans="1:10" ht="25" customHeight="1">
      <c r="A37" s="38">
        <v>25</v>
      </c>
      <c r="B37" s="59" t="s">
        <v>43</v>
      </c>
      <c r="C37" s="58"/>
      <c r="D37" s="53">
        <v>58</v>
      </c>
      <c r="E37" s="53">
        <v>20</v>
      </c>
      <c r="F37" s="53">
        <v>13</v>
      </c>
      <c r="G37" s="54"/>
      <c r="H37" s="55">
        <f t="shared" si="0"/>
        <v>33</v>
      </c>
    </row>
    <row r="38" spans="1:10" ht="25" customHeight="1">
      <c r="A38" s="38">
        <v>26</v>
      </c>
      <c r="B38" s="59" t="s">
        <v>44</v>
      </c>
      <c r="C38" s="58"/>
      <c r="D38" s="53">
        <v>7</v>
      </c>
      <c r="E38" s="53">
        <v>0</v>
      </c>
      <c r="F38" s="53">
        <v>0</v>
      </c>
      <c r="G38" s="54"/>
      <c r="H38" s="55">
        <f t="shared" si="0"/>
        <v>0</v>
      </c>
    </row>
    <row r="39" spans="1:10" ht="15.75" customHeight="1">
      <c r="A39" s="588" t="s">
        <v>9</v>
      </c>
      <c r="B39" s="588"/>
      <c r="C39" s="60"/>
      <c r="D39" s="61">
        <v>2738</v>
      </c>
      <c r="E39" s="64">
        <v>547</v>
      </c>
      <c r="F39" s="64">
        <v>456</v>
      </c>
      <c r="G39" s="61">
        <f>SUM(G13:G38)</f>
        <v>0</v>
      </c>
      <c r="H39" s="62">
        <f>SUM(E39:F39)</f>
        <v>1003</v>
      </c>
      <c r="I39" s="628">
        <f>H39/2</f>
        <v>501.5</v>
      </c>
      <c r="J39" s="35" t="s">
        <v>430</v>
      </c>
    </row>
    <row r="40" spans="1:10" ht="15.75" customHeight="1">
      <c r="B40" s="63"/>
      <c r="D40" s="64" t="s">
        <v>247</v>
      </c>
      <c r="E40" s="64"/>
      <c r="F40" s="64"/>
      <c r="G40" s="50"/>
      <c r="H40" s="65" t="s">
        <v>368</v>
      </c>
    </row>
    <row r="41" spans="1:10" ht="18" customHeight="1">
      <c r="B41" s="63"/>
      <c r="D41" s="64"/>
      <c r="E41" s="64">
        <v>547</v>
      </c>
      <c r="F41" s="64">
        <v>456</v>
      </c>
      <c r="G41" s="50">
        <v>0</v>
      </c>
      <c r="H41" s="65">
        <v>1003</v>
      </c>
    </row>
    <row r="42" spans="1:10" ht="18" customHeight="1">
      <c r="B42" s="63"/>
      <c r="D42" s="64"/>
      <c r="E42" s="64">
        <f>E41-E39</f>
        <v>0</v>
      </c>
      <c r="F42" s="64"/>
      <c r="G42" s="50"/>
      <c r="H42" s="65"/>
    </row>
    <row r="43" spans="1:10" ht="18" customHeight="1">
      <c r="B43" s="63"/>
      <c r="D43" s="64"/>
      <c r="E43" s="629">
        <f>(I39/D39)*100</f>
        <v>18.316289262235209</v>
      </c>
      <c r="F43" s="64">
        <f>(H39/D39)*100</f>
        <v>36.632578524470418</v>
      </c>
      <c r="G43" s="50"/>
      <c r="H43" s="65"/>
    </row>
    <row r="44" spans="1:10" ht="18" customHeight="1">
      <c r="B44" s="63"/>
      <c r="D44" s="64"/>
      <c r="E44" s="64"/>
      <c r="F44" s="64"/>
      <c r="G44" s="50"/>
      <c r="H44" s="65"/>
    </row>
    <row r="45" spans="1:10" ht="18" customHeight="1">
      <c r="B45" s="63"/>
      <c r="D45" s="64"/>
      <c r="E45" s="64"/>
      <c r="F45" s="64"/>
      <c r="G45" s="50"/>
      <c r="H45" s="65"/>
    </row>
    <row r="46" spans="1:10" ht="18" customHeight="1">
      <c r="B46" s="63"/>
      <c r="D46" s="64"/>
      <c r="E46" s="64"/>
      <c r="F46" s="64"/>
      <c r="G46" s="50"/>
      <c r="H46" s="65"/>
    </row>
    <row r="47" spans="1:10" ht="18" customHeight="1">
      <c r="B47" s="63"/>
      <c r="D47" s="64"/>
      <c r="E47" s="64"/>
      <c r="F47" s="44" t="s">
        <v>45</v>
      </c>
      <c r="G47" s="45"/>
      <c r="H47" s="45"/>
    </row>
    <row r="48" spans="1:10" ht="18" customHeight="1">
      <c r="B48" s="63"/>
      <c r="D48" s="64"/>
      <c r="E48" s="64"/>
      <c r="F48" s="44" t="s">
        <v>46</v>
      </c>
      <c r="G48" s="45"/>
      <c r="H48" s="45"/>
    </row>
    <row r="49" spans="2:8" ht="18" customHeight="1">
      <c r="B49" s="63"/>
      <c r="D49" s="64"/>
      <c r="E49" s="64"/>
      <c r="F49" s="45"/>
      <c r="G49" s="45"/>
      <c r="H49" s="45"/>
    </row>
    <row r="50" spans="2:8" ht="18" customHeight="1">
      <c r="B50" s="63"/>
      <c r="D50" s="66"/>
      <c r="E50" s="66"/>
      <c r="F50" s="45"/>
      <c r="G50" s="45"/>
      <c r="H50" s="45"/>
    </row>
    <row r="51" spans="2:8" ht="18" customHeight="1">
      <c r="D51" s="66"/>
      <c r="E51" s="66"/>
      <c r="F51" s="438" t="s">
        <v>47</v>
      </c>
      <c r="G51" s="438"/>
      <c r="H51" s="438"/>
    </row>
    <row r="52" spans="2:8" ht="18" customHeight="1">
      <c r="B52" s="63"/>
      <c r="F52" s="44" t="s">
        <v>48</v>
      </c>
      <c r="G52" s="45"/>
      <c r="H52" s="45"/>
    </row>
    <row r="53" spans="2:8" ht="18" customHeight="1">
      <c r="B53" s="67"/>
      <c r="C53" s="67"/>
      <c r="D53" s="67"/>
      <c r="E53" s="67"/>
    </row>
    <row r="54" spans="2:8" ht="18" customHeight="1">
      <c r="B54" s="67"/>
      <c r="C54" s="67"/>
      <c r="D54" s="67"/>
      <c r="E54" s="67"/>
    </row>
    <row r="55" spans="2:8" ht="18" customHeight="1">
      <c r="B55" s="67"/>
      <c r="C55" s="67"/>
      <c r="D55" s="67"/>
      <c r="E55" s="67"/>
    </row>
    <row r="56" spans="2:8" ht="18" customHeight="1">
      <c r="B56" s="67"/>
      <c r="C56" s="67"/>
      <c r="D56" s="67"/>
      <c r="E56" s="67"/>
    </row>
    <row r="57" spans="2:8" ht="18" customHeight="1">
      <c r="B57" s="67"/>
      <c r="C57" s="67"/>
      <c r="D57" s="67"/>
      <c r="E57" s="67"/>
    </row>
    <row r="58" spans="2:8" ht="34.25" customHeight="1">
      <c r="B58" s="61" t="s">
        <v>386</v>
      </c>
      <c r="C58" s="589" t="s">
        <v>393</v>
      </c>
      <c r="D58" s="590"/>
      <c r="E58" s="68"/>
    </row>
    <row r="59" spans="2:8" ht="104.4" customHeight="1">
      <c r="B59" s="54" t="s">
        <v>394</v>
      </c>
      <c r="C59" s="69"/>
      <c r="D59" s="70">
        <f>H39/D39*100</f>
        <v>36.632578524470418</v>
      </c>
      <c r="E59" s="71"/>
      <c r="G59" s="72"/>
    </row>
  </sheetData>
  <mergeCells count="12">
    <mergeCell ref="A39:B39"/>
    <mergeCell ref="F51:H51"/>
    <mergeCell ref="C58:D58"/>
    <mergeCell ref="A11:A12"/>
    <mergeCell ref="B11:B12"/>
    <mergeCell ref="C11:C12"/>
    <mergeCell ref="D11:D12"/>
    <mergeCell ref="H1:H3"/>
    <mergeCell ref="H11:H12"/>
    <mergeCell ref="A1:B3"/>
    <mergeCell ref="E11:G11"/>
    <mergeCell ref="I12:K12"/>
  </mergeCells>
  <pageMargins left="1.1000000000000001" right="0.196850393700787" top="0.78740157480314998" bottom="0.62992125984252001" header="0.511811023622047" footer="0.511811023622047"/>
  <pageSetup paperSize="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/>
  </sheetPr>
  <dimension ref="A2:C5"/>
  <sheetViews>
    <sheetView workbookViewId="0">
      <selection activeCell="B5" sqref="B5"/>
    </sheetView>
  </sheetViews>
  <sheetFormatPr defaultColWidth="8.81640625" defaultRowHeight="12.5"/>
  <cols>
    <col min="1" max="1" width="13.54296875" customWidth="1"/>
  </cols>
  <sheetData>
    <row r="2" spans="1:3">
      <c r="A2" s="28" t="s">
        <v>395</v>
      </c>
      <c r="B2" s="29">
        <v>25</v>
      </c>
      <c r="C2" s="473" t="s">
        <v>88</v>
      </c>
    </row>
    <row r="3" spans="1:3">
      <c r="A3" s="471" t="s">
        <v>89</v>
      </c>
      <c r="B3" s="472"/>
      <c r="C3" s="474"/>
    </row>
    <row r="4" spans="1:3" ht="125">
      <c r="A4" s="31" t="s">
        <v>396</v>
      </c>
      <c r="B4" s="48">
        <f>'IKU 7 '!E43</f>
        <v>18.316289262235209</v>
      </c>
      <c r="C4" s="475">
        <f>B5/B2*100</f>
        <v>73.265157048940836</v>
      </c>
    </row>
    <row r="5" spans="1:3">
      <c r="A5" s="33" t="s">
        <v>93</v>
      </c>
      <c r="B5" s="34">
        <f>B4</f>
        <v>18.316289262235209</v>
      </c>
      <c r="C5" s="473"/>
    </row>
  </sheetData>
  <mergeCells count="3">
    <mergeCell ref="A3:B3"/>
    <mergeCell ref="C2:C3"/>
    <mergeCell ref="C4:C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  <outlinePr summaryBelow="0" summaryRight="0"/>
  </sheetPr>
  <dimension ref="A1:F60"/>
  <sheetViews>
    <sheetView zoomScale="80" zoomScaleNormal="80" workbookViewId="0">
      <pane xSplit="5" ySplit="11" topLeftCell="F12" activePane="bottomRight" state="frozen"/>
      <selection pane="topRight"/>
      <selection pane="bottomLeft"/>
      <selection pane="bottomRight" activeCell="G14" sqref="G14"/>
    </sheetView>
  </sheetViews>
  <sheetFormatPr defaultColWidth="14.453125" defaultRowHeight="15.75" customHeight="1"/>
  <cols>
    <col min="1" max="1" width="6.453125" style="35" customWidth="1"/>
    <col min="2" max="2" width="29" style="35" customWidth="1"/>
    <col min="3" max="3" width="39.36328125" style="35" customWidth="1"/>
    <col min="4" max="4" width="43.1796875" style="35" customWidth="1"/>
    <col min="5" max="5" width="12.54296875" style="35" customWidth="1"/>
    <col min="6" max="16384" width="14.453125" style="35"/>
  </cols>
  <sheetData>
    <row r="1" spans="1:5" ht="14" customHeight="1">
      <c r="A1" s="580" t="s">
        <v>0</v>
      </c>
      <c r="B1" s="581"/>
      <c r="E1" s="576" t="s">
        <v>397</v>
      </c>
    </row>
    <row r="2" spans="1:5" ht="14" customHeight="1">
      <c r="A2" s="582"/>
      <c r="B2" s="583"/>
      <c r="E2" s="577"/>
    </row>
    <row r="3" spans="1:5" ht="14" customHeight="1">
      <c r="A3" s="584"/>
      <c r="B3" s="585"/>
      <c r="E3" s="578"/>
    </row>
    <row r="8" spans="1:5" ht="15.75" customHeight="1">
      <c r="A8" s="36" t="s">
        <v>398</v>
      </c>
    </row>
    <row r="10" spans="1:5" ht="21.5" customHeight="1">
      <c r="A10" s="579" t="s">
        <v>2</v>
      </c>
      <c r="B10" s="591" t="s">
        <v>3</v>
      </c>
      <c r="C10" s="593" t="s">
        <v>399</v>
      </c>
      <c r="D10" s="593"/>
      <c r="E10" s="579" t="s">
        <v>9</v>
      </c>
    </row>
    <row r="11" spans="1:5" ht="31" customHeight="1">
      <c r="A11" s="579"/>
      <c r="B11" s="591"/>
      <c r="C11" s="37" t="s">
        <v>400</v>
      </c>
      <c r="D11" s="37" t="s">
        <v>401</v>
      </c>
      <c r="E11" s="579"/>
    </row>
    <row r="12" spans="1:5" ht="25" customHeight="1">
      <c r="A12" s="38">
        <v>1</v>
      </c>
      <c r="B12" s="39" t="s">
        <v>18</v>
      </c>
      <c r="C12" s="40" t="s">
        <v>172</v>
      </c>
      <c r="D12" s="40" t="s">
        <v>172</v>
      </c>
      <c r="E12" s="38">
        <f t="shared" ref="E12:E37" si="0">SUM(C12:D12)</f>
        <v>0</v>
      </c>
    </row>
    <row r="13" spans="1:5" ht="25" customHeight="1">
      <c r="A13" s="38">
        <v>2</v>
      </c>
      <c r="B13" s="39" t="s">
        <v>19</v>
      </c>
      <c r="C13" s="40" t="s">
        <v>172</v>
      </c>
      <c r="D13" s="40" t="s">
        <v>172</v>
      </c>
      <c r="E13" s="38">
        <f t="shared" si="0"/>
        <v>0</v>
      </c>
    </row>
    <row r="14" spans="1:5" ht="25" customHeight="1">
      <c r="A14" s="38">
        <v>3</v>
      </c>
      <c r="B14" s="39" t="s">
        <v>20</v>
      </c>
      <c r="C14" s="40" t="s">
        <v>172</v>
      </c>
      <c r="D14" s="40" t="s">
        <v>172</v>
      </c>
      <c r="E14" s="38">
        <f t="shared" si="0"/>
        <v>0</v>
      </c>
    </row>
    <row r="15" spans="1:5" ht="25" customHeight="1">
      <c r="A15" s="38">
        <v>4</v>
      </c>
      <c r="B15" s="39" t="s">
        <v>21</v>
      </c>
      <c r="C15" s="40" t="s">
        <v>172</v>
      </c>
      <c r="D15" s="40" t="s">
        <v>172</v>
      </c>
      <c r="E15" s="38">
        <f t="shared" si="0"/>
        <v>0</v>
      </c>
    </row>
    <row r="16" spans="1:5" ht="25" customHeight="1">
      <c r="A16" s="38">
        <v>5</v>
      </c>
      <c r="B16" s="39" t="s">
        <v>22</v>
      </c>
      <c r="C16" s="40" t="s">
        <v>172</v>
      </c>
      <c r="D16" s="40" t="s">
        <v>172</v>
      </c>
      <c r="E16" s="38">
        <f t="shared" si="0"/>
        <v>0</v>
      </c>
    </row>
    <row r="17" spans="1:5" ht="25" customHeight="1">
      <c r="A17" s="38">
        <v>6</v>
      </c>
      <c r="B17" s="39" t="s">
        <v>23</v>
      </c>
      <c r="C17" s="40" t="s">
        <v>172</v>
      </c>
      <c r="D17" s="40" t="s">
        <v>172</v>
      </c>
      <c r="E17" s="38">
        <f t="shared" si="0"/>
        <v>0</v>
      </c>
    </row>
    <row r="18" spans="1:5" ht="25" customHeight="1">
      <c r="A18" s="38">
        <v>7</v>
      </c>
      <c r="B18" s="39" t="s">
        <v>24</v>
      </c>
      <c r="C18" s="40" t="s">
        <v>172</v>
      </c>
      <c r="D18" s="40" t="s">
        <v>172</v>
      </c>
      <c r="E18" s="38">
        <f t="shared" si="0"/>
        <v>0</v>
      </c>
    </row>
    <row r="19" spans="1:5" ht="25" customHeight="1">
      <c r="A19" s="38">
        <v>8</v>
      </c>
      <c r="B19" s="39" t="s">
        <v>25</v>
      </c>
      <c r="C19" s="40" t="s">
        <v>172</v>
      </c>
      <c r="D19" s="40" t="s">
        <v>172</v>
      </c>
      <c r="E19" s="38">
        <f t="shared" si="0"/>
        <v>0</v>
      </c>
    </row>
    <row r="20" spans="1:5" ht="25" customHeight="1">
      <c r="A20" s="38">
        <v>9</v>
      </c>
      <c r="B20" s="39" t="s">
        <v>27</v>
      </c>
      <c r="C20" s="40" t="s">
        <v>172</v>
      </c>
      <c r="D20" s="40" t="s">
        <v>172</v>
      </c>
      <c r="E20" s="38">
        <f t="shared" si="0"/>
        <v>0</v>
      </c>
    </row>
    <row r="21" spans="1:5" ht="25" customHeight="1">
      <c r="A21" s="38">
        <v>10</v>
      </c>
      <c r="B21" s="39" t="s">
        <v>28</v>
      </c>
      <c r="C21" s="40" t="s">
        <v>172</v>
      </c>
      <c r="D21" s="40" t="s">
        <v>172</v>
      </c>
      <c r="E21" s="38">
        <f t="shared" si="0"/>
        <v>0</v>
      </c>
    </row>
    <row r="22" spans="1:5" ht="25" customHeight="1">
      <c r="A22" s="38">
        <v>11</v>
      </c>
      <c r="B22" s="39" t="s">
        <v>29</v>
      </c>
      <c r="C22" s="40" t="s">
        <v>172</v>
      </c>
      <c r="D22" s="40" t="s">
        <v>172</v>
      </c>
      <c r="E22" s="38">
        <f t="shared" si="0"/>
        <v>0</v>
      </c>
    </row>
    <row r="23" spans="1:5" ht="25" customHeight="1">
      <c r="A23" s="38">
        <v>12</v>
      </c>
      <c r="B23" s="39" t="s">
        <v>30</v>
      </c>
      <c r="C23" s="40" t="s">
        <v>172</v>
      </c>
      <c r="D23" s="40" t="s">
        <v>172</v>
      </c>
      <c r="E23" s="38">
        <f t="shared" si="0"/>
        <v>0</v>
      </c>
    </row>
    <row r="24" spans="1:5" ht="25" customHeight="1">
      <c r="A24" s="38">
        <v>13</v>
      </c>
      <c r="B24" s="39" t="s">
        <v>31</v>
      </c>
      <c r="C24" s="40" t="s">
        <v>172</v>
      </c>
      <c r="D24" s="40" t="s">
        <v>172</v>
      </c>
      <c r="E24" s="38">
        <f t="shared" si="0"/>
        <v>0</v>
      </c>
    </row>
    <row r="25" spans="1:5" ht="25" customHeight="1">
      <c r="A25" s="38">
        <v>14</v>
      </c>
      <c r="B25" s="39" t="s">
        <v>32</v>
      </c>
      <c r="C25" s="40" t="s">
        <v>172</v>
      </c>
      <c r="D25" s="40" t="s">
        <v>172</v>
      </c>
      <c r="E25" s="38">
        <f t="shared" si="0"/>
        <v>0</v>
      </c>
    </row>
    <row r="26" spans="1:5" ht="25" customHeight="1">
      <c r="A26" s="38">
        <v>15</v>
      </c>
      <c r="B26" s="39" t="s">
        <v>33</v>
      </c>
      <c r="C26" s="40" t="s">
        <v>172</v>
      </c>
      <c r="D26" s="40" t="s">
        <v>172</v>
      </c>
      <c r="E26" s="38">
        <f t="shared" si="0"/>
        <v>0</v>
      </c>
    </row>
    <row r="27" spans="1:5" ht="25" customHeight="1">
      <c r="A27" s="38">
        <v>16</v>
      </c>
      <c r="B27" s="39" t="s">
        <v>34</v>
      </c>
      <c r="C27" s="40" t="s">
        <v>172</v>
      </c>
      <c r="D27" s="40" t="s">
        <v>172</v>
      </c>
      <c r="E27" s="38">
        <f t="shared" si="0"/>
        <v>0</v>
      </c>
    </row>
    <row r="28" spans="1:5" ht="25" customHeight="1">
      <c r="A28" s="38">
        <v>17</v>
      </c>
      <c r="B28" s="39" t="s">
        <v>35</v>
      </c>
      <c r="C28" s="40" t="s">
        <v>172</v>
      </c>
      <c r="D28" s="40" t="s">
        <v>172</v>
      </c>
      <c r="E28" s="38">
        <f t="shared" si="0"/>
        <v>0</v>
      </c>
    </row>
    <row r="29" spans="1:5" ht="25" customHeight="1">
      <c r="A29" s="38">
        <v>18</v>
      </c>
      <c r="B29" s="39" t="s">
        <v>36</v>
      </c>
      <c r="C29" s="40" t="s">
        <v>172</v>
      </c>
      <c r="D29" s="40" t="s">
        <v>172</v>
      </c>
      <c r="E29" s="38">
        <f t="shared" si="0"/>
        <v>0</v>
      </c>
    </row>
    <row r="30" spans="1:5" ht="25" customHeight="1">
      <c r="A30" s="38">
        <v>19</v>
      </c>
      <c r="B30" s="39" t="s">
        <v>37</v>
      </c>
      <c r="C30" s="40" t="s">
        <v>172</v>
      </c>
      <c r="D30" s="40" t="s">
        <v>172</v>
      </c>
      <c r="E30" s="38">
        <f t="shared" si="0"/>
        <v>0</v>
      </c>
    </row>
    <row r="31" spans="1:5" ht="25" customHeight="1">
      <c r="A31" s="38">
        <v>20</v>
      </c>
      <c r="B31" s="39" t="s">
        <v>38</v>
      </c>
      <c r="C31" s="40" t="s">
        <v>172</v>
      </c>
      <c r="D31" s="40" t="s">
        <v>172</v>
      </c>
      <c r="E31" s="38">
        <f t="shared" si="0"/>
        <v>0</v>
      </c>
    </row>
    <row r="32" spans="1:5" ht="25" customHeight="1">
      <c r="A32" s="38">
        <v>21</v>
      </c>
      <c r="B32" s="39" t="s">
        <v>39</v>
      </c>
      <c r="C32" s="40" t="s">
        <v>172</v>
      </c>
      <c r="D32" s="40" t="s">
        <v>172</v>
      </c>
      <c r="E32" s="38">
        <f t="shared" si="0"/>
        <v>0</v>
      </c>
    </row>
    <row r="33" spans="1:6" ht="25" customHeight="1">
      <c r="A33" s="38">
        <v>22</v>
      </c>
      <c r="B33" s="39" t="s">
        <v>40</v>
      </c>
      <c r="C33" s="40" t="s">
        <v>172</v>
      </c>
      <c r="D33" s="40" t="s">
        <v>172</v>
      </c>
      <c r="E33" s="38">
        <f t="shared" si="0"/>
        <v>0</v>
      </c>
    </row>
    <row r="34" spans="1:6" ht="25" customHeight="1">
      <c r="A34" s="38">
        <v>23</v>
      </c>
      <c r="B34" s="39" t="s">
        <v>42</v>
      </c>
      <c r="C34" s="40" t="s">
        <v>172</v>
      </c>
      <c r="D34" s="40" t="s">
        <v>172</v>
      </c>
      <c r="E34" s="38">
        <f t="shared" si="0"/>
        <v>0</v>
      </c>
    </row>
    <row r="35" spans="1:6" ht="25" customHeight="1">
      <c r="A35" s="38">
        <v>24</v>
      </c>
      <c r="B35" s="39" t="s">
        <v>41</v>
      </c>
      <c r="C35" s="40" t="s">
        <v>172</v>
      </c>
      <c r="D35" s="40" t="s">
        <v>172</v>
      </c>
      <c r="E35" s="38">
        <f t="shared" si="0"/>
        <v>0</v>
      </c>
    </row>
    <row r="36" spans="1:6" ht="25" customHeight="1">
      <c r="A36" s="38">
        <v>25</v>
      </c>
      <c r="B36" s="39" t="s">
        <v>43</v>
      </c>
      <c r="C36" s="40" t="s">
        <v>172</v>
      </c>
      <c r="D36" s="40" t="s">
        <v>172</v>
      </c>
      <c r="E36" s="38">
        <f t="shared" si="0"/>
        <v>0</v>
      </c>
    </row>
    <row r="37" spans="1:6" ht="25" customHeight="1">
      <c r="A37" s="38">
        <v>26</v>
      </c>
      <c r="B37" s="39" t="s">
        <v>44</v>
      </c>
      <c r="C37" s="40" t="s">
        <v>172</v>
      </c>
      <c r="D37" s="40" t="s">
        <v>172</v>
      </c>
      <c r="E37" s="38">
        <f t="shared" si="0"/>
        <v>0</v>
      </c>
    </row>
    <row r="38" spans="1:6" ht="15.75" customHeight="1">
      <c r="A38" s="594" t="s">
        <v>9</v>
      </c>
      <c r="B38" s="594"/>
      <c r="C38" s="594"/>
      <c r="D38" s="594"/>
      <c r="E38" s="42"/>
    </row>
    <row r="39" spans="1:6" ht="15.75" customHeight="1">
      <c r="B39" s="595" t="s">
        <v>402</v>
      </c>
      <c r="C39" s="595"/>
      <c r="D39" s="43">
        <f>E38/26*100</f>
        <v>0</v>
      </c>
    </row>
    <row r="41" spans="1:6" ht="18" customHeight="1"/>
    <row r="42" spans="1:6" ht="18" customHeight="1">
      <c r="D42" s="44" t="s">
        <v>45</v>
      </c>
      <c r="E42" s="45"/>
      <c r="F42" s="45"/>
    </row>
    <row r="43" spans="1:6" ht="18" customHeight="1">
      <c r="D43" s="44" t="s">
        <v>46</v>
      </c>
      <c r="E43" s="45"/>
      <c r="F43" s="45"/>
    </row>
    <row r="44" spans="1:6" ht="18" customHeight="1">
      <c r="D44" s="45"/>
      <c r="E44" s="45"/>
      <c r="F44" s="45"/>
    </row>
    <row r="45" spans="1:6" ht="18" customHeight="1">
      <c r="D45" s="45"/>
      <c r="E45" s="45"/>
      <c r="F45" s="45"/>
    </row>
    <row r="46" spans="1:6" ht="18" customHeight="1">
      <c r="D46" s="438" t="s">
        <v>47</v>
      </c>
      <c r="E46" s="438"/>
      <c r="F46" s="438"/>
    </row>
    <row r="47" spans="1:6" ht="18" customHeight="1">
      <c r="D47" s="44" t="s">
        <v>48</v>
      </c>
      <c r="E47" s="45"/>
      <c r="F47" s="45"/>
    </row>
    <row r="48" spans="1:6" ht="18" customHeight="1">
      <c r="D48" s="438"/>
      <c r="E48" s="438"/>
      <c r="F48" s="438"/>
    </row>
    <row r="49" spans="2:6" ht="18" customHeight="1">
      <c r="D49" s="44"/>
      <c r="E49" s="45"/>
      <c r="F49" s="45"/>
    </row>
    <row r="50" spans="2:6" ht="18" customHeight="1"/>
    <row r="60" spans="2:6" ht="15.75" customHeight="1">
      <c r="B60" s="46" t="s">
        <v>381</v>
      </c>
      <c r="C60" s="47">
        <v>26</v>
      </c>
      <c r="D60" s="43" t="s">
        <v>382</v>
      </c>
    </row>
  </sheetData>
  <mergeCells count="10">
    <mergeCell ref="B39:C39"/>
    <mergeCell ref="D46:F46"/>
    <mergeCell ref="D48:F48"/>
    <mergeCell ref="A10:A11"/>
    <mergeCell ref="B10:B11"/>
    <mergeCell ref="E1:E3"/>
    <mergeCell ref="E10:E11"/>
    <mergeCell ref="A1:B3"/>
    <mergeCell ref="C10:D10"/>
    <mergeCell ref="A38:D38"/>
  </mergeCells>
  <pageMargins left="0.70866141732283505" right="0.70866141732283505" top="0.74803149606299202" bottom="0.74803149606299202" header="0.511811023622047" footer="0.511811023622047"/>
  <pageSetup paperSize="5" scale="95" orientation="landscape"/>
  <rowBreaks count="1" manualBreakCount="1">
    <brk id="49" max="16383" man="1"/>
  </row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C4"/>
  <sheetViews>
    <sheetView workbookViewId="0">
      <selection activeCell="F14" sqref="F14"/>
    </sheetView>
  </sheetViews>
  <sheetFormatPr defaultColWidth="8.81640625" defaultRowHeight="12.5"/>
  <cols>
    <col min="1" max="1" width="15" customWidth="1"/>
  </cols>
  <sheetData>
    <row r="1" spans="1:3">
      <c r="A1" s="28" t="s">
        <v>403</v>
      </c>
      <c r="B1" s="29">
        <v>2.5</v>
      </c>
      <c r="C1" s="473" t="s">
        <v>88</v>
      </c>
    </row>
    <row r="2" spans="1:3">
      <c r="A2" s="471" t="s">
        <v>89</v>
      </c>
      <c r="B2" s="472"/>
      <c r="C2" s="474"/>
    </row>
    <row r="3" spans="1:3" ht="37.5">
      <c r="A3" s="31" t="s">
        <v>230</v>
      </c>
      <c r="B3" s="32">
        <f>'IKU 8'!D39</f>
        <v>0</v>
      </c>
      <c r="C3" s="475">
        <f>B4/B1*100</f>
        <v>0</v>
      </c>
    </row>
    <row r="4" spans="1:3">
      <c r="A4" s="33" t="s">
        <v>93</v>
      </c>
      <c r="B4" s="34">
        <f>B3</f>
        <v>0</v>
      </c>
      <c r="C4" s="473"/>
    </row>
  </sheetData>
  <mergeCells count="3">
    <mergeCell ref="A2:B2"/>
    <mergeCell ref="C1:C2"/>
    <mergeCell ref="C3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1"/>
    <outlinePr summaryBelow="0" summaryRight="0"/>
  </sheetPr>
  <dimension ref="A1:F24"/>
  <sheetViews>
    <sheetView topLeftCell="B10" workbookViewId="0">
      <selection activeCell="B16" sqref="B16"/>
    </sheetView>
  </sheetViews>
  <sheetFormatPr defaultColWidth="14.453125" defaultRowHeight="15.75" customHeight="1"/>
  <cols>
    <col min="1" max="1" width="14" customWidth="1"/>
    <col min="2" max="2" width="80.453125" customWidth="1"/>
    <col min="3" max="3" width="10.6328125" style="1" customWidth="1"/>
    <col min="4" max="4" width="26.453125" customWidth="1"/>
    <col min="5" max="5" width="7.6328125" customWidth="1"/>
    <col min="6" max="6" width="18.6328125" customWidth="1"/>
  </cols>
  <sheetData>
    <row r="1" spans="1:6" ht="28.5" customHeight="1">
      <c r="A1" s="2" t="s">
        <v>116</v>
      </c>
      <c r="B1" s="3" t="s">
        <v>196</v>
      </c>
      <c r="C1" s="2" t="s">
        <v>9</v>
      </c>
      <c r="D1" s="4" t="s">
        <v>404</v>
      </c>
      <c r="E1" s="5"/>
      <c r="F1" s="6" t="s">
        <v>405</v>
      </c>
    </row>
    <row r="2" spans="1:6" ht="32.75" customHeight="1">
      <c r="A2" s="605" t="s">
        <v>406</v>
      </c>
      <c r="B2" s="7" t="s">
        <v>407</v>
      </c>
      <c r="C2" s="8">
        <f>'PERHIT-IKU 1A.'!E38</f>
        <v>62.618025751072963</v>
      </c>
      <c r="D2" s="618">
        <f>((SUM(C2:C4)/C5)*100)</f>
        <v>13.082353672948935</v>
      </c>
      <c r="E2" s="5"/>
      <c r="F2" s="598">
        <v>40</v>
      </c>
    </row>
    <row r="3" spans="1:6" ht="30.5" customHeight="1">
      <c r="A3" s="611"/>
      <c r="B3" s="9" t="s">
        <v>408</v>
      </c>
      <c r="C3" s="8">
        <f>'PERHIT IKU 1B.'!E35</f>
        <v>15.593705293276109</v>
      </c>
      <c r="D3" s="619"/>
      <c r="E3" s="10"/>
      <c r="F3" s="599"/>
    </row>
    <row r="4" spans="1:6" ht="31.5" customHeight="1">
      <c r="A4" s="611"/>
      <c r="B4" s="9" t="s">
        <v>427</v>
      </c>
      <c r="C4" s="8">
        <f>'PERHIT IKU 1C'!E33</f>
        <v>42.145922746781117</v>
      </c>
      <c r="D4" s="619"/>
      <c r="E4" s="10"/>
      <c r="F4" s="599"/>
    </row>
    <row r="5" spans="1:6" ht="25.25" customHeight="1">
      <c r="A5" s="606"/>
      <c r="B5" s="11" t="s">
        <v>425</v>
      </c>
      <c r="C5" s="12">
        <v>920</v>
      </c>
      <c r="D5" s="620"/>
      <c r="E5" s="5"/>
      <c r="F5" s="600"/>
    </row>
    <row r="6" spans="1:6" ht="31.25" customHeight="1">
      <c r="A6" s="605" t="s">
        <v>409</v>
      </c>
      <c r="B6" s="9" t="s">
        <v>410</v>
      </c>
      <c r="C6" s="8">
        <f>'PERHIT IKU 2'!B10</f>
        <v>16.050955414012741</v>
      </c>
      <c r="D6" s="618">
        <f>SUM(C6:C8)</f>
        <v>16.910502456220286</v>
      </c>
      <c r="E6" s="13"/>
      <c r="F6" s="598">
        <v>20</v>
      </c>
    </row>
    <row r="7" spans="1:6" ht="25.25" customHeight="1">
      <c r="A7" s="611"/>
      <c r="B7" s="14" t="s">
        <v>411</v>
      </c>
      <c r="C7" s="8">
        <f>'PERHIT IKU 2'!B12</f>
        <v>8.2476978513279064E-2</v>
      </c>
      <c r="D7" s="619"/>
      <c r="E7" s="13"/>
      <c r="F7" s="599"/>
    </row>
    <row r="8" spans="1:6" ht="25.25" customHeight="1">
      <c r="A8" s="611"/>
      <c r="B8" s="14" t="s">
        <v>412</v>
      </c>
      <c r="C8" s="8">
        <f>'PERHIT IKU 2'!B11</f>
        <v>0.77707006369426757</v>
      </c>
      <c r="D8" s="619"/>
      <c r="E8" s="13"/>
      <c r="F8" s="599"/>
    </row>
    <row r="9" spans="1:6" ht="25.25" customHeight="1">
      <c r="A9" s="600"/>
      <c r="B9" s="15" t="s">
        <v>426</v>
      </c>
      <c r="C9" s="12">
        <v>7493</v>
      </c>
      <c r="D9" s="620"/>
      <c r="E9" s="13"/>
      <c r="F9" s="600"/>
    </row>
    <row r="10" spans="1:6" ht="25.25" customHeight="1">
      <c r="A10" s="612" t="s">
        <v>94</v>
      </c>
      <c r="B10" s="16" t="s">
        <v>413</v>
      </c>
      <c r="C10" s="17">
        <f>'PERHIT IKU 3 '!B4</f>
        <v>33.333333333333329</v>
      </c>
      <c r="D10" s="624">
        <f>((SUM(C10:C12)/C13)*100)</f>
        <v>12.087418923267117</v>
      </c>
      <c r="E10" s="18"/>
      <c r="F10" s="596">
        <v>15</v>
      </c>
    </row>
    <row r="11" spans="1:6" ht="25.25" customHeight="1">
      <c r="A11" s="613"/>
      <c r="B11" s="16" t="s">
        <v>414</v>
      </c>
      <c r="C11" s="8">
        <f>'PERHIT IKU 3 '!B5</f>
        <v>13.991769547325102</v>
      </c>
      <c r="D11" s="625"/>
      <c r="E11" s="18"/>
      <c r="F11" s="601"/>
    </row>
    <row r="12" spans="1:6" ht="25.25" customHeight="1">
      <c r="A12" s="613"/>
      <c r="B12" s="16" t="s">
        <v>415</v>
      </c>
      <c r="C12" s="8">
        <f>'PERHIT IKU 3 '!B6</f>
        <v>11.419753086419753</v>
      </c>
      <c r="D12" s="625"/>
      <c r="E12" s="18"/>
      <c r="F12" s="601"/>
    </row>
    <row r="13" spans="1:6" ht="25.25" customHeight="1">
      <c r="A13" s="614"/>
      <c r="B13" s="19" t="s">
        <v>416</v>
      </c>
      <c r="C13" s="20">
        <f>'IKU 3A'!C38</f>
        <v>486</v>
      </c>
      <c r="D13" s="626"/>
      <c r="E13" s="18"/>
      <c r="F13" s="597"/>
    </row>
    <row r="14" spans="1:6" ht="25.25" customHeight="1">
      <c r="A14" s="615" t="s">
        <v>100</v>
      </c>
      <c r="B14" s="14" t="s">
        <v>417</v>
      </c>
      <c r="C14" s="21">
        <f>'IKU 4A'!C38</f>
        <v>36.172839506172835</v>
      </c>
      <c r="D14" s="608">
        <f>SUM(C14:C15)</f>
        <v>40.452674897119337</v>
      </c>
      <c r="E14" s="627">
        <f>(SUM(C14:C15)/C16)*100</f>
        <v>8.3235956578434855</v>
      </c>
      <c r="F14" s="602">
        <v>15</v>
      </c>
    </row>
    <row r="15" spans="1:6" ht="25.25" customHeight="1">
      <c r="A15" s="616"/>
      <c r="B15" s="22" t="s">
        <v>418</v>
      </c>
      <c r="C15" s="21">
        <f>'IKU 4B'!C34</f>
        <v>4.2798353909465021</v>
      </c>
      <c r="D15" s="609"/>
      <c r="E15" s="18"/>
      <c r="F15" s="603"/>
    </row>
    <row r="16" spans="1:6" ht="25.25" customHeight="1">
      <c r="A16" s="617"/>
      <c r="B16" s="11" t="s">
        <v>416</v>
      </c>
      <c r="C16" s="23">
        <f>'IKU 4A'!C37</f>
        <v>486</v>
      </c>
      <c r="D16" s="610"/>
      <c r="E16" s="18"/>
      <c r="F16" s="604"/>
    </row>
    <row r="17" spans="1:6" ht="29" customHeight="1">
      <c r="A17" s="605" t="s">
        <v>232</v>
      </c>
      <c r="B17" s="14" t="s">
        <v>419</v>
      </c>
      <c r="C17" s="21">
        <f>'PERHIT IKU 5'!B4</f>
        <v>1.0792181069958848</v>
      </c>
      <c r="D17" s="624">
        <f>(C17/C18)*100</f>
        <v>0.22206133888804216</v>
      </c>
      <c r="E17" s="18"/>
      <c r="F17" s="596">
        <v>0.3</v>
      </c>
    </row>
    <row r="18" spans="1:6" ht="25.25" customHeight="1">
      <c r="A18" s="606"/>
      <c r="B18" s="11" t="s">
        <v>416</v>
      </c>
      <c r="C18" s="21">
        <f>'IKU 5'!C39</f>
        <v>486</v>
      </c>
      <c r="D18" s="626"/>
      <c r="E18" s="18"/>
      <c r="F18" s="597"/>
    </row>
    <row r="19" spans="1:6" ht="25.25" customHeight="1">
      <c r="A19" s="605" t="s">
        <v>255</v>
      </c>
      <c r="B19" s="14" t="s">
        <v>420</v>
      </c>
      <c r="C19" s="21">
        <f>'PERHITUNGAN IKU 6'!B4</f>
        <v>1.1173076923076923</v>
      </c>
      <c r="D19" s="608">
        <f>(C19/C20)*100</f>
        <v>4.2973372781065091</v>
      </c>
      <c r="E19" s="18"/>
      <c r="F19" s="596">
        <v>0.5</v>
      </c>
    </row>
    <row r="20" spans="1:6" ht="25.25" customHeight="1">
      <c r="A20" s="606"/>
      <c r="B20" s="24" t="s">
        <v>421</v>
      </c>
      <c r="C20" s="23">
        <f>'IKU 6'!P104</f>
        <v>26</v>
      </c>
      <c r="D20" s="597"/>
      <c r="E20" s="18"/>
      <c r="F20" s="597"/>
    </row>
    <row r="21" spans="1:6" ht="25.25" customHeight="1">
      <c r="A21" s="605" t="s">
        <v>386</v>
      </c>
      <c r="B21" s="14" t="s">
        <v>422</v>
      </c>
      <c r="C21" s="21">
        <f>'PERHIT IKU 7'!B5</f>
        <v>18.316289262235209</v>
      </c>
      <c r="D21" s="630">
        <f>C21</f>
        <v>18.316289262235209</v>
      </c>
      <c r="E21" s="18"/>
      <c r="F21" s="596">
        <v>25</v>
      </c>
    </row>
    <row r="22" spans="1:6" ht="25.25" customHeight="1">
      <c r="A22" s="600"/>
      <c r="B22" s="25" t="s">
        <v>423</v>
      </c>
      <c r="C22" s="26">
        <v>1173</v>
      </c>
      <c r="D22" s="631"/>
      <c r="E22" s="18"/>
      <c r="F22" s="597"/>
    </row>
    <row r="23" spans="1:6" ht="25.25" customHeight="1">
      <c r="A23" s="607" t="s">
        <v>397</v>
      </c>
      <c r="B23" s="27" t="s">
        <v>424</v>
      </c>
      <c r="C23" s="8">
        <f>'PERHIT IKU 8'!B4</f>
        <v>0</v>
      </c>
      <c r="D23" s="608">
        <f>C23</f>
        <v>0</v>
      </c>
      <c r="E23" s="18"/>
      <c r="F23" s="596">
        <v>2.5</v>
      </c>
    </row>
    <row r="24" spans="1:6" ht="25.25" customHeight="1">
      <c r="A24" s="600"/>
      <c r="B24" s="27" t="s">
        <v>421</v>
      </c>
      <c r="C24" s="26">
        <f>'IKU 8'!C60</f>
        <v>26</v>
      </c>
      <c r="D24" s="597"/>
      <c r="E24" s="18"/>
      <c r="F24" s="597"/>
    </row>
  </sheetData>
  <mergeCells count="24">
    <mergeCell ref="A19:A20"/>
    <mergeCell ref="A21:A22"/>
    <mergeCell ref="A23:A24"/>
    <mergeCell ref="D2:D5"/>
    <mergeCell ref="D6:D9"/>
    <mergeCell ref="D10:D13"/>
    <mergeCell ref="D14:D16"/>
    <mergeCell ref="D17:D18"/>
    <mergeCell ref="D19:D20"/>
    <mergeCell ref="D21:D22"/>
    <mergeCell ref="D23:D24"/>
    <mergeCell ref="A2:A5"/>
    <mergeCell ref="A6:A9"/>
    <mergeCell ref="A10:A13"/>
    <mergeCell ref="A14:A16"/>
    <mergeCell ref="A17:A18"/>
    <mergeCell ref="F19:F20"/>
    <mergeCell ref="F21:F22"/>
    <mergeCell ref="F23:F24"/>
    <mergeCell ref="F2:F5"/>
    <mergeCell ref="F6:F9"/>
    <mergeCell ref="F10:F13"/>
    <mergeCell ref="F14:F16"/>
    <mergeCell ref="F17:F18"/>
  </mergeCells>
  <pageMargins left="0.75" right="0.75" top="1" bottom="1" header="0.5" footer="0.5"/>
  <pageSetup paperSize="9" scale="8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A2" sqref="A2"/>
    </sheetView>
  </sheetViews>
  <sheetFormatPr defaultColWidth="9"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14</vt:i4>
      </vt:variant>
    </vt:vector>
  </HeadingPairs>
  <TitlesOfParts>
    <vt:vector size="49" baseType="lpstr">
      <vt:lpstr>IKU 1A</vt:lpstr>
      <vt:lpstr>PERHIT-IKU 1A.</vt:lpstr>
      <vt:lpstr>IKU 1B.</vt:lpstr>
      <vt:lpstr>PERHIT IKU 1B.</vt:lpstr>
      <vt:lpstr>IKU 1C</vt:lpstr>
      <vt:lpstr>PERHIT IKU 1C</vt:lpstr>
      <vt:lpstr>PERHIT IKU 1</vt:lpstr>
      <vt:lpstr>PERHIT IKU 3 dan 4</vt:lpstr>
      <vt:lpstr>IKU 4.1</vt:lpstr>
      <vt:lpstr>IKU 4.2</vt:lpstr>
      <vt:lpstr>Sheet1</vt:lpstr>
      <vt:lpstr>Sheet2</vt:lpstr>
      <vt:lpstr>Sheet3</vt:lpstr>
      <vt:lpstr>PERHIT IKU 2A.10SKS</vt:lpstr>
      <vt:lpstr>IKU 2A.20SKS</vt:lpstr>
      <vt:lpstr>IKU INBOUND</vt:lpstr>
      <vt:lpstr>IKU 2B</vt:lpstr>
      <vt:lpstr>PERHIT IKU 2</vt:lpstr>
      <vt:lpstr>IKU 3A</vt:lpstr>
      <vt:lpstr>IKU 3B</vt:lpstr>
      <vt:lpstr>IKU 3C</vt:lpstr>
      <vt:lpstr>PERHIT IKU 3 </vt:lpstr>
      <vt:lpstr>IKU 4A</vt:lpstr>
      <vt:lpstr>IKU 4B</vt:lpstr>
      <vt:lpstr>PERHIT IKU 4</vt:lpstr>
      <vt:lpstr>IKU 5</vt:lpstr>
      <vt:lpstr>PERHIT IKU 5</vt:lpstr>
      <vt:lpstr>IKU 6</vt:lpstr>
      <vt:lpstr>PERHITUNGAN IKU 6</vt:lpstr>
      <vt:lpstr>IKU 7 </vt:lpstr>
      <vt:lpstr>PERHIT IKU 7</vt:lpstr>
      <vt:lpstr>IKU 8</vt:lpstr>
      <vt:lpstr>PERHIT IKU 8</vt:lpstr>
      <vt:lpstr>REKAP PERHIT</vt:lpstr>
      <vt:lpstr>Sheet4</vt:lpstr>
      <vt:lpstr>'IKU 1A'!Print_Area</vt:lpstr>
      <vt:lpstr>'IKU 1B.'!Print_Area</vt:lpstr>
      <vt:lpstr>'IKU 2B'!Print_Area</vt:lpstr>
      <vt:lpstr>'IKU 3B'!Print_Area</vt:lpstr>
      <vt:lpstr>'IKU 3C'!Print_Area</vt:lpstr>
      <vt:lpstr>'IKU 4A'!Print_Area</vt:lpstr>
      <vt:lpstr>'IKU 4B'!Print_Area</vt:lpstr>
      <vt:lpstr>'IKU 5'!Print_Area</vt:lpstr>
      <vt:lpstr>'IKU 6'!Print_Area</vt:lpstr>
      <vt:lpstr>'IKU 7 '!Print_Area</vt:lpstr>
      <vt:lpstr>'IKU 8'!Print_Area</vt:lpstr>
      <vt:lpstr>'PERHIT IKU 1B.'!Print_Area</vt:lpstr>
      <vt:lpstr>'PERHIT IKU 1C'!Print_Area</vt:lpstr>
      <vt:lpstr>'PERHIT IKU 2A.10SKS'!Print_Titles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2025-07-28T08:27:00Z</cp:lastPrinted>
  <dcterms:created xsi:type="dcterms:W3CDTF">2021-12-27T02:58:00Z</dcterms:created>
  <dcterms:modified xsi:type="dcterms:W3CDTF">2025-11-02T14:00:10Z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597B178EC98D44B3BDCB6DDE96EF7489_13</vt:lpwstr>
  </property>
  <property fmtid="{D5CDD505-2E9C-101B-9397-08002B2CF9AE}" pid="3" name="KSOProductBuildVer">
    <vt:lpwstr>1033-12.2.0.23131</vt:lpwstr>
  </property>
</Properties>
</file>