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Z:\excel_script\main_proj\source\"/>
    </mc:Choice>
  </mc:AlternateContent>
  <bookViews>
    <workbookView xWindow="0" yWindow="0" windowWidth="28800" windowHeight="11985" firstSheet="20" activeTab="30"/>
  </bookViews>
  <sheets>
    <sheet name="_ТЛ" sheetId="33" r:id="rId1"/>
    <sheet name="4.37-5-1" sheetId="2" r:id="rId2"/>
    <sheet name="4.37-5-2" sheetId="3" r:id="rId3"/>
    <sheet name="4.37-5-3" sheetId="4" r:id="rId4"/>
    <sheet name="4.37-5-4" sheetId="5" r:id="rId5"/>
    <sheet name="4.37-5-5" sheetId="6" r:id="rId6"/>
    <sheet name="4.37-5-6" sheetId="7" r:id="rId7"/>
    <sheet name="4.37-5-7" sheetId="8" r:id="rId8"/>
    <sheet name="4.37-5-8" sheetId="9" r:id="rId9"/>
    <sheet name="4.37-5-9" sheetId="10" r:id="rId10"/>
    <sheet name="4.37-5-10" sheetId="11" r:id="rId11"/>
    <sheet name="4.37-5-11" sheetId="12" r:id="rId12"/>
    <sheet name="4.37-5-12" sheetId="13" r:id="rId13"/>
    <sheet name="4.37-5-13" sheetId="14" r:id="rId14"/>
    <sheet name="4.37-5-14" sheetId="15" r:id="rId15"/>
    <sheet name="4.37-5-15" sheetId="16" r:id="rId16"/>
    <sheet name="4.37-5-16" sheetId="17" r:id="rId17"/>
    <sheet name="4.37-5-17" sheetId="18" r:id="rId18"/>
    <sheet name="4.37-5-18" sheetId="19" r:id="rId19"/>
    <sheet name="4.37-5-19" sheetId="20" r:id="rId20"/>
    <sheet name="4.37-5-20" sheetId="21" r:id="rId21"/>
    <sheet name="4.37-5-21" sheetId="22" r:id="rId22"/>
    <sheet name="4.37-5-22" sheetId="23" r:id="rId23"/>
    <sheet name="4.37-5-23" sheetId="24" r:id="rId24"/>
    <sheet name="4.37-5-24" sheetId="25" r:id="rId25"/>
    <sheet name="4.37-5-25" sheetId="26" r:id="rId26"/>
    <sheet name="4.37-5-26" sheetId="27" r:id="rId27"/>
    <sheet name="4.37-5-27" sheetId="28" r:id="rId28"/>
    <sheet name="4.37-5-28" sheetId="29" r:id="rId29"/>
    <sheet name="4.37-5-29" sheetId="30" r:id="rId30"/>
    <sheet name="_СравнениеПЗ" sheetId="1" r:id="rId31"/>
    <sheet name="_Таб. 4.37-5" sheetId="31" r:id="rId32"/>
    <sheet name="Таблица ТСН" sheetId="32" state="hidden" r:id="rId33"/>
  </sheets>
  <definedNames>
    <definedName name="_xlnm._FilterDatabase" localSheetId="30" hidden="1">_СравнениеПЗ!$B$6:$N$180</definedName>
    <definedName name="_xlnm._FilterDatabase" localSheetId="31" hidden="1">'_Таб. 4.37-5'!$O$3:$O$126</definedName>
    <definedName name="_xlnm._FilterDatabase" localSheetId="1" hidden="1">'4.37-5-1'!$O$1:$O$31</definedName>
    <definedName name="_xlnm._FilterDatabase" localSheetId="10" hidden="1">'4.37-5-10'!$O$1:$O$31</definedName>
    <definedName name="_xlnm._FilterDatabase" localSheetId="11" hidden="1">'4.37-5-11'!$O$1:$O$31</definedName>
    <definedName name="_xlnm._FilterDatabase" localSheetId="12" hidden="1">'4.37-5-12'!$O$1:$O$31</definedName>
    <definedName name="_xlnm._FilterDatabase" localSheetId="13" hidden="1">'4.37-5-13'!$O$1:$O$31</definedName>
    <definedName name="_xlnm._FilterDatabase" localSheetId="14" hidden="1">'4.37-5-14'!$O$1:$O$31</definedName>
    <definedName name="_xlnm._FilterDatabase" localSheetId="15" hidden="1">'4.37-5-15'!$O$1:$O$31</definedName>
    <definedName name="_xlnm._FilterDatabase" localSheetId="16" hidden="1">'4.37-5-16'!$O$1:$O$31</definedName>
    <definedName name="_xlnm._FilterDatabase" localSheetId="17" hidden="1">'4.37-5-17'!$O$1:$O$31</definedName>
    <definedName name="_xlnm._FilterDatabase" localSheetId="18" hidden="1">'4.37-5-18'!$O$1:$O$31</definedName>
    <definedName name="_xlnm._FilterDatabase" localSheetId="19" hidden="1">'4.37-5-19'!$O$1:$O$31</definedName>
    <definedName name="_xlnm._FilterDatabase" localSheetId="2" hidden="1">'4.37-5-2'!$O$1:$O$31</definedName>
    <definedName name="_xlnm._FilterDatabase" localSheetId="20" hidden="1">'4.37-5-20'!$O$1:$O$31</definedName>
    <definedName name="_xlnm._FilterDatabase" localSheetId="21" hidden="1">'4.37-5-21'!$O$1:$O$31</definedName>
    <definedName name="_xlnm._FilterDatabase" localSheetId="22" hidden="1">'4.37-5-22'!$O$1:$O$31</definedName>
    <definedName name="_xlnm._FilterDatabase" localSheetId="23" hidden="1">'4.37-5-23'!$O$1:$O$31</definedName>
    <definedName name="_xlnm._FilterDatabase" localSheetId="24" hidden="1">'4.37-5-24'!$O$1:$O$31</definedName>
    <definedName name="_xlnm._FilterDatabase" localSheetId="25" hidden="1">'4.37-5-25'!$O$1:$O$31</definedName>
    <definedName name="_xlnm._FilterDatabase" localSheetId="26" hidden="1">'4.37-5-26'!$O$1:$O$31</definedName>
    <definedName name="_xlnm._FilterDatabase" localSheetId="27" hidden="1">'4.37-5-27'!$O$1:$O$31</definedName>
    <definedName name="_xlnm._FilterDatabase" localSheetId="28" hidden="1">'4.37-5-28'!$O$1:$O$31</definedName>
    <definedName name="_xlnm._FilterDatabase" localSheetId="29" hidden="1">'4.37-5-29'!$O$1:$O$31</definedName>
    <definedName name="_xlnm._FilterDatabase" localSheetId="3" hidden="1">'4.37-5-3'!$O$1:$O$31</definedName>
    <definedName name="_xlnm._FilterDatabase" localSheetId="4" hidden="1">'4.37-5-4'!$O$1:$O$31</definedName>
    <definedName name="_xlnm._FilterDatabase" localSheetId="5" hidden="1">'4.37-5-5'!$O$1:$O$31</definedName>
    <definedName name="_xlnm._FilterDatabase" localSheetId="6" hidden="1">'4.37-5-6'!$O$1:$O$31</definedName>
    <definedName name="_xlnm._FilterDatabase" localSheetId="7" hidden="1">'4.37-5-7'!$O$1:$O$31</definedName>
    <definedName name="_xlnm._FilterDatabase" localSheetId="8" hidden="1">'4.37-5-8'!$O$1:$O$31</definedName>
    <definedName name="_xlnm._FilterDatabase" localSheetId="9" hidden="1">'4.37-5-9'!$O$1:$O$31</definedName>
    <definedName name="_xlnm._FilterDatabase" localSheetId="32" hidden="1">'Таблица ТСН'!$AQ$1:$AQ$14</definedName>
    <definedName name="Z_48BB758D_D7CE_42EF_8AA9_B589780C57C5_.wvu.FilterData" localSheetId="1" hidden="1">'4.37-5-1'!$A$13:$F$18</definedName>
    <definedName name="Z_48BB758D_D7CE_42EF_8AA9_B589780C57C5_.wvu.FilterData" localSheetId="10" hidden="1">'4.37-5-10'!$A$13:$F$18</definedName>
    <definedName name="Z_48BB758D_D7CE_42EF_8AA9_B589780C57C5_.wvu.FilterData" localSheetId="11" hidden="1">'4.37-5-11'!$A$13:$F$18</definedName>
    <definedName name="Z_48BB758D_D7CE_42EF_8AA9_B589780C57C5_.wvu.FilterData" localSheetId="12" hidden="1">'4.37-5-12'!$A$13:$F$18</definedName>
    <definedName name="Z_48BB758D_D7CE_42EF_8AA9_B589780C57C5_.wvu.FilterData" localSheetId="13" hidden="1">'4.37-5-13'!$A$13:$F$18</definedName>
    <definedName name="Z_48BB758D_D7CE_42EF_8AA9_B589780C57C5_.wvu.FilterData" localSheetId="14" hidden="1">'4.37-5-14'!$A$13:$F$18</definedName>
    <definedName name="Z_48BB758D_D7CE_42EF_8AA9_B589780C57C5_.wvu.FilterData" localSheetId="15" hidden="1">'4.37-5-15'!$A$13:$F$18</definedName>
    <definedName name="Z_48BB758D_D7CE_42EF_8AA9_B589780C57C5_.wvu.FilterData" localSheetId="16" hidden="1">'4.37-5-16'!$A$13:$F$18</definedName>
    <definedName name="Z_48BB758D_D7CE_42EF_8AA9_B589780C57C5_.wvu.FilterData" localSheetId="17" hidden="1">'4.37-5-17'!$A$13:$F$18</definedName>
    <definedName name="Z_48BB758D_D7CE_42EF_8AA9_B589780C57C5_.wvu.FilterData" localSheetId="18" hidden="1">'4.37-5-18'!$A$13:$F$18</definedName>
    <definedName name="Z_48BB758D_D7CE_42EF_8AA9_B589780C57C5_.wvu.FilterData" localSheetId="19" hidden="1">'4.37-5-19'!$A$13:$F$18</definedName>
    <definedName name="Z_48BB758D_D7CE_42EF_8AA9_B589780C57C5_.wvu.FilterData" localSheetId="2" hidden="1">'4.37-5-2'!$A$13:$F$18</definedName>
    <definedName name="Z_48BB758D_D7CE_42EF_8AA9_B589780C57C5_.wvu.FilterData" localSheetId="20" hidden="1">'4.37-5-20'!$A$13:$F$18</definedName>
    <definedName name="Z_48BB758D_D7CE_42EF_8AA9_B589780C57C5_.wvu.FilterData" localSheetId="21" hidden="1">'4.37-5-21'!$A$13:$F$18</definedName>
    <definedName name="Z_48BB758D_D7CE_42EF_8AA9_B589780C57C5_.wvu.FilterData" localSheetId="22" hidden="1">'4.37-5-22'!$A$13:$F$18</definedName>
    <definedName name="Z_48BB758D_D7CE_42EF_8AA9_B589780C57C5_.wvu.FilterData" localSheetId="23" hidden="1">'4.37-5-23'!$A$13:$F$18</definedName>
    <definedName name="Z_48BB758D_D7CE_42EF_8AA9_B589780C57C5_.wvu.FilterData" localSheetId="24" hidden="1">'4.37-5-24'!$A$13:$F$18</definedName>
    <definedName name="Z_48BB758D_D7CE_42EF_8AA9_B589780C57C5_.wvu.FilterData" localSheetId="25" hidden="1">'4.37-5-25'!$A$13:$F$18</definedName>
    <definedName name="Z_48BB758D_D7CE_42EF_8AA9_B589780C57C5_.wvu.FilterData" localSheetId="26" hidden="1">'4.37-5-26'!$A$13:$F$18</definedName>
    <definedName name="Z_48BB758D_D7CE_42EF_8AA9_B589780C57C5_.wvu.FilterData" localSheetId="27" hidden="1">'4.37-5-27'!$A$13:$F$18</definedName>
    <definedName name="Z_48BB758D_D7CE_42EF_8AA9_B589780C57C5_.wvu.FilterData" localSheetId="28" hidden="1">'4.37-5-28'!$A$13:$F$18</definedName>
    <definedName name="Z_48BB758D_D7CE_42EF_8AA9_B589780C57C5_.wvu.FilterData" localSheetId="29" hidden="1">'4.37-5-29'!$A$13:$F$18</definedName>
    <definedName name="Z_48BB758D_D7CE_42EF_8AA9_B589780C57C5_.wvu.FilterData" localSheetId="3" hidden="1">'4.37-5-3'!$A$13:$F$18</definedName>
    <definedName name="Z_48BB758D_D7CE_42EF_8AA9_B589780C57C5_.wvu.FilterData" localSheetId="4" hidden="1">'4.37-5-4'!$A$13:$F$18</definedName>
    <definedName name="Z_48BB758D_D7CE_42EF_8AA9_B589780C57C5_.wvu.FilterData" localSheetId="5" hidden="1">'4.37-5-5'!$A$13:$F$18</definedName>
    <definedName name="Z_48BB758D_D7CE_42EF_8AA9_B589780C57C5_.wvu.FilterData" localSheetId="6" hidden="1">'4.37-5-6'!$A$13:$F$18</definedName>
    <definedName name="Z_48BB758D_D7CE_42EF_8AA9_B589780C57C5_.wvu.FilterData" localSheetId="7" hidden="1">'4.37-5-7'!$A$13:$F$18</definedName>
    <definedName name="Z_48BB758D_D7CE_42EF_8AA9_B589780C57C5_.wvu.FilterData" localSheetId="8" hidden="1">'4.37-5-8'!$A$13:$F$18</definedName>
    <definedName name="Z_48BB758D_D7CE_42EF_8AA9_B589780C57C5_.wvu.FilterData" localSheetId="9" hidden="1">'4.37-5-9'!$A$13:$F$18</definedName>
    <definedName name="Z_48BB758D_D7CE_42EF_8AA9_B589780C57C5_.wvu.PrintArea" localSheetId="30" hidden="1">_СравнениеПЗ!$B$2:$I$11</definedName>
    <definedName name="Z_48BB758D_D7CE_42EF_8AA9_B589780C57C5_.wvu.PrintArea" localSheetId="1" hidden="1">'4.37-5-1'!$A$1:$F$18</definedName>
    <definedName name="Z_48BB758D_D7CE_42EF_8AA9_B589780C57C5_.wvu.PrintArea" localSheetId="10" hidden="1">'4.37-5-10'!$A$1:$F$18</definedName>
    <definedName name="Z_48BB758D_D7CE_42EF_8AA9_B589780C57C5_.wvu.PrintArea" localSheetId="11" hidden="1">'4.37-5-11'!$A$1:$F$18</definedName>
    <definedName name="Z_48BB758D_D7CE_42EF_8AA9_B589780C57C5_.wvu.PrintArea" localSheetId="12" hidden="1">'4.37-5-12'!$A$1:$F$18</definedName>
    <definedName name="Z_48BB758D_D7CE_42EF_8AA9_B589780C57C5_.wvu.PrintArea" localSheetId="13" hidden="1">'4.37-5-13'!$A$1:$F$18</definedName>
    <definedName name="Z_48BB758D_D7CE_42EF_8AA9_B589780C57C5_.wvu.PrintArea" localSheetId="14" hidden="1">'4.37-5-14'!$A$1:$F$18</definedName>
    <definedName name="Z_48BB758D_D7CE_42EF_8AA9_B589780C57C5_.wvu.PrintArea" localSheetId="15" hidden="1">'4.37-5-15'!$A$1:$F$18</definedName>
    <definedName name="Z_48BB758D_D7CE_42EF_8AA9_B589780C57C5_.wvu.PrintArea" localSheetId="16" hidden="1">'4.37-5-16'!$A$1:$F$18</definedName>
    <definedName name="Z_48BB758D_D7CE_42EF_8AA9_B589780C57C5_.wvu.PrintArea" localSheetId="17" hidden="1">'4.37-5-17'!$A$1:$F$18</definedName>
    <definedName name="Z_48BB758D_D7CE_42EF_8AA9_B589780C57C5_.wvu.PrintArea" localSheetId="18" hidden="1">'4.37-5-18'!$A$1:$F$18</definedName>
    <definedName name="Z_48BB758D_D7CE_42EF_8AA9_B589780C57C5_.wvu.PrintArea" localSheetId="19" hidden="1">'4.37-5-19'!$A$1:$F$18</definedName>
    <definedName name="Z_48BB758D_D7CE_42EF_8AA9_B589780C57C5_.wvu.PrintArea" localSheetId="2" hidden="1">'4.37-5-2'!$A$1:$F$18</definedName>
    <definedName name="Z_48BB758D_D7CE_42EF_8AA9_B589780C57C5_.wvu.PrintArea" localSheetId="20" hidden="1">'4.37-5-20'!$A$1:$F$18</definedName>
    <definedName name="Z_48BB758D_D7CE_42EF_8AA9_B589780C57C5_.wvu.PrintArea" localSheetId="21" hidden="1">'4.37-5-21'!$A$1:$F$18</definedName>
    <definedName name="Z_48BB758D_D7CE_42EF_8AA9_B589780C57C5_.wvu.PrintArea" localSheetId="22" hidden="1">'4.37-5-22'!$A$1:$F$18</definedName>
    <definedName name="Z_48BB758D_D7CE_42EF_8AA9_B589780C57C5_.wvu.PrintArea" localSheetId="23" hidden="1">'4.37-5-23'!$A$1:$F$18</definedName>
    <definedName name="Z_48BB758D_D7CE_42EF_8AA9_B589780C57C5_.wvu.PrintArea" localSheetId="24" hidden="1">'4.37-5-24'!$A$1:$F$18</definedName>
    <definedName name="Z_48BB758D_D7CE_42EF_8AA9_B589780C57C5_.wvu.PrintArea" localSheetId="25" hidden="1">'4.37-5-25'!$A$1:$F$18</definedName>
    <definedName name="Z_48BB758D_D7CE_42EF_8AA9_B589780C57C5_.wvu.PrintArea" localSheetId="26" hidden="1">'4.37-5-26'!$A$1:$F$18</definedName>
    <definedName name="Z_48BB758D_D7CE_42EF_8AA9_B589780C57C5_.wvu.PrintArea" localSheetId="27" hidden="1">'4.37-5-27'!$A$1:$F$18</definedName>
    <definedName name="Z_48BB758D_D7CE_42EF_8AA9_B589780C57C5_.wvu.PrintArea" localSheetId="28" hidden="1">'4.37-5-28'!$A$1:$F$18</definedName>
    <definedName name="Z_48BB758D_D7CE_42EF_8AA9_B589780C57C5_.wvu.PrintArea" localSheetId="29" hidden="1">'4.37-5-29'!$A$1:$F$18</definedName>
    <definedName name="Z_48BB758D_D7CE_42EF_8AA9_B589780C57C5_.wvu.PrintArea" localSheetId="3" hidden="1">'4.37-5-3'!$A$1:$F$18</definedName>
    <definedName name="Z_48BB758D_D7CE_42EF_8AA9_B589780C57C5_.wvu.PrintArea" localSheetId="4" hidden="1">'4.37-5-4'!$A$1:$F$18</definedName>
    <definedName name="Z_48BB758D_D7CE_42EF_8AA9_B589780C57C5_.wvu.PrintArea" localSheetId="5" hidden="1">'4.37-5-5'!$A$1:$F$18</definedName>
    <definedName name="Z_48BB758D_D7CE_42EF_8AA9_B589780C57C5_.wvu.PrintArea" localSheetId="6" hidden="1">'4.37-5-6'!$A$1:$F$18</definedName>
    <definedName name="Z_48BB758D_D7CE_42EF_8AA9_B589780C57C5_.wvu.PrintArea" localSheetId="7" hidden="1">'4.37-5-7'!$A$1:$F$18</definedName>
    <definedName name="Z_48BB758D_D7CE_42EF_8AA9_B589780C57C5_.wvu.PrintArea" localSheetId="8" hidden="1">'4.37-5-8'!$A$1:$F$18</definedName>
    <definedName name="Z_48BB758D_D7CE_42EF_8AA9_B589780C57C5_.wvu.PrintArea" localSheetId="9" hidden="1">'4.37-5-9'!$A$1:$F$18</definedName>
    <definedName name="Z_48BB758D_D7CE_42EF_8AA9_B589780C57C5_.wvu.PrintTitles" localSheetId="30" hidden="1">_СравнениеПЗ!$4:$6</definedName>
    <definedName name="Z_48BB758D_D7CE_42EF_8AA9_B589780C57C5_.wvu.PrintTitles" localSheetId="31" hidden="1">'_Таб. 4.37-5'!$39:$39</definedName>
    <definedName name="Z_48BB758D_D7CE_42EF_8AA9_B589780C57C5_.wvu.PrintTitles" localSheetId="1" hidden="1">'4.37-5-1'!$12:$13</definedName>
    <definedName name="Z_48BB758D_D7CE_42EF_8AA9_B589780C57C5_.wvu.PrintTitles" localSheetId="10" hidden="1">'4.37-5-10'!$12:$13</definedName>
    <definedName name="Z_48BB758D_D7CE_42EF_8AA9_B589780C57C5_.wvu.PrintTitles" localSheetId="11" hidden="1">'4.37-5-11'!$12:$13</definedName>
    <definedName name="Z_48BB758D_D7CE_42EF_8AA9_B589780C57C5_.wvu.PrintTitles" localSheetId="12" hidden="1">'4.37-5-12'!$12:$13</definedName>
    <definedName name="Z_48BB758D_D7CE_42EF_8AA9_B589780C57C5_.wvu.PrintTitles" localSheetId="13" hidden="1">'4.37-5-13'!$12:$13</definedName>
    <definedName name="Z_48BB758D_D7CE_42EF_8AA9_B589780C57C5_.wvu.PrintTitles" localSheetId="14" hidden="1">'4.37-5-14'!$12:$13</definedName>
    <definedName name="Z_48BB758D_D7CE_42EF_8AA9_B589780C57C5_.wvu.PrintTitles" localSheetId="15" hidden="1">'4.37-5-15'!$12:$13</definedName>
    <definedName name="Z_48BB758D_D7CE_42EF_8AA9_B589780C57C5_.wvu.PrintTitles" localSheetId="16" hidden="1">'4.37-5-16'!$12:$13</definedName>
    <definedName name="Z_48BB758D_D7CE_42EF_8AA9_B589780C57C5_.wvu.PrintTitles" localSheetId="17" hidden="1">'4.37-5-17'!$12:$13</definedName>
    <definedName name="Z_48BB758D_D7CE_42EF_8AA9_B589780C57C5_.wvu.PrintTitles" localSheetId="18" hidden="1">'4.37-5-18'!$12:$13</definedName>
    <definedName name="Z_48BB758D_D7CE_42EF_8AA9_B589780C57C5_.wvu.PrintTitles" localSheetId="19" hidden="1">'4.37-5-19'!$12:$13</definedName>
    <definedName name="Z_48BB758D_D7CE_42EF_8AA9_B589780C57C5_.wvu.PrintTitles" localSheetId="2" hidden="1">'4.37-5-2'!$12:$13</definedName>
    <definedName name="Z_48BB758D_D7CE_42EF_8AA9_B589780C57C5_.wvu.PrintTitles" localSheetId="20" hidden="1">'4.37-5-20'!$12:$13</definedName>
    <definedName name="Z_48BB758D_D7CE_42EF_8AA9_B589780C57C5_.wvu.PrintTitles" localSheetId="21" hidden="1">'4.37-5-21'!$12:$13</definedName>
    <definedName name="Z_48BB758D_D7CE_42EF_8AA9_B589780C57C5_.wvu.PrintTitles" localSheetId="22" hidden="1">'4.37-5-22'!$12:$13</definedName>
    <definedName name="Z_48BB758D_D7CE_42EF_8AA9_B589780C57C5_.wvu.PrintTitles" localSheetId="23" hidden="1">'4.37-5-23'!$12:$13</definedName>
    <definedName name="Z_48BB758D_D7CE_42EF_8AA9_B589780C57C5_.wvu.PrintTitles" localSheetId="24" hidden="1">'4.37-5-24'!$12:$13</definedName>
    <definedName name="Z_48BB758D_D7CE_42EF_8AA9_B589780C57C5_.wvu.PrintTitles" localSheetId="25" hidden="1">'4.37-5-25'!$12:$13</definedName>
    <definedName name="Z_48BB758D_D7CE_42EF_8AA9_B589780C57C5_.wvu.PrintTitles" localSheetId="26" hidden="1">'4.37-5-26'!$12:$13</definedName>
    <definedName name="Z_48BB758D_D7CE_42EF_8AA9_B589780C57C5_.wvu.PrintTitles" localSheetId="27" hidden="1">'4.37-5-27'!$12:$13</definedName>
    <definedName name="Z_48BB758D_D7CE_42EF_8AA9_B589780C57C5_.wvu.PrintTitles" localSheetId="28" hidden="1">'4.37-5-28'!$12:$13</definedName>
    <definedName name="Z_48BB758D_D7CE_42EF_8AA9_B589780C57C5_.wvu.PrintTitles" localSheetId="29" hidden="1">'4.37-5-29'!$12:$13</definedName>
    <definedName name="Z_48BB758D_D7CE_42EF_8AA9_B589780C57C5_.wvu.PrintTitles" localSheetId="3" hidden="1">'4.37-5-3'!$12:$13</definedName>
    <definedName name="Z_48BB758D_D7CE_42EF_8AA9_B589780C57C5_.wvu.PrintTitles" localSheetId="4" hidden="1">'4.37-5-4'!$12:$13</definedName>
    <definedName name="Z_48BB758D_D7CE_42EF_8AA9_B589780C57C5_.wvu.PrintTitles" localSheetId="5" hidden="1">'4.37-5-5'!$12:$13</definedName>
    <definedName name="Z_48BB758D_D7CE_42EF_8AA9_B589780C57C5_.wvu.PrintTitles" localSheetId="6" hidden="1">'4.37-5-6'!$12:$13</definedName>
    <definedName name="Z_48BB758D_D7CE_42EF_8AA9_B589780C57C5_.wvu.PrintTitles" localSheetId="7" hidden="1">'4.37-5-7'!$12:$13</definedName>
    <definedName name="Z_48BB758D_D7CE_42EF_8AA9_B589780C57C5_.wvu.PrintTitles" localSheetId="8" hidden="1">'4.37-5-8'!$12:$13</definedName>
    <definedName name="Z_48BB758D_D7CE_42EF_8AA9_B589780C57C5_.wvu.PrintTitles" localSheetId="9" hidden="1">'4.37-5-9'!$12:$13</definedName>
    <definedName name="Z_48BB758D_D7CE_42EF_8AA9_B589780C57C5_.wvu.PrintTitles" localSheetId="32" hidden="1">'Таблица ТСН'!$1:$1</definedName>
    <definedName name="Z_A2F0A160_E988_4BC0_A602_23C0553CBBF2_.wvu.FilterData" localSheetId="1" hidden="1">'4.37-5-1'!$A$13:$F$18</definedName>
    <definedName name="Z_A2F0A160_E988_4BC0_A602_23C0553CBBF2_.wvu.FilterData" localSheetId="10" hidden="1">'4.37-5-10'!$A$13:$F$18</definedName>
    <definedName name="Z_A2F0A160_E988_4BC0_A602_23C0553CBBF2_.wvu.FilterData" localSheetId="11" hidden="1">'4.37-5-11'!$A$13:$F$18</definedName>
    <definedName name="Z_A2F0A160_E988_4BC0_A602_23C0553CBBF2_.wvu.FilterData" localSheetId="12" hidden="1">'4.37-5-12'!$A$13:$F$18</definedName>
    <definedName name="Z_A2F0A160_E988_4BC0_A602_23C0553CBBF2_.wvu.FilterData" localSheetId="13" hidden="1">'4.37-5-13'!$A$13:$F$18</definedName>
    <definedName name="Z_A2F0A160_E988_4BC0_A602_23C0553CBBF2_.wvu.FilterData" localSheetId="14" hidden="1">'4.37-5-14'!$A$13:$F$18</definedName>
    <definedName name="Z_A2F0A160_E988_4BC0_A602_23C0553CBBF2_.wvu.FilterData" localSheetId="15" hidden="1">'4.37-5-15'!$A$13:$F$18</definedName>
    <definedName name="Z_A2F0A160_E988_4BC0_A602_23C0553CBBF2_.wvu.FilterData" localSheetId="16" hidden="1">'4.37-5-16'!$A$13:$F$18</definedName>
    <definedName name="Z_A2F0A160_E988_4BC0_A602_23C0553CBBF2_.wvu.FilterData" localSheetId="17" hidden="1">'4.37-5-17'!$A$13:$F$18</definedName>
    <definedName name="Z_A2F0A160_E988_4BC0_A602_23C0553CBBF2_.wvu.FilterData" localSheetId="18" hidden="1">'4.37-5-18'!$A$13:$F$18</definedName>
    <definedName name="Z_A2F0A160_E988_4BC0_A602_23C0553CBBF2_.wvu.FilterData" localSheetId="19" hidden="1">'4.37-5-19'!$A$13:$F$18</definedName>
    <definedName name="Z_A2F0A160_E988_4BC0_A602_23C0553CBBF2_.wvu.FilterData" localSheetId="2" hidden="1">'4.37-5-2'!$A$13:$F$18</definedName>
    <definedName name="Z_A2F0A160_E988_4BC0_A602_23C0553CBBF2_.wvu.FilterData" localSheetId="20" hidden="1">'4.37-5-20'!$A$13:$F$18</definedName>
    <definedName name="Z_A2F0A160_E988_4BC0_A602_23C0553CBBF2_.wvu.FilterData" localSheetId="21" hidden="1">'4.37-5-21'!$A$13:$F$18</definedName>
    <definedName name="Z_A2F0A160_E988_4BC0_A602_23C0553CBBF2_.wvu.FilterData" localSheetId="22" hidden="1">'4.37-5-22'!$A$13:$F$18</definedName>
    <definedName name="Z_A2F0A160_E988_4BC0_A602_23C0553CBBF2_.wvu.FilterData" localSheetId="23" hidden="1">'4.37-5-23'!$A$13:$F$18</definedName>
    <definedName name="Z_A2F0A160_E988_4BC0_A602_23C0553CBBF2_.wvu.FilterData" localSheetId="24" hidden="1">'4.37-5-24'!$A$13:$F$18</definedName>
    <definedName name="Z_A2F0A160_E988_4BC0_A602_23C0553CBBF2_.wvu.FilterData" localSheetId="25" hidden="1">'4.37-5-25'!$A$13:$F$18</definedName>
    <definedName name="Z_A2F0A160_E988_4BC0_A602_23C0553CBBF2_.wvu.FilterData" localSheetId="26" hidden="1">'4.37-5-26'!$A$13:$F$18</definedName>
    <definedName name="Z_A2F0A160_E988_4BC0_A602_23C0553CBBF2_.wvu.FilterData" localSheetId="27" hidden="1">'4.37-5-27'!$A$13:$F$18</definedName>
    <definedName name="Z_A2F0A160_E988_4BC0_A602_23C0553CBBF2_.wvu.FilterData" localSheetId="28" hidden="1">'4.37-5-28'!$A$13:$F$18</definedName>
    <definedName name="Z_A2F0A160_E988_4BC0_A602_23C0553CBBF2_.wvu.FilterData" localSheetId="29" hidden="1">'4.37-5-29'!$A$13:$F$18</definedName>
    <definedName name="Z_A2F0A160_E988_4BC0_A602_23C0553CBBF2_.wvu.FilterData" localSheetId="3" hidden="1">'4.37-5-3'!$A$13:$F$18</definedName>
    <definedName name="Z_A2F0A160_E988_4BC0_A602_23C0553CBBF2_.wvu.FilterData" localSheetId="4" hidden="1">'4.37-5-4'!$A$13:$F$18</definedName>
    <definedName name="Z_A2F0A160_E988_4BC0_A602_23C0553CBBF2_.wvu.FilterData" localSheetId="5" hidden="1">'4.37-5-5'!$A$13:$F$18</definedName>
    <definedName name="Z_A2F0A160_E988_4BC0_A602_23C0553CBBF2_.wvu.FilterData" localSheetId="6" hidden="1">'4.37-5-6'!$A$13:$F$18</definedName>
    <definedName name="Z_A2F0A160_E988_4BC0_A602_23C0553CBBF2_.wvu.FilterData" localSheetId="7" hidden="1">'4.37-5-7'!$A$13:$F$18</definedName>
    <definedName name="Z_A2F0A160_E988_4BC0_A602_23C0553CBBF2_.wvu.FilterData" localSheetId="8" hidden="1">'4.37-5-8'!$A$13:$F$18</definedName>
    <definedName name="Z_A2F0A160_E988_4BC0_A602_23C0553CBBF2_.wvu.FilterData" localSheetId="9" hidden="1">'4.37-5-9'!$A$13:$F$18</definedName>
    <definedName name="Z_A2F0A160_E988_4BC0_A602_23C0553CBBF2_.wvu.PrintArea" localSheetId="30" hidden="1">_СравнениеПЗ!$B$2:$I$11</definedName>
    <definedName name="Z_A2F0A160_E988_4BC0_A602_23C0553CBBF2_.wvu.PrintArea" localSheetId="1" hidden="1">'4.37-5-1'!$A$1:$F$18</definedName>
    <definedName name="Z_A2F0A160_E988_4BC0_A602_23C0553CBBF2_.wvu.PrintArea" localSheetId="10" hidden="1">'4.37-5-10'!$A$1:$F$18</definedName>
    <definedName name="Z_A2F0A160_E988_4BC0_A602_23C0553CBBF2_.wvu.PrintArea" localSheetId="11" hidden="1">'4.37-5-11'!$A$1:$F$18</definedName>
    <definedName name="Z_A2F0A160_E988_4BC0_A602_23C0553CBBF2_.wvu.PrintArea" localSheetId="12" hidden="1">'4.37-5-12'!$A$1:$F$18</definedName>
    <definedName name="Z_A2F0A160_E988_4BC0_A602_23C0553CBBF2_.wvu.PrintArea" localSheetId="13" hidden="1">'4.37-5-13'!$A$1:$F$18</definedName>
    <definedName name="Z_A2F0A160_E988_4BC0_A602_23C0553CBBF2_.wvu.PrintArea" localSheetId="14" hidden="1">'4.37-5-14'!$A$1:$F$18</definedName>
    <definedName name="Z_A2F0A160_E988_4BC0_A602_23C0553CBBF2_.wvu.PrintArea" localSheetId="15" hidden="1">'4.37-5-15'!$A$1:$F$18</definedName>
    <definedName name="Z_A2F0A160_E988_4BC0_A602_23C0553CBBF2_.wvu.PrintArea" localSheetId="16" hidden="1">'4.37-5-16'!$A$1:$F$18</definedName>
    <definedName name="Z_A2F0A160_E988_4BC0_A602_23C0553CBBF2_.wvu.PrintArea" localSheetId="17" hidden="1">'4.37-5-17'!$A$1:$F$18</definedName>
    <definedName name="Z_A2F0A160_E988_4BC0_A602_23C0553CBBF2_.wvu.PrintArea" localSheetId="18" hidden="1">'4.37-5-18'!$A$1:$F$18</definedName>
    <definedName name="Z_A2F0A160_E988_4BC0_A602_23C0553CBBF2_.wvu.PrintArea" localSheetId="19" hidden="1">'4.37-5-19'!$A$1:$F$18</definedName>
    <definedName name="Z_A2F0A160_E988_4BC0_A602_23C0553CBBF2_.wvu.PrintArea" localSheetId="2" hidden="1">'4.37-5-2'!$A$1:$F$18</definedName>
    <definedName name="Z_A2F0A160_E988_4BC0_A602_23C0553CBBF2_.wvu.PrintArea" localSheetId="20" hidden="1">'4.37-5-20'!$A$1:$F$18</definedName>
    <definedName name="Z_A2F0A160_E988_4BC0_A602_23C0553CBBF2_.wvu.PrintArea" localSheetId="21" hidden="1">'4.37-5-21'!$A$1:$F$18</definedName>
    <definedName name="Z_A2F0A160_E988_4BC0_A602_23C0553CBBF2_.wvu.PrintArea" localSheetId="22" hidden="1">'4.37-5-22'!$A$1:$F$18</definedName>
    <definedName name="Z_A2F0A160_E988_4BC0_A602_23C0553CBBF2_.wvu.PrintArea" localSheetId="23" hidden="1">'4.37-5-23'!$A$1:$F$18</definedName>
    <definedName name="Z_A2F0A160_E988_4BC0_A602_23C0553CBBF2_.wvu.PrintArea" localSheetId="24" hidden="1">'4.37-5-24'!$A$1:$F$18</definedName>
    <definedName name="Z_A2F0A160_E988_4BC0_A602_23C0553CBBF2_.wvu.PrintArea" localSheetId="25" hidden="1">'4.37-5-25'!$A$1:$F$18</definedName>
    <definedName name="Z_A2F0A160_E988_4BC0_A602_23C0553CBBF2_.wvu.PrintArea" localSheetId="26" hidden="1">'4.37-5-26'!$A$1:$F$18</definedName>
    <definedName name="Z_A2F0A160_E988_4BC0_A602_23C0553CBBF2_.wvu.PrintArea" localSheetId="27" hidden="1">'4.37-5-27'!$A$1:$F$18</definedName>
    <definedName name="Z_A2F0A160_E988_4BC0_A602_23C0553CBBF2_.wvu.PrintArea" localSheetId="28" hidden="1">'4.37-5-28'!$A$1:$F$18</definedName>
    <definedName name="Z_A2F0A160_E988_4BC0_A602_23C0553CBBF2_.wvu.PrintArea" localSheetId="29" hidden="1">'4.37-5-29'!$A$1:$F$18</definedName>
    <definedName name="Z_A2F0A160_E988_4BC0_A602_23C0553CBBF2_.wvu.PrintArea" localSheetId="3" hidden="1">'4.37-5-3'!$A$1:$F$18</definedName>
    <definedName name="Z_A2F0A160_E988_4BC0_A602_23C0553CBBF2_.wvu.PrintArea" localSheetId="4" hidden="1">'4.37-5-4'!$A$1:$F$18</definedName>
    <definedName name="Z_A2F0A160_E988_4BC0_A602_23C0553CBBF2_.wvu.PrintArea" localSheetId="5" hidden="1">'4.37-5-5'!$A$1:$F$18</definedName>
    <definedName name="Z_A2F0A160_E988_4BC0_A602_23C0553CBBF2_.wvu.PrintArea" localSheetId="6" hidden="1">'4.37-5-6'!$A$1:$F$18</definedName>
    <definedName name="Z_A2F0A160_E988_4BC0_A602_23C0553CBBF2_.wvu.PrintArea" localSheetId="7" hidden="1">'4.37-5-7'!$A$1:$F$18</definedName>
    <definedName name="Z_A2F0A160_E988_4BC0_A602_23C0553CBBF2_.wvu.PrintArea" localSheetId="8" hidden="1">'4.37-5-8'!$A$1:$F$18</definedName>
    <definedName name="Z_A2F0A160_E988_4BC0_A602_23C0553CBBF2_.wvu.PrintArea" localSheetId="9" hidden="1">'4.37-5-9'!$A$1:$F$18</definedName>
    <definedName name="Z_A2F0A160_E988_4BC0_A602_23C0553CBBF2_.wvu.PrintTitles" localSheetId="30" hidden="1">_СравнениеПЗ!$4:$6</definedName>
    <definedName name="Z_A2F0A160_E988_4BC0_A602_23C0553CBBF2_.wvu.PrintTitles" localSheetId="31" hidden="1">'_Таб. 4.37-5'!$39:$39</definedName>
    <definedName name="Z_A2F0A160_E988_4BC0_A602_23C0553CBBF2_.wvu.PrintTitles" localSheetId="1" hidden="1">'4.37-5-1'!$12:$13</definedName>
    <definedName name="Z_A2F0A160_E988_4BC0_A602_23C0553CBBF2_.wvu.PrintTitles" localSheetId="10" hidden="1">'4.37-5-10'!$12:$13</definedName>
    <definedName name="Z_A2F0A160_E988_4BC0_A602_23C0553CBBF2_.wvu.PrintTitles" localSheetId="11" hidden="1">'4.37-5-11'!$12:$13</definedName>
    <definedName name="Z_A2F0A160_E988_4BC0_A602_23C0553CBBF2_.wvu.PrintTitles" localSheetId="12" hidden="1">'4.37-5-12'!$12:$13</definedName>
    <definedName name="Z_A2F0A160_E988_4BC0_A602_23C0553CBBF2_.wvu.PrintTitles" localSheetId="13" hidden="1">'4.37-5-13'!$12:$13</definedName>
    <definedName name="Z_A2F0A160_E988_4BC0_A602_23C0553CBBF2_.wvu.PrintTitles" localSheetId="14" hidden="1">'4.37-5-14'!$12:$13</definedName>
    <definedName name="Z_A2F0A160_E988_4BC0_A602_23C0553CBBF2_.wvu.PrintTitles" localSheetId="15" hidden="1">'4.37-5-15'!$12:$13</definedName>
    <definedName name="Z_A2F0A160_E988_4BC0_A602_23C0553CBBF2_.wvu.PrintTitles" localSheetId="16" hidden="1">'4.37-5-16'!$12:$13</definedName>
    <definedName name="Z_A2F0A160_E988_4BC0_A602_23C0553CBBF2_.wvu.PrintTitles" localSheetId="17" hidden="1">'4.37-5-17'!$12:$13</definedName>
    <definedName name="Z_A2F0A160_E988_4BC0_A602_23C0553CBBF2_.wvu.PrintTitles" localSheetId="18" hidden="1">'4.37-5-18'!$12:$13</definedName>
    <definedName name="Z_A2F0A160_E988_4BC0_A602_23C0553CBBF2_.wvu.PrintTitles" localSheetId="19" hidden="1">'4.37-5-19'!$12:$13</definedName>
    <definedName name="Z_A2F0A160_E988_4BC0_A602_23C0553CBBF2_.wvu.PrintTitles" localSheetId="2" hidden="1">'4.37-5-2'!$12:$13</definedName>
    <definedName name="Z_A2F0A160_E988_4BC0_A602_23C0553CBBF2_.wvu.PrintTitles" localSheetId="20" hidden="1">'4.37-5-20'!$12:$13</definedName>
    <definedName name="Z_A2F0A160_E988_4BC0_A602_23C0553CBBF2_.wvu.PrintTitles" localSheetId="21" hidden="1">'4.37-5-21'!$12:$13</definedName>
    <definedName name="Z_A2F0A160_E988_4BC0_A602_23C0553CBBF2_.wvu.PrintTitles" localSheetId="22" hidden="1">'4.37-5-22'!$12:$13</definedName>
    <definedName name="Z_A2F0A160_E988_4BC0_A602_23C0553CBBF2_.wvu.PrintTitles" localSheetId="23" hidden="1">'4.37-5-23'!$12:$13</definedName>
    <definedName name="Z_A2F0A160_E988_4BC0_A602_23C0553CBBF2_.wvu.PrintTitles" localSheetId="24" hidden="1">'4.37-5-24'!$12:$13</definedName>
    <definedName name="Z_A2F0A160_E988_4BC0_A602_23C0553CBBF2_.wvu.PrintTitles" localSheetId="25" hidden="1">'4.37-5-25'!$12:$13</definedName>
    <definedName name="Z_A2F0A160_E988_4BC0_A602_23C0553CBBF2_.wvu.PrintTitles" localSheetId="26" hidden="1">'4.37-5-26'!$12:$13</definedName>
    <definedName name="Z_A2F0A160_E988_4BC0_A602_23C0553CBBF2_.wvu.PrintTitles" localSheetId="27" hidden="1">'4.37-5-27'!$12:$13</definedName>
    <definedName name="Z_A2F0A160_E988_4BC0_A602_23C0553CBBF2_.wvu.PrintTitles" localSheetId="28" hidden="1">'4.37-5-28'!$12:$13</definedName>
    <definedName name="Z_A2F0A160_E988_4BC0_A602_23C0553CBBF2_.wvu.PrintTitles" localSheetId="29" hidden="1">'4.37-5-29'!$12:$13</definedName>
    <definedName name="Z_A2F0A160_E988_4BC0_A602_23C0553CBBF2_.wvu.PrintTitles" localSheetId="3" hidden="1">'4.37-5-3'!$12:$13</definedName>
    <definedName name="Z_A2F0A160_E988_4BC0_A602_23C0553CBBF2_.wvu.PrintTitles" localSheetId="4" hidden="1">'4.37-5-4'!$12:$13</definedName>
    <definedName name="Z_A2F0A160_E988_4BC0_A602_23C0553CBBF2_.wvu.PrintTitles" localSheetId="5" hidden="1">'4.37-5-5'!$12:$13</definedName>
    <definedName name="Z_A2F0A160_E988_4BC0_A602_23C0553CBBF2_.wvu.PrintTitles" localSheetId="6" hidden="1">'4.37-5-6'!$12:$13</definedName>
    <definedName name="Z_A2F0A160_E988_4BC0_A602_23C0553CBBF2_.wvu.PrintTitles" localSheetId="7" hidden="1">'4.37-5-7'!$12:$13</definedName>
    <definedName name="Z_A2F0A160_E988_4BC0_A602_23C0553CBBF2_.wvu.PrintTitles" localSheetId="8" hidden="1">'4.37-5-8'!$12:$13</definedName>
    <definedName name="Z_A2F0A160_E988_4BC0_A602_23C0553CBBF2_.wvu.PrintTitles" localSheetId="9" hidden="1">'4.37-5-9'!$12:$13</definedName>
    <definedName name="Z_A2F0A160_E988_4BC0_A602_23C0553CBBF2_.wvu.PrintTitles" localSheetId="32" hidden="1">'Таблица ТСН'!$1:$1</definedName>
    <definedName name="Z_F38FEF10_041E_491C_8137_85FF8A0062A5_.wvu.FilterData" localSheetId="1" hidden="1">'4.37-5-1'!$A$13:$F$18</definedName>
    <definedName name="Z_F38FEF10_041E_491C_8137_85FF8A0062A5_.wvu.FilterData" localSheetId="10" hidden="1">'4.37-5-10'!$A$13:$F$18</definedName>
    <definedName name="Z_F38FEF10_041E_491C_8137_85FF8A0062A5_.wvu.FilterData" localSheetId="11" hidden="1">'4.37-5-11'!$A$13:$F$18</definedName>
    <definedName name="Z_F38FEF10_041E_491C_8137_85FF8A0062A5_.wvu.FilterData" localSheetId="12" hidden="1">'4.37-5-12'!$A$13:$F$18</definedName>
    <definedName name="Z_F38FEF10_041E_491C_8137_85FF8A0062A5_.wvu.FilterData" localSheetId="13" hidden="1">'4.37-5-13'!$A$13:$F$18</definedName>
    <definedName name="Z_F38FEF10_041E_491C_8137_85FF8A0062A5_.wvu.FilterData" localSheetId="14" hidden="1">'4.37-5-14'!$A$13:$F$18</definedName>
    <definedName name="Z_F38FEF10_041E_491C_8137_85FF8A0062A5_.wvu.FilterData" localSheetId="15" hidden="1">'4.37-5-15'!$A$13:$F$18</definedName>
    <definedName name="Z_F38FEF10_041E_491C_8137_85FF8A0062A5_.wvu.FilterData" localSheetId="16" hidden="1">'4.37-5-16'!$A$13:$F$18</definedName>
    <definedName name="Z_F38FEF10_041E_491C_8137_85FF8A0062A5_.wvu.FilterData" localSheetId="17" hidden="1">'4.37-5-17'!$A$13:$F$18</definedName>
    <definedName name="Z_F38FEF10_041E_491C_8137_85FF8A0062A5_.wvu.FilterData" localSheetId="18" hidden="1">'4.37-5-18'!$A$13:$F$18</definedName>
    <definedName name="Z_F38FEF10_041E_491C_8137_85FF8A0062A5_.wvu.FilterData" localSheetId="19" hidden="1">'4.37-5-19'!$A$13:$F$18</definedName>
    <definedName name="Z_F38FEF10_041E_491C_8137_85FF8A0062A5_.wvu.FilterData" localSheetId="2" hidden="1">'4.37-5-2'!$A$13:$F$18</definedName>
    <definedName name="Z_F38FEF10_041E_491C_8137_85FF8A0062A5_.wvu.FilterData" localSheetId="20" hidden="1">'4.37-5-20'!$A$13:$F$18</definedName>
    <definedName name="Z_F38FEF10_041E_491C_8137_85FF8A0062A5_.wvu.FilterData" localSheetId="21" hidden="1">'4.37-5-21'!$A$13:$F$18</definedName>
    <definedName name="Z_F38FEF10_041E_491C_8137_85FF8A0062A5_.wvu.FilterData" localSheetId="22" hidden="1">'4.37-5-22'!$A$13:$F$18</definedName>
    <definedName name="Z_F38FEF10_041E_491C_8137_85FF8A0062A5_.wvu.FilterData" localSheetId="23" hidden="1">'4.37-5-23'!$A$13:$F$18</definedName>
    <definedName name="Z_F38FEF10_041E_491C_8137_85FF8A0062A5_.wvu.FilterData" localSheetId="24" hidden="1">'4.37-5-24'!$A$13:$F$18</definedName>
    <definedName name="Z_F38FEF10_041E_491C_8137_85FF8A0062A5_.wvu.FilterData" localSheetId="25" hidden="1">'4.37-5-25'!$A$13:$F$18</definedName>
    <definedName name="Z_F38FEF10_041E_491C_8137_85FF8A0062A5_.wvu.FilterData" localSheetId="26" hidden="1">'4.37-5-26'!$A$13:$F$18</definedName>
    <definedName name="Z_F38FEF10_041E_491C_8137_85FF8A0062A5_.wvu.FilterData" localSheetId="27" hidden="1">'4.37-5-27'!$A$13:$F$18</definedName>
    <definedName name="Z_F38FEF10_041E_491C_8137_85FF8A0062A5_.wvu.FilterData" localSheetId="28" hidden="1">'4.37-5-28'!$A$13:$F$18</definedName>
    <definedName name="Z_F38FEF10_041E_491C_8137_85FF8A0062A5_.wvu.FilterData" localSheetId="29" hidden="1">'4.37-5-29'!$A$13:$F$18</definedName>
    <definedName name="Z_F38FEF10_041E_491C_8137_85FF8A0062A5_.wvu.FilterData" localSheetId="3" hidden="1">'4.37-5-3'!$A$13:$F$18</definedName>
    <definedName name="Z_F38FEF10_041E_491C_8137_85FF8A0062A5_.wvu.FilterData" localSheetId="4" hidden="1">'4.37-5-4'!$A$13:$F$18</definedName>
    <definedName name="Z_F38FEF10_041E_491C_8137_85FF8A0062A5_.wvu.FilterData" localSheetId="5" hidden="1">'4.37-5-5'!$A$13:$F$18</definedName>
    <definedName name="Z_F38FEF10_041E_491C_8137_85FF8A0062A5_.wvu.FilterData" localSheetId="6" hidden="1">'4.37-5-6'!$A$13:$F$18</definedName>
    <definedName name="Z_F38FEF10_041E_491C_8137_85FF8A0062A5_.wvu.FilterData" localSheetId="7" hidden="1">'4.37-5-7'!$A$13:$F$18</definedName>
    <definedName name="Z_F38FEF10_041E_491C_8137_85FF8A0062A5_.wvu.FilterData" localSheetId="8" hidden="1">'4.37-5-8'!$A$13:$F$18</definedName>
    <definedName name="Z_F38FEF10_041E_491C_8137_85FF8A0062A5_.wvu.FilterData" localSheetId="9" hidden="1">'4.37-5-9'!$A$13:$F$18</definedName>
    <definedName name="Z_F38FEF10_041E_491C_8137_85FF8A0062A5_.wvu.PrintArea" localSheetId="30" hidden="1">_СравнениеПЗ!$B$2:$I$11</definedName>
    <definedName name="Z_F38FEF10_041E_491C_8137_85FF8A0062A5_.wvu.PrintArea" localSheetId="1" hidden="1">'4.37-5-1'!$A$1:$F$18</definedName>
    <definedName name="Z_F38FEF10_041E_491C_8137_85FF8A0062A5_.wvu.PrintArea" localSheetId="10" hidden="1">'4.37-5-10'!$A$1:$F$18</definedName>
    <definedName name="Z_F38FEF10_041E_491C_8137_85FF8A0062A5_.wvu.PrintArea" localSheetId="11" hidden="1">'4.37-5-11'!$A$1:$F$18</definedName>
    <definedName name="Z_F38FEF10_041E_491C_8137_85FF8A0062A5_.wvu.PrintArea" localSheetId="12" hidden="1">'4.37-5-12'!$A$1:$F$18</definedName>
    <definedName name="Z_F38FEF10_041E_491C_8137_85FF8A0062A5_.wvu.PrintArea" localSheetId="13" hidden="1">'4.37-5-13'!$A$1:$F$18</definedName>
    <definedName name="Z_F38FEF10_041E_491C_8137_85FF8A0062A5_.wvu.PrintArea" localSheetId="14" hidden="1">'4.37-5-14'!$A$1:$F$18</definedName>
    <definedName name="Z_F38FEF10_041E_491C_8137_85FF8A0062A5_.wvu.PrintArea" localSheetId="15" hidden="1">'4.37-5-15'!$A$1:$F$18</definedName>
    <definedName name="Z_F38FEF10_041E_491C_8137_85FF8A0062A5_.wvu.PrintArea" localSheetId="16" hidden="1">'4.37-5-16'!$A$1:$F$18</definedName>
    <definedName name="Z_F38FEF10_041E_491C_8137_85FF8A0062A5_.wvu.PrintArea" localSheetId="17" hidden="1">'4.37-5-17'!$A$1:$F$18</definedName>
    <definedName name="Z_F38FEF10_041E_491C_8137_85FF8A0062A5_.wvu.PrintArea" localSheetId="18" hidden="1">'4.37-5-18'!$A$1:$F$18</definedName>
    <definedName name="Z_F38FEF10_041E_491C_8137_85FF8A0062A5_.wvu.PrintArea" localSheetId="19" hidden="1">'4.37-5-19'!$A$1:$F$18</definedName>
    <definedName name="Z_F38FEF10_041E_491C_8137_85FF8A0062A5_.wvu.PrintArea" localSheetId="2" hidden="1">'4.37-5-2'!$A$1:$F$18</definedName>
    <definedName name="Z_F38FEF10_041E_491C_8137_85FF8A0062A5_.wvu.PrintArea" localSheetId="20" hidden="1">'4.37-5-20'!$A$1:$F$18</definedName>
    <definedName name="Z_F38FEF10_041E_491C_8137_85FF8A0062A5_.wvu.PrintArea" localSheetId="21" hidden="1">'4.37-5-21'!$A$1:$F$18</definedName>
    <definedName name="Z_F38FEF10_041E_491C_8137_85FF8A0062A5_.wvu.PrintArea" localSheetId="22" hidden="1">'4.37-5-22'!$A$1:$F$18</definedName>
    <definedName name="Z_F38FEF10_041E_491C_8137_85FF8A0062A5_.wvu.PrintArea" localSheetId="23" hidden="1">'4.37-5-23'!$A$1:$F$18</definedName>
    <definedName name="Z_F38FEF10_041E_491C_8137_85FF8A0062A5_.wvu.PrintArea" localSheetId="24" hidden="1">'4.37-5-24'!$A$1:$F$18</definedName>
    <definedName name="Z_F38FEF10_041E_491C_8137_85FF8A0062A5_.wvu.PrintArea" localSheetId="25" hidden="1">'4.37-5-25'!$A$1:$F$18</definedName>
    <definedName name="Z_F38FEF10_041E_491C_8137_85FF8A0062A5_.wvu.PrintArea" localSheetId="26" hidden="1">'4.37-5-26'!$A$1:$F$18</definedName>
    <definedName name="Z_F38FEF10_041E_491C_8137_85FF8A0062A5_.wvu.PrintArea" localSheetId="27" hidden="1">'4.37-5-27'!$A$1:$F$18</definedName>
    <definedName name="Z_F38FEF10_041E_491C_8137_85FF8A0062A5_.wvu.PrintArea" localSheetId="28" hidden="1">'4.37-5-28'!$A$1:$F$18</definedName>
    <definedName name="Z_F38FEF10_041E_491C_8137_85FF8A0062A5_.wvu.PrintArea" localSheetId="29" hidden="1">'4.37-5-29'!$A$1:$F$18</definedName>
    <definedName name="Z_F38FEF10_041E_491C_8137_85FF8A0062A5_.wvu.PrintArea" localSheetId="3" hidden="1">'4.37-5-3'!$A$1:$F$18</definedName>
    <definedName name="Z_F38FEF10_041E_491C_8137_85FF8A0062A5_.wvu.PrintArea" localSheetId="4" hidden="1">'4.37-5-4'!$A$1:$F$18</definedName>
    <definedName name="Z_F38FEF10_041E_491C_8137_85FF8A0062A5_.wvu.PrintArea" localSheetId="5" hidden="1">'4.37-5-5'!$A$1:$F$18</definedName>
    <definedName name="Z_F38FEF10_041E_491C_8137_85FF8A0062A5_.wvu.PrintArea" localSheetId="6" hidden="1">'4.37-5-6'!$A$1:$F$18</definedName>
    <definedName name="Z_F38FEF10_041E_491C_8137_85FF8A0062A5_.wvu.PrintArea" localSheetId="7" hidden="1">'4.37-5-7'!$A$1:$F$18</definedName>
    <definedName name="Z_F38FEF10_041E_491C_8137_85FF8A0062A5_.wvu.PrintArea" localSheetId="8" hidden="1">'4.37-5-8'!$A$1:$F$18</definedName>
    <definedName name="Z_F38FEF10_041E_491C_8137_85FF8A0062A5_.wvu.PrintArea" localSheetId="9" hidden="1">'4.37-5-9'!$A$1:$F$18</definedName>
    <definedName name="Z_F38FEF10_041E_491C_8137_85FF8A0062A5_.wvu.PrintTitles" localSheetId="30" hidden="1">_СравнениеПЗ!$4:$6</definedName>
    <definedName name="Z_F38FEF10_041E_491C_8137_85FF8A0062A5_.wvu.PrintTitles" localSheetId="31" hidden="1">'_Таб. 4.37-5'!$39:$39</definedName>
    <definedName name="Z_F38FEF10_041E_491C_8137_85FF8A0062A5_.wvu.PrintTitles" localSheetId="1" hidden="1">'4.37-5-1'!$12:$13</definedName>
    <definedName name="Z_F38FEF10_041E_491C_8137_85FF8A0062A5_.wvu.PrintTitles" localSheetId="10" hidden="1">'4.37-5-10'!$12:$13</definedName>
    <definedName name="Z_F38FEF10_041E_491C_8137_85FF8A0062A5_.wvu.PrintTitles" localSheetId="11" hidden="1">'4.37-5-11'!$12:$13</definedName>
    <definedName name="Z_F38FEF10_041E_491C_8137_85FF8A0062A5_.wvu.PrintTitles" localSheetId="12" hidden="1">'4.37-5-12'!$12:$13</definedName>
    <definedName name="Z_F38FEF10_041E_491C_8137_85FF8A0062A5_.wvu.PrintTitles" localSheetId="13" hidden="1">'4.37-5-13'!$12:$13</definedName>
    <definedName name="Z_F38FEF10_041E_491C_8137_85FF8A0062A5_.wvu.PrintTitles" localSheetId="14" hidden="1">'4.37-5-14'!$12:$13</definedName>
    <definedName name="Z_F38FEF10_041E_491C_8137_85FF8A0062A5_.wvu.PrintTitles" localSheetId="15" hidden="1">'4.37-5-15'!$12:$13</definedName>
    <definedName name="Z_F38FEF10_041E_491C_8137_85FF8A0062A5_.wvu.PrintTitles" localSheetId="16" hidden="1">'4.37-5-16'!$12:$13</definedName>
    <definedName name="Z_F38FEF10_041E_491C_8137_85FF8A0062A5_.wvu.PrintTitles" localSheetId="17" hidden="1">'4.37-5-17'!$12:$13</definedName>
    <definedName name="Z_F38FEF10_041E_491C_8137_85FF8A0062A5_.wvu.PrintTitles" localSheetId="18" hidden="1">'4.37-5-18'!$12:$13</definedName>
    <definedName name="Z_F38FEF10_041E_491C_8137_85FF8A0062A5_.wvu.PrintTitles" localSheetId="19" hidden="1">'4.37-5-19'!$12:$13</definedName>
    <definedName name="Z_F38FEF10_041E_491C_8137_85FF8A0062A5_.wvu.PrintTitles" localSheetId="2" hidden="1">'4.37-5-2'!$12:$13</definedName>
    <definedName name="Z_F38FEF10_041E_491C_8137_85FF8A0062A5_.wvu.PrintTitles" localSheetId="20" hidden="1">'4.37-5-20'!$12:$13</definedName>
    <definedName name="Z_F38FEF10_041E_491C_8137_85FF8A0062A5_.wvu.PrintTitles" localSheetId="21" hidden="1">'4.37-5-21'!$12:$13</definedName>
    <definedName name="Z_F38FEF10_041E_491C_8137_85FF8A0062A5_.wvu.PrintTitles" localSheetId="22" hidden="1">'4.37-5-22'!$12:$13</definedName>
    <definedName name="Z_F38FEF10_041E_491C_8137_85FF8A0062A5_.wvu.PrintTitles" localSheetId="23" hidden="1">'4.37-5-23'!$12:$13</definedName>
    <definedName name="Z_F38FEF10_041E_491C_8137_85FF8A0062A5_.wvu.PrintTitles" localSheetId="24" hidden="1">'4.37-5-24'!$12:$13</definedName>
    <definedName name="Z_F38FEF10_041E_491C_8137_85FF8A0062A5_.wvu.PrintTitles" localSheetId="25" hidden="1">'4.37-5-25'!$12:$13</definedName>
    <definedName name="Z_F38FEF10_041E_491C_8137_85FF8A0062A5_.wvu.PrintTitles" localSheetId="26" hidden="1">'4.37-5-26'!$12:$13</definedName>
    <definedName name="Z_F38FEF10_041E_491C_8137_85FF8A0062A5_.wvu.PrintTitles" localSheetId="27" hidden="1">'4.37-5-27'!$12:$13</definedName>
    <definedName name="Z_F38FEF10_041E_491C_8137_85FF8A0062A5_.wvu.PrintTitles" localSheetId="28" hidden="1">'4.37-5-28'!$12:$13</definedName>
    <definedName name="Z_F38FEF10_041E_491C_8137_85FF8A0062A5_.wvu.PrintTitles" localSheetId="29" hidden="1">'4.37-5-29'!$12:$13</definedName>
    <definedName name="Z_F38FEF10_041E_491C_8137_85FF8A0062A5_.wvu.PrintTitles" localSheetId="3" hidden="1">'4.37-5-3'!$12:$13</definedName>
    <definedName name="Z_F38FEF10_041E_491C_8137_85FF8A0062A5_.wvu.PrintTitles" localSheetId="4" hidden="1">'4.37-5-4'!$12:$13</definedName>
    <definedName name="Z_F38FEF10_041E_491C_8137_85FF8A0062A5_.wvu.PrintTitles" localSheetId="5" hidden="1">'4.37-5-5'!$12:$13</definedName>
    <definedName name="Z_F38FEF10_041E_491C_8137_85FF8A0062A5_.wvu.PrintTitles" localSheetId="6" hidden="1">'4.37-5-6'!$12:$13</definedName>
    <definedName name="Z_F38FEF10_041E_491C_8137_85FF8A0062A5_.wvu.PrintTitles" localSheetId="7" hidden="1">'4.37-5-7'!$12:$13</definedName>
    <definedName name="Z_F38FEF10_041E_491C_8137_85FF8A0062A5_.wvu.PrintTitles" localSheetId="8" hidden="1">'4.37-5-8'!$12:$13</definedName>
    <definedName name="Z_F38FEF10_041E_491C_8137_85FF8A0062A5_.wvu.PrintTitles" localSheetId="9" hidden="1">'4.37-5-9'!$12:$13</definedName>
    <definedName name="Z_F38FEF10_041E_491C_8137_85FF8A0062A5_.wvu.PrintTitles" localSheetId="32" hidden="1">'Таблица ТСН'!$1:$1</definedName>
    <definedName name="_xlnm.Print_Titles" localSheetId="30">_СравнениеПЗ!$4:$6</definedName>
    <definedName name="_xlnm.Print_Titles" localSheetId="1">'4.37-5-1'!$12:$13</definedName>
    <definedName name="_xlnm.Print_Titles" localSheetId="10">'4.37-5-10'!$12:$13</definedName>
    <definedName name="_xlnm.Print_Titles" localSheetId="11">'4.37-5-11'!$12:$13</definedName>
    <definedName name="_xlnm.Print_Titles" localSheetId="12">'4.37-5-12'!$12:$13</definedName>
    <definedName name="_xlnm.Print_Titles" localSheetId="13">'4.37-5-13'!$12:$13</definedName>
    <definedName name="_xlnm.Print_Titles" localSheetId="14">'4.37-5-14'!$12:$13</definedName>
    <definedName name="_xlnm.Print_Titles" localSheetId="15">'4.37-5-15'!$12:$13</definedName>
    <definedName name="_xlnm.Print_Titles" localSheetId="16">'4.37-5-16'!$12:$13</definedName>
    <definedName name="_xlnm.Print_Titles" localSheetId="17">'4.37-5-17'!$12:$13</definedName>
    <definedName name="_xlnm.Print_Titles" localSheetId="18">'4.37-5-18'!$12:$13</definedName>
    <definedName name="_xlnm.Print_Titles" localSheetId="19">'4.37-5-19'!$12:$13</definedName>
    <definedName name="_xlnm.Print_Titles" localSheetId="2">'4.37-5-2'!$12:$13</definedName>
    <definedName name="_xlnm.Print_Titles" localSheetId="20">'4.37-5-20'!$12:$13</definedName>
    <definedName name="_xlnm.Print_Titles" localSheetId="21">'4.37-5-21'!$12:$13</definedName>
    <definedName name="_xlnm.Print_Titles" localSheetId="22">'4.37-5-22'!$12:$13</definedName>
    <definedName name="_xlnm.Print_Titles" localSheetId="23">'4.37-5-23'!$12:$13</definedName>
    <definedName name="_xlnm.Print_Titles" localSheetId="24">'4.37-5-24'!$12:$13</definedName>
    <definedName name="_xlnm.Print_Titles" localSheetId="25">'4.37-5-25'!$12:$13</definedName>
    <definedName name="_xlnm.Print_Titles" localSheetId="26">'4.37-5-26'!$12:$13</definedName>
    <definedName name="_xlnm.Print_Titles" localSheetId="27">'4.37-5-27'!$12:$13</definedName>
    <definedName name="_xlnm.Print_Titles" localSheetId="28">'4.37-5-28'!$12:$13</definedName>
    <definedName name="_xlnm.Print_Titles" localSheetId="29">'4.37-5-29'!$12:$13</definedName>
    <definedName name="_xlnm.Print_Titles" localSheetId="3">'4.37-5-3'!$12:$13</definedName>
    <definedName name="_xlnm.Print_Titles" localSheetId="4">'4.37-5-4'!$12:$13</definedName>
    <definedName name="_xlnm.Print_Titles" localSheetId="5">'4.37-5-5'!$12:$13</definedName>
    <definedName name="_xlnm.Print_Titles" localSheetId="6">'4.37-5-6'!$12:$13</definedName>
    <definedName name="_xlnm.Print_Titles" localSheetId="7">'4.37-5-7'!$12:$13</definedName>
    <definedName name="_xlnm.Print_Titles" localSheetId="8">'4.37-5-8'!$12:$13</definedName>
    <definedName name="_xlnm.Print_Titles" localSheetId="9">'4.37-5-9'!$12:$13</definedName>
    <definedName name="_xlnm.Print_Titles" localSheetId="32">'Таблица ТСН'!$1:$1</definedName>
    <definedName name="_xlnm.Print_Area" localSheetId="30">_СравнениеПЗ!$B$1:$N$180</definedName>
    <definedName name="_xlnm.Print_Area" localSheetId="0">_ТЛ!$A$1:$A$19</definedName>
    <definedName name="_xlnm.Print_Area" localSheetId="1">'4.37-5-1'!$A$1:$H$31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H29" i="2"/>
  <c r="K180" i="1"/>
  <c r="K174" i="1"/>
  <c r="K168" i="1"/>
  <c r="K162" i="1"/>
  <c r="K156" i="1"/>
  <c r="K150" i="1"/>
  <c r="K144" i="1"/>
  <c r="K138" i="1"/>
  <c r="K132" i="1"/>
  <c r="K126" i="1"/>
  <c r="K120" i="1"/>
  <c r="K114" i="1"/>
  <c r="K108" i="1"/>
  <c r="K102" i="1"/>
  <c r="K96" i="1"/>
  <c r="K90" i="1"/>
  <c r="K84" i="1"/>
  <c r="K78" i="1"/>
  <c r="K72" i="1"/>
  <c r="K66" i="1"/>
  <c r="K60" i="1"/>
  <c r="K54" i="1"/>
  <c r="K48" i="1"/>
  <c r="K42" i="1"/>
  <c r="K36" i="1"/>
  <c r="K30" i="1"/>
  <c r="K24" i="1"/>
  <c r="M180" i="1"/>
  <c r="M174" i="1"/>
  <c r="M168" i="1"/>
  <c r="M162" i="1"/>
  <c r="M156" i="1"/>
  <c r="M150" i="1"/>
  <c r="M144" i="1"/>
  <c r="M138" i="1"/>
  <c r="M132" i="1"/>
  <c r="M126" i="1"/>
  <c r="M120" i="1"/>
  <c r="M114" i="1"/>
  <c r="M108" i="1"/>
  <c r="M102" i="1"/>
  <c r="M96" i="1"/>
  <c r="M90" i="1"/>
  <c r="M84" i="1"/>
  <c r="M78" i="1"/>
  <c r="M72" i="1"/>
  <c r="M66" i="1"/>
  <c r="M60" i="1"/>
  <c r="M54" i="1"/>
  <c r="M48" i="1"/>
  <c r="M42" i="1"/>
  <c r="M36" i="1"/>
  <c r="M30" i="1"/>
  <c r="M24" i="1"/>
  <c r="H180" i="1"/>
  <c r="H174" i="1"/>
  <c r="H168" i="1"/>
  <c r="H162" i="1"/>
  <c r="H156" i="1"/>
  <c r="H150" i="1"/>
  <c r="H144" i="1"/>
  <c r="H138" i="1"/>
  <c r="H132" i="1"/>
  <c r="H126" i="1"/>
  <c r="H120" i="1"/>
  <c r="H114" i="1"/>
  <c r="H108" i="1"/>
  <c r="H102" i="1"/>
  <c r="H96" i="1"/>
  <c r="H90" i="1"/>
  <c r="H84" i="1"/>
  <c r="H78" i="1"/>
  <c r="H72" i="1"/>
  <c r="H66" i="1"/>
  <c r="H60" i="1"/>
  <c r="H54" i="1"/>
  <c r="H48" i="1"/>
  <c r="H42" i="1"/>
  <c r="H36" i="1"/>
  <c r="H30" i="1"/>
  <c r="H24" i="1"/>
  <c r="I180" i="1"/>
  <c r="I174" i="1"/>
  <c r="I168" i="1"/>
  <c r="I162" i="1"/>
  <c r="I156" i="1"/>
  <c r="I150" i="1"/>
  <c r="I144" i="1"/>
  <c r="I138" i="1"/>
  <c r="I132" i="1"/>
  <c r="I126" i="1"/>
  <c r="I120" i="1"/>
  <c r="I114" i="1"/>
  <c r="I108" i="1"/>
  <c r="I102" i="1"/>
  <c r="I96" i="1"/>
  <c r="I90" i="1"/>
  <c r="I84" i="1"/>
  <c r="I78" i="1"/>
  <c r="I72" i="1"/>
  <c r="I66" i="1"/>
  <c r="I60" i="1"/>
  <c r="I54" i="1"/>
  <c r="I48" i="1"/>
  <c r="I42" i="1"/>
  <c r="I36" i="1"/>
  <c r="I30" i="1"/>
  <c r="I24" i="1"/>
  <c r="N38" i="1"/>
  <c r="N44" i="1"/>
  <c r="L180" i="1" l="1"/>
  <c r="G180" i="1"/>
  <c r="L174" i="1"/>
  <c r="G174" i="1"/>
  <c r="L168" i="1"/>
  <c r="G168" i="1"/>
  <c r="L162" i="1"/>
  <c r="G162" i="1"/>
  <c r="L156" i="1"/>
  <c r="G156" i="1"/>
  <c r="L150" i="1"/>
  <c r="G150" i="1"/>
  <c r="L144" i="1"/>
  <c r="G144" i="1"/>
  <c r="G138" i="1"/>
  <c r="L138" i="1"/>
  <c r="L132" i="1"/>
  <c r="G132" i="1"/>
  <c r="L126" i="1"/>
  <c r="G126" i="1"/>
  <c r="L120" i="1"/>
  <c r="G120" i="1"/>
  <c r="L114" i="1"/>
  <c r="G114" i="1"/>
  <c r="L108" i="1"/>
  <c r="G108" i="1"/>
  <c r="L102" i="1"/>
  <c r="G102" i="1"/>
  <c r="L96" i="1"/>
  <c r="G96" i="1"/>
  <c r="L90" i="1"/>
  <c r="G90" i="1"/>
  <c r="L84" i="1"/>
  <c r="G84" i="1"/>
  <c r="L78" i="1"/>
  <c r="L72" i="1"/>
  <c r="G72" i="1"/>
  <c r="L66" i="1"/>
  <c r="G66" i="1"/>
  <c r="L60" i="1"/>
  <c r="G60" i="1"/>
  <c r="L48" i="1"/>
  <c r="L54" i="1"/>
  <c r="G54" i="1"/>
  <c r="G48" i="1"/>
  <c r="L42" i="1"/>
  <c r="G42" i="1"/>
  <c r="L36" i="1"/>
  <c r="G36" i="1"/>
  <c r="L30" i="1"/>
  <c r="G30" i="1"/>
  <c r="L24" i="1"/>
  <c r="G24" i="1"/>
  <c r="H18" i="8"/>
  <c r="F18" i="8"/>
  <c r="H18" i="9"/>
  <c r="F18" i="9"/>
  <c r="H18" i="10"/>
  <c r="F18" i="10"/>
  <c r="H18" i="11"/>
  <c r="F18" i="11"/>
  <c r="H18" i="12"/>
  <c r="F18" i="12"/>
  <c r="H18" i="13"/>
  <c r="F18" i="13"/>
  <c r="H18" i="14"/>
  <c r="F18" i="14"/>
  <c r="H18" i="15"/>
  <c r="F18" i="15"/>
  <c r="H18" i="16"/>
  <c r="F18" i="16"/>
  <c r="H18" i="17"/>
  <c r="F18" i="17"/>
  <c r="H18" i="18"/>
  <c r="F18" i="18"/>
  <c r="H18" i="19"/>
  <c r="F18" i="19"/>
  <c r="H18" i="20"/>
  <c r="F18" i="20"/>
  <c r="H18" i="21"/>
  <c r="F18" i="21"/>
  <c r="H18" i="22"/>
  <c r="F18" i="22"/>
  <c r="H18" i="23"/>
  <c r="F18" i="23"/>
  <c r="H18" i="24"/>
  <c r="F18" i="24"/>
  <c r="H18" i="25"/>
  <c r="F18" i="25"/>
  <c r="H18" i="26"/>
  <c r="F18" i="26"/>
  <c r="H18" i="27"/>
  <c r="F18" i="27"/>
  <c r="H18" i="28"/>
  <c r="F18" i="28"/>
  <c r="F18" i="29"/>
  <c r="H18" i="29"/>
  <c r="H18" i="30"/>
  <c r="F18" i="30"/>
  <c r="H31" i="30"/>
  <c r="F31" i="30"/>
  <c r="H31" i="29"/>
  <c r="F31" i="29"/>
  <c r="H31" i="28"/>
  <c r="F31" i="28"/>
  <c r="H31" i="27"/>
  <c r="F31" i="27"/>
  <c r="H31" i="26"/>
  <c r="F31" i="26"/>
  <c r="H31" i="25"/>
  <c r="F31" i="25"/>
  <c r="H31" i="24"/>
  <c r="F31" i="24"/>
  <c r="H31" i="23"/>
  <c r="F31" i="23"/>
  <c r="H31" i="22"/>
  <c r="F31" i="22"/>
  <c r="H31" i="21"/>
  <c r="F31" i="21"/>
  <c r="H31" i="20"/>
  <c r="F31" i="20"/>
  <c r="H31" i="19"/>
  <c r="F31" i="19"/>
  <c r="H31" i="18"/>
  <c r="F31" i="18"/>
  <c r="H31" i="17"/>
  <c r="F31" i="17"/>
  <c r="H31" i="16"/>
  <c r="F31" i="16"/>
  <c r="H31" i="15"/>
  <c r="F31" i="15"/>
  <c r="H31" i="14"/>
  <c r="F31" i="14"/>
  <c r="H31" i="13"/>
  <c r="F31" i="13"/>
  <c r="H31" i="12"/>
  <c r="F31" i="12"/>
  <c r="H31" i="11"/>
  <c r="F31" i="11"/>
  <c r="H31" i="10"/>
  <c r="F31" i="10"/>
  <c r="H31" i="9"/>
  <c r="F31" i="9"/>
  <c r="F31" i="8"/>
  <c r="H31" i="8"/>
  <c r="H18" i="7"/>
  <c r="F18" i="7"/>
  <c r="H31" i="7"/>
  <c r="F31" i="7"/>
  <c r="H18" i="6"/>
  <c r="F18" i="6"/>
  <c r="H31" i="6"/>
  <c r="F31" i="6"/>
  <c r="H18" i="5"/>
  <c r="F18" i="5"/>
  <c r="H31" i="5"/>
  <c r="F31" i="5"/>
  <c r="F180" i="1"/>
  <c r="F178" i="1"/>
  <c r="F177" i="1"/>
  <c r="F174" i="1"/>
  <c r="F172" i="1"/>
  <c r="F171" i="1"/>
  <c r="F168" i="1"/>
  <c r="F166" i="1"/>
  <c r="F165" i="1"/>
  <c r="F162" i="1"/>
  <c r="F160" i="1"/>
  <c r="F159" i="1"/>
  <c r="F156" i="1"/>
  <c r="F154" i="1"/>
  <c r="F153" i="1"/>
  <c r="F150" i="1"/>
  <c r="F148" i="1"/>
  <c r="F147" i="1"/>
  <c r="F144" i="1"/>
  <c r="F142" i="1"/>
  <c r="F141" i="1"/>
  <c r="F138" i="1"/>
  <c r="F136" i="1"/>
  <c r="F135" i="1"/>
  <c r="F132" i="1"/>
  <c r="F130" i="1"/>
  <c r="F129" i="1"/>
  <c r="F126" i="1"/>
  <c r="F124" i="1"/>
  <c r="F123" i="1"/>
  <c r="F120" i="1"/>
  <c r="F118" i="1"/>
  <c r="F117" i="1"/>
  <c r="F114" i="1"/>
  <c r="F112" i="1"/>
  <c r="F111" i="1"/>
  <c r="F108" i="1"/>
  <c r="F106" i="1"/>
  <c r="F105" i="1"/>
  <c r="F102" i="1"/>
  <c r="F100" i="1"/>
  <c r="F99" i="1"/>
  <c r="F96" i="1"/>
  <c r="F94" i="1"/>
  <c r="F93" i="1"/>
  <c r="F90" i="1"/>
  <c r="F88" i="1"/>
  <c r="F87" i="1"/>
  <c r="F84" i="1"/>
  <c r="F82" i="1"/>
  <c r="F81" i="1"/>
  <c r="F78" i="1"/>
  <c r="F76" i="1"/>
  <c r="F75" i="1"/>
  <c r="F72" i="1"/>
  <c r="F70" i="1"/>
  <c r="F69" i="1"/>
  <c r="F66" i="1"/>
  <c r="F64" i="1"/>
  <c r="F63" i="1"/>
  <c r="F60" i="1"/>
  <c r="F58" i="1"/>
  <c r="F57" i="1"/>
  <c r="F54" i="1"/>
  <c r="F52" i="1"/>
  <c r="F51" i="1"/>
  <c r="F48" i="1"/>
  <c r="F46" i="1"/>
  <c r="F45" i="1"/>
  <c r="F42" i="1"/>
  <c r="F40" i="1"/>
  <c r="F39" i="1"/>
  <c r="F36" i="1"/>
  <c r="F34" i="1"/>
  <c r="F33" i="1"/>
  <c r="F30" i="1"/>
  <c r="F28" i="1"/>
  <c r="F27" i="1"/>
  <c r="N180" i="1" l="1"/>
  <c r="N177" i="1"/>
  <c r="N174" i="1"/>
  <c r="N171" i="1"/>
  <c r="N168" i="1"/>
  <c r="N165" i="1"/>
  <c r="N162" i="1"/>
  <c r="N159" i="1"/>
  <c r="N156" i="1"/>
  <c r="N153" i="1"/>
  <c r="N150" i="1"/>
  <c r="N147" i="1"/>
  <c r="N144" i="1"/>
  <c r="N141" i="1"/>
  <c r="N138" i="1"/>
  <c r="N135" i="1"/>
  <c r="N132" i="1"/>
  <c r="N129" i="1"/>
  <c r="N126" i="1"/>
  <c r="N123" i="1"/>
  <c r="N120" i="1"/>
  <c r="N117" i="1"/>
  <c r="N114" i="1"/>
  <c r="N111" i="1"/>
  <c r="N108" i="1"/>
  <c r="N105" i="1"/>
  <c r="N102" i="1"/>
  <c r="N99" i="1"/>
  <c r="N96" i="1"/>
  <c r="N93" i="1"/>
  <c r="N90" i="1"/>
  <c r="N87" i="1"/>
  <c r="N84" i="1"/>
  <c r="N81" i="1"/>
  <c r="N78" i="1"/>
  <c r="N75" i="1"/>
  <c r="N72" i="1"/>
  <c r="N69" i="1"/>
  <c r="N66" i="1"/>
  <c r="N63" i="1"/>
  <c r="N60" i="1"/>
  <c r="N57" i="1"/>
  <c r="N54" i="1"/>
  <c r="N51" i="1"/>
  <c r="N48" i="1"/>
  <c r="N45" i="1"/>
  <c r="N42" i="1"/>
  <c r="N39" i="1"/>
  <c r="N36" i="1"/>
  <c r="N33" i="1"/>
  <c r="N30" i="1"/>
  <c r="N27" i="1"/>
  <c r="N24" i="1"/>
  <c r="N21" i="1"/>
  <c r="N9" i="1"/>
  <c r="N18" i="1"/>
  <c r="N15" i="1"/>
  <c r="L18" i="1"/>
  <c r="I18" i="1"/>
  <c r="I15" i="1"/>
  <c r="G18" i="1"/>
  <c r="K18" i="1"/>
  <c r="K16" i="1"/>
  <c r="K15" i="1"/>
  <c r="F24" i="1"/>
  <c r="F22" i="1"/>
  <c r="F21" i="1"/>
  <c r="F18" i="1"/>
  <c r="F16" i="1"/>
  <c r="F15" i="1"/>
  <c r="F14" i="1"/>
  <c r="K12" i="1"/>
  <c r="K10" i="1"/>
  <c r="K9" i="1"/>
  <c r="F12" i="1"/>
  <c r="F10" i="1"/>
  <c r="F9" i="1"/>
  <c r="AC126" i="31" l="1"/>
  <c r="AC125" i="31"/>
  <c r="AC124" i="31"/>
  <c r="AC123" i="31"/>
  <c r="AC122" i="31"/>
  <c r="A114" i="31"/>
  <c r="A99" i="31"/>
  <c r="A84" i="31"/>
  <c r="A69" i="31"/>
  <c r="A54" i="31"/>
  <c r="AB37" i="31"/>
  <c r="AB36" i="31"/>
  <c r="AB35" i="31"/>
  <c r="AB34" i="31"/>
  <c r="AB33" i="31"/>
  <c r="AB32" i="31"/>
  <c r="AB31" i="31"/>
  <c r="AB30" i="31"/>
  <c r="AB29" i="31"/>
  <c r="AB28" i="31"/>
  <c r="AB27" i="31"/>
  <c r="AB26" i="31"/>
  <c r="AB25" i="31"/>
  <c r="AB24" i="31"/>
  <c r="AB23" i="31"/>
  <c r="AB22" i="31"/>
  <c r="AB21" i="31"/>
  <c r="AB20" i="31"/>
  <c r="AB19" i="31"/>
  <c r="AB18" i="31"/>
  <c r="AB17" i="31"/>
  <c r="AB16" i="31"/>
  <c r="AB15" i="31"/>
  <c r="AB14" i="31"/>
  <c r="AB13" i="31"/>
  <c r="AB12" i="31"/>
  <c r="AB11" i="31"/>
  <c r="AB10" i="31"/>
  <c r="AB9" i="31"/>
  <c r="A39" i="31"/>
  <c r="AA6" i="31"/>
  <c r="AA5" i="31"/>
  <c r="AA4" i="31"/>
  <c r="AA3" i="31"/>
  <c r="F30" i="30"/>
  <c r="H30" i="30"/>
  <c r="F29" i="30"/>
  <c r="H29" i="30"/>
  <c r="F28" i="30"/>
  <c r="H28" i="30"/>
  <c r="F24" i="30"/>
  <c r="F26" i="30" s="1"/>
  <c r="H24" i="30"/>
  <c r="H26" i="30" s="1"/>
  <c r="F23" i="30"/>
  <c r="H23" i="30"/>
  <c r="D21" i="30"/>
  <c r="F20" i="30"/>
  <c r="F21" i="30" s="1"/>
  <c r="F15" i="30" s="1"/>
  <c r="G177" i="1" s="1"/>
  <c r="E20" i="30"/>
  <c r="G20" i="30" s="1"/>
  <c r="H20" i="30" s="1"/>
  <c r="H21" i="30" s="1"/>
  <c r="K9" i="30"/>
  <c r="K8" i="30"/>
  <c r="J4" i="30"/>
  <c r="J3" i="30"/>
  <c r="J2" i="30"/>
  <c r="J1" i="30"/>
  <c r="F30" i="29"/>
  <c r="H30" i="29"/>
  <c r="F29" i="29"/>
  <c r="H29" i="29"/>
  <c r="F28" i="29"/>
  <c r="H28" i="29"/>
  <c r="F24" i="29"/>
  <c r="F26" i="29" s="1"/>
  <c r="F17" i="29" s="1"/>
  <c r="G173" i="1" s="1"/>
  <c r="H24" i="29"/>
  <c r="H26" i="29" s="1"/>
  <c r="F23" i="29"/>
  <c r="H23" i="29"/>
  <c r="D21" i="29"/>
  <c r="E20" i="29"/>
  <c r="G20" i="29" s="1"/>
  <c r="H20" i="29" s="1"/>
  <c r="K9" i="29"/>
  <c r="K8" i="29"/>
  <c r="J4" i="29"/>
  <c r="J3" i="29"/>
  <c r="J2" i="29"/>
  <c r="J1" i="29"/>
  <c r="F30" i="28"/>
  <c r="H30" i="28"/>
  <c r="F29" i="28"/>
  <c r="H29" i="28"/>
  <c r="F28" i="28"/>
  <c r="H28" i="28"/>
  <c r="F24" i="28"/>
  <c r="F26" i="28" s="1"/>
  <c r="F17" i="28" s="1"/>
  <c r="G167" i="1" s="1"/>
  <c r="I167" i="1" s="1"/>
  <c r="H24" i="28"/>
  <c r="H26" i="28" s="1"/>
  <c r="F23" i="28"/>
  <c r="H23" i="28"/>
  <c r="D21" i="28"/>
  <c r="F20" i="28"/>
  <c r="F21" i="28" s="1"/>
  <c r="F15" i="28" s="1"/>
  <c r="G165" i="1" s="1"/>
  <c r="E20" i="28"/>
  <c r="G20" i="28" s="1"/>
  <c r="H20" i="28" s="1"/>
  <c r="K9" i="28"/>
  <c r="K8" i="28"/>
  <c r="J4" i="28"/>
  <c r="J3" i="28"/>
  <c r="J2" i="28"/>
  <c r="J1" i="28"/>
  <c r="F30" i="27"/>
  <c r="H30" i="27"/>
  <c r="F29" i="27"/>
  <c r="H29" i="27"/>
  <c r="F28" i="27"/>
  <c r="H28" i="27"/>
  <c r="F24" i="27"/>
  <c r="F26" i="27" s="1"/>
  <c r="F17" i="27" s="1"/>
  <c r="G161" i="1" s="1"/>
  <c r="I161" i="1" s="1"/>
  <c r="H24" i="27"/>
  <c r="H26" i="27" s="1"/>
  <c r="F23" i="27"/>
  <c r="H23" i="27"/>
  <c r="D21" i="27"/>
  <c r="E20" i="27"/>
  <c r="F20" i="27" s="1"/>
  <c r="F21" i="27" s="1"/>
  <c r="F15" i="27" s="1"/>
  <c r="G159" i="1" s="1"/>
  <c r="K9" i="27"/>
  <c r="K8" i="27"/>
  <c r="J4" i="27"/>
  <c r="J3" i="27"/>
  <c r="J2" i="27"/>
  <c r="J1" i="27"/>
  <c r="F30" i="26"/>
  <c r="H30" i="26"/>
  <c r="F29" i="26"/>
  <c r="H29" i="26"/>
  <c r="F28" i="26"/>
  <c r="H28" i="26"/>
  <c r="F24" i="26"/>
  <c r="F26" i="26" s="1"/>
  <c r="F17" i="26" s="1"/>
  <c r="G155" i="1" s="1"/>
  <c r="H24" i="26"/>
  <c r="H26" i="26" s="1"/>
  <c r="F23" i="26"/>
  <c r="H23" i="26"/>
  <c r="D21" i="26"/>
  <c r="E20" i="26"/>
  <c r="G20" i="26" s="1"/>
  <c r="H20" i="26" s="1"/>
  <c r="K9" i="26"/>
  <c r="K8" i="26"/>
  <c r="J4" i="26"/>
  <c r="J3" i="26"/>
  <c r="J2" i="26"/>
  <c r="J1" i="26"/>
  <c r="F30" i="25"/>
  <c r="H30" i="25"/>
  <c r="F29" i="25"/>
  <c r="H29" i="25"/>
  <c r="F28" i="25"/>
  <c r="H28" i="25"/>
  <c r="F24" i="25"/>
  <c r="F26" i="25" s="1"/>
  <c r="F17" i="25" s="1"/>
  <c r="G149" i="1" s="1"/>
  <c r="H24" i="25"/>
  <c r="H26" i="25" s="1"/>
  <c r="F23" i="25"/>
  <c r="H23" i="25"/>
  <c r="D21" i="25"/>
  <c r="F20" i="25"/>
  <c r="F21" i="25" s="1"/>
  <c r="F15" i="25" s="1"/>
  <c r="G147" i="1" s="1"/>
  <c r="E20" i="25"/>
  <c r="G20" i="25" s="1"/>
  <c r="H20" i="25" s="1"/>
  <c r="K9" i="25"/>
  <c r="K8" i="25"/>
  <c r="J4" i="25"/>
  <c r="J3" i="25"/>
  <c r="J2" i="25"/>
  <c r="J1" i="25"/>
  <c r="F30" i="24"/>
  <c r="H30" i="24"/>
  <c r="F29" i="24"/>
  <c r="H29" i="24"/>
  <c r="F28" i="24"/>
  <c r="H28" i="24"/>
  <c r="F24" i="24"/>
  <c r="F26" i="24" s="1"/>
  <c r="F17" i="24" s="1"/>
  <c r="G143" i="1" s="1"/>
  <c r="H24" i="24"/>
  <c r="F23" i="24"/>
  <c r="H23" i="24"/>
  <c r="D21" i="24"/>
  <c r="F20" i="24"/>
  <c r="F21" i="24" s="1"/>
  <c r="F15" i="24" s="1"/>
  <c r="G141" i="1" s="1"/>
  <c r="E20" i="24"/>
  <c r="G20" i="24" s="1"/>
  <c r="H20" i="24" s="1"/>
  <c r="K9" i="24"/>
  <c r="K8" i="24"/>
  <c r="J4" i="24"/>
  <c r="J3" i="24"/>
  <c r="J2" i="24"/>
  <c r="J1" i="24"/>
  <c r="F30" i="23"/>
  <c r="H30" i="23"/>
  <c r="F29" i="23"/>
  <c r="H29" i="23"/>
  <c r="F28" i="23"/>
  <c r="H28" i="23"/>
  <c r="F24" i="23"/>
  <c r="F26" i="23" s="1"/>
  <c r="H24" i="23"/>
  <c r="H26" i="23" s="1"/>
  <c r="F23" i="23"/>
  <c r="H23" i="23"/>
  <c r="D21" i="23"/>
  <c r="E20" i="23"/>
  <c r="G20" i="23" s="1"/>
  <c r="H20" i="23" s="1"/>
  <c r="K9" i="23"/>
  <c r="K8" i="23"/>
  <c r="J4" i="23"/>
  <c r="J3" i="23"/>
  <c r="J2" i="23"/>
  <c r="J1" i="23"/>
  <c r="F30" i="22"/>
  <c r="H30" i="22"/>
  <c r="F29" i="22"/>
  <c r="H29" i="22"/>
  <c r="F28" i="22"/>
  <c r="H28" i="22"/>
  <c r="F24" i="22"/>
  <c r="H24" i="22"/>
  <c r="H26" i="22" s="1"/>
  <c r="F23" i="22"/>
  <c r="H23" i="22"/>
  <c r="D21" i="22"/>
  <c r="E20" i="22"/>
  <c r="G20" i="22" s="1"/>
  <c r="H20" i="22" s="1"/>
  <c r="K9" i="22"/>
  <c r="K8" i="22"/>
  <c r="J4" i="22"/>
  <c r="J3" i="22"/>
  <c r="J2" i="22"/>
  <c r="J1" i="22"/>
  <c r="F30" i="21"/>
  <c r="H30" i="21"/>
  <c r="F29" i="21"/>
  <c r="H29" i="21"/>
  <c r="F28" i="21"/>
  <c r="H28" i="21"/>
  <c r="F24" i="21"/>
  <c r="F26" i="21" s="1"/>
  <c r="F25" i="21" s="1"/>
  <c r="F16" i="21" s="1"/>
  <c r="H24" i="21"/>
  <c r="H26" i="21" s="1"/>
  <c r="F23" i="21"/>
  <c r="H23" i="21"/>
  <c r="D21" i="21"/>
  <c r="E20" i="21"/>
  <c r="G20" i="21" s="1"/>
  <c r="H20" i="21" s="1"/>
  <c r="H21" i="21" s="1"/>
  <c r="K9" i="21"/>
  <c r="K8" i="21"/>
  <c r="J4" i="21"/>
  <c r="J3" i="21"/>
  <c r="J2" i="21"/>
  <c r="J1" i="21"/>
  <c r="F30" i="20"/>
  <c r="H30" i="20"/>
  <c r="F29" i="20"/>
  <c r="H29" i="20"/>
  <c r="F28" i="20"/>
  <c r="H28" i="20"/>
  <c r="F24" i="20"/>
  <c r="F26" i="20" s="1"/>
  <c r="H24" i="20"/>
  <c r="H26" i="20" s="1"/>
  <c r="F23" i="20"/>
  <c r="H23" i="20"/>
  <c r="D21" i="20"/>
  <c r="E20" i="20"/>
  <c r="G20" i="20" s="1"/>
  <c r="H20" i="20" s="1"/>
  <c r="K9" i="20"/>
  <c r="K8" i="20"/>
  <c r="J4" i="20"/>
  <c r="J3" i="20"/>
  <c r="J2" i="20"/>
  <c r="J1" i="20"/>
  <c r="F30" i="19"/>
  <c r="H30" i="19"/>
  <c r="F29" i="19"/>
  <c r="H29" i="19"/>
  <c r="F28" i="19"/>
  <c r="H28" i="19"/>
  <c r="F24" i="19"/>
  <c r="F26" i="19" s="1"/>
  <c r="H24" i="19"/>
  <c r="H26" i="19" s="1"/>
  <c r="F23" i="19"/>
  <c r="H23" i="19"/>
  <c r="D21" i="19"/>
  <c r="E20" i="19"/>
  <c r="G20" i="19" s="1"/>
  <c r="H20" i="19" s="1"/>
  <c r="K9" i="19"/>
  <c r="K8" i="19"/>
  <c r="J4" i="19"/>
  <c r="J3" i="19"/>
  <c r="J2" i="19"/>
  <c r="J1" i="19"/>
  <c r="F30" i="18"/>
  <c r="H30" i="18"/>
  <c r="F29" i="18"/>
  <c r="H29" i="18"/>
  <c r="F28" i="18"/>
  <c r="H28" i="18"/>
  <c r="F24" i="18"/>
  <c r="F26" i="18" s="1"/>
  <c r="H24" i="18"/>
  <c r="H26" i="18" s="1"/>
  <c r="F23" i="18"/>
  <c r="H23" i="18"/>
  <c r="D21" i="18"/>
  <c r="F20" i="18"/>
  <c r="F21" i="18" s="1"/>
  <c r="F15" i="18" s="1"/>
  <c r="G105" i="1" s="1"/>
  <c r="G20" i="18"/>
  <c r="H20" i="18" s="1"/>
  <c r="E20" i="18"/>
  <c r="K9" i="18"/>
  <c r="K8" i="18"/>
  <c r="J4" i="18"/>
  <c r="J3" i="18"/>
  <c r="J2" i="18"/>
  <c r="J1" i="18"/>
  <c r="F30" i="17"/>
  <c r="H30" i="17"/>
  <c r="F29" i="17"/>
  <c r="H29" i="17"/>
  <c r="F28" i="17"/>
  <c r="H28" i="17"/>
  <c r="F24" i="17"/>
  <c r="F26" i="17" s="1"/>
  <c r="F17" i="17" s="1"/>
  <c r="G101" i="1" s="1"/>
  <c r="H24" i="17"/>
  <c r="H26" i="17" s="1"/>
  <c r="F23" i="17"/>
  <c r="H23" i="17"/>
  <c r="D21" i="17"/>
  <c r="E20" i="17"/>
  <c r="G20" i="17" s="1"/>
  <c r="H20" i="17" s="1"/>
  <c r="K9" i="17"/>
  <c r="K8" i="17"/>
  <c r="J4" i="17"/>
  <c r="J3" i="17"/>
  <c r="J2" i="17"/>
  <c r="J1" i="17"/>
  <c r="F30" i="16"/>
  <c r="H30" i="16"/>
  <c r="F29" i="16"/>
  <c r="H29" i="16"/>
  <c r="F28" i="16"/>
  <c r="H28" i="16"/>
  <c r="F24" i="16"/>
  <c r="F26" i="16" s="1"/>
  <c r="F17" i="16" s="1"/>
  <c r="G95" i="1" s="1"/>
  <c r="I95" i="1" s="1"/>
  <c r="H24" i="16"/>
  <c r="H26" i="16" s="1"/>
  <c r="F23" i="16"/>
  <c r="H23" i="16"/>
  <c r="D21" i="16"/>
  <c r="E20" i="16"/>
  <c r="G20" i="16" s="1"/>
  <c r="H20" i="16" s="1"/>
  <c r="K9" i="16"/>
  <c r="K8" i="16"/>
  <c r="J4" i="16"/>
  <c r="J3" i="16"/>
  <c r="J2" i="16"/>
  <c r="J1" i="16"/>
  <c r="F30" i="15"/>
  <c r="H30" i="15"/>
  <c r="F29" i="15"/>
  <c r="H29" i="15"/>
  <c r="F28" i="15"/>
  <c r="H28" i="15"/>
  <c r="F24" i="15"/>
  <c r="F26" i="15" s="1"/>
  <c r="F17" i="15" s="1"/>
  <c r="G89" i="1" s="1"/>
  <c r="H24" i="15"/>
  <c r="F23" i="15"/>
  <c r="H23" i="15"/>
  <c r="D21" i="15"/>
  <c r="E20" i="15"/>
  <c r="F20" i="15" s="1"/>
  <c r="F21" i="15" s="1"/>
  <c r="F15" i="15" s="1"/>
  <c r="G87" i="1" s="1"/>
  <c r="K9" i="15"/>
  <c r="K8" i="15"/>
  <c r="J4" i="15"/>
  <c r="J3" i="15"/>
  <c r="J2" i="15"/>
  <c r="J1" i="15"/>
  <c r="F30" i="14"/>
  <c r="H30" i="14"/>
  <c r="F29" i="14"/>
  <c r="H29" i="14"/>
  <c r="F28" i="14"/>
  <c r="H28" i="14"/>
  <c r="F24" i="14"/>
  <c r="F26" i="14" s="1"/>
  <c r="H24" i="14"/>
  <c r="H26" i="14" s="1"/>
  <c r="F23" i="14"/>
  <c r="H23" i="14"/>
  <c r="D21" i="14"/>
  <c r="F20" i="14"/>
  <c r="F21" i="14" s="1"/>
  <c r="F15" i="14" s="1"/>
  <c r="G81" i="1" s="1"/>
  <c r="E20" i="14"/>
  <c r="G20" i="14" s="1"/>
  <c r="H20" i="14" s="1"/>
  <c r="K9" i="14"/>
  <c r="K8" i="14"/>
  <c r="J4" i="14"/>
  <c r="J3" i="14"/>
  <c r="J2" i="14"/>
  <c r="J1" i="14"/>
  <c r="F30" i="13"/>
  <c r="H30" i="13"/>
  <c r="F29" i="13"/>
  <c r="H29" i="13"/>
  <c r="F28" i="13"/>
  <c r="H28" i="13"/>
  <c r="F24" i="13"/>
  <c r="F26" i="13" s="1"/>
  <c r="F17" i="13" s="1"/>
  <c r="G77" i="1" s="1"/>
  <c r="H24" i="13"/>
  <c r="H26" i="13" s="1"/>
  <c r="F23" i="13"/>
  <c r="H23" i="13"/>
  <c r="D21" i="13"/>
  <c r="E20" i="13"/>
  <c r="G20" i="13" s="1"/>
  <c r="H20" i="13" s="1"/>
  <c r="K9" i="13"/>
  <c r="K8" i="13"/>
  <c r="J4" i="13"/>
  <c r="J3" i="13"/>
  <c r="J2" i="13"/>
  <c r="J1" i="13"/>
  <c r="F30" i="12"/>
  <c r="H30" i="12"/>
  <c r="F29" i="12"/>
  <c r="H29" i="12"/>
  <c r="F28" i="12"/>
  <c r="H28" i="12"/>
  <c r="F24" i="12"/>
  <c r="F26" i="12" s="1"/>
  <c r="F17" i="12" s="1"/>
  <c r="G71" i="1" s="1"/>
  <c r="H24" i="12"/>
  <c r="F23" i="12"/>
  <c r="H23" i="12"/>
  <c r="D21" i="12"/>
  <c r="E20" i="12"/>
  <c r="F20" i="12" s="1"/>
  <c r="F21" i="12" s="1"/>
  <c r="F15" i="12" s="1"/>
  <c r="G69" i="1" s="1"/>
  <c r="K9" i="12"/>
  <c r="K8" i="12"/>
  <c r="J4" i="12"/>
  <c r="J3" i="12"/>
  <c r="J2" i="12"/>
  <c r="J1" i="12"/>
  <c r="F30" i="11"/>
  <c r="H30" i="11"/>
  <c r="F29" i="11"/>
  <c r="H29" i="11"/>
  <c r="F28" i="11"/>
  <c r="H28" i="11"/>
  <c r="F24" i="11"/>
  <c r="F26" i="11" s="1"/>
  <c r="H24" i="11"/>
  <c r="F23" i="11"/>
  <c r="H23" i="11"/>
  <c r="D21" i="11"/>
  <c r="E20" i="11"/>
  <c r="G20" i="11" s="1"/>
  <c r="H20" i="11" s="1"/>
  <c r="K9" i="11"/>
  <c r="K8" i="11"/>
  <c r="J4" i="11"/>
  <c r="J3" i="11"/>
  <c r="J2" i="11"/>
  <c r="J1" i="11"/>
  <c r="F30" i="10"/>
  <c r="H30" i="10"/>
  <c r="F29" i="10"/>
  <c r="H29" i="10"/>
  <c r="F28" i="10"/>
  <c r="H28" i="10"/>
  <c r="F24" i="10"/>
  <c r="F26" i="10" s="1"/>
  <c r="F17" i="10" s="1"/>
  <c r="G59" i="1" s="1"/>
  <c r="I59" i="1" s="1"/>
  <c r="H24" i="10"/>
  <c r="H26" i="10" s="1"/>
  <c r="F23" i="10"/>
  <c r="H23" i="10"/>
  <c r="D21" i="10"/>
  <c r="F20" i="10"/>
  <c r="F21" i="10" s="1"/>
  <c r="F15" i="10" s="1"/>
  <c r="G57" i="1" s="1"/>
  <c r="E20" i="10"/>
  <c r="G20" i="10" s="1"/>
  <c r="H20" i="10" s="1"/>
  <c r="K9" i="10"/>
  <c r="K8" i="10"/>
  <c r="J4" i="10"/>
  <c r="J3" i="10"/>
  <c r="J2" i="10"/>
  <c r="J1" i="10"/>
  <c r="F30" i="9"/>
  <c r="H30" i="9"/>
  <c r="F29" i="9"/>
  <c r="H29" i="9"/>
  <c r="F28" i="9"/>
  <c r="H28" i="9"/>
  <c r="F24" i="9"/>
  <c r="F26" i="9" s="1"/>
  <c r="H24" i="9"/>
  <c r="H26" i="9" s="1"/>
  <c r="F23" i="9"/>
  <c r="H23" i="9"/>
  <c r="D21" i="9"/>
  <c r="E20" i="9"/>
  <c r="G20" i="9" s="1"/>
  <c r="H20" i="9" s="1"/>
  <c r="K9" i="9"/>
  <c r="K8" i="9"/>
  <c r="J4" i="9"/>
  <c r="J3" i="9"/>
  <c r="J2" i="9"/>
  <c r="J1" i="9"/>
  <c r="F30" i="8"/>
  <c r="H30" i="8"/>
  <c r="F29" i="8"/>
  <c r="H29" i="8"/>
  <c r="F28" i="8"/>
  <c r="H28" i="8"/>
  <c r="H26" i="8"/>
  <c r="F24" i="8"/>
  <c r="F26" i="8" s="1"/>
  <c r="F17" i="8" s="1"/>
  <c r="G47" i="1" s="1"/>
  <c r="H24" i="8"/>
  <c r="F23" i="8"/>
  <c r="H23" i="8"/>
  <c r="D21" i="8"/>
  <c r="E20" i="8"/>
  <c r="G20" i="8" s="1"/>
  <c r="H20" i="8" s="1"/>
  <c r="K9" i="8"/>
  <c r="K8" i="8"/>
  <c r="J4" i="8"/>
  <c r="J3" i="8"/>
  <c r="J2" i="8"/>
  <c r="J1" i="8"/>
  <c r="F30" i="7"/>
  <c r="H30" i="7"/>
  <c r="F29" i="7"/>
  <c r="H29" i="7"/>
  <c r="F28" i="7"/>
  <c r="H28" i="7"/>
  <c r="F24" i="7"/>
  <c r="F26" i="7" s="1"/>
  <c r="F17" i="7" s="1"/>
  <c r="G41" i="1" s="1"/>
  <c r="H24" i="7"/>
  <c r="H26" i="7" s="1"/>
  <c r="F23" i="7"/>
  <c r="H23" i="7"/>
  <c r="D21" i="7"/>
  <c r="F20" i="7"/>
  <c r="F21" i="7" s="1"/>
  <c r="F15" i="7" s="1"/>
  <c r="G39" i="1" s="1"/>
  <c r="G20" i="7"/>
  <c r="H20" i="7" s="1"/>
  <c r="E20" i="7"/>
  <c r="K9" i="7"/>
  <c r="K8" i="7"/>
  <c r="J4" i="7"/>
  <c r="J3" i="7"/>
  <c r="J2" i="7"/>
  <c r="J1" i="7"/>
  <c r="F30" i="6"/>
  <c r="H30" i="6"/>
  <c r="F29" i="6"/>
  <c r="H29" i="6"/>
  <c r="F28" i="6"/>
  <c r="H28" i="6"/>
  <c r="F24" i="6"/>
  <c r="F26" i="6" s="1"/>
  <c r="H24" i="6"/>
  <c r="H26" i="6" s="1"/>
  <c r="F23" i="6"/>
  <c r="H23" i="6"/>
  <c r="D21" i="6"/>
  <c r="E20" i="6"/>
  <c r="G20" i="6" s="1"/>
  <c r="H20" i="6" s="1"/>
  <c r="K9" i="6"/>
  <c r="K8" i="6"/>
  <c r="J4" i="6"/>
  <c r="J3" i="6"/>
  <c r="J2" i="6"/>
  <c r="J1" i="6"/>
  <c r="F30" i="5"/>
  <c r="H30" i="5"/>
  <c r="F29" i="5"/>
  <c r="H29" i="5"/>
  <c r="F28" i="5"/>
  <c r="H28" i="5"/>
  <c r="F24" i="5"/>
  <c r="F26" i="5" s="1"/>
  <c r="H24" i="5"/>
  <c r="F23" i="5"/>
  <c r="H23" i="5"/>
  <c r="D21" i="5"/>
  <c r="E20" i="5"/>
  <c r="G20" i="5" s="1"/>
  <c r="H20" i="5" s="1"/>
  <c r="K9" i="5"/>
  <c r="K8" i="5"/>
  <c r="J4" i="5"/>
  <c r="J3" i="5"/>
  <c r="J2" i="5"/>
  <c r="J1" i="5"/>
  <c r="F30" i="4"/>
  <c r="H30" i="4"/>
  <c r="F29" i="4"/>
  <c r="H29" i="4"/>
  <c r="F28" i="4"/>
  <c r="H28" i="4"/>
  <c r="F24" i="4"/>
  <c r="F26" i="4" s="1"/>
  <c r="H24" i="4"/>
  <c r="F23" i="4"/>
  <c r="H23" i="4"/>
  <c r="D21" i="4"/>
  <c r="F20" i="4"/>
  <c r="F21" i="4" s="1"/>
  <c r="F15" i="4" s="1"/>
  <c r="G21" i="1" s="1"/>
  <c r="E20" i="4"/>
  <c r="G20" i="4" s="1"/>
  <c r="H20" i="4" s="1"/>
  <c r="K9" i="4"/>
  <c r="K8" i="4"/>
  <c r="J4" i="4"/>
  <c r="J3" i="4"/>
  <c r="J2" i="4"/>
  <c r="J1" i="4"/>
  <c r="F30" i="3"/>
  <c r="H30" i="3"/>
  <c r="F29" i="3"/>
  <c r="H29" i="3"/>
  <c r="F28" i="3"/>
  <c r="H28" i="3"/>
  <c r="H26" i="3"/>
  <c r="F24" i="3"/>
  <c r="F26" i="3" s="1"/>
  <c r="F17" i="3" s="1"/>
  <c r="G17" i="1" s="1"/>
  <c r="I17" i="1" s="1"/>
  <c r="H24" i="3"/>
  <c r="F23" i="3"/>
  <c r="H23" i="3"/>
  <c r="D21" i="3"/>
  <c r="E20" i="3"/>
  <c r="G20" i="3" s="1"/>
  <c r="H20" i="3" s="1"/>
  <c r="K9" i="3"/>
  <c r="K8" i="3"/>
  <c r="J4" i="3"/>
  <c r="J3" i="3"/>
  <c r="J2" i="3"/>
  <c r="J1" i="3"/>
  <c r="F30" i="2"/>
  <c r="H30" i="2"/>
  <c r="F29" i="2"/>
  <c r="F28" i="2"/>
  <c r="H28" i="2"/>
  <c r="H18" i="2" s="1"/>
  <c r="L12" i="1" s="1"/>
  <c r="N12" i="1" s="1"/>
  <c r="F24" i="2"/>
  <c r="F26" i="2" s="1"/>
  <c r="H24" i="2"/>
  <c r="H26" i="2" s="1"/>
  <c r="F23" i="2"/>
  <c r="H23" i="2"/>
  <c r="D21" i="2"/>
  <c r="E20" i="2"/>
  <c r="G20" i="2" s="1"/>
  <c r="H20" i="2" s="1"/>
  <c r="K9" i="2"/>
  <c r="K8" i="2"/>
  <c r="J4" i="2"/>
  <c r="J3" i="2"/>
  <c r="J2" i="2"/>
  <c r="J1" i="2"/>
  <c r="G124" i="1" l="1"/>
  <c r="F14" i="21"/>
  <c r="G122" i="1" s="1"/>
  <c r="I122" i="1" s="1"/>
  <c r="F25" i="15"/>
  <c r="F16" i="15" s="1"/>
  <c r="F20" i="29"/>
  <c r="F21" i="29" s="1"/>
  <c r="F15" i="29" s="1"/>
  <c r="G171" i="1" s="1"/>
  <c r="G20" i="27"/>
  <c r="H20" i="27" s="1"/>
  <c r="F20" i="26"/>
  <c r="F21" i="26" s="1"/>
  <c r="F15" i="26" s="1"/>
  <c r="G153" i="1" s="1"/>
  <c r="I153" i="1" s="1"/>
  <c r="F20" i="23"/>
  <c r="F21" i="23" s="1"/>
  <c r="F15" i="23" s="1"/>
  <c r="G135" i="1" s="1"/>
  <c r="F20" i="22"/>
  <c r="F21" i="22" s="1"/>
  <c r="F15" i="22" s="1"/>
  <c r="G129" i="1" s="1"/>
  <c r="I129" i="1" s="1"/>
  <c r="F20" i="20"/>
  <c r="F21" i="20" s="1"/>
  <c r="F15" i="20" s="1"/>
  <c r="G117" i="1" s="1"/>
  <c r="F20" i="19"/>
  <c r="F21" i="19" s="1"/>
  <c r="F15" i="19" s="1"/>
  <c r="G111" i="1" s="1"/>
  <c r="F20" i="16"/>
  <c r="F21" i="16" s="1"/>
  <c r="F15" i="16" s="1"/>
  <c r="G93" i="1" s="1"/>
  <c r="I93" i="1" s="1"/>
  <c r="F20" i="13"/>
  <c r="F21" i="13" s="1"/>
  <c r="F15" i="13" s="1"/>
  <c r="G75" i="1" s="1"/>
  <c r="I75" i="1" s="1"/>
  <c r="F20" i="11"/>
  <c r="F21" i="11" s="1"/>
  <c r="F15" i="11" s="1"/>
  <c r="G63" i="1" s="1"/>
  <c r="F20" i="8"/>
  <c r="F21" i="8" s="1"/>
  <c r="F15" i="8" s="1"/>
  <c r="G45" i="1" s="1"/>
  <c r="F20" i="6"/>
  <c r="F21" i="6" s="1"/>
  <c r="F15" i="6" s="1"/>
  <c r="G33" i="1" s="1"/>
  <c r="F20" i="5"/>
  <c r="F21" i="5" s="1"/>
  <c r="F15" i="5" s="1"/>
  <c r="G27" i="1" s="1"/>
  <c r="H31" i="4"/>
  <c r="H18" i="4" s="1"/>
  <c r="F31" i="4"/>
  <c r="F18" i="4" s="1"/>
  <c r="F14" i="4" s="1"/>
  <c r="G20" i="1" s="1"/>
  <c r="I20" i="1" s="1"/>
  <c r="F20" i="3"/>
  <c r="F21" i="3" s="1"/>
  <c r="F15" i="3" s="1"/>
  <c r="G15" i="1" s="1"/>
  <c r="F31" i="3"/>
  <c r="F18" i="3" s="1"/>
  <c r="H31" i="3"/>
  <c r="H18" i="3" s="1"/>
  <c r="F20" i="2"/>
  <c r="F21" i="2" s="1"/>
  <c r="F15" i="2" s="1"/>
  <c r="F31" i="2"/>
  <c r="F18" i="2" s="1"/>
  <c r="G12" i="1" s="1"/>
  <c r="I12" i="1" s="1"/>
  <c r="F25" i="30"/>
  <c r="F16" i="30" s="1"/>
  <c r="H15" i="30"/>
  <c r="L177" i="1" s="1"/>
  <c r="I177" i="1"/>
  <c r="F17" i="30"/>
  <c r="G179" i="1" s="1"/>
  <c r="I179" i="1" s="1"/>
  <c r="H17" i="30"/>
  <c r="L179" i="1" s="1"/>
  <c r="N179" i="1" s="1"/>
  <c r="H25" i="30"/>
  <c r="H17" i="29"/>
  <c r="L173" i="1" s="1"/>
  <c r="N173" i="1" s="1"/>
  <c r="I173" i="1"/>
  <c r="I171" i="1"/>
  <c r="H21" i="29"/>
  <c r="F25" i="29"/>
  <c r="F16" i="29" s="1"/>
  <c r="H25" i="29"/>
  <c r="F25" i="28"/>
  <c r="F16" i="28" s="1"/>
  <c r="I165" i="1"/>
  <c r="H17" i="28"/>
  <c r="L167" i="1" s="1"/>
  <c r="N167" i="1" s="1"/>
  <c r="H21" i="28"/>
  <c r="H25" i="28"/>
  <c r="F25" i="27"/>
  <c r="F16" i="27" s="1"/>
  <c r="H21" i="27"/>
  <c r="I159" i="1"/>
  <c r="H17" i="27"/>
  <c r="L161" i="1" s="1"/>
  <c r="N161" i="1" s="1"/>
  <c r="H25" i="27"/>
  <c r="F25" i="26"/>
  <c r="F16" i="26" s="1"/>
  <c r="H21" i="26"/>
  <c r="H17" i="26"/>
  <c r="L155" i="1" s="1"/>
  <c r="N155" i="1" s="1"/>
  <c r="I155" i="1"/>
  <c r="H25" i="26"/>
  <c r="F25" i="25"/>
  <c r="F16" i="25" s="1"/>
  <c r="H25" i="25"/>
  <c r="H16" i="25" s="1"/>
  <c r="I147" i="1"/>
  <c r="H21" i="25"/>
  <c r="H17" i="25"/>
  <c r="L149" i="1" s="1"/>
  <c r="N149" i="1" s="1"/>
  <c r="I149" i="1"/>
  <c r="H21" i="24"/>
  <c r="F25" i="24"/>
  <c r="F16" i="24" s="1"/>
  <c r="I141" i="1"/>
  <c r="H26" i="24"/>
  <c r="I143" i="1"/>
  <c r="H17" i="23"/>
  <c r="L137" i="1" s="1"/>
  <c r="N137" i="1" s="1"/>
  <c r="I135" i="1"/>
  <c r="H21" i="23"/>
  <c r="H25" i="23"/>
  <c r="F25" i="23"/>
  <c r="F16" i="23" s="1"/>
  <c r="F17" i="23"/>
  <c r="G137" i="1" s="1"/>
  <c r="I137" i="1" s="1"/>
  <c r="H21" i="22"/>
  <c r="F26" i="22"/>
  <c r="F17" i="22" s="1"/>
  <c r="G131" i="1" s="1"/>
  <c r="H17" i="22"/>
  <c r="L131" i="1" s="1"/>
  <c r="N131" i="1" s="1"/>
  <c r="H25" i="22"/>
  <c r="F20" i="21"/>
  <c r="F21" i="21" s="1"/>
  <c r="F15" i="21" s="1"/>
  <c r="G123" i="1" s="1"/>
  <c r="I124" i="1"/>
  <c r="H15" i="21"/>
  <c r="L123" i="1" s="1"/>
  <c r="F17" i="21"/>
  <c r="G125" i="1" s="1"/>
  <c r="I125" i="1" s="1"/>
  <c r="H17" i="21"/>
  <c r="L125" i="1" s="1"/>
  <c r="N125" i="1" s="1"/>
  <c r="H25" i="21"/>
  <c r="F25" i="20"/>
  <c r="F16" i="20" s="1"/>
  <c r="F17" i="20"/>
  <c r="G119" i="1" s="1"/>
  <c r="I119" i="1" s="1"/>
  <c r="I117" i="1"/>
  <c r="H21" i="20"/>
  <c r="H25" i="20"/>
  <c r="H17" i="20"/>
  <c r="L119" i="1" s="1"/>
  <c r="N119" i="1" s="1"/>
  <c r="I111" i="1"/>
  <c r="F25" i="19"/>
  <c r="F16" i="19" s="1"/>
  <c r="F17" i="19"/>
  <c r="G113" i="1" s="1"/>
  <c r="I113" i="1" s="1"/>
  <c r="H21" i="19"/>
  <c r="H25" i="19"/>
  <c r="H16" i="19" s="1"/>
  <c r="H17" i="19"/>
  <c r="L113" i="1" s="1"/>
  <c r="N113" i="1" s="1"/>
  <c r="H25" i="18"/>
  <c r="H16" i="18" s="1"/>
  <c r="I105" i="1"/>
  <c r="H21" i="18"/>
  <c r="F25" i="18"/>
  <c r="F16" i="18" s="1"/>
  <c r="F17" i="18"/>
  <c r="G107" i="1" s="1"/>
  <c r="I107" i="1" s="1"/>
  <c r="H17" i="18"/>
  <c r="L107" i="1" s="1"/>
  <c r="N107" i="1" s="1"/>
  <c r="F20" i="17"/>
  <c r="F21" i="17" s="1"/>
  <c r="F15" i="17" s="1"/>
  <c r="G99" i="1" s="1"/>
  <c r="I99" i="1" s="1"/>
  <c r="H21" i="17"/>
  <c r="F25" i="17"/>
  <c r="F16" i="17" s="1"/>
  <c r="H25" i="17"/>
  <c r="H17" i="17"/>
  <c r="L101" i="1" s="1"/>
  <c r="N101" i="1" s="1"/>
  <c r="I101" i="1"/>
  <c r="F25" i="16"/>
  <c r="F16" i="16" s="1"/>
  <c r="H25" i="16"/>
  <c r="H17" i="16"/>
  <c r="L95" i="1" s="1"/>
  <c r="N95" i="1" s="1"/>
  <c r="H21" i="16"/>
  <c r="H26" i="15"/>
  <c r="H17" i="15" s="1"/>
  <c r="L89" i="1" s="1"/>
  <c r="N89" i="1" s="1"/>
  <c r="G20" i="15"/>
  <c r="H20" i="15" s="1"/>
  <c r="I87" i="1"/>
  <c r="I89" i="1"/>
  <c r="F25" i="14"/>
  <c r="F16" i="14" s="1"/>
  <c r="F17" i="14"/>
  <c r="G83" i="1" s="1"/>
  <c r="I83" i="1" s="1"/>
  <c r="I81" i="1"/>
  <c r="H21" i="14"/>
  <c r="H25" i="14"/>
  <c r="H16" i="14" s="1"/>
  <c r="H17" i="14"/>
  <c r="L83" i="1" s="1"/>
  <c r="N83" i="1" s="1"/>
  <c r="H21" i="13"/>
  <c r="F25" i="13"/>
  <c r="F16" i="13" s="1"/>
  <c r="H25" i="13"/>
  <c r="H17" i="13"/>
  <c r="L77" i="1" s="1"/>
  <c r="N77" i="1" s="1"/>
  <c r="I77" i="1"/>
  <c r="H26" i="12"/>
  <c r="F25" i="12"/>
  <c r="F16" i="12" s="1"/>
  <c r="G20" i="12"/>
  <c r="H20" i="12" s="1"/>
  <c r="H21" i="12" s="1"/>
  <c r="I69" i="1"/>
  <c r="H17" i="12"/>
  <c r="L71" i="1" s="1"/>
  <c r="N71" i="1" s="1"/>
  <c r="I71" i="1"/>
  <c r="I63" i="1"/>
  <c r="F25" i="11"/>
  <c r="F16" i="11" s="1"/>
  <c r="F17" i="11"/>
  <c r="G65" i="1" s="1"/>
  <c r="I65" i="1" s="1"/>
  <c r="H21" i="11"/>
  <c r="H26" i="11"/>
  <c r="H25" i="10"/>
  <c r="H16" i="10" s="1"/>
  <c r="F25" i="10"/>
  <c r="F16" i="10" s="1"/>
  <c r="H21" i="10"/>
  <c r="I57" i="1"/>
  <c r="H17" i="10"/>
  <c r="L59" i="1" s="1"/>
  <c r="N59" i="1" s="1"/>
  <c r="F20" i="9"/>
  <c r="F21" i="9" s="1"/>
  <c r="F15" i="9" s="1"/>
  <c r="G51" i="1" s="1"/>
  <c r="I51" i="1" s="1"/>
  <c r="F25" i="9"/>
  <c r="F16" i="9" s="1"/>
  <c r="F17" i="9"/>
  <c r="G53" i="1" s="1"/>
  <c r="I53" i="1" s="1"/>
  <c r="H21" i="9"/>
  <c r="H25" i="9"/>
  <c r="H16" i="9" s="1"/>
  <c r="H17" i="9"/>
  <c r="L53" i="1" s="1"/>
  <c r="N53" i="1" s="1"/>
  <c r="F25" i="8"/>
  <c r="F16" i="8" s="1"/>
  <c r="I45" i="1"/>
  <c r="H21" i="8"/>
  <c r="H17" i="8"/>
  <c r="L47" i="1" s="1"/>
  <c r="N47" i="1" s="1"/>
  <c r="I47" i="1"/>
  <c r="H25" i="8"/>
  <c r="H25" i="7"/>
  <c r="H16" i="7" s="1"/>
  <c r="F25" i="7"/>
  <c r="F16" i="7" s="1"/>
  <c r="H21" i="7"/>
  <c r="I39" i="1"/>
  <c r="H17" i="7"/>
  <c r="L41" i="1" s="1"/>
  <c r="N41" i="1" s="1"/>
  <c r="I41" i="1"/>
  <c r="I33" i="1"/>
  <c r="F25" i="6"/>
  <c r="F16" i="6" s="1"/>
  <c r="F17" i="6"/>
  <c r="G35" i="1" s="1"/>
  <c r="I35" i="1" s="1"/>
  <c r="H21" i="6"/>
  <c r="H17" i="6"/>
  <c r="L35" i="1" s="1"/>
  <c r="N35" i="1" s="1"/>
  <c r="H25" i="6"/>
  <c r="F25" i="5"/>
  <c r="F16" i="5" s="1"/>
  <c r="F17" i="5"/>
  <c r="G29" i="1" s="1"/>
  <c r="I29" i="1" s="1"/>
  <c r="I27" i="1"/>
  <c r="H21" i="5"/>
  <c r="H26" i="5"/>
  <c r="I21" i="1"/>
  <c r="F25" i="4"/>
  <c r="F16" i="4" s="1"/>
  <c r="G22" i="1" s="1"/>
  <c r="I22" i="1" s="1"/>
  <c r="F17" i="4"/>
  <c r="G23" i="1" s="1"/>
  <c r="H21" i="4"/>
  <c r="H26" i="4"/>
  <c r="H25" i="3"/>
  <c r="H16" i="3" s="1"/>
  <c r="L16" i="1" s="1"/>
  <c r="N16" i="1" s="1"/>
  <c r="F25" i="3"/>
  <c r="F16" i="3" s="1"/>
  <c r="G16" i="1" s="1"/>
  <c r="I16" i="1" s="1"/>
  <c r="H21" i="3"/>
  <c r="H17" i="3"/>
  <c r="L17" i="1" s="1"/>
  <c r="N17" i="1" s="1"/>
  <c r="H25" i="2"/>
  <c r="H16" i="2" s="1"/>
  <c r="L10" i="1" s="1"/>
  <c r="N10" i="1" s="1"/>
  <c r="F25" i="2"/>
  <c r="F16" i="2" s="1"/>
  <c r="G10" i="1" s="1"/>
  <c r="I10" i="1" s="1"/>
  <c r="H21" i="2"/>
  <c r="F17" i="2"/>
  <c r="G11" i="1" s="1"/>
  <c r="I11" i="1" s="1"/>
  <c r="H17" i="2"/>
  <c r="L11" i="1" s="1"/>
  <c r="N11" i="1" s="1"/>
  <c r="L82" i="1" l="1"/>
  <c r="N82" i="1" s="1"/>
  <c r="H14" i="14"/>
  <c r="L80" i="1" s="1"/>
  <c r="N80" i="1" s="1"/>
  <c r="G82" i="1"/>
  <c r="F14" i="14"/>
  <c r="G80" i="1" s="1"/>
  <c r="I80" i="1" s="1"/>
  <c r="G178" i="1"/>
  <c r="I178" i="1" s="1"/>
  <c r="F14" i="30"/>
  <c r="G176" i="1" s="1"/>
  <c r="I176" i="1" s="1"/>
  <c r="G172" i="1"/>
  <c r="F14" i="29"/>
  <c r="G170" i="1" s="1"/>
  <c r="I170" i="1" s="1"/>
  <c r="G166" i="1"/>
  <c r="I166" i="1" s="1"/>
  <c r="F14" i="28"/>
  <c r="G164" i="1" s="1"/>
  <c r="I164" i="1" s="1"/>
  <c r="G160" i="1"/>
  <c r="I160" i="1" s="1"/>
  <c r="F14" i="27"/>
  <c r="G158" i="1" s="1"/>
  <c r="I158" i="1" s="1"/>
  <c r="G154" i="1"/>
  <c r="I154" i="1" s="1"/>
  <c r="F14" i="26"/>
  <c r="G152" i="1" s="1"/>
  <c r="I152" i="1" s="1"/>
  <c r="L148" i="1"/>
  <c r="N148" i="1" s="1"/>
  <c r="H14" i="25"/>
  <c r="L146" i="1" s="1"/>
  <c r="N146" i="1" s="1"/>
  <c r="G148" i="1"/>
  <c r="I148" i="1" s="1"/>
  <c r="F14" i="25"/>
  <c r="G146" i="1" s="1"/>
  <c r="I146" i="1" s="1"/>
  <c r="G142" i="1"/>
  <c r="I142" i="1" s="1"/>
  <c r="F14" i="24"/>
  <c r="G140" i="1" s="1"/>
  <c r="I140" i="1" s="1"/>
  <c r="G136" i="1"/>
  <c r="F14" i="23"/>
  <c r="G118" i="1"/>
  <c r="F14" i="20"/>
  <c r="G116" i="1" s="1"/>
  <c r="I116" i="1" s="1"/>
  <c r="L112" i="1"/>
  <c r="N112" i="1" s="1"/>
  <c r="H14" i="19"/>
  <c r="L110" i="1" s="1"/>
  <c r="N110" i="1" s="1"/>
  <c r="G112" i="1"/>
  <c r="I112" i="1" s="1"/>
  <c r="F14" i="19"/>
  <c r="G110" i="1" s="1"/>
  <c r="I110" i="1" s="1"/>
  <c r="L106" i="1"/>
  <c r="N106" i="1" s="1"/>
  <c r="H14" i="18"/>
  <c r="L104" i="1" s="1"/>
  <c r="N104" i="1" s="1"/>
  <c r="G106" i="1"/>
  <c r="F14" i="18"/>
  <c r="G104" i="1" s="1"/>
  <c r="I104" i="1" s="1"/>
  <c r="G100" i="1"/>
  <c r="F14" i="17"/>
  <c r="G98" i="1" s="1"/>
  <c r="I98" i="1" s="1"/>
  <c r="G94" i="1"/>
  <c r="I94" i="1" s="1"/>
  <c r="F14" i="16"/>
  <c r="G92" i="1" s="1"/>
  <c r="I92" i="1" s="1"/>
  <c r="G88" i="1"/>
  <c r="I88" i="1" s="1"/>
  <c r="F14" i="15"/>
  <c r="G86" i="1" s="1"/>
  <c r="I86" i="1" s="1"/>
  <c r="G76" i="1"/>
  <c r="F14" i="13"/>
  <c r="G74" i="1" s="1"/>
  <c r="I74" i="1" s="1"/>
  <c r="G70" i="1"/>
  <c r="I70" i="1" s="1"/>
  <c r="F14" i="12"/>
  <c r="G68" i="1" s="1"/>
  <c r="I68" i="1" s="1"/>
  <c r="G64" i="1"/>
  <c r="F14" i="11"/>
  <c r="G62" i="1" s="1"/>
  <c r="I62" i="1" s="1"/>
  <c r="L58" i="1"/>
  <c r="N58" i="1" s="1"/>
  <c r="H14" i="10"/>
  <c r="L56" i="1" s="1"/>
  <c r="N56" i="1" s="1"/>
  <c r="G58" i="1"/>
  <c r="I58" i="1" s="1"/>
  <c r="F14" i="10"/>
  <c r="G56" i="1" s="1"/>
  <c r="I56" i="1" s="1"/>
  <c r="L52" i="1"/>
  <c r="N52" i="1" s="1"/>
  <c r="H14" i="9"/>
  <c r="L50" i="1" s="1"/>
  <c r="N50" i="1" s="1"/>
  <c r="G52" i="1"/>
  <c r="I52" i="1" s="1"/>
  <c r="F14" i="9"/>
  <c r="G50" i="1" s="1"/>
  <c r="I50" i="1" s="1"/>
  <c r="G46" i="1"/>
  <c r="I46" i="1" s="1"/>
  <c r="F14" i="8"/>
  <c r="G44" i="1" s="1"/>
  <c r="I44" i="1" s="1"/>
  <c r="L40" i="1"/>
  <c r="N40" i="1" s="1"/>
  <c r="H14" i="7"/>
  <c r="L38" i="1" s="1"/>
  <c r="G40" i="1"/>
  <c r="I40" i="1" s="1"/>
  <c r="F14" i="7"/>
  <c r="G38" i="1" s="1"/>
  <c r="I38" i="1" s="1"/>
  <c r="G34" i="1"/>
  <c r="I34" i="1" s="1"/>
  <c r="F14" i="6"/>
  <c r="G32" i="1" s="1"/>
  <c r="I32" i="1" s="1"/>
  <c r="G28" i="1"/>
  <c r="I28" i="1" s="1"/>
  <c r="F14" i="5"/>
  <c r="G26" i="1" s="1"/>
  <c r="I26" i="1" s="1"/>
  <c r="F14" i="3"/>
  <c r="G14" i="1" s="1"/>
  <c r="G9" i="1"/>
  <c r="I9" i="1" s="1"/>
  <c r="F14" i="2"/>
  <c r="G8" i="1" s="1"/>
  <c r="I123" i="1"/>
  <c r="H16" i="30"/>
  <c r="H16" i="29"/>
  <c r="I172" i="1"/>
  <c r="H15" i="29"/>
  <c r="H16" i="28"/>
  <c r="H15" i="28"/>
  <c r="H16" i="27"/>
  <c r="H15" i="27"/>
  <c r="H15" i="26"/>
  <c r="H16" i="26"/>
  <c r="H15" i="25"/>
  <c r="H15" i="24"/>
  <c r="H17" i="24"/>
  <c r="L143" i="1" s="1"/>
  <c r="N143" i="1" s="1"/>
  <c r="H25" i="24"/>
  <c r="H15" i="23"/>
  <c r="I136" i="1"/>
  <c r="H16" i="23"/>
  <c r="I131" i="1"/>
  <c r="H16" i="22"/>
  <c r="H15" i="22"/>
  <c r="F25" i="22"/>
  <c r="F16" i="22" s="1"/>
  <c r="H16" i="21"/>
  <c r="H15" i="20"/>
  <c r="H16" i="20"/>
  <c r="I118" i="1"/>
  <c r="H15" i="19"/>
  <c r="H15" i="18"/>
  <c r="I106" i="1"/>
  <c r="H16" i="17"/>
  <c r="H15" i="17"/>
  <c r="I100" i="1"/>
  <c r="H16" i="16"/>
  <c r="H15" i="16"/>
  <c r="H21" i="15"/>
  <c r="H15" i="15" s="1"/>
  <c r="H25" i="15"/>
  <c r="H16" i="15" s="1"/>
  <c r="H15" i="14"/>
  <c r="I82" i="1"/>
  <c r="I76" i="1"/>
  <c r="H16" i="13"/>
  <c r="H15" i="13"/>
  <c r="H25" i="12"/>
  <c r="H15" i="12"/>
  <c r="H17" i="11"/>
  <c r="L65" i="1" s="1"/>
  <c r="N65" i="1" s="1"/>
  <c r="I64" i="1"/>
  <c r="H15" i="11"/>
  <c r="H25" i="11"/>
  <c r="H15" i="10"/>
  <c r="H15" i="9"/>
  <c r="H16" i="8"/>
  <c r="H15" i="8"/>
  <c r="H15" i="7"/>
  <c r="H16" i="6"/>
  <c r="H15" i="6"/>
  <c r="H25" i="5"/>
  <c r="H17" i="5"/>
  <c r="L29" i="1" s="1"/>
  <c r="N29" i="1" s="1"/>
  <c r="H15" i="5"/>
  <c r="H25" i="4"/>
  <c r="H17" i="4"/>
  <c r="L23" i="1" s="1"/>
  <c r="N23" i="1" s="1"/>
  <c r="H15" i="4"/>
  <c r="I23" i="1"/>
  <c r="H15" i="3"/>
  <c r="H14" i="3" s="1"/>
  <c r="L14" i="1" s="1"/>
  <c r="H15" i="2"/>
  <c r="H14" i="2" s="1"/>
  <c r="L8" i="1" s="1"/>
  <c r="N8" i="1" s="1"/>
  <c r="L178" i="1" l="1"/>
  <c r="N178" i="1" s="1"/>
  <c r="H14" i="30"/>
  <c r="L176" i="1" s="1"/>
  <c r="N176" i="1" s="1"/>
  <c r="L172" i="1"/>
  <c r="N172" i="1" s="1"/>
  <c r="H14" i="29"/>
  <c r="L170" i="1" s="1"/>
  <c r="N170" i="1" s="1"/>
  <c r="L166" i="1"/>
  <c r="N166" i="1" s="1"/>
  <c r="H14" i="28"/>
  <c r="L164" i="1" s="1"/>
  <c r="N164" i="1" s="1"/>
  <c r="L160" i="1"/>
  <c r="N160" i="1" s="1"/>
  <c r="H14" i="27"/>
  <c r="L158" i="1" s="1"/>
  <c r="N158" i="1" s="1"/>
  <c r="L154" i="1"/>
  <c r="N154" i="1" s="1"/>
  <c r="H14" i="26"/>
  <c r="L152" i="1" s="1"/>
  <c r="N152" i="1" s="1"/>
  <c r="L136" i="1"/>
  <c r="N136" i="1" s="1"/>
  <c r="H14" i="23"/>
  <c r="L130" i="1"/>
  <c r="N130" i="1" s="1"/>
  <c r="H14" i="22"/>
  <c r="L128" i="1" s="1"/>
  <c r="N128" i="1" s="1"/>
  <c r="G130" i="1"/>
  <c r="F14" i="22"/>
  <c r="G128" i="1" s="1"/>
  <c r="I128" i="1" s="1"/>
  <c r="L124" i="1"/>
  <c r="N124" i="1" s="1"/>
  <c r="H14" i="21"/>
  <c r="L122" i="1" s="1"/>
  <c r="N122" i="1" s="1"/>
  <c r="L118" i="1"/>
  <c r="N118" i="1" s="1"/>
  <c r="H14" i="20"/>
  <c r="L116" i="1" s="1"/>
  <c r="N116" i="1" s="1"/>
  <c r="L100" i="1"/>
  <c r="N100" i="1" s="1"/>
  <c r="H14" i="17"/>
  <c r="L98" i="1" s="1"/>
  <c r="N98" i="1" s="1"/>
  <c r="L94" i="1"/>
  <c r="N94" i="1" s="1"/>
  <c r="H14" i="16"/>
  <c r="L92" i="1" s="1"/>
  <c r="N92" i="1" s="1"/>
  <c r="L88" i="1"/>
  <c r="N88" i="1" s="1"/>
  <c r="H14" i="15"/>
  <c r="L86" i="1" s="1"/>
  <c r="N86" i="1" s="1"/>
  <c r="L76" i="1"/>
  <c r="N76" i="1" s="1"/>
  <c r="H14" i="13"/>
  <c r="L74" i="1" s="1"/>
  <c r="N74" i="1" s="1"/>
  <c r="L46" i="1"/>
  <c r="N46" i="1" s="1"/>
  <c r="H14" i="8"/>
  <c r="L44" i="1" s="1"/>
  <c r="L34" i="1"/>
  <c r="N34" i="1" s="1"/>
  <c r="H14" i="6"/>
  <c r="L32" i="1" s="1"/>
  <c r="N32" i="1" s="1"/>
  <c r="M18" i="1"/>
  <c r="M16" i="1"/>
  <c r="N14" i="1"/>
  <c r="M15" i="1"/>
  <c r="H16" i="1"/>
  <c r="H15" i="1"/>
  <c r="I14" i="1"/>
  <c r="H18" i="1"/>
  <c r="M10" i="1"/>
  <c r="M12" i="1"/>
  <c r="H12" i="1"/>
  <c r="H10" i="1"/>
  <c r="I8" i="1"/>
  <c r="H9" i="1"/>
  <c r="L171" i="1"/>
  <c r="L165" i="1"/>
  <c r="L159" i="1"/>
  <c r="L153" i="1"/>
  <c r="L147" i="1"/>
  <c r="H16" i="24"/>
  <c r="L141" i="1"/>
  <c r="L135" i="1"/>
  <c r="I130" i="1"/>
  <c r="L129" i="1"/>
  <c r="L117" i="1"/>
  <c r="L111" i="1"/>
  <c r="L105" i="1"/>
  <c r="L99" i="1"/>
  <c r="L93" i="1"/>
  <c r="L87" i="1"/>
  <c r="L81" i="1"/>
  <c r="L75" i="1"/>
  <c r="H16" i="12"/>
  <c r="L69" i="1"/>
  <c r="H16" i="11"/>
  <c r="L63" i="1"/>
  <c r="L57" i="1"/>
  <c r="L51" i="1"/>
  <c r="L45" i="1"/>
  <c r="L39" i="1"/>
  <c r="L33" i="1"/>
  <c r="L27" i="1"/>
  <c r="H16" i="5"/>
  <c r="H16" i="4"/>
  <c r="L22" i="1" s="1"/>
  <c r="N22" i="1" s="1"/>
  <c r="L21" i="1"/>
  <c r="L15" i="1"/>
  <c r="L9" i="1"/>
  <c r="L142" i="1" l="1"/>
  <c r="N142" i="1" s="1"/>
  <c r="H14" i="24"/>
  <c r="L140" i="1" s="1"/>
  <c r="N140" i="1" s="1"/>
  <c r="L134" i="1"/>
  <c r="N134" i="1" s="1"/>
  <c r="G134" i="1"/>
  <c r="I134" i="1" s="1"/>
  <c r="L70" i="1"/>
  <c r="N70" i="1" s="1"/>
  <c r="H14" i="12"/>
  <c r="L68" i="1" s="1"/>
  <c r="N68" i="1" s="1"/>
  <c r="L64" i="1"/>
  <c r="N64" i="1" s="1"/>
  <c r="H14" i="11"/>
  <c r="L62" i="1" s="1"/>
  <c r="N62" i="1" s="1"/>
  <c r="L28" i="1"/>
  <c r="N28" i="1" s="1"/>
  <c r="H14" i="5"/>
  <c r="L26" i="1" s="1"/>
  <c r="N26" i="1" s="1"/>
  <c r="H14" i="4"/>
  <c r="L20" i="1" s="1"/>
  <c r="N20" i="1" s="1"/>
  <c r="M9" i="1"/>
</calcChain>
</file>

<file path=xl/sharedStrings.xml><?xml version="1.0" encoding="utf-8"?>
<sst xmlns="http://schemas.openxmlformats.org/spreadsheetml/2006/main" count="2684" uniqueCount="133">
  <si>
    <t>Шифр расценки ТСН-2001</t>
  </si>
  <si>
    <t>Наименование статей затрат расценки ТСН-2001</t>
  </si>
  <si>
    <t>Ед. изм.</t>
  </si>
  <si>
    <t>В базисных ценах по состоянию на 01.01.2000 г.</t>
  </si>
  <si>
    <t>В текущих ценах по состоянию на Декабрь 2020 г.</t>
  </si>
  <si>
    <t>До подго-товки КОМ</t>
  </si>
  <si>
    <t>Удель- ный вес показа- теля в прямых затра- тах, %</t>
  </si>
  <si>
    <t>После подго-товки КОМ</t>
  </si>
  <si>
    <t>Разница, %  (гр.6-гр.4)/гр.4</t>
  </si>
  <si>
    <t>После подготовки КОМ</t>
  </si>
  <si>
    <t>Разница, %  (гр.11-гр.9)/гр.9</t>
  </si>
  <si>
    <t>2</t>
  </si>
  <si>
    <t>3</t>
  </si>
  <si>
    <t>Прямые затраты:</t>
  </si>
  <si>
    <t>руб.</t>
  </si>
  <si>
    <t>заработная плата рабочих</t>
  </si>
  <si>
    <t>эксплуатация машин,</t>
  </si>
  <si>
    <t>в том числе заработная плата машинистов</t>
  </si>
  <si>
    <t>материальные ресурсы</t>
  </si>
  <si>
    <t>Сравнительный анализ показателей прямых затрат и составляющих их элементов в составе расценок таблицы ТСН 4.37-5</t>
  </si>
  <si>
    <t>СМЕТНЫЙ РАСЧЕТ ЗАТРАТ</t>
  </si>
  <si>
    <t>Шифр по ТСН-2001</t>
  </si>
  <si>
    <t>Наименование ресурсов</t>
  </si>
  <si>
    <t>Сметная норма</t>
  </si>
  <si>
    <t>В базисном уровне цен по состоянию на 01.01.2000 г., руб.</t>
  </si>
  <si>
    <t>В текущем уровне цен по состоянию на Декабрь 2020 г., руб.</t>
  </si>
  <si>
    <t xml:space="preserve">   </t>
  </si>
  <si>
    <t>цена</t>
  </si>
  <si>
    <t>стоимость</t>
  </si>
  <si>
    <t>Сборник 37. Оборудование общего назначения</t>
  </si>
  <si>
    <t>Отдел 1.1. Монтаж оборудования общего назначения</t>
  </si>
  <si>
    <t>Раздел 1.1.3. Гидравлические испытания сосудов и аппаратов</t>
  </si>
  <si>
    <t>Таблица 37-5. Гидравлические испытания сосудов и аппаратов</t>
  </si>
  <si>
    <t>4.37-5-1</t>
  </si>
  <si>
    <t>Гидравлическое испытание аппарата с внутренней трубчаткой вместимостью до 0,2 м3</t>
  </si>
  <si>
    <t>Измеритель: 1 шт.</t>
  </si>
  <si>
    <t>Затраты труда и заработная плата</t>
  </si>
  <si>
    <t>Разряд 3,2</t>
  </si>
  <si>
    <t>чел.-ч</t>
  </si>
  <si>
    <t>Итого</t>
  </si>
  <si>
    <t>Эксплуатация машин и механизмов</t>
  </si>
  <si>
    <t>2.1-17-7</t>
  </si>
  <si>
    <t>Агрегаты наполнительно-опрессовочные для труб, производительность до 300 м3/час</t>
  </si>
  <si>
    <t>маш.-ч.</t>
  </si>
  <si>
    <t>ЗПМ</t>
  </si>
  <si>
    <t>Материальные ресурсы, учтенные расценкой</t>
  </si>
  <si>
    <t>1.1-1-118</t>
  </si>
  <si>
    <t>Вода</t>
  </si>
  <si>
    <t>м3</t>
  </si>
  <si>
    <t>1.1-1-2623</t>
  </si>
  <si>
    <t>Болты строительные с шестигранной головкой, диаметр резьбы 12 мм</t>
  </si>
  <si>
    <t>т</t>
  </si>
  <si>
    <t>1.18-7-1</t>
  </si>
  <si>
    <t>Прокладка уплотнительная паронитовая, толщина 0,5-2,5 мм</t>
  </si>
  <si>
    <t/>
  </si>
  <si>
    <t>Заглушки инвентарные металлические</t>
  </si>
  <si>
    <t>кг</t>
  </si>
  <si>
    <t xml:space="preserve">- </t>
  </si>
  <si>
    <t>1 шт.</t>
  </si>
  <si>
    <t>4.37-5-2</t>
  </si>
  <si>
    <t>Гидравлическое испытание аппарата с внутренней трубчаткой вместимостью от 0,2 м3 до 1 м3</t>
  </si>
  <si>
    <t>4.37-5-3</t>
  </si>
  <si>
    <t>Гидравлическое испытание аппарата с внутренней трубчаткой вместимостью от 1 м3 до 5 м3</t>
  </si>
  <si>
    <t>4.37-5-4</t>
  </si>
  <si>
    <t>Гидравлическое испытание аппарата с внутренней трубчаткой вместимостью от 5 м3 до 10 м3</t>
  </si>
  <si>
    <t>4.37-5-5</t>
  </si>
  <si>
    <t>Гидравлическое испытание аппарата с внутренней трубчаткой вместимостью от 10 м3 до 20 м3</t>
  </si>
  <si>
    <t>4.37-5-6</t>
  </si>
  <si>
    <t>Гидравлическое испытание аппарата с внутренней трубчаткой вместимостью от 20 м3 до 30 м3</t>
  </si>
  <si>
    <t>4.37-5-7</t>
  </si>
  <si>
    <t>Гидравлическое испытание аппарата с внутренней трубчаткой вместимостью от 30 м3 до 50 м3</t>
  </si>
  <si>
    <t>4.37-5-8</t>
  </si>
  <si>
    <t>Гидравлическое испытание аппарата с внутренней трубчаткой вместимостью от 50 м3 до 70 м3</t>
  </si>
  <si>
    <t>4.37-5-9</t>
  </si>
  <si>
    <t>Гидравлическое испытание аппарата или сосуда горизонтального или вертикального, работающего без давления, вместимостью до 0,3 м3</t>
  </si>
  <si>
    <t>4.37-5-10</t>
  </si>
  <si>
    <t>Гидравлическое испытание аппарата или сосуда горизонтального или вертикального, работающего без давления, вместимостью от 0,3 м3 до 1 м3</t>
  </si>
  <si>
    <t>4.37-5-11</t>
  </si>
  <si>
    <t>Гидравлическое испытание аппарата или сосуда горизонтального или вертикального, работающего без давления, вместимостью от 1 м3 до 2 м3</t>
  </si>
  <si>
    <t>4.37-5-12</t>
  </si>
  <si>
    <t>Гидравлическое испытание аппарата или сосуда горизонтального или вертикального, работающего без давления, вместимостью от 2 м3 до 5 м3</t>
  </si>
  <si>
    <t>4.37-5-13</t>
  </si>
  <si>
    <t>Гидравлическое испытание аппарата или сосуда горизонтального или вертикального, работающего без давления, вместимостью от 5 м3 до 10 м3</t>
  </si>
  <si>
    <t>4.37-5-14</t>
  </si>
  <si>
    <t>Гидравлическое испытание аппарата или сосуда горизонтального или вертикального, работающего без давления, вместимостью от 10 м3 до 15 м3</t>
  </si>
  <si>
    <t>4.37-5-15</t>
  </si>
  <si>
    <t>Гидравлическое испытание аппарата или сосуда горизонтального или вертикального, работающего без давления, вместимостью от 15 м3 до 20 м3</t>
  </si>
  <si>
    <t>4.37-5-16</t>
  </si>
  <si>
    <t>Гидравлическое испытание аппарата или сосуда горизонтального или вертикального, работающего без давления, вместимостью от 20 м3 до 25 м3</t>
  </si>
  <si>
    <t>4.37-5-17</t>
  </si>
  <si>
    <t>Гидравлическое испытание аппарата или сосуда горизонтального или вертикального, работающего без давления, вместимостью от 25 м3 до 50 м3</t>
  </si>
  <si>
    <t>4.37-5-18</t>
  </si>
  <si>
    <t>Гидравлическое испытание аппарата или сосуда горизонтального или вертикального, работающего под давлением, вместимостью до 0,2 м3</t>
  </si>
  <si>
    <t>4.37-5-19</t>
  </si>
  <si>
    <t>Гидравлическое испытание аппарата или сосуда горизонтального или вертикального, работающего под давлением, вместимостью от 0,2 м3 до 0,5 м3</t>
  </si>
  <si>
    <t>4.37-5-20</t>
  </si>
  <si>
    <t>Гидравлическое испытание аппарата или сосуда горизонтального или вертикального, работающего под давлением, вместимостью от 0,5 м3 до 0,8 м3</t>
  </si>
  <si>
    <t>4.37-5-21</t>
  </si>
  <si>
    <t>Гидравлическое испытание аппарата или сосуда горизонтального или вертикального, работающего под давлением, вместимостью от 0,8 м3 до 1,2 м3</t>
  </si>
  <si>
    <t>4.37-5-22</t>
  </si>
  <si>
    <t>Гидравлическое испытание аппарата или сосуда горизонтального или вертикального, работающего под давлением, вместимостью от 1,2 м3 до 5 м3</t>
  </si>
  <si>
    <t>4.37-5-23</t>
  </si>
  <si>
    <t>Гидравлическое испытание аппарата или сосуда горизонтального или вертикального, работающего под давлением, вместимостью от 5 м3 до 10 м3</t>
  </si>
  <si>
    <t>4.37-5-24</t>
  </si>
  <si>
    <t>Гидравлическое испытание аппарата или сосуда горизонтального или вертикального, работающего под давлением, вместимостью от 10 м3 до 15 м3</t>
  </si>
  <si>
    <t>4.37-5-25</t>
  </si>
  <si>
    <t>Гидравлическое испытание аппарата или сосуда горизонтального или вертикального, работающего под давлением, вместимостью от 15 м3 до 25 м3</t>
  </si>
  <si>
    <t>4.37-5-26</t>
  </si>
  <si>
    <t>Гидравлическое испытание аппарата или сосуда горизонтального или вертикального, работающего под давлением, вместимостью от 25 м3 до 40 м3</t>
  </si>
  <si>
    <t>4.37-5-27</t>
  </si>
  <si>
    <t>Гидравлическое испытание аппарата или сосуда горизонтального или вертикального, работающего под давлением, вместимостью от 40 м3 до 50 м3</t>
  </si>
  <si>
    <t>4.37-5-28</t>
  </si>
  <si>
    <t>Гидравлическое испытание аппарата или сосуда горизонтального или вертикального, работающего под давлением, вместимостью от 50 м3 до 100 м3</t>
  </si>
  <si>
    <t>4.37-5-29</t>
  </si>
  <si>
    <t>Гидравлическое испытание аппарата или сосуда горизонтального или вертикального, работающего под давлением, вместимостью от 100 м3 до 200 м3</t>
  </si>
  <si>
    <t>Наименование статей затрат, ресурсов</t>
  </si>
  <si>
    <t>эксплуатация машин</t>
  </si>
  <si>
    <t>Затраты труда рабочих</t>
  </si>
  <si>
    <r>
      <t>Измеритель:</t>
    </r>
    <r>
      <rPr>
        <sz val="10"/>
        <color theme="1"/>
        <rFont val="Times New Roman"/>
        <family val="1"/>
        <charset val="204"/>
      </rPr>
      <t xml:space="preserve"> 1 шт.</t>
    </r>
  </si>
  <si>
    <t>Машины и механизмы</t>
  </si>
  <si>
    <t>Материальные ресурсы</t>
  </si>
  <si>
    <t>продолжение таблицы 4.37-5</t>
  </si>
  <si>
    <t>окончание таблицы 4.37-5</t>
  </si>
  <si>
    <t>Проект норм и расценок в составе таблицы 4.37-5</t>
  </si>
  <si>
    <t>Шифр ресурса</t>
  </si>
  <si>
    <t>Сметные расчеты затрат</t>
  </si>
  <si>
    <t>«Гидравлические испытания сосудов и аппаратов»</t>
  </si>
  <si>
    <t>Приложение 8.7.4</t>
  </si>
  <si>
    <t>к расценкам в составе проекта таблицы ТСН-2001 4.37-5</t>
  </si>
  <si>
    <t>Приложение 8.7.5</t>
  </si>
  <si>
    <t>Приложение 8.4.6</t>
  </si>
  <si>
    <t>2.1-30-67</t>
  </si>
  <si>
    <t>Прессы гидравлические с электроприводом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</si>
</sst>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#,##0.00;\-#,##0.00;\-\ "/>
    <numFmt numFmtId="165" formatCode="General;\ General;\-\ "/>
    <numFmt numFmtId="166" formatCode="_-* #,##0.00_-;\-* #,##0.00_-;_-* &quot;-&quot;??_-;_-@_-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sz val="11"/>
      <color theme="1"/>
      <name val="Times New Roman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92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2" fillId="0" borderId="0"/>
    <xf numFmtId="0" fontId="1" fillId="0" borderId="0"/>
    <xf numFmtId="0" fontId="19" fillId="0" borderId="0"/>
    <xf numFmtId="0" fontId="1" fillId="0" borderId="0"/>
    <xf numFmtId="0" fontId="20" fillId="0" borderId="0"/>
    <xf numFmtId="0" fontId="20" fillId="0" borderId="0"/>
    <xf numFmtId="0" fontId="22" fillId="0" borderId="0"/>
    <xf numFmtId="0" fontId="23" fillId="0" borderId="0"/>
    <xf numFmtId="0" fontId="1" fillId="0" borderId="0"/>
    <xf numFmtId="0" fontId="24" fillId="0" borderId="0"/>
    <xf numFmtId="0" fontId="24" fillId="0" borderId="0"/>
    <xf numFmtId="0" fontId="2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9" fillId="0" borderId="0"/>
    <xf numFmtId="0" fontId="1" fillId="0" borderId="0"/>
    <xf numFmtId="0" fontId="24" fillId="0" borderId="0"/>
    <xf numFmtId="0" fontId="1" fillId="0" borderId="0"/>
    <xf numFmtId="0" fontId="19" fillId="0" borderId="0"/>
    <xf numFmtId="0" fontId="21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4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>
      <alignment vertical="top"/>
      <protection locked="0"/>
    </xf>
    <xf numFmtId="9" fontId="2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0"/>
    <xf numFmtId="0" fontId="22" fillId="0" borderId="0"/>
    <xf numFmtId="166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5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/>
  </cellStyleXfs>
  <cellXfs count="153">
    <xf numFmtId="0" fontId="0" fillId="0" borderId="0" xfId="0"/>
    <xf numFmtId="0" fontId="3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49" fontId="5" fillId="0" borderId="6" xfId="3" applyNumberFormat="1" applyFont="1" applyFill="1" applyBorder="1" applyAlignment="1">
      <alignment horizontal="center" vertical="center" wrapText="1"/>
    </xf>
    <xf numFmtId="0" fontId="5" fillId="0" borderId="6" xfId="3" applyNumberFormat="1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left" vertical="top"/>
    </xf>
    <xf numFmtId="0" fontId="6" fillId="0" borderId="6" xfId="2" applyFont="1" applyFill="1" applyBorder="1" applyAlignment="1">
      <alignment horizontal="left" vertical="top" wrapText="1"/>
    </xf>
    <xf numFmtId="49" fontId="7" fillId="0" borderId="6" xfId="3" applyNumberFormat="1" applyFont="1" applyFill="1" applyBorder="1" applyAlignment="1">
      <alignment horizontal="center" wrapText="1"/>
    </xf>
    <xf numFmtId="0" fontId="5" fillId="0" borderId="6" xfId="3" applyNumberFormat="1" applyFont="1" applyFill="1" applyBorder="1" applyAlignment="1">
      <alignment horizontal="right" wrapText="1"/>
    </xf>
    <xf numFmtId="4" fontId="5" fillId="0" borderId="6" xfId="3" applyNumberFormat="1" applyFont="1" applyFill="1" applyBorder="1" applyAlignment="1">
      <alignment horizontal="right" wrapText="1"/>
    </xf>
    <xf numFmtId="4" fontId="8" fillId="0" borderId="6" xfId="3" applyNumberFormat="1" applyFont="1" applyFill="1" applyBorder="1" applyAlignment="1">
      <alignment horizontal="left" vertical="top"/>
    </xf>
    <xf numFmtId="0" fontId="9" fillId="0" borderId="6" xfId="1" applyFont="1" applyFill="1" applyBorder="1" applyAlignment="1">
      <alignment horizontal="left" vertical="top" wrapText="1"/>
    </xf>
    <xf numFmtId="0" fontId="9" fillId="0" borderId="6" xfId="1" applyFont="1" applyFill="1" applyBorder="1" applyAlignment="1">
      <alignment horizontal="center" wrapText="1"/>
    </xf>
    <xf numFmtId="4" fontId="9" fillId="0" borderId="6" xfId="1" applyNumberFormat="1" applyFont="1" applyFill="1" applyBorder="1" applyAlignment="1">
      <alignment horizontal="right" wrapText="1"/>
    </xf>
    <xf numFmtId="0" fontId="9" fillId="0" borderId="6" xfId="1" applyFont="1" applyFill="1" applyBorder="1" applyAlignment="1">
      <alignment horizontal="left" vertical="top" wrapText="1" indent="1"/>
    </xf>
    <xf numFmtId="4" fontId="10" fillId="0" borderId="6" xfId="1" applyNumberFormat="1" applyFont="1" applyFill="1" applyBorder="1" applyAlignment="1">
      <alignment horizontal="right" wrapText="1"/>
    </xf>
    <xf numFmtId="0" fontId="3" fillId="0" borderId="0" xfId="1" applyFont="1" applyFill="1" applyAlignment="1">
      <alignment horizontal="left" vertical="top" wrapText="1"/>
    </xf>
    <xf numFmtId="0" fontId="9" fillId="0" borderId="0" xfId="1" applyFont="1" applyFill="1" applyAlignment="1">
      <alignment vertical="top"/>
    </xf>
    <xf numFmtId="164" fontId="9" fillId="0" borderId="0" xfId="1" applyNumberFormat="1" applyFont="1" applyFill="1" applyAlignment="1"/>
    <xf numFmtId="0" fontId="9" fillId="0" borderId="0" xfId="1" applyFont="1" applyFill="1" applyAlignment="1">
      <alignment vertical="top" wrapText="1"/>
    </xf>
    <xf numFmtId="0" fontId="3" fillId="0" borderId="0" xfId="1" applyFont="1" applyFill="1" applyAlignment="1">
      <alignment horizontal="center" vertical="top"/>
    </xf>
    <xf numFmtId="0" fontId="3" fillId="0" borderId="0" xfId="1" applyFont="1" applyFill="1" applyAlignment="1">
      <alignment horizontal="center" vertical="top" wrapText="1"/>
    </xf>
    <xf numFmtId="0" fontId="3" fillId="0" borderId="0" xfId="1" applyFont="1" applyFill="1" applyAlignment="1">
      <alignment horizontal="right" vertical="top"/>
    </xf>
    <xf numFmtId="0" fontId="3" fillId="0" borderId="0" xfId="1" applyFont="1" applyFill="1" applyAlignment="1">
      <alignment horizontal="left" vertical="top"/>
    </xf>
    <xf numFmtId="0" fontId="9" fillId="0" borderId="0" xfId="1" applyFont="1" applyFill="1" applyAlignment="1">
      <alignment horizontal="center"/>
    </xf>
    <xf numFmtId="0" fontId="9" fillId="0" borderId="0" xfId="1" applyFont="1" applyFill="1" applyAlignment="1">
      <alignment horizontal="left" vertical="top" wrapText="1"/>
    </xf>
    <xf numFmtId="0" fontId="3" fillId="0" borderId="0" xfId="1" applyFont="1" applyFill="1" applyAlignment="1">
      <alignment vertical="top"/>
    </xf>
    <xf numFmtId="0" fontId="9" fillId="0" borderId="0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49" fontId="9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center" wrapText="1"/>
    </xf>
    <xf numFmtId="4" fontId="3" fillId="0" borderId="0" xfId="1" applyNumberFormat="1" applyFont="1" applyFill="1" applyBorder="1" applyAlignment="1">
      <alignment horizontal="right"/>
    </xf>
    <xf numFmtId="0" fontId="4" fillId="0" borderId="0" xfId="1" applyFont="1" applyFill="1" applyAlignment="1">
      <alignment vertical="top"/>
    </xf>
    <xf numFmtId="4" fontId="3" fillId="0" borderId="0" xfId="1" applyNumberFormat="1" applyFont="1" applyFill="1" applyBorder="1" applyAlignment="1">
      <alignment horizontal="right" wrapText="1"/>
    </xf>
    <xf numFmtId="0" fontId="9" fillId="0" borderId="0" xfId="1" applyFont="1" applyFill="1" applyBorder="1" applyAlignment="1">
      <alignment horizontal="left" vertical="top"/>
    </xf>
    <xf numFmtId="0" fontId="9" fillId="0" borderId="0" xfId="1" applyFont="1" applyFill="1" applyBorder="1" applyAlignment="1">
      <alignment horizontal="center" wrapText="1"/>
    </xf>
    <xf numFmtId="4" fontId="9" fillId="0" borderId="0" xfId="1" applyNumberFormat="1" applyFont="1" applyFill="1" applyBorder="1" applyAlignment="1">
      <alignment horizontal="right"/>
    </xf>
    <xf numFmtId="4" fontId="9" fillId="0" borderId="0" xfId="1" applyNumberFormat="1" applyFont="1" applyFill="1" applyAlignment="1">
      <alignment vertical="top"/>
    </xf>
    <xf numFmtId="4" fontId="9" fillId="0" borderId="0" xfId="1" applyNumberFormat="1" applyFont="1" applyFill="1" applyBorder="1" applyAlignment="1">
      <alignment horizontal="right" wrapText="1"/>
    </xf>
    <xf numFmtId="0" fontId="9" fillId="0" borderId="0" xfId="1" applyFont="1" applyFill="1" applyBorder="1" applyAlignment="1">
      <alignment horizontal="left" vertical="top" wrapText="1" indent="1"/>
    </xf>
    <xf numFmtId="4" fontId="10" fillId="0" borderId="0" xfId="1" applyNumberFormat="1" applyFont="1" applyFill="1" applyBorder="1" applyAlignment="1">
      <alignment horizontal="right"/>
    </xf>
    <xf numFmtId="4" fontId="10" fillId="0" borderId="0" xfId="1" applyNumberFormat="1" applyFont="1" applyFill="1" applyAlignment="1">
      <alignment vertical="top"/>
    </xf>
    <xf numFmtId="4" fontId="3" fillId="0" borderId="0" xfId="1" applyNumberFormat="1" applyFont="1" applyFill="1" applyAlignment="1">
      <alignment vertical="top"/>
    </xf>
    <xf numFmtId="4" fontId="3" fillId="0" borderId="0" xfId="1" applyNumberFormat="1" applyFont="1" applyFill="1" applyAlignment="1">
      <alignment vertical="top" wrapText="1"/>
    </xf>
    <xf numFmtId="49" fontId="9" fillId="0" borderId="0" xfId="1" applyNumberFormat="1" applyFont="1" applyFill="1" applyBorder="1" applyAlignment="1">
      <alignment horizontal="right" vertical="top"/>
    </xf>
    <xf numFmtId="0" fontId="9" fillId="0" borderId="0" xfId="1" applyFont="1" applyFill="1" applyAlignment="1">
      <alignment horizontal="center" wrapText="1"/>
    </xf>
    <xf numFmtId="0" fontId="9" fillId="0" borderId="0" xfId="1" applyNumberFormat="1" applyFont="1" applyFill="1" applyAlignment="1">
      <alignment horizontal="right"/>
    </xf>
    <xf numFmtId="164" fontId="9" fillId="0" borderId="0" xfId="1" applyNumberFormat="1" applyFont="1" applyFill="1" applyAlignment="1">
      <alignment horizontal="right"/>
    </xf>
    <xf numFmtId="49" fontId="9" fillId="0" borderId="0" xfId="1" applyNumberFormat="1" applyFont="1" applyFill="1" applyAlignment="1">
      <alignment horizontal="right" vertical="top"/>
    </xf>
    <xf numFmtId="49" fontId="9" fillId="0" borderId="0" xfId="1" applyNumberFormat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right" vertical="top"/>
    </xf>
    <xf numFmtId="0" fontId="3" fillId="0" borderId="0" xfId="1" applyFont="1" applyFill="1" applyAlignment="1">
      <alignment horizontal="center" wrapText="1"/>
    </xf>
    <xf numFmtId="0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49" fontId="3" fillId="0" borderId="0" xfId="1" applyNumberFormat="1" applyFont="1" applyFill="1" applyAlignment="1">
      <alignment horizontal="left" vertical="top"/>
    </xf>
    <xf numFmtId="0" fontId="6" fillId="0" borderId="0" xfId="2" applyFont="1" applyFill="1" applyAlignment="1">
      <alignment horizontal="right" vertical="top"/>
    </xf>
    <xf numFmtId="0" fontId="11" fillId="0" borderId="0" xfId="2" applyFont="1"/>
    <xf numFmtId="0" fontId="11" fillId="0" borderId="0" xfId="2" applyFont="1" applyAlignment="1">
      <alignment horizontal="left" vertical="top" wrapText="1"/>
    </xf>
    <xf numFmtId="0" fontId="11" fillId="0" borderId="0" xfId="2" applyFont="1" applyAlignment="1">
      <alignment wrapText="1"/>
    </xf>
    <xf numFmtId="0" fontId="12" fillId="0" borderId="0" xfId="2" applyFont="1"/>
    <xf numFmtId="0" fontId="12" fillId="0" borderId="0" xfId="2" applyFont="1" applyAlignment="1">
      <alignment wrapText="1"/>
    </xf>
    <xf numFmtId="0" fontId="12" fillId="0" borderId="0" xfId="2" applyFont="1" applyAlignment="1">
      <alignment horizontal="left" vertical="top"/>
    </xf>
    <xf numFmtId="0" fontId="11" fillId="0" borderId="7" xfId="2" applyFont="1" applyBorder="1" applyAlignment="1">
      <alignment horizontal="center" vertical="top"/>
    </xf>
    <xf numFmtId="0" fontId="12" fillId="0" borderId="0" xfId="2" applyFont="1" applyAlignment="1">
      <alignment horizontal="left" vertical="top" wrapText="1"/>
    </xf>
    <xf numFmtId="0" fontId="11" fillId="3" borderId="7" xfId="2" applyFont="1" applyFill="1" applyBorder="1" applyAlignment="1">
      <alignment horizontal="center" vertical="center" wrapText="1"/>
    </xf>
    <xf numFmtId="0" fontId="11" fillId="3" borderId="7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49" fontId="12" fillId="0" borderId="7" xfId="2" applyNumberFormat="1" applyFont="1" applyBorder="1"/>
    <xf numFmtId="49" fontId="11" fillId="0" borderId="7" xfId="2" applyNumberFormat="1" applyFont="1" applyBorder="1" applyAlignment="1">
      <alignment horizontal="left" vertical="top" wrapText="1"/>
    </xf>
    <xf numFmtId="49" fontId="11" fillId="0" borderId="7" xfId="2" applyNumberFormat="1" applyFont="1" applyBorder="1" applyAlignment="1">
      <alignment horizontal="center"/>
    </xf>
    <xf numFmtId="164" fontId="11" fillId="0" borderId="7" xfId="2" applyNumberFormat="1" applyFont="1" applyBorder="1" applyAlignment="1">
      <alignment horizontal="right"/>
    </xf>
    <xf numFmtId="49" fontId="12" fillId="0" borderId="7" xfId="2" applyNumberFormat="1" applyFont="1" applyBorder="1" applyAlignment="1">
      <alignment horizontal="left" vertical="top" wrapText="1" indent="2"/>
    </xf>
    <xf numFmtId="49" fontId="12" fillId="0" borderId="7" xfId="2" applyNumberFormat="1" applyFont="1" applyBorder="1" applyAlignment="1">
      <alignment horizontal="center"/>
    </xf>
    <xf numFmtId="49" fontId="12" fillId="0" borderId="7" xfId="2" applyNumberFormat="1" applyFont="1" applyBorder="1" applyAlignment="1">
      <alignment horizontal="left" vertical="top"/>
    </xf>
    <xf numFmtId="49" fontId="12" fillId="0" borderId="7" xfId="2" applyNumberFormat="1" applyFont="1" applyBorder="1" applyAlignment="1">
      <alignment horizontal="left" vertical="top" wrapText="1" indent="4"/>
    </xf>
    <xf numFmtId="165" fontId="12" fillId="0" borderId="7" xfId="2" applyNumberFormat="1" applyFont="1" applyBorder="1" applyAlignment="1">
      <alignment horizontal="right"/>
    </xf>
    <xf numFmtId="49" fontId="12" fillId="0" borderId="7" xfId="2" applyNumberFormat="1" applyFont="1" applyBorder="1" applyAlignment="1">
      <alignment horizontal="left" vertical="top" wrapText="1"/>
    </xf>
    <xf numFmtId="49" fontId="12" fillId="0" borderId="0" xfId="2" applyNumberFormat="1" applyFont="1"/>
    <xf numFmtId="0" fontId="11" fillId="0" borderId="0" xfId="2" applyFont="1" applyAlignment="1">
      <alignment horizontal="left" vertical="top"/>
    </xf>
    <xf numFmtId="49" fontId="11" fillId="0" borderId="7" xfId="2" applyNumberFormat="1" applyFont="1" applyBorder="1" applyAlignment="1">
      <alignment horizontal="left" vertical="top"/>
    </xf>
    <xf numFmtId="0" fontId="12" fillId="0" borderId="0" xfId="2" applyFont="1" applyAlignment="1">
      <alignment horizontal="right"/>
    </xf>
    <xf numFmtId="0" fontId="11" fillId="3" borderId="7" xfId="2" applyNumberFormat="1" applyFont="1" applyFill="1" applyBorder="1" applyAlignment="1">
      <alignment horizontal="center" vertical="center" wrapText="1"/>
    </xf>
    <xf numFmtId="49" fontId="12" fillId="0" borderId="0" xfId="2" applyNumberFormat="1" applyFont="1" applyAlignment="1">
      <alignment horizontal="left" vertical="top" wrapText="1"/>
    </xf>
    <xf numFmtId="0" fontId="12" fillId="0" borderId="0" xfId="2" applyFont="1" applyAlignment="1">
      <alignment horizontal="right" vertical="top"/>
    </xf>
    <xf numFmtId="0" fontId="14" fillId="0" borderId="6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49" fontId="13" fillId="0" borderId="0" xfId="2" applyNumberFormat="1" applyFont="1"/>
    <xf numFmtId="49" fontId="14" fillId="0" borderId="0" xfId="2" applyNumberFormat="1" applyFont="1" applyAlignment="1">
      <alignment horizontal="left" vertical="top" wrapText="1"/>
    </xf>
    <xf numFmtId="49" fontId="14" fillId="0" borderId="0" xfId="2" applyNumberFormat="1" applyFont="1" applyAlignment="1">
      <alignment horizontal="center"/>
    </xf>
    <xf numFmtId="164" fontId="14" fillId="0" borderId="0" xfId="2" applyNumberFormat="1" applyFont="1" applyAlignment="1">
      <alignment horizontal="right"/>
    </xf>
    <xf numFmtId="0" fontId="13" fillId="0" borderId="0" xfId="2" applyFont="1"/>
    <xf numFmtId="49" fontId="13" fillId="0" borderId="0" xfId="2" applyNumberFormat="1" applyFont="1" applyAlignment="1">
      <alignment horizontal="left" vertical="top" wrapText="1" indent="2"/>
    </xf>
    <xf numFmtId="49" fontId="13" fillId="0" borderId="0" xfId="2" applyNumberFormat="1" applyFont="1" applyAlignment="1">
      <alignment horizontal="center"/>
    </xf>
    <xf numFmtId="164" fontId="13" fillId="0" borderId="0" xfId="2" applyNumberFormat="1" applyFont="1" applyAlignment="1">
      <alignment horizontal="right"/>
    </xf>
    <xf numFmtId="49" fontId="13" fillId="0" borderId="0" xfId="2" applyNumberFormat="1" applyFont="1" applyAlignment="1">
      <alignment horizontal="left" vertical="top"/>
    </xf>
    <xf numFmtId="49" fontId="13" fillId="0" borderId="0" xfId="2" applyNumberFormat="1" applyFont="1" applyAlignment="1">
      <alignment horizontal="left" vertical="top" wrapText="1" indent="4"/>
    </xf>
    <xf numFmtId="4" fontId="13" fillId="0" borderId="0" xfId="2" applyNumberFormat="1" applyFont="1" applyAlignment="1">
      <alignment horizontal="right"/>
    </xf>
    <xf numFmtId="49" fontId="13" fillId="0" borderId="0" xfId="2" applyNumberFormat="1" applyFont="1" applyAlignment="1">
      <alignment horizontal="left" vertical="top" wrapText="1"/>
    </xf>
    <xf numFmtId="165" fontId="13" fillId="0" borderId="0" xfId="2" applyNumberFormat="1" applyFont="1" applyAlignment="1">
      <alignment horizontal="right"/>
    </xf>
    <xf numFmtId="164" fontId="14" fillId="2" borderId="0" xfId="2" applyNumberFormat="1" applyFont="1" applyFill="1" applyAlignment="1">
      <alignment horizontal="right"/>
    </xf>
    <xf numFmtId="164" fontId="13" fillId="2" borderId="0" xfId="2" applyNumberFormat="1" applyFont="1" applyFill="1" applyAlignment="1">
      <alignment horizontal="right"/>
    </xf>
    <xf numFmtId="49" fontId="14" fillId="0" borderId="0" xfId="2" applyNumberFormat="1" applyFont="1" applyAlignment="1">
      <alignment horizontal="left" vertical="top"/>
    </xf>
    <xf numFmtId="49" fontId="15" fillId="0" borderId="0" xfId="2" applyNumberFormat="1" applyFont="1" applyAlignment="1">
      <alignment horizontal="left" vertical="top"/>
    </xf>
    <xf numFmtId="49" fontId="15" fillId="0" borderId="0" xfId="2" applyNumberFormat="1" applyFont="1" applyAlignment="1">
      <alignment horizontal="left" vertical="top" wrapText="1"/>
    </xf>
    <xf numFmtId="165" fontId="13" fillId="2" borderId="0" xfId="2" applyNumberFormat="1" applyFont="1" applyFill="1" applyAlignment="1">
      <alignment horizontal="right"/>
    </xf>
    <xf numFmtId="0" fontId="16" fillId="0" borderId="0" xfId="4" applyFont="1" applyAlignment="1">
      <alignment horizontal="right"/>
    </xf>
    <xf numFmtId="0" fontId="16" fillId="0" borderId="0" xfId="4" applyFont="1"/>
    <xf numFmtId="0" fontId="17" fillId="0" borderId="0" xfId="4" applyFont="1" applyAlignment="1">
      <alignment horizontal="center"/>
    </xf>
    <xf numFmtId="0" fontId="16" fillId="0" borderId="0" xfId="4" applyFont="1" applyAlignment="1">
      <alignment horizontal="center" vertical="top" wrapText="1"/>
    </xf>
    <xf numFmtId="0" fontId="18" fillId="0" borderId="0" xfId="4" applyFont="1" applyAlignment="1">
      <alignment horizontal="center" vertical="top" wrapText="1"/>
    </xf>
    <xf numFmtId="49" fontId="5" fillId="0" borderId="2" xfId="3" applyNumberFormat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left" vertical="top" wrapText="1"/>
    </xf>
    <xf numFmtId="4" fontId="3" fillId="0" borderId="6" xfId="1" applyNumberFormat="1" applyFont="1" applyFill="1" applyBorder="1" applyAlignment="1">
      <alignment horizontal="right" wrapText="1"/>
    </xf>
    <xf numFmtId="4" fontId="5" fillId="0" borderId="6" xfId="3" applyNumberFormat="1" applyFont="1" applyFill="1" applyBorder="1" applyAlignment="1">
      <alignment horizontal="right" vertical="top"/>
    </xf>
    <xf numFmtId="0" fontId="14" fillId="0" borderId="6" xfId="2" applyFont="1" applyFill="1" applyBorder="1" applyAlignment="1">
      <alignment horizontal="left" vertical="top"/>
    </xf>
    <xf numFmtId="0" fontId="3" fillId="0" borderId="6" xfId="3" applyNumberFormat="1" applyFont="1" applyFill="1" applyBorder="1" applyAlignment="1">
      <alignment horizontal="right" wrapText="1"/>
    </xf>
    <xf numFmtId="4" fontId="3" fillId="0" borderId="6" xfId="3" applyNumberFormat="1" applyFont="1" applyFill="1" applyBorder="1" applyAlignment="1">
      <alignment horizontal="right" wrapText="1"/>
    </xf>
    <xf numFmtId="4" fontId="3" fillId="0" borderId="6" xfId="3" applyNumberFormat="1" applyFont="1" applyFill="1" applyBorder="1" applyAlignment="1">
      <alignment horizontal="right" vertical="top"/>
    </xf>
    <xf numFmtId="0" fontId="6" fillId="0" borderId="0" xfId="2" applyFont="1" applyFill="1" applyAlignment="1">
      <alignment vertical="top"/>
    </xf>
    <xf numFmtId="0" fontId="6" fillId="0" borderId="0" xfId="2" applyFont="1" applyFill="1"/>
    <xf numFmtId="0" fontId="6" fillId="0" borderId="0" xfId="2" applyNumberFormat="1" applyFont="1" applyFill="1"/>
    <xf numFmtId="0" fontId="14" fillId="0" borderId="0" xfId="2" applyFont="1" applyFill="1"/>
    <xf numFmtId="0" fontId="14" fillId="0" borderId="0" xfId="2" applyNumberFormat="1" applyFont="1" applyFill="1"/>
    <xf numFmtId="0" fontId="6" fillId="0" borderId="6" xfId="2" applyFont="1" applyFill="1" applyBorder="1"/>
    <xf numFmtId="4" fontId="6" fillId="0" borderId="6" xfId="2" applyNumberFormat="1" applyFont="1" applyFill="1" applyBorder="1"/>
    <xf numFmtId="164" fontId="12" fillId="0" borderId="7" xfId="2" applyNumberFormat="1" applyFont="1" applyFill="1" applyBorder="1" applyAlignment="1">
      <alignment horizontal="right"/>
    </xf>
    <xf numFmtId="164" fontId="11" fillId="0" borderId="7" xfId="2" applyNumberFormat="1" applyFont="1" applyFill="1" applyBorder="1" applyAlignment="1">
      <alignment horizontal="right"/>
    </xf>
    <xf numFmtId="0" fontId="19" fillId="0" borderId="0" xfId="5"/>
    <xf numFmtId="0" fontId="9" fillId="0" borderId="6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left" vertical="top" wrapText="1"/>
    </xf>
    <xf numFmtId="0" fontId="3" fillId="0" borderId="0" xfId="1" applyFont="1" applyFill="1" applyAlignment="1">
      <alignment horizontal="center" vertical="top"/>
    </xf>
    <xf numFmtId="0" fontId="3" fillId="0" borderId="0" xfId="1" applyFont="1" applyFill="1" applyAlignment="1">
      <alignment horizontal="center" vertical="top" wrapText="1"/>
    </xf>
    <xf numFmtId="49" fontId="5" fillId="0" borderId="1" xfId="3" applyNumberFormat="1" applyFont="1" applyFill="1" applyBorder="1" applyAlignment="1">
      <alignment horizontal="center" vertical="center" wrapText="1"/>
    </xf>
    <xf numFmtId="49" fontId="5" fillId="0" borderId="5" xfId="3" applyNumberFormat="1" applyFont="1" applyFill="1" applyBorder="1" applyAlignment="1">
      <alignment horizontal="center" vertical="center" wrapText="1"/>
    </xf>
    <xf numFmtId="49" fontId="5" fillId="0" borderId="2" xfId="3" applyNumberFormat="1" applyFont="1" applyFill="1" applyBorder="1" applyAlignment="1">
      <alignment horizontal="center" vertical="center" wrapText="1"/>
    </xf>
    <xf numFmtId="49" fontId="5" fillId="0" borderId="3" xfId="3" applyNumberFormat="1" applyFont="1" applyFill="1" applyBorder="1" applyAlignment="1">
      <alignment horizontal="center" vertical="center" wrapText="1"/>
    </xf>
    <xf numFmtId="49" fontId="5" fillId="0" borderId="4" xfId="3" applyNumberFormat="1" applyFont="1" applyFill="1" applyBorder="1" applyAlignment="1">
      <alignment horizontal="center" vertical="center" wrapText="1"/>
    </xf>
    <xf numFmtId="0" fontId="12" fillId="0" borderId="7" xfId="2" applyFont="1" applyBorder="1" applyAlignment="1">
      <alignment horizontal="left" vertical="top" wrapText="1"/>
    </xf>
    <xf numFmtId="0" fontId="11" fillId="0" borderId="0" xfId="2" applyFont="1" applyAlignment="1">
      <alignment horizontal="left" vertical="top" wrapText="1"/>
    </xf>
    <xf numFmtId="49" fontId="14" fillId="0" borderId="0" xfId="2" applyNumberFormat="1" applyFont="1" applyAlignment="1">
      <alignment horizontal="center" vertical="top"/>
    </xf>
    <xf numFmtId="49" fontId="11" fillId="0" borderId="8" xfId="2" applyNumberFormat="1" applyFont="1" applyBorder="1" applyAlignment="1">
      <alignment horizontal="left" vertical="top"/>
    </xf>
    <xf numFmtId="49" fontId="12" fillId="0" borderId="9" xfId="2" applyNumberFormat="1" applyFont="1" applyBorder="1" applyAlignment="1">
      <alignment horizontal="left" vertical="top"/>
    </xf>
    <xf numFmtId="49" fontId="12" fillId="0" borderId="7" xfId="2" applyNumberFormat="1" applyFont="1" applyBorder="1" applyAlignment="1">
      <alignment horizontal="left" vertical="top" wrapText="1"/>
    </xf>
    <xf numFmtId="49" fontId="12" fillId="0" borderId="7" xfId="2" applyNumberFormat="1" applyFont="1" applyBorder="1" applyAlignment="1">
      <alignment horizontal="left" vertical="top" wrapText="1" indent="2"/>
    </xf>
    <xf numFmtId="49" fontId="12" fillId="0" borderId="7" xfId="2" applyNumberFormat="1" applyFont="1" applyBorder="1" applyAlignment="1">
      <alignment horizontal="left" vertical="top" wrapText="1" indent="4"/>
    </xf>
    <xf numFmtId="49" fontId="11" fillId="0" borderId="7" xfId="2" applyNumberFormat="1" applyFont="1" applyBorder="1" applyAlignment="1">
      <alignment horizontal="left" vertical="top" wrapText="1"/>
    </xf>
    <xf numFmtId="0" fontId="11" fillId="3" borderId="7" xfId="2" applyFont="1" applyFill="1" applyBorder="1" applyAlignment="1">
      <alignment horizontal="center" vertical="center"/>
    </xf>
  </cellXfs>
  <cellStyles count="92">
    <cellStyle name="Обычный" xfId="0" builtinId="0"/>
    <cellStyle name="Обычный 10" xfId="9"/>
    <cellStyle name="Обычный 11" xfId="6"/>
    <cellStyle name="Обычный 11 2" xfId="85"/>
    <cellStyle name="Обычный 11 3" xfId="80"/>
    <cellStyle name="Обычный 12" xfId="90"/>
    <cellStyle name="Обычный 13" xfId="5"/>
    <cellStyle name="Обычный 2" xfId="7"/>
    <cellStyle name="Обычный 2 2" xfId="1"/>
    <cellStyle name="Обычный 2 2 2" xfId="11"/>
    <cellStyle name="Обычный 2 2 2 2" xfId="74"/>
    <cellStyle name="Обычный 2 2 3" xfId="75"/>
    <cellStyle name="Обычный 2 2 4" xfId="10"/>
    <cellStyle name="Обычный 2 3" xfId="12"/>
    <cellStyle name="Обычный 2 4" xfId="13"/>
    <cellStyle name="Обычный 2 5" xfId="14"/>
    <cellStyle name="Обычный 2 6" xfId="15"/>
    <cellStyle name="Обычный 2 7" xfId="16"/>
    <cellStyle name="Обычный 2_Сборник 10 от Дорощук " xfId="17"/>
    <cellStyle name="Обычный 20 2" xfId="4"/>
    <cellStyle name="Обычный 3" xfId="2"/>
    <cellStyle name="Обычный 3 2" xfId="19"/>
    <cellStyle name="Обычный 3 2 2" xfId="20"/>
    <cellStyle name="Обычный 3 2 2 2" xfId="21"/>
    <cellStyle name="Обычный 3 2 2_Сборник 10 от Дорощук " xfId="22"/>
    <cellStyle name="Обычный 3 2 3" xfId="23"/>
    <cellStyle name="Обычный 3 2_Сборник 10 от Дорощук " xfId="24"/>
    <cellStyle name="Обычный 3 3" xfId="25"/>
    <cellStyle name="Обычный 3 3 2" xfId="26"/>
    <cellStyle name="Обычный 3 3 2 2" xfId="27"/>
    <cellStyle name="Обычный 3 3 2 2 2" xfId="28"/>
    <cellStyle name="Обычный 3 3 2 2_Сборник 10 от Дорощук " xfId="29"/>
    <cellStyle name="Обычный 3 3 2 3" xfId="30"/>
    <cellStyle name="Обычный 3 3 2_Сборник 10 от Дорощук " xfId="31"/>
    <cellStyle name="Обычный 3 3 3" xfId="32"/>
    <cellStyle name="Обычный 3 3 3 2" xfId="33"/>
    <cellStyle name="Обычный 3 3 3_Сборник 10 от Дорощук " xfId="34"/>
    <cellStyle name="Обычный 3 3 4" xfId="35"/>
    <cellStyle name="Обычный 3 3 5" xfId="36"/>
    <cellStyle name="Обычный 3 3_Сборник 10 от Дорощук " xfId="37"/>
    <cellStyle name="Обычный 3 4" xfId="38"/>
    <cellStyle name="Обычный 3 4 2" xfId="39"/>
    <cellStyle name="Обычный 3 4_Сборник 10 от Дорощук " xfId="40"/>
    <cellStyle name="Обычный 3 5" xfId="41"/>
    <cellStyle name="Обычный 3 6" xfId="42"/>
    <cellStyle name="Обычный 3 7" xfId="91"/>
    <cellStyle name="Обычный 3 8" xfId="18"/>
    <cellStyle name="Обычный 3_Сборник 10 от Дорощук " xfId="43"/>
    <cellStyle name="Обычный 4" xfId="44"/>
    <cellStyle name="Обычный 4 2" xfId="45"/>
    <cellStyle name="Обычный 4 2 2" xfId="46"/>
    <cellStyle name="Обычный 4 2 2 2" xfId="47"/>
    <cellStyle name="Обычный 4 2 2_Сборник 10 от Дорощук " xfId="48"/>
    <cellStyle name="Обычный 4 2 3" xfId="49"/>
    <cellStyle name="Обычный 4 2_Сборник 10 от Дорощук " xfId="50"/>
    <cellStyle name="Обычный 4 3" xfId="51"/>
    <cellStyle name="Обычный 4 3 2" xfId="52"/>
    <cellStyle name="Обычный 4 3_Сборник 10 от Дорощук " xfId="53"/>
    <cellStyle name="Обычный 4 4" xfId="54"/>
    <cellStyle name="Обычный 4 5" xfId="55"/>
    <cellStyle name="Обычный 4 6" xfId="56"/>
    <cellStyle name="Обычный 4_Сборник 10 от Дорощук " xfId="57"/>
    <cellStyle name="Обычный 5" xfId="58"/>
    <cellStyle name="Обычный 5 2" xfId="59"/>
    <cellStyle name="Обычный 5 2 2" xfId="60"/>
    <cellStyle name="Обычный 5 3" xfId="61"/>
    <cellStyle name="Обычный 5 4" xfId="62"/>
    <cellStyle name="Обычный 5_Сборник 10 от Дорощук " xfId="63"/>
    <cellStyle name="Обычный 6" xfId="64"/>
    <cellStyle name="Обычный 6 2" xfId="65"/>
    <cellStyle name="Обычный 7" xfId="66"/>
    <cellStyle name="Обычный 7 2" xfId="8"/>
    <cellStyle name="Обычный 8" xfId="67"/>
    <cellStyle name="Обычный 9" xfId="68"/>
    <cellStyle name="Обычный_Лист1_1" xfId="3"/>
    <cellStyle name="Процентный 2" xfId="69"/>
    <cellStyle name="Финансовый 2" xfId="70"/>
    <cellStyle name="Финансовый 2 2" xfId="76"/>
    <cellStyle name="Финансовый 2 2 2" xfId="86"/>
    <cellStyle name="Финансовый 2 3" xfId="81"/>
    <cellStyle name="Финансовый 3" xfId="71"/>
    <cellStyle name="Финансовый 3 2" xfId="77"/>
    <cellStyle name="Финансовый 3 2 2" xfId="87"/>
    <cellStyle name="Финансовый 3 3" xfId="82"/>
    <cellStyle name="Финансовый 4" xfId="72"/>
    <cellStyle name="Финансовый 4 2" xfId="78"/>
    <cellStyle name="Финансовый 4 2 2" xfId="88"/>
    <cellStyle name="Финансовый 4 3" xfId="83"/>
    <cellStyle name="Финансовый 5" xfId="73"/>
    <cellStyle name="Финансовый 5 2" xfId="79"/>
    <cellStyle name="Финансовый 5 2 2" xfId="89"/>
    <cellStyle name="Финансовый 5 3" xfId="84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:A19"/>
  <sheetViews>
    <sheetView view="pageBreakPreview" zoomScale="115" zoomScaleNormal="100" zoomScaleSheetLayoutView="115" workbookViewId="0">
      <selection activeCell="A12" sqref="A12"/>
    </sheetView>
  </sheetViews>
  <sheetFormatPr defaultRowHeight="18.75" x14ac:dyDescent="0.3"/>
  <cols>
    <col min="1" max="1" width="87" style="112" customWidth="1"/>
    <col min="2" max="16384" width="9.140625" style="112"/>
  </cols>
  <sheetData>
    <row r="1" spans="1:1" x14ac:dyDescent="0.3">
      <c r="A1" s="111" t="s">
        <v>127</v>
      </c>
    </row>
    <row r="12" spans="1:1" x14ac:dyDescent="0.3">
      <c r="A12" s="113" t="s">
        <v>125</v>
      </c>
    </row>
    <row r="13" spans="1:1" x14ac:dyDescent="0.3">
      <c r="A13" s="113"/>
    </row>
    <row r="14" spans="1:1" x14ac:dyDescent="0.3">
      <c r="A14" s="113"/>
    </row>
    <row r="15" spans="1:1" x14ac:dyDescent="0.3">
      <c r="A15" s="113"/>
    </row>
    <row r="16" spans="1:1" x14ac:dyDescent="0.3">
      <c r="A16" s="113"/>
    </row>
    <row r="17" spans="1:1" x14ac:dyDescent="0.3">
      <c r="A17" s="113"/>
    </row>
    <row r="18" spans="1:1" x14ac:dyDescent="0.3">
      <c r="A18" s="114" t="s">
        <v>128</v>
      </c>
    </row>
    <row r="19" spans="1:1" x14ac:dyDescent="0.3">
      <c r="A19" s="115" t="s">
        <v>126</v>
      </c>
    </row>
  </sheetData>
  <pageMargins left="0.78740157480314965" right="0.59055118110236227" top="0.59055118110236227" bottom="0.59055118110236227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O31"/>
  <sheetViews>
    <sheetView view="pageBreakPreview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73</v>
      </c>
      <c r="B8" s="135" t="s">
        <v>74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без давления, вместимостью до 0,3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6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43.52</v>
      </c>
      <c r="G14" s="36"/>
      <c r="H14" s="35">
        <f>H15+H16+H18</f>
        <v>713.73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24.05</v>
      </c>
      <c r="G15" s="41"/>
      <c r="H15" s="40">
        <f>H$21</f>
        <v>596.79999999999995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0.42</v>
      </c>
      <c r="G16" s="41"/>
      <c r="H16" s="40">
        <f>H$25</f>
        <v>3.45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0.04</v>
      </c>
      <c r="G17" s="45"/>
      <c r="H17" s="44">
        <f>H$26</f>
        <v>0.87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19.05</v>
      </c>
      <c r="G18" s="41"/>
      <c r="H18" s="40">
        <f>H31</f>
        <v>113.48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2.1</v>
      </c>
      <c r="E20" s="51">
        <f>ROUND(11.45*1,2)</f>
        <v>11.45</v>
      </c>
      <c r="F20" s="51">
        <f>ROUND($D20*E20,2)</f>
        <v>24.05</v>
      </c>
      <c r="G20" s="51">
        <f>ROUND(24.82*E20,2)</f>
        <v>284.19</v>
      </c>
      <c r="H20" s="51">
        <f>ROUND($D20*G20,2)</f>
        <v>596.79999999999995</v>
      </c>
    </row>
    <row r="21" spans="1:11" x14ac:dyDescent="0.25">
      <c r="A21" s="54"/>
      <c r="B21" s="17" t="s">
        <v>39</v>
      </c>
      <c r="C21" s="55"/>
      <c r="D21" s="56">
        <f>SUM(D20:D20)</f>
        <v>2.1</v>
      </c>
      <c r="E21" s="57"/>
      <c r="F21" s="57">
        <f>SUM(F20:F20)</f>
        <v>24.05</v>
      </c>
      <c r="G21" s="57"/>
      <c r="H21" s="57">
        <f>SUM(H20:H20)</f>
        <v>596.79999999999995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0.39</v>
      </c>
      <c r="E23" s="51">
        <v>1.07</v>
      </c>
      <c r="F23" s="51">
        <f>ROUND($D23*E23,2)</f>
        <v>0.42</v>
      </c>
      <c r="G23" s="51">
        <v>8.85</v>
      </c>
      <c r="H23" s="51">
        <f>ROUND($D23*G23,2)</f>
        <v>3.45</v>
      </c>
    </row>
    <row r="24" spans="1:11" x14ac:dyDescent="0.25">
      <c r="B24" s="26" t="s">
        <v>44</v>
      </c>
      <c r="E24" s="51">
        <v>0.09</v>
      </c>
      <c r="F24" s="51">
        <f>ROUND($D23*E24,2)</f>
        <v>0.04</v>
      </c>
      <c r="G24" s="51">
        <v>2.23</v>
      </c>
      <c r="H24" s="51">
        <f>ROUND($D23*G24,2)</f>
        <v>0.87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0.42</v>
      </c>
      <c r="G25" s="57"/>
      <c r="H25" s="57">
        <f>SUM(H22:H24)-H26</f>
        <v>3.45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0.04</v>
      </c>
      <c r="G26" s="57"/>
      <c r="H26" s="57">
        <f>SUMIF($C22:$C24,"",H22:H24)</f>
        <v>0.87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0.2</v>
      </c>
      <c r="E28" s="51">
        <v>7.07</v>
      </c>
      <c r="F28" s="51">
        <f>ROUND($D28*E28,2)</f>
        <v>1.41</v>
      </c>
      <c r="G28" s="51">
        <v>35.25</v>
      </c>
      <c r="H28" s="51">
        <f>ROUND($D28*G28,2)</f>
        <v>7.05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1.4E-3</v>
      </c>
      <c r="E29" s="51">
        <v>11496.55</v>
      </c>
      <c r="F29" s="51">
        <f>ROUND($D29*E29,2)</f>
        <v>16.100000000000001</v>
      </c>
      <c r="G29" s="51">
        <v>71195.91</v>
      </c>
      <c r="H29" s="51">
        <f>ROUND($D29*G29,2)</f>
        <v>99.67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8.0000000000000007E-5</v>
      </c>
      <c r="E30" s="51">
        <v>19291.41</v>
      </c>
      <c r="F30" s="51">
        <f>ROUND($D30*E30,2)</f>
        <v>1.54</v>
      </c>
      <c r="G30" s="51">
        <v>84487.85</v>
      </c>
      <c r="H30" s="51">
        <f>ROUND($D30*G30,2)</f>
        <v>6.76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19.05</v>
      </c>
      <c r="G31" s="57"/>
      <c r="H31" s="57">
        <f>SUM(H28:H30)</f>
        <v>113.48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O31"/>
  <sheetViews>
    <sheetView view="pageBreakPreview" topLeftCell="A7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75</v>
      </c>
      <c r="B8" s="135" t="s">
        <v>76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без давления, вместимостью от 0,3 м3 до 1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3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62.269999999999996</v>
      </c>
      <c r="G14" s="36"/>
      <c r="H14" s="35">
        <f>H15+H16+H18</f>
        <v>1040.26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35.5</v>
      </c>
      <c r="G15" s="41"/>
      <c r="H15" s="40">
        <f>H$21</f>
        <v>880.99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0.61</v>
      </c>
      <c r="G16" s="41"/>
      <c r="H16" s="40">
        <f>H$25</f>
        <v>5.0400000000000009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0.05</v>
      </c>
      <c r="G17" s="45"/>
      <c r="H17" s="44">
        <f>H$26</f>
        <v>1.27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26.16</v>
      </c>
      <c r="G18" s="41"/>
      <c r="H18" s="40">
        <f>H31</f>
        <v>154.22999999999999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3.1</v>
      </c>
      <c r="E20" s="51">
        <f>ROUND(11.45*1,2)</f>
        <v>11.45</v>
      </c>
      <c r="F20" s="51">
        <f>ROUND($D20*E20,2)</f>
        <v>35.5</v>
      </c>
      <c r="G20" s="51">
        <f>ROUND(24.82*E20,2)</f>
        <v>284.19</v>
      </c>
      <c r="H20" s="51">
        <f>ROUND($D20*G20,2)</f>
        <v>880.99</v>
      </c>
    </row>
    <row r="21" spans="1:11" x14ac:dyDescent="0.25">
      <c r="A21" s="54"/>
      <c r="B21" s="17" t="s">
        <v>39</v>
      </c>
      <c r="C21" s="55"/>
      <c r="D21" s="56">
        <f>SUM(D20:D20)</f>
        <v>3.1</v>
      </c>
      <c r="E21" s="57"/>
      <c r="F21" s="57">
        <f>SUM(F20:F20)</f>
        <v>35.5</v>
      </c>
      <c r="G21" s="57"/>
      <c r="H21" s="57">
        <f>SUM(H20:H20)</f>
        <v>880.99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0.56999999999999995</v>
      </c>
      <c r="E23" s="51">
        <v>1.07</v>
      </c>
      <c r="F23" s="51">
        <f>ROUND($D23*E23,2)</f>
        <v>0.61</v>
      </c>
      <c r="G23" s="51">
        <v>8.85</v>
      </c>
      <c r="H23" s="51">
        <f>ROUND($D23*G23,2)</f>
        <v>5.04</v>
      </c>
    </row>
    <row r="24" spans="1:11" x14ac:dyDescent="0.25">
      <c r="B24" s="26" t="s">
        <v>44</v>
      </c>
      <c r="E24" s="51">
        <v>0.09</v>
      </c>
      <c r="F24" s="51">
        <f>ROUND($D23*E24,2)</f>
        <v>0.05</v>
      </c>
      <c r="G24" s="51">
        <v>2.23</v>
      </c>
      <c r="H24" s="51">
        <f>ROUND($D23*G24,2)</f>
        <v>1.27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0.61</v>
      </c>
      <c r="G25" s="57"/>
      <c r="H25" s="57">
        <f>SUM(H22:H24)-H26</f>
        <v>5.0400000000000009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0.05</v>
      </c>
      <c r="G26" s="57"/>
      <c r="H26" s="57">
        <f>SUMIF($C22:$C24,"",H22:H24)</f>
        <v>1.27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0.5</v>
      </c>
      <c r="E28" s="51">
        <v>7.07</v>
      </c>
      <c r="F28" s="51">
        <f>ROUND($D28*E28,2)</f>
        <v>3.54</v>
      </c>
      <c r="G28" s="51">
        <v>35.25</v>
      </c>
      <c r="H28" s="51">
        <f>ROUND($D28*G28,2)</f>
        <v>17.63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1.8E-3</v>
      </c>
      <c r="E29" s="51">
        <v>11496.55</v>
      </c>
      <c r="F29" s="51">
        <f>ROUND($D29*E29,2)</f>
        <v>20.69</v>
      </c>
      <c r="G29" s="51">
        <v>71195.91</v>
      </c>
      <c r="H29" s="51">
        <f>ROUND($D29*G29,2)</f>
        <v>128.15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1E-4</v>
      </c>
      <c r="E30" s="51">
        <v>19291.41</v>
      </c>
      <c r="F30" s="51">
        <f>ROUND($D30*E30,2)</f>
        <v>1.93</v>
      </c>
      <c r="G30" s="51">
        <v>84487.85</v>
      </c>
      <c r="H30" s="51">
        <f>ROUND($D30*G30,2)</f>
        <v>8.4499999999999993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26.16</v>
      </c>
      <c r="G31" s="57"/>
      <c r="H31" s="57">
        <f>SUM(H28:H30)</f>
        <v>154.22999999999999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O31"/>
  <sheetViews>
    <sheetView view="pageBreakPreview" topLeftCell="A10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77</v>
      </c>
      <c r="B8" s="135" t="s">
        <v>78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без давления, вместимостью от 1 м3 до 2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6.2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69.650000000000006</v>
      </c>
      <c r="G14" s="36"/>
      <c r="H14" s="35">
        <f>H15+H16+H18</f>
        <v>1078.08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35.5</v>
      </c>
      <c r="G15" s="41"/>
      <c r="H15" s="40">
        <f>H$21</f>
        <v>880.99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0.92</v>
      </c>
      <c r="G16" s="41"/>
      <c r="H16" s="40">
        <f>H$25</f>
        <v>7.6100000000000012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0.08</v>
      </c>
      <c r="G17" s="45"/>
      <c r="H17" s="44">
        <f>H$26</f>
        <v>1.92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33.230000000000004</v>
      </c>
      <c r="G18" s="41"/>
      <c r="H18" s="40">
        <f>H31</f>
        <v>189.48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3.1</v>
      </c>
      <c r="E20" s="51">
        <f>ROUND(11.45*1,2)</f>
        <v>11.45</v>
      </c>
      <c r="F20" s="51">
        <f>ROUND($D20*E20,2)</f>
        <v>35.5</v>
      </c>
      <c r="G20" s="51">
        <f>ROUND(24.82*E20,2)</f>
        <v>284.19</v>
      </c>
      <c r="H20" s="51">
        <f>ROUND($D20*G20,2)</f>
        <v>880.99</v>
      </c>
    </row>
    <row r="21" spans="1:11" x14ac:dyDescent="0.25">
      <c r="A21" s="54"/>
      <c r="B21" s="17" t="s">
        <v>39</v>
      </c>
      <c r="C21" s="55"/>
      <c r="D21" s="56">
        <f>SUM(D20:D20)</f>
        <v>3.1</v>
      </c>
      <c r="E21" s="57"/>
      <c r="F21" s="57">
        <f>SUM(F20:F20)</f>
        <v>35.5</v>
      </c>
      <c r="G21" s="57"/>
      <c r="H21" s="57">
        <f>SUM(H20:H20)</f>
        <v>880.99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0.86</v>
      </c>
      <c r="E23" s="51">
        <v>1.07</v>
      </c>
      <c r="F23" s="51">
        <f>ROUND($D23*E23,2)</f>
        <v>0.92</v>
      </c>
      <c r="G23" s="51">
        <v>8.85</v>
      </c>
      <c r="H23" s="51">
        <f>ROUND($D23*G23,2)</f>
        <v>7.61</v>
      </c>
    </row>
    <row r="24" spans="1:11" x14ac:dyDescent="0.25">
      <c r="B24" s="26" t="s">
        <v>44</v>
      </c>
      <c r="E24" s="51">
        <v>0.09</v>
      </c>
      <c r="F24" s="51">
        <f>ROUND($D23*E24,2)</f>
        <v>0.08</v>
      </c>
      <c r="G24" s="51">
        <v>2.23</v>
      </c>
      <c r="H24" s="51">
        <f>ROUND($D23*G24,2)</f>
        <v>1.92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0.92</v>
      </c>
      <c r="G25" s="57"/>
      <c r="H25" s="57">
        <f>SUM(H22:H24)-H26</f>
        <v>7.6100000000000012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0.08</v>
      </c>
      <c r="G26" s="57"/>
      <c r="H26" s="57">
        <f>SUMIF($C22:$C24,"",H22:H24)</f>
        <v>1.92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1.5</v>
      </c>
      <c r="E28" s="51">
        <v>7.07</v>
      </c>
      <c r="F28" s="51">
        <f>ROUND($D28*E28,2)</f>
        <v>10.61</v>
      </c>
      <c r="G28" s="51">
        <v>35.25</v>
      </c>
      <c r="H28" s="51">
        <f>ROUND($D28*G28,2)</f>
        <v>52.88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1.8E-3</v>
      </c>
      <c r="E29" s="51">
        <v>11496.55</v>
      </c>
      <c r="F29" s="51">
        <f>ROUND($D29*E29,2)</f>
        <v>20.69</v>
      </c>
      <c r="G29" s="51">
        <v>71195.91</v>
      </c>
      <c r="H29" s="51">
        <f>ROUND($D29*G29,2)</f>
        <v>128.15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1E-4</v>
      </c>
      <c r="E30" s="51">
        <v>19291.41</v>
      </c>
      <c r="F30" s="51">
        <f>ROUND($D30*E30,2)</f>
        <v>1.93</v>
      </c>
      <c r="G30" s="51">
        <v>84487.85</v>
      </c>
      <c r="H30" s="51">
        <f>ROUND($D30*G30,2)</f>
        <v>8.4499999999999993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33.230000000000004</v>
      </c>
      <c r="G31" s="57"/>
      <c r="H31" s="57">
        <f>SUM(H28:H30)</f>
        <v>189.48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O31"/>
  <sheetViews>
    <sheetView view="pageBreakPreview" topLeftCell="A10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79</v>
      </c>
      <c r="B8" s="135" t="s">
        <v>80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без давления, вместимостью от 2 м3 до 5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8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108.15</v>
      </c>
      <c r="G14" s="36"/>
      <c r="H14" s="35">
        <f>H15+H16+H18</f>
        <v>1500.0700000000002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46.95</v>
      </c>
      <c r="G15" s="41"/>
      <c r="H15" s="40">
        <f>H$21</f>
        <v>1165.18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1.5</v>
      </c>
      <c r="G16" s="41"/>
      <c r="H16" s="40">
        <f>H$25</f>
        <v>12.39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0.13</v>
      </c>
      <c r="G17" s="45"/>
      <c r="H17" s="44">
        <f>H$26</f>
        <v>3.12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59.699999999999996</v>
      </c>
      <c r="G18" s="41"/>
      <c r="H18" s="40">
        <f>H31</f>
        <v>322.5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4.0999999999999996</v>
      </c>
      <c r="E20" s="51">
        <f>ROUND(11.45*1,2)</f>
        <v>11.45</v>
      </c>
      <c r="F20" s="51">
        <f>ROUND($D20*E20,2)</f>
        <v>46.95</v>
      </c>
      <c r="G20" s="51">
        <f>ROUND(24.82*E20,2)</f>
        <v>284.19</v>
      </c>
      <c r="H20" s="51">
        <f>ROUND($D20*G20,2)</f>
        <v>1165.18</v>
      </c>
    </row>
    <row r="21" spans="1:11" x14ac:dyDescent="0.25">
      <c r="A21" s="54"/>
      <c r="B21" s="17" t="s">
        <v>39</v>
      </c>
      <c r="C21" s="55"/>
      <c r="D21" s="56">
        <f>SUM(D20:D20)</f>
        <v>4.0999999999999996</v>
      </c>
      <c r="E21" s="57"/>
      <c r="F21" s="57">
        <f>SUM(F20:F20)</f>
        <v>46.95</v>
      </c>
      <c r="G21" s="57"/>
      <c r="H21" s="57">
        <f>SUM(H20:H20)</f>
        <v>1165.18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1.4</v>
      </c>
      <c r="E23" s="51">
        <v>1.07</v>
      </c>
      <c r="F23" s="51">
        <f>ROUND($D23*E23,2)</f>
        <v>1.5</v>
      </c>
      <c r="G23" s="51">
        <v>8.85</v>
      </c>
      <c r="H23" s="51">
        <f>ROUND($D23*G23,2)</f>
        <v>12.39</v>
      </c>
    </row>
    <row r="24" spans="1:11" x14ac:dyDescent="0.25">
      <c r="B24" s="26" t="s">
        <v>44</v>
      </c>
      <c r="E24" s="51">
        <v>0.09</v>
      </c>
      <c r="F24" s="51">
        <f>ROUND($D23*E24,2)</f>
        <v>0.13</v>
      </c>
      <c r="G24" s="51">
        <v>2.23</v>
      </c>
      <c r="H24" s="51">
        <f>ROUND($D23*G24,2)</f>
        <v>3.12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1.5</v>
      </c>
      <c r="G25" s="57"/>
      <c r="H25" s="57">
        <f>SUM(H22:H24)-H26</f>
        <v>12.39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0.13</v>
      </c>
      <c r="G26" s="57"/>
      <c r="H26" s="57">
        <f>SUMIF($C22:$C24,"",H22:H24)</f>
        <v>3.12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5</v>
      </c>
      <c r="E28" s="51">
        <v>7.07</v>
      </c>
      <c r="F28" s="51">
        <f>ROUND($D28*E28,2)</f>
        <v>35.35</v>
      </c>
      <c r="G28" s="51">
        <v>35.25</v>
      </c>
      <c r="H28" s="51">
        <f>ROUND($D28*G28,2)</f>
        <v>176.25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1.9E-3</v>
      </c>
      <c r="E29" s="51">
        <v>11496.55</v>
      </c>
      <c r="F29" s="51">
        <f>ROUND($D29*E29,2)</f>
        <v>21.84</v>
      </c>
      <c r="G29" s="51">
        <v>71195.91</v>
      </c>
      <c r="H29" s="51">
        <f>ROUND($D29*G29,2)</f>
        <v>135.27000000000001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1.2999999999999999E-4</v>
      </c>
      <c r="E30" s="51">
        <v>19291.41</v>
      </c>
      <c r="F30" s="51">
        <f>ROUND($D30*E30,2)</f>
        <v>2.5099999999999998</v>
      </c>
      <c r="G30" s="51">
        <v>84487.85</v>
      </c>
      <c r="H30" s="51">
        <f>ROUND($D30*G30,2)</f>
        <v>10.98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59.699999999999996</v>
      </c>
      <c r="G31" s="57"/>
      <c r="H31" s="57">
        <f>SUM(H28:H30)</f>
        <v>322.5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O31"/>
  <sheetViews>
    <sheetView view="pageBreakPreview" topLeftCell="A7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81</v>
      </c>
      <c r="B8" s="135" t="s">
        <v>82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без давления, вместимостью от 5 м3 до 10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62.2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143.59</v>
      </c>
      <c r="G14" s="36"/>
      <c r="H14" s="35">
        <f>H15+H16+H18</f>
        <v>1928.1299999999999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59.54</v>
      </c>
      <c r="G15" s="41"/>
      <c r="H15" s="40">
        <f>H$21</f>
        <v>1477.79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1.6099999999999999</v>
      </c>
      <c r="G16" s="41"/>
      <c r="H16" s="40">
        <f>H$25</f>
        <v>13.28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0.14000000000000001</v>
      </c>
      <c r="G17" s="45"/>
      <c r="H17" s="44">
        <f>H$26</f>
        <v>3.35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82.44</v>
      </c>
      <c r="G18" s="41"/>
      <c r="H18" s="40">
        <f>H31</f>
        <v>437.06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5.2</v>
      </c>
      <c r="E20" s="51">
        <f>ROUND(11.45*1,2)</f>
        <v>11.45</v>
      </c>
      <c r="F20" s="51">
        <f>ROUND($D20*E20,2)</f>
        <v>59.54</v>
      </c>
      <c r="G20" s="51">
        <f>ROUND(24.82*E20,2)</f>
        <v>284.19</v>
      </c>
      <c r="H20" s="51">
        <f>ROUND($D20*G20,2)</f>
        <v>1477.79</v>
      </c>
    </row>
    <row r="21" spans="1:11" x14ac:dyDescent="0.25">
      <c r="A21" s="54"/>
      <c r="B21" s="17" t="s">
        <v>39</v>
      </c>
      <c r="C21" s="55"/>
      <c r="D21" s="56">
        <f>SUM(D20:D20)</f>
        <v>5.2</v>
      </c>
      <c r="E21" s="57"/>
      <c r="F21" s="57">
        <f>SUM(F20:F20)</f>
        <v>59.54</v>
      </c>
      <c r="G21" s="57"/>
      <c r="H21" s="57">
        <f>SUM(H20:H20)</f>
        <v>1477.79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1.5</v>
      </c>
      <c r="E23" s="51">
        <v>1.07</v>
      </c>
      <c r="F23" s="51">
        <f>ROUND($D23*E23,2)</f>
        <v>1.61</v>
      </c>
      <c r="G23" s="51">
        <v>8.85</v>
      </c>
      <c r="H23" s="51">
        <f>ROUND($D23*G23,2)</f>
        <v>13.28</v>
      </c>
    </row>
    <row r="24" spans="1:11" x14ac:dyDescent="0.25">
      <c r="B24" s="26" t="s">
        <v>44</v>
      </c>
      <c r="E24" s="51">
        <v>0.09</v>
      </c>
      <c r="F24" s="51">
        <f>ROUND($D23*E24,2)</f>
        <v>0.14000000000000001</v>
      </c>
      <c r="G24" s="51">
        <v>2.23</v>
      </c>
      <c r="H24" s="51">
        <f>ROUND($D23*G24,2)</f>
        <v>3.35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1.6099999999999999</v>
      </c>
      <c r="G25" s="57"/>
      <c r="H25" s="57">
        <f>SUM(H22:H24)-H26</f>
        <v>13.28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0.14000000000000001</v>
      </c>
      <c r="G26" s="57"/>
      <c r="H26" s="57">
        <f>SUMIF($C22:$C24,"",H22:H24)</f>
        <v>3.35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8</v>
      </c>
      <c r="E28" s="51">
        <v>7.07</v>
      </c>
      <c r="F28" s="51">
        <f>ROUND($D28*E28,2)</f>
        <v>56.56</v>
      </c>
      <c r="G28" s="51">
        <v>35.25</v>
      </c>
      <c r="H28" s="51">
        <f>ROUND($D28*G28,2)</f>
        <v>282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2E-3</v>
      </c>
      <c r="E29" s="51">
        <v>11496.55</v>
      </c>
      <c r="F29" s="51">
        <f>ROUND($D29*E29,2)</f>
        <v>22.99</v>
      </c>
      <c r="G29" s="51">
        <v>71195.91</v>
      </c>
      <c r="H29" s="51">
        <f>ROUND($D29*G29,2)</f>
        <v>142.38999999999999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1.4999999999999999E-4</v>
      </c>
      <c r="E30" s="51">
        <v>19291.41</v>
      </c>
      <c r="F30" s="51">
        <f>ROUND($D30*E30,2)</f>
        <v>2.89</v>
      </c>
      <c r="G30" s="51">
        <v>84487.85</v>
      </c>
      <c r="H30" s="51">
        <f>ROUND($D30*G30,2)</f>
        <v>12.67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82.44</v>
      </c>
      <c r="G31" s="57"/>
      <c r="H31" s="57">
        <f>SUM(H28:H30)</f>
        <v>437.06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O31"/>
  <sheetViews>
    <sheetView view="pageBreakPreview" topLeftCell="A7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83</v>
      </c>
      <c r="B8" s="135" t="s">
        <v>84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без давления, вместимостью от 10 м3 до 15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3.2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178.31</v>
      </c>
      <c r="G14" s="36"/>
      <c r="H14" s="35">
        <f>H15+H16+H18</f>
        <v>2104.46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59.54</v>
      </c>
      <c r="G15" s="41"/>
      <c r="H15" s="40">
        <f>H$21</f>
        <v>1477.79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1.82</v>
      </c>
      <c r="G16" s="41"/>
      <c r="H16" s="40">
        <f>H$25</f>
        <v>15.05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0.15</v>
      </c>
      <c r="G17" s="45"/>
      <c r="H17" s="44">
        <f>H$26</f>
        <v>3.79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116.94999999999999</v>
      </c>
      <c r="G18" s="41"/>
      <c r="H18" s="40">
        <f>H31</f>
        <v>611.62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5.2</v>
      </c>
      <c r="E20" s="51">
        <f>ROUND(11.45*1,2)</f>
        <v>11.45</v>
      </c>
      <c r="F20" s="51">
        <f>ROUND($D20*E20,2)</f>
        <v>59.54</v>
      </c>
      <c r="G20" s="51">
        <f>ROUND(24.82*E20,2)</f>
        <v>284.19</v>
      </c>
      <c r="H20" s="51">
        <f>ROUND($D20*G20,2)</f>
        <v>1477.79</v>
      </c>
    </row>
    <row r="21" spans="1:11" x14ac:dyDescent="0.25">
      <c r="A21" s="54"/>
      <c r="B21" s="17" t="s">
        <v>39</v>
      </c>
      <c r="C21" s="55"/>
      <c r="D21" s="56">
        <f>SUM(D20:D20)</f>
        <v>5.2</v>
      </c>
      <c r="E21" s="57"/>
      <c r="F21" s="57">
        <f>SUM(F20:F20)</f>
        <v>59.54</v>
      </c>
      <c r="G21" s="57"/>
      <c r="H21" s="57">
        <f>SUM(H20:H20)</f>
        <v>1477.79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1.7</v>
      </c>
      <c r="E23" s="51">
        <v>1.07</v>
      </c>
      <c r="F23" s="51">
        <f>ROUND($D23*E23,2)</f>
        <v>1.82</v>
      </c>
      <c r="G23" s="51">
        <v>8.85</v>
      </c>
      <c r="H23" s="51">
        <f>ROUND($D23*G23,2)</f>
        <v>15.05</v>
      </c>
    </row>
    <row r="24" spans="1:11" x14ac:dyDescent="0.25">
      <c r="B24" s="26" t="s">
        <v>44</v>
      </c>
      <c r="E24" s="51">
        <v>0.09</v>
      </c>
      <c r="F24" s="51">
        <f>ROUND($D23*E24,2)</f>
        <v>0.15</v>
      </c>
      <c r="G24" s="51">
        <v>2.23</v>
      </c>
      <c r="H24" s="51">
        <f>ROUND($D23*G24,2)</f>
        <v>3.79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1.82</v>
      </c>
      <c r="G25" s="57"/>
      <c r="H25" s="57">
        <f>SUM(H22:H24)-H26</f>
        <v>15.05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0.15</v>
      </c>
      <c r="G26" s="57"/>
      <c r="H26" s="57">
        <f>SUMIF($C22:$C24,"",H22:H24)</f>
        <v>3.79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12.5</v>
      </c>
      <c r="E28" s="51">
        <v>7.07</v>
      </c>
      <c r="F28" s="51">
        <f>ROUND($D28*E28,2)</f>
        <v>88.38</v>
      </c>
      <c r="G28" s="51">
        <v>35.25</v>
      </c>
      <c r="H28" s="51">
        <f>ROUND($D28*G28,2)</f>
        <v>440.63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2.2000000000000001E-3</v>
      </c>
      <c r="E29" s="51">
        <v>11496.55</v>
      </c>
      <c r="F29" s="51">
        <f>ROUND($D29*E29,2)</f>
        <v>25.29</v>
      </c>
      <c r="G29" s="51">
        <v>71195.91</v>
      </c>
      <c r="H29" s="51">
        <f>ROUND($D29*G29,2)</f>
        <v>156.63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1.7000000000000001E-4</v>
      </c>
      <c r="E30" s="51">
        <v>19291.41</v>
      </c>
      <c r="F30" s="51">
        <f>ROUND($D30*E30,2)</f>
        <v>3.28</v>
      </c>
      <c r="G30" s="51">
        <v>84487.85</v>
      </c>
      <c r="H30" s="51">
        <f>ROUND($D30*G30,2)</f>
        <v>14.36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116.94999999999999</v>
      </c>
      <c r="G31" s="57"/>
      <c r="H31" s="57">
        <f>SUM(H28:H30)</f>
        <v>611.62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O31"/>
  <sheetViews>
    <sheetView view="pageBreakPreview" topLeftCell="A10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85</v>
      </c>
      <c r="B8" s="135" t="s">
        <v>86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без давления, вместимостью от 15 м3 до 20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2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228.95999999999998</v>
      </c>
      <c r="G14" s="36"/>
      <c r="H14" s="35">
        <f>H15+H16+H18</f>
        <v>2588.88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70.989999999999995</v>
      </c>
      <c r="G15" s="41"/>
      <c r="H15" s="40">
        <f>H$21</f>
        <v>1761.98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2.0299999999999998</v>
      </c>
      <c r="G16" s="41"/>
      <c r="H16" s="40">
        <f>H$25</f>
        <v>16.82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0.17</v>
      </c>
      <c r="G17" s="45"/>
      <c r="H17" s="44">
        <f>H$26</f>
        <v>4.24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155.94</v>
      </c>
      <c r="G18" s="41"/>
      <c r="H18" s="40">
        <f>H31</f>
        <v>810.08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6.2</v>
      </c>
      <c r="E20" s="51">
        <f>ROUND(11.45*1,2)</f>
        <v>11.45</v>
      </c>
      <c r="F20" s="51">
        <f>ROUND($D20*E20,2)</f>
        <v>70.989999999999995</v>
      </c>
      <c r="G20" s="51">
        <f>ROUND(24.82*E20,2)</f>
        <v>284.19</v>
      </c>
      <c r="H20" s="51">
        <f>ROUND($D20*G20,2)</f>
        <v>1761.98</v>
      </c>
    </row>
    <row r="21" spans="1:11" x14ac:dyDescent="0.25">
      <c r="A21" s="54"/>
      <c r="B21" s="17" t="s">
        <v>39</v>
      </c>
      <c r="C21" s="55"/>
      <c r="D21" s="56">
        <f>SUM(D20:D20)</f>
        <v>6.2</v>
      </c>
      <c r="E21" s="57"/>
      <c r="F21" s="57">
        <f>SUM(F20:F20)</f>
        <v>70.989999999999995</v>
      </c>
      <c r="G21" s="57"/>
      <c r="H21" s="57">
        <f>SUM(H20:H20)</f>
        <v>1761.98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1.9</v>
      </c>
      <c r="E23" s="51">
        <v>1.07</v>
      </c>
      <c r="F23" s="51">
        <f>ROUND($D23*E23,2)</f>
        <v>2.0299999999999998</v>
      </c>
      <c r="G23" s="51">
        <v>8.85</v>
      </c>
      <c r="H23" s="51">
        <f>ROUND($D23*G23,2)</f>
        <v>16.82</v>
      </c>
    </row>
    <row r="24" spans="1:11" x14ac:dyDescent="0.25">
      <c r="B24" s="26" t="s">
        <v>44</v>
      </c>
      <c r="E24" s="51">
        <v>0.09</v>
      </c>
      <c r="F24" s="51">
        <f>ROUND($D23*E24,2)</f>
        <v>0.17</v>
      </c>
      <c r="G24" s="51">
        <v>2.23</v>
      </c>
      <c r="H24" s="51">
        <f>ROUND($D23*G24,2)</f>
        <v>4.24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2.0299999999999998</v>
      </c>
      <c r="G25" s="57"/>
      <c r="H25" s="57">
        <f>SUM(H22:H24)-H26</f>
        <v>16.82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0.17</v>
      </c>
      <c r="G26" s="57"/>
      <c r="H26" s="57">
        <f>SUMIF($C22:$C24,"",H22:H24)</f>
        <v>4.24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17.5</v>
      </c>
      <c r="E28" s="51">
        <v>7.07</v>
      </c>
      <c r="F28" s="51">
        <f>ROUND($D28*E28,2)</f>
        <v>123.73</v>
      </c>
      <c r="G28" s="51">
        <v>35.25</v>
      </c>
      <c r="H28" s="51">
        <f>ROUND($D28*G28,2)</f>
        <v>616.88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2.5000000000000001E-3</v>
      </c>
      <c r="E29" s="51">
        <v>11496.55</v>
      </c>
      <c r="F29" s="51">
        <f>ROUND($D29*E29,2)</f>
        <v>28.74</v>
      </c>
      <c r="G29" s="51">
        <v>71195.91</v>
      </c>
      <c r="H29" s="51">
        <f>ROUND($D29*G29,2)</f>
        <v>177.99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1.8000000000000001E-4</v>
      </c>
      <c r="E30" s="51">
        <v>19291.41</v>
      </c>
      <c r="F30" s="51">
        <f>ROUND($D30*E30,2)</f>
        <v>3.47</v>
      </c>
      <c r="G30" s="51">
        <v>84487.85</v>
      </c>
      <c r="H30" s="51">
        <f>ROUND($D30*G30,2)</f>
        <v>15.21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155.94</v>
      </c>
      <c r="G31" s="57"/>
      <c r="H31" s="57">
        <f>SUM(H28:H30)</f>
        <v>810.08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O31"/>
  <sheetViews>
    <sheetView view="pageBreakPreview" topLeftCell="A7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87</v>
      </c>
      <c r="B8" s="135" t="s">
        <v>88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без давления, вместимостью от 20 м3 до 25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5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276.08000000000004</v>
      </c>
      <c r="G14" s="36"/>
      <c r="H14" s="35">
        <f>H15+H16+H18</f>
        <v>3051.97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82.44</v>
      </c>
      <c r="G15" s="41"/>
      <c r="H15" s="40">
        <f>H$21</f>
        <v>2046.17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2.35</v>
      </c>
      <c r="G16" s="41"/>
      <c r="H16" s="40">
        <f>H$25</f>
        <v>19.47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0.2</v>
      </c>
      <c r="G17" s="45"/>
      <c r="H17" s="44">
        <f>H$26</f>
        <v>4.91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191.29000000000002</v>
      </c>
      <c r="G18" s="41"/>
      <c r="H18" s="40">
        <f>H31</f>
        <v>986.33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7.2</v>
      </c>
      <c r="E20" s="51">
        <f>ROUND(11.45*1,2)</f>
        <v>11.45</v>
      </c>
      <c r="F20" s="51">
        <f>ROUND($D20*E20,2)</f>
        <v>82.44</v>
      </c>
      <c r="G20" s="51">
        <f>ROUND(24.82*E20,2)</f>
        <v>284.19</v>
      </c>
      <c r="H20" s="51">
        <f>ROUND($D20*G20,2)</f>
        <v>2046.17</v>
      </c>
    </row>
    <row r="21" spans="1:11" x14ac:dyDescent="0.25">
      <c r="A21" s="54"/>
      <c r="B21" s="17" t="s">
        <v>39</v>
      </c>
      <c r="C21" s="55"/>
      <c r="D21" s="56">
        <f>SUM(D20:D20)</f>
        <v>7.2</v>
      </c>
      <c r="E21" s="57"/>
      <c r="F21" s="57">
        <f>SUM(F20:F20)</f>
        <v>82.44</v>
      </c>
      <c r="G21" s="57"/>
      <c r="H21" s="57">
        <f>SUM(H20:H20)</f>
        <v>2046.17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2.2000000000000002</v>
      </c>
      <c r="E23" s="51">
        <v>1.07</v>
      </c>
      <c r="F23" s="51">
        <f>ROUND($D23*E23,2)</f>
        <v>2.35</v>
      </c>
      <c r="G23" s="51">
        <v>8.85</v>
      </c>
      <c r="H23" s="51">
        <f>ROUND($D23*G23,2)</f>
        <v>19.47</v>
      </c>
    </row>
    <row r="24" spans="1:11" x14ac:dyDescent="0.25">
      <c r="B24" s="26" t="s">
        <v>44</v>
      </c>
      <c r="E24" s="51">
        <v>0.09</v>
      </c>
      <c r="F24" s="51">
        <f>ROUND($D23*E24,2)</f>
        <v>0.2</v>
      </c>
      <c r="G24" s="51">
        <v>2.23</v>
      </c>
      <c r="H24" s="51">
        <f>ROUND($D23*G24,2)</f>
        <v>4.91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2.35</v>
      </c>
      <c r="G25" s="57"/>
      <c r="H25" s="57">
        <f>SUM(H22:H24)-H26</f>
        <v>19.47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0.2</v>
      </c>
      <c r="G26" s="57"/>
      <c r="H26" s="57">
        <f>SUMIF($C22:$C24,"",H22:H24)</f>
        <v>4.91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22.5</v>
      </c>
      <c r="E28" s="51">
        <v>7.07</v>
      </c>
      <c r="F28" s="51">
        <f>ROUND($D28*E28,2)</f>
        <v>159.08000000000001</v>
      </c>
      <c r="G28" s="51">
        <v>35.25</v>
      </c>
      <c r="H28" s="51">
        <f>ROUND($D28*G28,2)</f>
        <v>793.13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2.5000000000000001E-3</v>
      </c>
      <c r="E29" s="51">
        <v>11496.55</v>
      </c>
      <c r="F29" s="51">
        <f>ROUND($D29*E29,2)</f>
        <v>28.74</v>
      </c>
      <c r="G29" s="51">
        <v>71195.91</v>
      </c>
      <c r="H29" s="51">
        <f>ROUND($D29*G29,2)</f>
        <v>177.99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1.8000000000000001E-4</v>
      </c>
      <c r="E30" s="51">
        <v>19291.41</v>
      </c>
      <c r="F30" s="51">
        <f>ROUND($D30*E30,2)</f>
        <v>3.47</v>
      </c>
      <c r="G30" s="51">
        <v>84487.85</v>
      </c>
      <c r="H30" s="51">
        <f>ROUND($D30*G30,2)</f>
        <v>15.21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191.29000000000002</v>
      </c>
      <c r="G31" s="57"/>
      <c r="H31" s="57">
        <f>SUM(H28:H30)</f>
        <v>986.33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O31"/>
  <sheetViews>
    <sheetView view="pageBreakPreview" topLeftCell="A10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89</v>
      </c>
      <c r="B8" s="135" t="s">
        <v>90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без давления, вместимостью от 25 м3 до 50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9.2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459.57000000000005</v>
      </c>
      <c r="G14" s="36"/>
      <c r="H14" s="35">
        <f>H15+H16+H18</f>
        <v>4465.63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106.49</v>
      </c>
      <c r="G15" s="41"/>
      <c r="H15" s="40">
        <f>H$21</f>
        <v>2642.97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3.3199999999999994</v>
      </c>
      <c r="G16" s="41"/>
      <c r="H16" s="40">
        <f>H$25</f>
        <v>27.44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0.28000000000000003</v>
      </c>
      <c r="G17" s="45"/>
      <c r="H17" s="44">
        <f>H$26</f>
        <v>6.91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349.76000000000005</v>
      </c>
      <c r="G18" s="41"/>
      <c r="H18" s="40">
        <f>H31</f>
        <v>1795.2200000000003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9.3000000000000007</v>
      </c>
      <c r="E20" s="51">
        <f>ROUND(11.45*1,2)</f>
        <v>11.45</v>
      </c>
      <c r="F20" s="51">
        <f>ROUND($D20*E20,2)</f>
        <v>106.49</v>
      </c>
      <c r="G20" s="51">
        <f>ROUND(24.82*E20,2)</f>
        <v>284.19</v>
      </c>
      <c r="H20" s="51">
        <f>ROUND($D20*G20,2)</f>
        <v>2642.97</v>
      </c>
    </row>
    <row r="21" spans="1:11" x14ac:dyDescent="0.25">
      <c r="A21" s="54"/>
      <c r="B21" s="17" t="s">
        <v>39</v>
      </c>
      <c r="C21" s="55"/>
      <c r="D21" s="56">
        <f>SUM(D20:D20)</f>
        <v>9.3000000000000007</v>
      </c>
      <c r="E21" s="57"/>
      <c r="F21" s="57">
        <f>SUM(F20:F20)</f>
        <v>106.49</v>
      </c>
      <c r="G21" s="57"/>
      <c r="H21" s="57">
        <f>SUM(H20:H20)</f>
        <v>2642.97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3.1</v>
      </c>
      <c r="E23" s="51">
        <v>1.07</v>
      </c>
      <c r="F23" s="51">
        <f>ROUND($D23*E23,2)</f>
        <v>3.32</v>
      </c>
      <c r="G23" s="51">
        <v>8.85</v>
      </c>
      <c r="H23" s="51">
        <f>ROUND($D23*G23,2)</f>
        <v>27.44</v>
      </c>
    </row>
    <row r="24" spans="1:11" x14ac:dyDescent="0.25">
      <c r="B24" s="26" t="s">
        <v>44</v>
      </c>
      <c r="E24" s="51">
        <v>0.09</v>
      </c>
      <c r="F24" s="51">
        <f>ROUND($D23*E24,2)</f>
        <v>0.28000000000000003</v>
      </c>
      <c r="G24" s="51">
        <v>2.23</v>
      </c>
      <c r="H24" s="51">
        <f>ROUND($D23*G24,2)</f>
        <v>6.91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3.3199999999999994</v>
      </c>
      <c r="G25" s="57"/>
      <c r="H25" s="57">
        <f>SUM(H22:H24)-H26</f>
        <v>27.44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0.28000000000000003</v>
      </c>
      <c r="G26" s="57"/>
      <c r="H26" s="57">
        <f>SUMIF($C22:$C24,"",H22:H24)</f>
        <v>6.91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42.5</v>
      </c>
      <c r="E28" s="51">
        <v>7.07</v>
      </c>
      <c r="F28" s="51">
        <f>ROUND($D28*E28,2)</f>
        <v>300.48</v>
      </c>
      <c r="G28" s="51">
        <v>35.25</v>
      </c>
      <c r="H28" s="51">
        <f>ROUND($D28*G28,2)</f>
        <v>1498.13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3.8999999999999998E-3</v>
      </c>
      <c r="E29" s="51">
        <v>11496.55</v>
      </c>
      <c r="F29" s="51">
        <f>ROUND($D29*E29,2)</f>
        <v>44.84</v>
      </c>
      <c r="G29" s="51">
        <v>71195.91</v>
      </c>
      <c r="H29" s="51">
        <f>ROUND($D29*G29,2)</f>
        <v>277.66000000000003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2.3000000000000001E-4</v>
      </c>
      <c r="E30" s="51">
        <v>19291.41</v>
      </c>
      <c r="F30" s="51">
        <f>ROUND($D30*E30,2)</f>
        <v>4.4400000000000004</v>
      </c>
      <c r="G30" s="51">
        <v>84487.85</v>
      </c>
      <c r="H30" s="51">
        <f>ROUND($D30*G30,2)</f>
        <v>19.43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349.76000000000005</v>
      </c>
      <c r="G31" s="57"/>
      <c r="H31" s="57">
        <f>SUM(H28:H30)</f>
        <v>1795.2200000000003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O31"/>
  <sheetViews>
    <sheetView view="pageBreakPreview" topLeftCell="A7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91</v>
      </c>
      <c r="B8" s="135" t="s">
        <v>92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до 0,2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60.7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72.09</v>
      </c>
      <c r="G14" s="36"/>
      <c r="H14" s="35">
        <f>H15+H16+H18</f>
        <v>1317.28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46.95</v>
      </c>
      <c r="G15" s="41"/>
      <c r="H15" s="40">
        <f>H$21</f>
        <v>1165.18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0.92</v>
      </c>
      <c r="G16" s="41"/>
      <c r="H16" s="40">
        <f>H$25</f>
        <v>7.6100000000000012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0.08</v>
      </c>
      <c r="G17" s="45"/>
      <c r="H17" s="44">
        <f>H$26</f>
        <v>1.92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24.220000000000002</v>
      </c>
      <c r="G18" s="41"/>
      <c r="H18" s="40">
        <f>H31</f>
        <v>144.49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4.0999999999999996</v>
      </c>
      <c r="E20" s="51">
        <f>ROUND(11.45*1,2)</f>
        <v>11.45</v>
      </c>
      <c r="F20" s="51">
        <f>ROUND($D20*E20,2)</f>
        <v>46.95</v>
      </c>
      <c r="G20" s="51">
        <f>ROUND(24.82*E20,2)</f>
        <v>284.19</v>
      </c>
      <c r="H20" s="51">
        <f>ROUND($D20*G20,2)</f>
        <v>1165.18</v>
      </c>
    </row>
    <row r="21" spans="1:11" x14ac:dyDescent="0.25">
      <c r="A21" s="54"/>
      <c r="B21" s="17" t="s">
        <v>39</v>
      </c>
      <c r="C21" s="55"/>
      <c r="D21" s="56">
        <f>SUM(D20:D20)</f>
        <v>4.0999999999999996</v>
      </c>
      <c r="E21" s="57"/>
      <c r="F21" s="57">
        <f>SUM(F20:F20)</f>
        <v>46.95</v>
      </c>
      <c r="G21" s="57"/>
      <c r="H21" s="57">
        <f>SUM(H20:H20)</f>
        <v>1165.18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0.86</v>
      </c>
      <c r="E23" s="51">
        <v>1.07</v>
      </c>
      <c r="F23" s="51">
        <f>ROUND($D23*E23,2)</f>
        <v>0.92</v>
      </c>
      <c r="G23" s="51">
        <v>8.85</v>
      </c>
      <c r="H23" s="51">
        <f>ROUND($D23*G23,2)</f>
        <v>7.61</v>
      </c>
    </row>
    <row r="24" spans="1:11" x14ac:dyDescent="0.25">
      <c r="B24" s="26" t="s">
        <v>44</v>
      </c>
      <c r="E24" s="51">
        <v>0.09</v>
      </c>
      <c r="F24" s="51">
        <f>ROUND($D23*E24,2)</f>
        <v>0.08</v>
      </c>
      <c r="G24" s="51">
        <v>2.23</v>
      </c>
      <c r="H24" s="51">
        <f>ROUND($D23*G24,2)</f>
        <v>1.92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0.92</v>
      </c>
      <c r="G25" s="57"/>
      <c r="H25" s="57">
        <f>SUM(H22:H24)-H26</f>
        <v>7.6100000000000012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0.08</v>
      </c>
      <c r="G26" s="57"/>
      <c r="H26" s="57">
        <f>SUMIF($C22:$C24,"",H22:H24)</f>
        <v>1.92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0.2</v>
      </c>
      <c r="E28" s="51">
        <v>7.07</v>
      </c>
      <c r="F28" s="51">
        <f>ROUND($D28*E28,2)</f>
        <v>1.41</v>
      </c>
      <c r="G28" s="51">
        <v>35.25</v>
      </c>
      <c r="H28" s="51">
        <f>ROUND($D28*G28,2)</f>
        <v>7.05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1.8E-3</v>
      </c>
      <c r="E29" s="51">
        <v>11496.55</v>
      </c>
      <c r="F29" s="51">
        <f>ROUND($D29*E29,2)</f>
        <v>20.69</v>
      </c>
      <c r="G29" s="51">
        <v>71195.91</v>
      </c>
      <c r="H29" s="51">
        <f>ROUND($D29*G29,2)</f>
        <v>128.15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1.1E-4</v>
      </c>
      <c r="E30" s="51">
        <v>19291.41</v>
      </c>
      <c r="F30" s="51">
        <f>ROUND($D30*E30,2)</f>
        <v>2.12</v>
      </c>
      <c r="G30" s="51">
        <v>84487.85</v>
      </c>
      <c r="H30" s="51">
        <f>ROUND($D30*G30,2)</f>
        <v>9.2899999999999991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24.220000000000002</v>
      </c>
      <c r="G31" s="57"/>
      <c r="H31" s="57">
        <f>SUM(H28:H30)</f>
        <v>144.49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31"/>
  <sheetViews>
    <sheetView view="pageBreakPreview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x14ac:dyDescent="0.25">
      <c r="A8" s="23" t="s">
        <v>33</v>
      </c>
      <c r="B8" s="135" t="s">
        <v>34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с внутренней трубчаткой вместимостью до 0,2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0.2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110.89</v>
      </c>
      <c r="G14" s="36"/>
      <c r="H14" s="35">
        <f>H15+H16+H18</f>
        <v>1791.9099999999999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59.54</v>
      </c>
      <c r="G15" s="41"/>
      <c r="H15" s="40">
        <f>H$21</f>
        <v>1477.79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1.82</v>
      </c>
      <c r="G16" s="41"/>
      <c r="H16" s="40">
        <f>H$25</f>
        <v>15.05</v>
      </c>
      <c r="I16" s="40"/>
      <c r="J16" s="40"/>
      <c r="K16" s="42"/>
    </row>
    <row r="17" spans="1:15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0.15</v>
      </c>
      <c r="G17" s="45"/>
      <c r="H17" s="44">
        <f>H$26</f>
        <v>3.79</v>
      </c>
      <c r="I17" s="42"/>
      <c r="J17" s="42"/>
      <c r="K17" s="42"/>
    </row>
    <row r="18" spans="1:15" x14ac:dyDescent="0.25">
      <c r="A18" s="32"/>
      <c r="B18" s="38" t="s">
        <v>18</v>
      </c>
      <c r="C18" s="39" t="s">
        <v>14</v>
      </c>
      <c r="D18" s="28"/>
      <c r="E18" s="31"/>
      <c r="F18" s="40">
        <f>F31</f>
        <v>49.53</v>
      </c>
      <c r="G18" s="41"/>
      <c r="H18" s="40">
        <f>H31</f>
        <v>299.07000000000005</v>
      </c>
      <c r="I18" s="46"/>
      <c r="J18" s="46"/>
      <c r="K18" s="47"/>
    </row>
    <row r="19" spans="1:15" x14ac:dyDescent="0.25">
      <c r="A19" s="48"/>
      <c r="B19" s="24" t="s">
        <v>36</v>
      </c>
    </row>
    <row r="20" spans="1:15" x14ac:dyDescent="0.25">
      <c r="A20" s="52"/>
      <c r="B20" s="26" t="s">
        <v>37</v>
      </c>
      <c r="C20" s="49" t="s">
        <v>38</v>
      </c>
      <c r="D20" s="50">
        <v>5.2</v>
      </c>
      <c r="E20" s="51">
        <f>ROUND(11.45*1,2)</f>
        <v>11.45</v>
      </c>
      <c r="F20" s="51">
        <f>ROUND($D20*E20,2)</f>
        <v>59.54</v>
      </c>
      <c r="G20" s="51">
        <f>ROUND(24.82*E20,2)</f>
        <v>284.19</v>
      </c>
      <c r="H20" s="51">
        <f>ROUND($D20*G20,2)</f>
        <v>1477.79</v>
      </c>
    </row>
    <row r="21" spans="1:15" x14ac:dyDescent="0.25">
      <c r="A21" s="54"/>
      <c r="B21" s="17" t="s">
        <v>39</v>
      </c>
      <c r="C21" s="55"/>
      <c r="D21" s="56">
        <f>SUM(D20:D20)</f>
        <v>5.2</v>
      </c>
      <c r="E21" s="57"/>
      <c r="F21" s="57">
        <f>SUM(F20:F20)</f>
        <v>59.54</v>
      </c>
      <c r="G21" s="57"/>
      <c r="H21" s="57">
        <f>SUM(H20:H20)</f>
        <v>1477.79</v>
      </c>
    </row>
    <row r="22" spans="1:15" x14ac:dyDescent="0.25">
      <c r="B22" s="24" t="s">
        <v>40</v>
      </c>
    </row>
    <row r="23" spans="1:15" x14ac:dyDescent="0.25">
      <c r="A23" s="53" t="s">
        <v>131</v>
      </c>
      <c r="B23" s="26" t="s">
        <v>132</v>
      </c>
      <c r="C23" s="49" t="s">
        <v>43</v>
      </c>
      <c r="D23" s="50">
        <v>1.7</v>
      </c>
      <c r="E23" s="51">
        <v>1.07</v>
      </c>
      <c r="F23" s="51">
        <f>ROUND($D23*E23,2)</f>
        <v>1.82</v>
      </c>
      <c r="G23" s="51">
        <v>8.85</v>
      </c>
      <c r="H23" s="51">
        <f>ROUND($D23*G23,2)</f>
        <v>15.05</v>
      </c>
      <c r="L23" s="133"/>
      <c r="M23" s="133"/>
      <c r="N23" s="133"/>
      <c r="O23" s="133"/>
    </row>
    <row r="24" spans="1:15" x14ac:dyDescent="0.25">
      <c r="B24" s="26" t="s">
        <v>44</v>
      </c>
      <c r="E24" s="51">
        <v>0.09</v>
      </c>
      <c r="F24" s="51">
        <f>ROUND($D23*E24,2)</f>
        <v>0.15</v>
      </c>
      <c r="G24" s="51">
        <v>2.23</v>
      </c>
      <c r="H24" s="51">
        <f>ROUND($D23*G24,2)</f>
        <v>3.79</v>
      </c>
    </row>
    <row r="25" spans="1:15" x14ac:dyDescent="0.25">
      <c r="A25" s="58"/>
      <c r="B25" s="17" t="s">
        <v>39</v>
      </c>
      <c r="C25" s="55"/>
      <c r="D25" s="56"/>
      <c r="E25" s="57"/>
      <c r="F25" s="57">
        <f>SUM(F22:F24)-F26</f>
        <v>1.82</v>
      </c>
      <c r="G25" s="57"/>
      <c r="H25" s="57">
        <f>SUM(H22:H24)-H26</f>
        <v>15.05</v>
      </c>
    </row>
    <row r="26" spans="1:15" x14ac:dyDescent="0.25">
      <c r="A26" s="58"/>
      <c r="B26" s="17" t="s">
        <v>44</v>
      </c>
      <c r="C26" s="55"/>
      <c r="D26" s="56"/>
      <c r="E26" s="57"/>
      <c r="F26" s="57">
        <f>SUMIF($C22:$C24,"",F22:F24)</f>
        <v>0.15</v>
      </c>
      <c r="G26" s="57"/>
      <c r="H26" s="57">
        <f>SUMIF($C22:$C24,"",H22:H24)</f>
        <v>3.79</v>
      </c>
    </row>
    <row r="27" spans="1:15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5" x14ac:dyDescent="0.25">
      <c r="A28" s="53" t="s">
        <v>46</v>
      </c>
      <c r="B28" s="26" t="s">
        <v>47</v>
      </c>
      <c r="C28" s="49" t="s">
        <v>48</v>
      </c>
      <c r="D28" s="50">
        <v>0.2</v>
      </c>
      <c r="E28" s="51">
        <v>7.07</v>
      </c>
      <c r="F28" s="51">
        <f>ROUND($D28*E28,2)</f>
        <v>1.41</v>
      </c>
      <c r="G28" s="51">
        <v>35.25</v>
      </c>
      <c r="H28" s="51">
        <f>ROUND($D28*G28,2)</f>
        <v>7.05</v>
      </c>
    </row>
    <row r="29" spans="1:15" ht="31.5" x14ac:dyDescent="0.25">
      <c r="A29" s="53" t="s">
        <v>49</v>
      </c>
      <c r="B29" s="26" t="s">
        <v>50</v>
      </c>
      <c r="C29" s="49" t="s">
        <v>51</v>
      </c>
      <c r="D29" s="50">
        <v>3.8999999999999998E-3</v>
      </c>
      <c r="E29" s="51">
        <v>11496.55</v>
      </c>
      <c r="F29" s="51">
        <f>ROUND($D29*E29,2)</f>
        <v>44.84</v>
      </c>
      <c r="G29" s="51">
        <v>71195.91</v>
      </c>
      <c r="H29" s="51">
        <f>ROUND($D29*G29,2)</f>
        <v>277.66000000000003</v>
      </c>
    </row>
    <row r="30" spans="1:15" ht="31.5" x14ac:dyDescent="0.25">
      <c r="A30" s="53" t="s">
        <v>52</v>
      </c>
      <c r="B30" s="26" t="s">
        <v>53</v>
      </c>
      <c r="C30" s="49" t="s">
        <v>51</v>
      </c>
      <c r="D30" s="50">
        <v>1.7000000000000001E-4</v>
      </c>
      <c r="E30" s="51">
        <v>19291.41</v>
      </c>
      <c r="F30" s="51">
        <f>ROUND($D30*E30,2)</f>
        <v>3.28</v>
      </c>
      <c r="G30" s="51">
        <v>84487.85</v>
      </c>
      <c r="H30" s="51">
        <f>ROUND($D30*G30,2)</f>
        <v>14.36</v>
      </c>
    </row>
    <row r="31" spans="1:15" x14ac:dyDescent="0.25">
      <c r="A31" s="58"/>
      <c r="B31" s="17" t="s">
        <v>39</v>
      </c>
      <c r="C31" s="55"/>
      <c r="D31" s="56"/>
      <c r="E31" s="57"/>
      <c r="F31" s="57">
        <f>SUM(F28:F30)</f>
        <v>49.53</v>
      </c>
      <c r="G31" s="57"/>
      <c r="H31" s="57">
        <f>SUM(H28:H30)</f>
        <v>299.07000000000005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O31"/>
  <sheetViews>
    <sheetView view="pageBreakPreview" topLeftCell="A4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93</v>
      </c>
      <c r="B8" s="135" t="s">
        <v>94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0,2 м3 до 0,5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3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76.580000000000013</v>
      </c>
      <c r="G14" s="36"/>
      <c r="H14" s="35">
        <f>H15+H16+H18</f>
        <v>1341.9499999999998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46.95</v>
      </c>
      <c r="G15" s="41"/>
      <c r="H15" s="40">
        <f>H$21</f>
        <v>1165.18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0.92</v>
      </c>
      <c r="G16" s="41"/>
      <c r="H16" s="40">
        <f>H$25</f>
        <v>7.6100000000000012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0.08</v>
      </c>
      <c r="G17" s="45"/>
      <c r="H17" s="44">
        <f>H$26</f>
        <v>1.92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28.71</v>
      </c>
      <c r="G18" s="41"/>
      <c r="H18" s="40">
        <f>H31</f>
        <v>169.15999999999997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4.0999999999999996</v>
      </c>
      <c r="E20" s="51">
        <f>ROUND(11.45*1,2)</f>
        <v>11.45</v>
      </c>
      <c r="F20" s="51">
        <f>ROUND($D20*E20,2)</f>
        <v>46.95</v>
      </c>
      <c r="G20" s="51">
        <f>ROUND(24.82*E20,2)</f>
        <v>284.19</v>
      </c>
      <c r="H20" s="51">
        <f>ROUND($D20*G20,2)</f>
        <v>1165.18</v>
      </c>
    </row>
    <row r="21" spans="1:11" x14ac:dyDescent="0.25">
      <c r="A21" s="54"/>
      <c r="B21" s="17" t="s">
        <v>39</v>
      </c>
      <c r="C21" s="55"/>
      <c r="D21" s="56">
        <f>SUM(D20:D20)</f>
        <v>4.0999999999999996</v>
      </c>
      <c r="E21" s="57"/>
      <c r="F21" s="57">
        <f>SUM(F20:F20)</f>
        <v>46.95</v>
      </c>
      <c r="G21" s="57"/>
      <c r="H21" s="57">
        <f>SUM(H20:H20)</f>
        <v>1165.18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0.86</v>
      </c>
      <c r="E23" s="51">
        <v>1.07</v>
      </c>
      <c r="F23" s="51">
        <f>ROUND($D23*E23,2)</f>
        <v>0.92</v>
      </c>
      <c r="G23" s="51">
        <v>8.85</v>
      </c>
      <c r="H23" s="51">
        <f>ROUND($D23*G23,2)</f>
        <v>7.61</v>
      </c>
    </row>
    <row r="24" spans="1:11" x14ac:dyDescent="0.25">
      <c r="B24" s="26" t="s">
        <v>44</v>
      </c>
      <c r="E24" s="51">
        <v>0.09</v>
      </c>
      <c r="F24" s="51">
        <f>ROUND($D23*E24,2)</f>
        <v>0.08</v>
      </c>
      <c r="G24" s="51">
        <v>2.23</v>
      </c>
      <c r="H24" s="51">
        <f>ROUND($D23*G24,2)</f>
        <v>1.92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0.92</v>
      </c>
      <c r="G25" s="57"/>
      <c r="H25" s="57">
        <f>SUM(H22:H24)-H26</f>
        <v>7.6100000000000012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0.08</v>
      </c>
      <c r="G26" s="57"/>
      <c r="H26" s="57">
        <f>SUMIF($C22:$C24,"",H22:H24)</f>
        <v>1.92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0.4</v>
      </c>
      <c r="E28" s="51">
        <v>7.07</v>
      </c>
      <c r="F28" s="51">
        <f>ROUND($D28*E28,2)</f>
        <v>2.83</v>
      </c>
      <c r="G28" s="51">
        <v>35.25</v>
      </c>
      <c r="H28" s="51">
        <f>ROUND($D28*G28,2)</f>
        <v>14.1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2E-3</v>
      </c>
      <c r="E29" s="51">
        <v>11496.55</v>
      </c>
      <c r="F29" s="51">
        <f>ROUND($D29*E29,2)</f>
        <v>22.99</v>
      </c>
      <c r="G29" s="51">
        <v>71195.91</v>
      </c>
      <c r="H29" s="51">
        <f>ROUND($D29*G29,2)</f>
        <v>142.38999999999999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1.4999999999999999E-4</v>
      </c>
      <c r="E30" s="51">
        <v>19291.41</v>
      </c>
      <c r="F30" s="51">
        <f>ROUND($D30*E30,2)</f>
        <v>2.89</v>
      </c>
      <c r="G30" s="51">
        <v>84487.85</v>
      </c>
      <c r="H30" s="51">
        <f>ROUND($D30*G30,2)</f>
        <v>12.67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28.71</v>
      </c>
      <c r="G31" s="57"/>
      <c r="H31" s="57">
        <f>SUM(H28:H30)</f>
        <v>169.15999999999997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O31"/>
  <sheetViews>
    <sheetView view="pageBreakPreview" topLeftCell="A7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95</v>
      </c>
      <c r="B8" s="135" t="s">
        <v>96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0,5 м3 до 0,8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3.2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114.45</v>
      </c>
      <c r="G14" s="36"/>
      <c r="H14" s="35">
        <f>H15+H16+H18</f>
        <v>1807.54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59.54</v>
      </c>
      <c r="G15" s="41"/>
      <c r="H15" s="40">
        <f>H$21</f>
        <v>1477.79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1.3899999999999997</v>
      </c>
      <c r="G16" s="41"/>
      <c r="H16" s="40">
        <f>H$25</f>
        <v>11.51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0.12</v>
      </c>
      <c r="G17" s="45"/>
      <c r="H17" s="44">
        <f>H$26</f>
        <v>2.9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53.52</v>
      </c>
      <c r="G18" s="41"/>
      <c r="H18" s="40">
        <f>H31</f>
        <v>318.24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5.2</v>
      </c>
      <c r="E20" s="51">
        <f>ROUND(11.45*1,2)</f>
        <v>11.45</v>
      </c>
      <c r="F20" s="51">
        <f>ROUND($D20*E20,2)</f>
        <v>59.54</v>
      </c>
      <c r="G20" s="51">
        <f>ROUND(24.82*E20,2)</f>
        <v>284.19</v>
      </c>
      <c r="H20" s="51">
        <f>ROUND($D20*G20,2)</f>
        <v>1477.79</v>
      </c>
    </row>
    <row r="21" spans="1:11" x14ac:dyDescent="0.25">
      <c r="A21" s="54"/>
      <c r="B21" s="17" t="s">
        <v>39</v>
      </c>
      <c r="C21" s="55"/>
      <c r="D21" s="56">
        <f>SUM(D20:D20)</f>
        <v>5.2</v>
      </c>
      <c r="E21" s="57"/>
      <c r="F21" s="57">
        <f>SUM(F20:F20)</f>
        <v>59.54</v>
      </c>
      <c r="G21" s="57"/>
      <c r="H21" s="57">
        <f>SUM(H20:H20)</f>
        <v>1477.79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1.3</v>
      </c>
      <c r="E23" s="51">
        <v>1.07</v>
      </c>
      <c r="F23" s="51">
        <f>ROUND($D23*E23,2)</f>
        <v>1.39</v>
      </c>
      <c r="G23" s="51">
        <v>8.85</v>
      </c>
      <c r="H23" s="51">
        <f>ROUND($D23*G23,2)</f>
        <v>11.51</v>
      </c>
    </row>
    <row r="24" spans="1:11" x14ac:dyDescent="0.25">
      <c r="B24" s="26" t="s">
        <v>44</v>
      </c>
      <c r="E24" s="51">
        <v>0.09</v>
      </c>
      <c r="F24" s="51">
        <f>ROUND($D23*E24,2)</f>
        <v>0.12</v>
      </c>
      <c r="G24" s="51">
        <v>2.23</v>
      </c>
      <c r="H24" s="51">
        <f>ROUND($D23*G24,2)</f>
        <v>2.9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1.3899999999999997</v>
      </c>
      <c r="G25" s="57"/>
      <c r="H25" s="57">
        <f>SUM(H22:H24)-H26</f>
        <v>11.51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0.12</v>
      </c>
      <c r="G26" s="57"/>
      <c r="H26" s="57">
        <f>SUMIF($C22:$C24,"",H22:H24)</f>
        <v>2.9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0.6</v>
      </c>
      <c r="E28" s="51">
        <v>7.07</v>
      </c>
      <c r="F28" s="51">
        <f>ROUND($D28*E28,2)</f>
        <v>4.24</v>
      </c>
      <c r="G28" s="51">
        <v>35.25</v>
      </c>
      <c r="H28" s="51">
        <f>ROUND($D28*G28,2)</f>
        <v>21.15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3.8999999999999998E-3</v>
      </c>
      <c r="E29" s="51">
        <v>11496.55</v>
      </c>
      <c r="F29" s="51">
        <f>ROUND($D29*E29,2)</f>
        <v>44.84</v>
      </c>
      <c r="G29" s="51">
        <v>71195.91</v>
      </c>
      <c r="H29" s="51">
        <f>ROUND($D29*G29,2)</f>
        <v>277.66000000000003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2.3000000000000001E-4</v>
      </c>
      <c r="E30" s="51">
        <v>19291.41</v>
      </c>
      <c r="F30" s="51">
        <f>ROUND($D30*E30,2)</f>
        <v>4.4400000000000004</v>
      </c>
      <c r="G30" s="51">
        <v>84487.85</v>
      </c>
      <c r="H30" s="51">
        <f>ROUND($D30*G30,2)</f>
        <v>19.43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53.52</v>
      </c>
      <c r="G31" s="57"/>
      <c r="H31" s="57">
        <f>SUM(H28:H30)</f>
        <v>318.24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O31"/>
  <sheetViews>
    <sheetView view="pageBreakPreview" topLeftCell="A10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97</v>
      </c>
      <c r="B8" s="135" t="s">
        <v>98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0,8 м3 до 1,2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3.2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141.01</v>
      </c>
      <c r="G14" s="36"/>
      <c r="H14" s="35">
        <f>H15+H16+H18</f>
        <v>2396.1800000000003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82.44</v>
      </c>
      <c r="G15" s="41"/>
      <c r="H15" s="40">
        <f>H$21</f>
        <v>2046.17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2.0299999999999998</v>
      </c>
      <c r="G16" s="41"/>
      <c r="H16" s="40">
        <f>H$25</f>
        <v>16.82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0.17</v>
      </c>
      <c r="G17" s="45"/>
      <c r="H17" s="44">
        <f>H$26</f>
        <v>4.24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56.540000000000006</v>
      </c>
      <c r="G18" s="41"/>
      <c r="H18" s="40">
        <f>H31</f>
        <v>333.19000000000005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7.2</v>
      </c>
      <c r="E20" s="51">
        <f>ROUND(11.45*1,2)</f>
        <v>11.45</v>
      </c>
      <c r="F20" s="51">
        <f>ROUND($D20*E20,2)</f>
        <v>82.44</v>
      </c>
      <c r="G20" s="51">
        <f>ROUND(24.82*E20,2)</f>
        <v>284.19</v>
      </c>
      <c r="H20" s="51">
        <f>ROUND($D20*G20,2)</f>
        <v>2046.17</v>
      </c>
    </row>
    <row r="21" spans="1:11" x14ac:dyDescent="0.25">
      <c r="A21" s="54"/>
      <c r="B21" s="17" t="s">
        <v>39</v>
      </c>
      <c r="C21" s="55"/>
      <c r="D21" s="56">
        <f>SUM(D20:D20)</f>
        <v>7.2</v>
      </c>
      <c r="E21" s="57"/>
      <c r="F21" s="57">
        <f>SUM(F20:F20)</f>
        <v>82.44</v>
      </c>
      <c r="G21" s="57"/>
      <c r="H21" s="57">
        <f>SUM(H20:H20)</f>
        <v>2046.17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1.9</v>
      </c>
      <c r="E23" s="51">
        <v>1.07</v>
      </c>
      <c r="F23" s="51">
        <f>ROUND($D23*E23,2)</f>
        <v>2.0299999999999998</v>
      </c>
      <c r="G23" s="51">
        <v>8.85</v>
      </c>
      <c r="H23" s="51">
        <f>ROUND($D23*G23,2)</f>
        <v>16.82</v>
      </c>
    </row>
    <row r="24" spans="1:11" x14ac:dyDescent="0.25">
      <c r="B24" s="26" t="s">
        <v>44</v>
      </c>
      <c r="E24" s="51">
        <v>0.09</v>
      </c>
      <c r="F24" s="51">
        <f>ROUND($D23*E24,2)</f>
        <v>0.17</v>
      </c>
      <c r="G24" s="51">
        <v>2.23</v>
      </c>
      <c r="H24" s="51">
        <f>ROUND($D23*G24,2)</f>
        <v>4.24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2.0299999999999998</v>
      </c>
      <c r="G25" s="57"/>
      <c r="H25" s="57">
        <f>SUM(H22:H24)-H26</f>
        <v>16.82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0.17</v>
      </c>
      <c r="G26" s="57"/>
      <c r="H26" s="57">
        <f>SUMIF($C22:$C24,"",H22:H24)</f>
        <v>4.24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1</v>
      </c>
      <c r="E28" s="51">
        <v>7.07</v>
      </c>
      <c r="F28" s="51">
        <f>ROUND($D28*E28,2)</f>
        <v>7.07</v>
      </c>
      <c r="G28" s="51">
        <v>35.25</v>
      </c>
      <c r="H28" s="51">
        <f>ROUND($D28*G28,2)</f>
        <v>35.25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3.8999999999999998E-3</v>
      </c>
      <c r="E29" s="51">
        <v>11496.55</v>
      </c>
      <c r="F29" s="51">
        <f>ROUND($D29*E29,2)</f>
        <v>44.84</v>
      </c>
      <c r="G29" s="51">
        <v>71195.91</v>
      </c>
      <c r="H29" s="51">
        <f>ROUND($D29*G29,2)</f>
        <v>277.66000000000003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2.4000000000000001E-4</v>
      </c>
      <c r="E30" s="51">
        <v>19291.41</v>
      </c>
      <c r="F30" s="51">
        <f>ROUND($D30*E30,2)</f>
        <v>4.63</v>
      </c>
      <c r="G30" s="51">
        <v>84487.85</v>
      </c>
      <c r="H30" s="51">
        <f>ROUND($D30*G30,2)</f>
        <v>20.28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56.540000000000006</v>
      </c>
      <c r="G31" s="57"/>
      <c r="H31" s="57">
        <f>SUM(H28:H30)</f>
        <v>333.19000000000005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O31"/>
  <sheetViews>
    <sheetView view="pageBreakPreview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99</v>
      </c>
      <c r="B8" s="135" t="s">
        <v>100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1,2 м3 до 5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4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208.48</v>
      </c>
      <c r="G14" s="36"/>
      <c r="H14" s="35">
        <f>H15+H16+H18</f>
        <v>3451.3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117.94</v>
      </c>
      <c r="G15" s="41"/>
      <c r="H15" s="40">
        <f>H$21</f>
        <v>2927.16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3.21</v>
      </c>
      <c r="G16" s="41"/>
      <c r="H16" s="40">
        <f>H$25</f>
        <v>26.55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0.27</v>
      </c>
      <c r="G17" s="45"/>
      <c r="H17" s="44">
        <f>H$26</f>
        <v>6.69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87.33</v>
      </c>
      <c r="G18" s="41"/>
      <c r="H18" s="40">
        <f>H31</f>
        <v>497.59000000000003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10.3</v>
      </c>
      <c r="E20" s="51">
        <f>ROUND(11.45*1,2)</f>
        <v>11.45</v>
      </c>
      <c r="F20" s="51">
        <f>ROUND($D20*E20,2)</f>
        <v>117.94</v>
      </c>
      <c r="G20" s="51">
        <f>ROUND(24.82*E20,2)</f>
        <v>284.19</v>
      </c>
      <c r="H20" s="51">
        <f>ROUND($D20*G20,2)</f>
        <v>2927.16</v>
      </c>
    </row>
    <row r="21" spans="1:11" x14ac:dyDescent="0.25">
      <c r="A21" s="54"/>
      <c r="B21" s="17" t="s">
        <v>39</v>
      </c>
      <c r="C21" s="55"/>
      <c r="D21" s="56">
        <f>SUM(D20:D20)</f>
        <v>10.3</v>
      </c>
      <c r="E21" s="57"/>
      <c r="F21" s="57">
        <f>SUM(F20:F20)</f>
        <v>117.94</v>
      </c>
      <c r="G21" s="57"/>
      <c r="H21" s="57">
        <f>SUM(H20:H20)</f>
        <v>2927.16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3</v>
      </c>
      <c r="E23" s="51">
        <v>1.07</v>
      </c>
      <c r="F23" s="51">
        <f>ROUND($D23*E23,2)</f>
        <v>3.21</v>
      </c>
      <c r="G23" s="51">
        <v>8.85</v>
      </c>
      <c r="H23" s="51">
        <f>ROUND($D23*G23,2)</f>
        <v>26.55</v>
      </c>
    </row>
    <row r="24" spans="1:11" x14ac:dyDescent="0.25">
      <c r="B24" s="26" t="s">
        <v>44</v>
      </c>
      <c r="E24" s="51">
        <v>0.09</v>
      </c>
      <c r="F24" s="51">
        <f>ROUND($D23*E24,2)</f>
        <v>0.27</v>
      </c>
      <c r="G24" s="51">
        <v>2.23</v>
      </c>
      <c r="H24" s="51">
        <f>ROUND($D23*G24,2)</f>
        <v>6.69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3.21</v>
      </c>
      <c r="G25" s="57"/>
      <c r="H25" s="57">
        <f>SUM(H22:H24)-H26</f>
        <v>26.55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0.27</v>
      </c>
      <c r="G26" s="57"/>
      <c r="H26" s="57">
        <f>SUMIF($C22:$C24,"",H22:H24)</f>
        <v>6.69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4</v>
      </c>
      <c r="E28" s="51">
        <v>7.07</v>
      </c>
      <c r="F28" s="51">
        <f>ROUND($D28*E28,2)</f>
        <v>28.28</v>
      </c>
      <c r="G28" s="51">
        <v>35.25</v>
      </c>
      <c r="H28" s="51">
        <f>ROUND($D28*G28,2)</f>
        <v>141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4.7000000000000002E-3</v>
      </c>
      <c r="E29" s="51">
        <v>11496.55</v>
      </c>
      <c r="F29" s="51">
        <f>ROUND($D29*E29,2)</f>
        <v>54.03</v>
      </c>
      <c r="G29" s="51">
        <v>71195.91</v>
      </c>
      <c r="H29" s="51">
        <f>ROUND($D29*G29,2)</f>
        <v>334.62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2.5999999999999998E-4</v>
      </c>
      <c r="E30" s="51">
        <v>19291.41</v>
      </c>
      <c r="F30" s="51">
        <f>ROUND($D30*E30,2)</f>
        <v>5.0199999999999996</v>
      </c>
      <c r="G30" s="51">
        <v>84487.85</v>
      </c>
      <c r="H30" s="51">
        <f>ROUND($D30*G30,2)</f>
        <v>21.97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87.33</v>
      </c>
      <c r="G31" s="57"/>
      <c r="H31" s="57">
        <f>SUM(H28:H30)</f>
        <v>497.59000000000003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O31"/>
  <sheetViews>
    <sheetView view="pageBreakPreview" topLeftCell="A10" zoomScaleNormal="85" zoomScaleSheetLayoutView="100" workbookViewId="0">
      <selection activeCell="E11" sqref="E11:F11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101</v>
      </c>
      <c r="B8" s="135" t="s">
        <v>102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5 м3 до 10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9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270.51</v>
      </c>
      <c r="G14" s="36"/>
      <c r="H14" s="35">
        <f>H15+H16+H18</f>
        <v>4466.09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153.43</v>
      </c>
      <c r="G15" s="41"/>
      <c r="H15" s="40">
        <f>H$21</f>
        <v>3808.15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4.92</v>
      </c>
      <c r="G16" s="41"/>
      <c r="H16" s="40">
        <f>H$25</f>
        <v>40.71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0.41</v>
      </c>
      <c r="G17" s="45"/>
      <c r="H17" s="44">
        <f>H$26</f>
        <v>10.26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112.16</v>
      </c>
      <c r="G18" s="41"/>
      <c r="H18" s="40">
        <f>H31</f>
        <v>617.23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13.4</v>
      </c>
      <c r="E20" s="51">
        <f>ROUND(11.45*1,2)</f>
        <v>11.45</v>
      </c>
      <c r="F20" s="51">
        <f>ROUND($D20*E20,2)</f>
        <v>153.43</v>
      </c>
      <c r="G20" s="51">
        <f>ROUND(24.82*E20,2)</f>
        <v>284.19</v>
      </c>
      <c r="H20" s="51">
        <f>ROUND($D20*G20,2)</f>
        <v>3808.15</v>
      </c>
    </row>
    <row r="21" spans="1:11" x14ac:dyDescent="0.25">
      <c r="A21" s="54"/>
      <c r="B21" s="17" t="s">
        <v>39</v>
      </c>
      <c r="C21" s="55"/>
      <c r="D21" s="56">
        <f>SUM(D20:D20)</f>
        <v>13.4</v>
      </c>
      <c r="E21" s="57"/>
      <c r="F21" s="57">
        <f>SUM(F20:F20)</f>
        <v>153.43</v>
      </c>
      <c r="G21" s="57"/>
      <c r="H21" s="57">
        <f>SUM(H20:H20)</f>
        <v>3808.15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4.5999999999999996</v>
      </c>
      <c r="E23" s="51">
        <v>1.07</v>
      </c>
      <c r="F23" s="51">
        <f>ROUND($D23*E23,2)</f>
        <v>4.92</v>
      </c>
      <c r="G23" s="51">
        <v>8.85</v>
      </c>
      <c r="H23" s="51">
        <f>ROUND($D23*G23,2)</f>
        <v>40.71</v>
      </c>
    </row>
    <row r="24" spans="1:11" x14ac:dyDescent="0.25">
      <c r="B24" s="26" t="s">
        <v>44</v>
      </c>
      <c r="E24" s="51">
        <v>0.09</v>
      </c>
      <c r="F24" s="51">
        <f>ROUND($D23*E24,2)</f>
        <v>0.41</v>
      </c>
      <c r="G24" s="51">
        <v>2.23</v>
      </c>
      <c r="H24" s="51">
        <f>ROUND($D23*G24,2)</f>
        <v>10.26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4.92</v>
      </c>
      <c r="G25" s="57"/>
      <c r="H25" s="57">
        <f>SUM(H22:H24)-H26</f>
        <v>40.71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0.41</v>
      </c>
      <c r="G26" s="57"/>
      <c r="H26" s="57">
        <f>SUMIF($C22:$C24,"",H22:H24)</f>
        <v>10.26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8</v>
      </c>
      <c r="E28" s="51">
        <v>7.07</v>
      </c>
      <c r="F28" s="51">
        <f>ROUND($D28*E28,2)</f>
        <v>56.56</v>
      </c>
      <c r="G28" s="51">
        <v>35.25</v>
      </c>
      <c r="H28" s="51">
        <f>ROUND($D28*G28,2)</f>
        <v>282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4.4000000000000003E-3</v>
      </c>
      <c r="E29" s="51">
        <v>11496.55</v>
      </c>
      <c r="F29" s="51">
        <f>ROUND($D29*E29,2)</f>
        <v>50.58</v>
      </c>
      <c r="G29" s="51">
        <v>71195.91</v>
      </c>
      <c r="H29" s="51">
        <f>ROUND($D29*G29,2)</f>
        <v>313.26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2.5999999999999998E-4</v>
      </c>
      <c r="E30" s="51">
        <v>19291.41</v>
      </c>
      <c r="F30" s="51">
        <f>ROUND($D30*E30,2)</f>
        <v>5.0199999999999996</v>
      </c>
      <c r="G30" s="51">
        <v>84487.85</v>
      </c>
      <c r="H30" s="51">
        <f>ROUND($D30*G30,2)</f>
        <v>21.97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112.16</v>
      </c>
      <c r="G31" s="57"/>
      <c r="H31" s="57">
        <f>SUM(H28:H30)</f>
        <v>617.23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O31"/>
  <sheetViews>
    <sheetView view="pageBreakPreview" zoomScaleNormal="85" zoomScaleSheetLayoutView="100" workbookViewId="0">
      <selection activeCell="E11" sqref="E11:F11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103</v>
      </c>
      <c r="B8" s="135" t="s">
        <v>104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10 м3 до 15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6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314.64</v>
      </c>
      <c r="G14" s="36"/>
      <c r="H14" s="35">
        <f>H15+H16+H18</f>
        <v>4915.99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164.88</v>
      </c>
      <c r="G15" s="41"/>
      <c r="H15" s="40">
        <f>H$21</f>
        <v>4092.34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5.78</v>
      </c>
      <c r="G16" s="41"/>
      <c r="H16" s="40">
        <f>H$25</f>
        <v>47.79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0.49</v>
      </c>
      <c r="G17" s="45"/>
      <c r="H17" s="44">
        <f>H$26</f>
        <v>12.04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143.97999999999999</v>
      </c>
      <c r="G18" s="41"/>
      <c r="H18" s="40">
        <f>H31</f>
        <v>775.86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14.4</v>
      </c>
      <c r="E20" s="51">
        <f>ROUND(11.45*1,2)</f>
        <v>11.45</v>
      </c>
      <c r="F20" s="51">
        <f>ROUND($D20*E20,2)</f>
        <v>164.88</v>
      </c>
      <c r="G20" s="51">
        <f>ROUND(24.82*E20,2)</f>
        <v>284.19</v>
      </c>
      <c r="H20" s="51">
        <f>ROUND($D20*G20,2)</f>
        <v>4092.34</v>
      </c>
    </row>
    <row r="21" spans="1:11" x14ac:dyDescent="0.25">
      <c r="A21" s="54"/>
      <c r="B21" s="17" t="s">
        <v>39</v>
      </c>
      <c r="C21" s="55"/>
      <c r="D21" s="56">
        <f>SUM(D20:D20)</f>
        <v>14.4</v>
      </c>
      <c r="E21" s="57"/>
      <c r="F21" s="57">
        <f>SUM(F20:F20)</f>
        <v>164.88</v>
      </c>
      <c r="G21" s="57"/>
      <c r="H21" s="57">
        <f>SUM(H20:H20)</f>
        <v>4092.34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5.4</v>
      </c>
      <c r="E23" s="51">
        <v>1.07</v>
      </c>
      <c r="F23" s="51">
        <f>ROUND($D23*E23,2)</f>
        <v>5.78</v>
      </c>
      <c r="G23" s="51">
        <v>8.85</v>
      </c>
      <c r="H23" s="51">
        <f>ROUND($D23*G23,2)</f>
        <v>47.79</v>
      </c>
    </row>
    <row r="24" spans="1:11" x14ac:dyDescent="0.25">
      <c r="B24" s="26" t="s">
        <v>44</v>
      </c>
      <c r="E24" s="51">
        <v>0.09</v>
      </c>
      <c r="F24" s="51">
        <f>ROUND($D23*E24,2)</f>
        <v>0.49</v>
      </c>
      <c r="G24" s="51">
        <v>2.23</v>
      </c>
      <c r="H24" s="51">
        <f>ROUND($D23*G24,2)</f>
        <v>12.04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5.78</v>
      </c>
      <c r="G25" s="57"/>
      <c r="H25" s="57">
        <f>SUM(H22:H24)-H26</f>
        <v>47.79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0.49</v>
      </c>
      <c r="G26" s="57"/>
      <c r="H26" s="57">
        <f>SUMIF($C22:$C24,"",H22:H24)</f>
        <v>12.04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12.5</v>
      </c>
      <c r="E28" s="51">
        <v>7.07</v>
      </c>
      <c r="F28" s="51">
        <f>ROUND($D28*E28,2)</f>
        <v>88.38</v>
      </c>
      <c r="G28" s="51">
        <v>35.25</v>
      </c>
      <c r="H28" s="51">
        <f>ROUND($D28*G28,2)</f>
        <v>440.63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4.4000000000000003E-3</v>
      </c>
      <c r="E29" s="51">
        <v>11496.55</v>
      </c>
      <c r="F29" s="51">
        <f>ROUND($D29*E29,2)</f>
        <v>50.58</v>
      </c>
      <c r="G29" s="51">
        <v>71195.91</v>
      </c>
      <c r="H29" s="51">
        <f>ROUND($D29*G29,2)</f>
        <v>313.26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2.5999999999999998E-4</v>
      </c>
      <c r="E30" s="51">
        <v>19291.41</v>
      </c>
      <c r="F30" s="51">
        <f>ROUND($D30*E30,2)</f>
        <v>5.0199999999999996</v>
      </c>
      <c r="G30" s="51">
        <v>84487.85</v>
      </c>
      <c r="H30" s="51">
        <f>ROUND($D30*G30,2)</f>
        <v>21.97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143.97999999999999</v>
      </c>
      <c r="G31" s="57"/>
      <c r="H31" s="57">
        <f>SUM(H28:H30)</f>
        <v>775.86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O31"/>
  <sheetViews>
    <sheetView view="pageBreakPreview" topLeftCell="A7" zoomScaleNormal="85" zoomScaleSheetLayoutView="100" workbookViewId="0">
      <selection activeCell="E11" sqref="E11:F11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105</v>
      </c>
      <c r="B8" s="135" t="s">
        <v>106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15 м3 до 25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421.97</v>
      </c>
      <c r="G14" s="36"/>
      <c r="H14" s="35">
        <f>H15+H16+H18</f>
        <v>6161.0999999999995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200.38</v>
      </c>
      <c r="G15" s="41"/>
      <c r="H15" s="40">
        <f>H$21</f>
        <v>4973.33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7.4900000000000011</v>
      </c>
      <c r="G16" s="41"/>
      <c r="H16" s="40">
        <f>H$25</f>
        <v>61.95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0.63</v>
      </c>
      <c r="G17" s="45"/>
      <c r="H17" s="44">
        <f>H$26</f>
        <v>15.61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214.10000000000002</v>
      </c>
      <c r="G18" s="41"/>
      <c r="H18" s="40">
        <f>H31</f>
        <v>1125.82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17.5</v>
      </c>
      <c r="E20" s="51">
        <f>ROUND(11.45*1,2)</f>
        <v>11.45</v>
      </c>
      <c r="F20" s="51">
        <f>ROUND($D20*E20,2)</f>
        <v>200.38</v>
      </c>
      <c r="G20" s="51">
        <f>ROUND(24.82*E20,2)</f>
        <v>284.19</v>
      </c>
      <c r="H20" s="51">
        <f>ROUND($D20*G20,2)</f>
        <v>4973.33</v>
      </c>
    </row>
    <row r="21" spans="1:11" x14ac:dyDescent="0.25">
      <c r="A21" s="54"/>
      <c r="B21" s="17" t="s">
        <v>39</v>
      </c>
      <c r="C21" s="55"/>
      <c r="D21" s="56">
        <f>SUM(D20:D20)</f>
        <v>17.5</v>
      </c>
      <c r="E21" s="57"/>
      <c r="F21" s="57">
        <f>SUM(F20:F20)</f>
        <v>200.38</v>
      </c>
      <c r="G21" s="57"/>
      <c r="H21" s="57">
        <f>SUM(H20:H20)</f>
        <v>4973.33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7</v>
      </c>
      <c r="E23" s="51">
        <v>1.07</v>
      </c>
      <c r="F23" s="51">
        <f>ROUND($D23*E23,2)</f>
        <v>7.49</v>
      </c>
      <c r="G23" s="51">
        <v>8.85</v>
      </c>
      <c r="H23" s="51">
        <f>ROUND($D23*G23,2)</f>
        <v>61.95</v>
      </c>
    </row>
    <row r="24" spans="1:11" x14ac:dyDescent="0.25">
      <c r="B24" s="26" t="s">
        <v>44</v>
      </c>
      <c r="E24" s="51">
        <v>0.09</v>
      </c>
      <c r="F24" s="51">
        <f>ROUND($D23*E24,2)</f>
        <v>0.63</v>
      </c>
      <c r="G24" s="51">
        <v>2.23</v>
      </c>
      <c r="H24" s="51">
        <f>ROUND($D23*G24,2)</f>
        <v>15.61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7.4900000000000011</v>
      </c>
      <c r="G25" s="57"/>
      <c r="H25" s="57">
        <f>SUM(H22:H24)-H26</f>
        <v>61.95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0.63</v>
      </c>
      <c r="G26" s="57"/>
      <c r="H26" s="57">
        <f>SUMIF($C22:$C24,"",H22:H24)</f>
        <v>15.61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22.5</v>
      </c>
      <c r="E28" s="51">
        <v>7.07</v>
      </c>
      <c r="F28" s="51">
        <f>ROUND($D28*E28,2)</f>
        <v>159.08000000000001</v>
      </c>
      <c r="G28" s="51">
        <v>35.25</v>
      </c>
      <c r="H28" s="51">
        <f>ROUND($D28*G28,2)</f>
        <v>793.13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4.4000000000000003E-3</v>
      </c>
      <c r="E29" s="51">
        <v>11496.55</v>
      </c>
      <c r="F29" s="51">
        <f>ROUND($D29*E29,2)</f>
        <v>50.58</v>
      </c>
      <c r="G29" s="51">
        <v>71195.91</v>
      </c>
      <c r="H29" s="51">
        <f>ROUND($D29*G29,2)</f>
        <v>313.26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2.3000000000000001E-4</v>
      </c>
      <c r="E30" s="51">
        <v>19291.41</v>
      </c>
      <c r="F30" s="51">
        <f>ROUND($D30*E30,2)</f>
        <v>4.4400000000000004</v>
      </c>
      <c r="G30" s="51">
        <v>84487.85</v>
      </c>
      <c r="H30" s="51">
        <f>ROUND($D30*G30,2)</f>
        <v>19.43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214.10000000000002</v>
      </c>
      <c r="G31" s="57"/>
      <c r="H31" s="57">
        <f>SUM(H28:H30)</f>
        <v>1125.82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O31"/>
  <sheetViews>
    <sheetView view="pageBreakPreview" topLeftCell="A10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107</v>
      </c>
      <c r="B8" s="135" t="s">
        <v>108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25 м3 до 40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1.7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547.54</v>
      </c>
      <c r="G14" s="36"/>
      <c r="H14" s="35">
        <f>H15+H16+H18</f>
        <v>7496.8600000000006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235.87</v>
      </c>
      <c r="G15" s="41"/>
      <c r="H15" s="40">
        <f>H$21</f>
        <v>5854.31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9.1999999999999993</v>
      </c>
      <c r="G16" s="41"/>
      <c r="H16" s="40">
        <f>H$25</f>
        <v>76.109999999999985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0.77</v>
      </c>
      <c r="G17" s="45"/>
      <c r="H17" s="44">
        <f>H$26</f>
        <v>19.18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302.46999999999997</v>
      </c>
      <c r="G18" s="41"/>
      <c r="H18" s="40">
        <f>H31</f>
        <v>1566.44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20.6</v>
      </c>
      <c r="E20" s="51">
        <f>ROUND(11.45*1,2)</f>
        <v>11.45</v>
      </c>
      <c r="F20" s="51">
        <f>ROUND($D20*E20,2)</f>
        <v>235.87</v>
      </c>
      <c r="G20" s="51">
        <f>ROUND(24.82*E20,2)</f>
        <v>284.19</v>
      </c>
      <c r="H20" s="51">
        <f>ROUND($D20*G20,2)</f>
        <v>5854.31</v>
      </c>
    </row>
    <row r="21" spans="1:11" x14ac:dyDescent="0.25">
      <c r="A21" s="54"/>
      <c r="B21" s="17" t="s">
        <v>39</v>
      </c>
      <c r="C21" s="55"/>
      <c r="D21" s="56">
        <f>SUM(D20:D20)</f>
        <v>20.6</v>
      </c>
      <c r="E21" s="57"/>
      <c r="F21" s="57">
        <f>SUM(F20:F20)</f>
        <v>235.87</v>
      </c>
      <c r="G21" s="57"/>
      <c r="H21" s="57">
        <f>SUM(H20:H20)</f>
        <v>5854.31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8.6</v>
      </c>
      <c r="E23" s="51">
        <v>1.07</v>
      </c>
      <c r="F23" s="51">
        <f>ROUND($D23*E23,2)</f>
        <v>9.1999999999999993</v>
      </c>
      <c r="G23" s="51">
        <v>8.85</v>
      </c>
      <c r="H23" s="51">
        <f>ROUND($D23*G23,2)</f>
        <v>76.11</v>
      </c>
    </row>
    <row r="24" spans="1:11" x14ac:dyDescent="0.25">
      <c r="B24" s="26" t="s">
        <v>44</v>
      </c>
      <c r="E24" s="51">
        <v>0.09</v>
      </c>
      <c r="F24" s="51">
        <f>ROUND($D23*E24,2)</f>
        <v>0.77</v>
      </c>
      <c r="G24" s="51">
        <v>2.23</v>
      </c>
      <c r="H24" s="51">
        <f>ROUND($D23*G24,2)</f>
        <v>19.18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9.1999999999999993</v>
      </c>
      <c r="G25" s="57"/>
      <c r="H25" s="57">
        <f>SUM(H22:H24)-H26</f>
        <v>76.109999999999985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0.77</v>
      </c>
      <c r="G26" s="57"/>
      <c r="H26" s="57">
        <f>SUMIF($C22:$C24,"",H22:H24)</f>
        <v>19.18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35</v>
      </c>
      <c r="E28" s="51">
        <v>7.07</v>
      </c>
      <c r="F28" s="51">
        <f>ROUND($D28*E28,2)</f>
        <v>247.45</v>
      </c>
      <c r="G28" s="51">
        <v>35.25</v>
      </c>
      <c r="H28" s="51">
        <f>ROUND($D28*G28,2)</f>
        <v>1233.75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4.4000000000000003E-3</v>
      </c>
      <c r="E29" s="51">
        <v>11496.55</v>
      </c>
      <c r="F29" s="51">
        <f>ROUND($D29*E29,2)</f>
        <v>50.58</v>
      </c>
      <c r="G29" s="51">
        <v>71195.91</v>
      </c>
      <c r="H29" s="51">
        <f>ROUND($D29*G29,2)</f>
        <v>313.26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2.3000000000000001E-4</v>
      </c>
      <c r="E30" s="51">
        <v>19291.41</v>
      </c>
      <c r="F30" s="51">
        <f>ROUND($D30*E30,2)</f>
        <v>4.4400000000000004</v>
      </c>
      <c r="G30" s="51">
        <v>84487.85</v>
      </c>
      <c r="H30" s="51">
        <f>ROUND($D30*G30,2)</f>
        <v>19.43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302.46999999999997</v>
      </c>
      <c r="G31" s="57"/>
      <c r="H31" s="57">
        <f>SUM(H28:H30)</f>
        <v>1566.44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:O31"/>
  <sheetViews>
    <sheetView view="pageBreakPreview" topLeftCell="A7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109</v>
      </c>
      <c r="B8" s="135" t="s">
        <v>110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40 м3 до 50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4.7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638.13</v>
      </c>
      <c r="G14" s="36"/>
      <c r="H14" s="35">
        <f>H15+H16+H18</f>
        <v>8656.2300000000014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271.37</v>
      </c>
      <c r="G15" s="41"/>
      <c r="H15" s="40">
        <f>H$21</f>
        <v>6735.3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10.49</v>
      </c>
      <c r="G16" s="41"/>
      <c r="H16" s="40">
        <f>H$25</f>
        <v>86.730000000000018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0.88</v>
      </c>
      <c r="G17" s="45"/>
      <c r="H17" s="44">
        <f>H$26</f>
        <v>21.85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356.27</v>
      </c>
      <c r="G18" s="41"/>
      <c r="H18" s="40">
        <f>H31</f>
        <v>1834.2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23.7</v>
      </c>
      <c r="E20" s="51">
        <f>ROUND(11.45*1,2)</f>
        <v>11.45</v>
      </c>
      <c r="F20" s="51">
        <f>ROUND($D20*E20,2)</f>
        <v>271.37</v>
      </c>
      <c r="G20" s="51">
        <f>ROUND(24.82*E20,2)</f>
        <v>284.19</v>
      </c>
      <c r="H20" s="51">
        <f>ROUND($D20*G20,2)</f>
        <v>6735.3</v>
      </c>
    </row>
    <row r="21" spans="1:11" x14ac:dyDescent="0.25">
      <c r="A21" s="54"/>
      <c r="B21" s="17" t="s">
        <v>39</v>
      </c>
      <c r="C21" s="55"/>
      <c r="D21" s="56">
        <f>SUM(D20:D20)</f>
        <v>23.7</v>
      </c>
      <c r="E21" s="57"/>
      <c r="F21" s="57">
        <f>SUM(F20:F20)</f>
        <v>271.37</v>
      </c>
      <c r="G21" s="57"/>
      <c r="H21" s="57">
        <f>SUM(H20:H20)</f>
        <v>6735.3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9.8000000000000007</v>
      </c>
      <c r="E23" s="51">
        <v>1.07</v>
      </c>
      <c r="F23" s="51">
        <f>ROUND($D23*E23,2)</f>
        <v>10.49</v>
      </c>
      <c r="G23" s="51">
        <v>8.85</v>
      </c>
      <c r="H23" s="51">
        <f>ROUND($D23*G23,2)</f>
        <v>86.73</v>
      </c>
    </row>
    <row r="24" spans="1:11" x14ac:dyDescent="0.25">
      <c r="B24" s="26" t="s">
        <v>44</v>
      </c>
      <c r="E24" s="51">
        <v>0.09</v>
      </c>
      <c r="F24" s="51">
        <f>ROUND($D23*E24,2)</f>
        <v>0.88</v>
      </c>
      <c r="G24" s="51">
        <v>2.23</v>
      </c>
      <c r="H24" s="51">
        <f>ROUND($D23*G24,2)</f>
        <v>21.85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10.49</v>
      </c>
      <c r="G25" s="57"/>
      <c r="H25" s="57">
        <f>SUM(H22:H24)-H26</f>
        <v>86.730000000000018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0.88</v>
      </c>
      <c r="G26" s="57"/>
      <c r="H26" s="57">
        <f>SUMIF($C22:$C24,"",H22:H24)</f>
        <v>21.85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42.5</v>
      </c>
      <c r="E28" s="51">
        <v>7.07</v>
      </c>
      <c r="F28" s="51">
        <f>ROUND($D28*E28,2)</f>
        <v>300.48</v>
      </c>
      <c r="G28" s="51">
        <v>35.25</v>
      </c>
      <c r="H28" s="51">
        <f>ROUND($D28*G28,2)</f>
        <v>1498.13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4.4000000000000003E-3</v>
      </c>
      <c r="E29" s="51">
        <v>11496.55</v>
      </c>
      <c r="F29" s="51">
        <f>ROUND($D29*E29,2)</f>
        <v>50.58</v>
      </c>
      <c r="G29" s="51">
        <v>71195.91</v>
      </c>
      <c r="H29" s="51">
        <f>ROUND($D29*G29,2)</f>
        <v>313.26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2.7E-4</v>
      </c>
      <c r="E30" s="51">
        <v>19291.41</v>
      </c>
      <c r="F30" s="51">
        <f>ROUND($D30*E30,2)</f>
        <v>5.21</v>
      </c>
      <c r="G30" s="51">
        <v>84487.85</v>
      </c>
      <c r="H30" s="51">
        <f>ROUND($D30*G30,2)</f>
        <v>22.81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356.27</v>
      </c>
      <c r="G31" s="57"/>
      <c r="H31" s="57">
        <f>SUM(H28:H30)</f>
        <v>1834.2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/>
  <dimension ref="A1:O31"/>
  <sheetViews>
    <sheetView view="pageBreakPreview" topLeftCell="A10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111</v>
      </c>
      <c r="B8" s="135" t="s">
        <v>112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50 м3 до 100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1.7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1112.05</v>
      </c>
      <c r="G14" s="36"/>
      <c r="H14" s="35">
        <f>H15+H16+H18</f>
        <v>13863.920000000002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413.35</v>
      </c>
      <c r="G15" s="41"/>
      <c r="H15" s="40">
        <f>H$21</f>
        <v>10259.26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16.8</v>
      </c>
      <c r="G16" s="41"/>
      <c r="H16" s="40">
        <f>H$25</f>
        <v>138.94999999999999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1.41</v>
      </c>
      <c r="G17" s="45"/>
      <c r="H17" s="44">
        <f>H$26</f>
        <v>35.01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681.9</v>
      </c>
      <c r="G18" s="41"/>
      <c r="H18" s="40">
        <f>H31</f>
        <v>3465.71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36.1</v>
      </c>
      <c r="E20" s="51">
        <f>ROUND(11.45*1,2)</f>
        <v>11.45</v>
      </c>
      <c r="F20" s="51">
        <f>ROUND($D20*E20,2)</f>
        <v>413.35</v>
      </c>
      <c r="G20" s="51">
        <f>ROUND(24.82*E20,2)</f>
        <v>284.19</v>
      </c>
      <c r="H20" s="51">
        <f>ROUND($D20*G20,2)</f>
        <v>10259.26</v>
      </c>
    </row>
    <row r="21" spans="1:11" x14ac:dyDescent="0.25">
      <c r="A21" s="54"/>
      <c r="B21" s="17" t="s">
        <v>39</v>
      </c>
      <c r="C21" s="55"/>
      <c r="D21" s="56">
        <f>SUM(D20:D20)</f>
        <v>36.1</v>
      </c>
      <c r="E21" s="57"/>
      <c r="F21" s="57">
        <f>SUM(F20:F20)</f>
        <v>413.35</v>
      </c>
      <c r="G21" s="57"/>
      <c r="H21" s="57">
        <f>SUM(H20:H20)</f>
        <v>10259.26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15.7</v>
      </c>
      <c r="E23" s="51">
        <v>1.07</v>
      </c>
      <c r="F23" s="51">
        <f>ROUND($D23*E23,2)</f>
        <v>16.8</v>
      </c>
      <c r="G23" s="51">
        <v>8.85</v>
      </c>
      <c r="H23" s="51">
        <f>ROUND($D23*G23,2)</f>
        <v>138.94999999999999</v>
      </c>
    </row>
    <row r="24" spans="1:11" x14ac:dyDescent="0.25">
      <c r="B24" s="26" t="s">
        <v>44</v>
      </c>
      <c r="E24" s="51">
        <v>0.09</v>
      </c>
      <c r="F24" s="51">
        <f>ROUND($D23*E24,2)</f>
        <v>1.41</v>
      </c>
      <c r="G24" s="51">
        <v>2.23</v>
      </c>
      <c r="H24" s="51">
        <f>ROUND($D23*G24,2)</f>
        <v>35.01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16.8</v>
      </c>
      <c r="G25" s="57"/>
      <c r="H25" s="57">
        <f>SUM(H22:H24)-H26</f>
        <v>138.94999999999999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1.41</v>
      </c>
      <c r="G26" s="57"/>
      <c r="H26" s="57">
        <f>SUMIF($C22:$C24,"",H22:H24)</f>
        <v>35.01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87.5</v>
      </c>
      <c r="E28" s="51">
        <v>7.07</v>
      </c>
      <c r="F28" s="51">
        <f>ROUND($D28*E28,2)</f>
        <v>618.63</v>
      </c>
      <c r="G28" s="51">
        <v>35.25</v>
      </c>
      <c r="H28" s="51">
        <f>ROUND($D28*G28,2)</f>
        <v>3084.38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5.0000000000000001E-3</v>
      </c>
      <c r="E29" s="51">
        <v>11496.55</v>
      </c>
      <c r="F29" s="51">
        <f>ROUND($D29*E29,2)</f>
        <v>57.48</v>
      </c>
      <c r="G29" s="51">
        <v>71195.91</v>
      </c>
      <c r="H29" s="51">
        <f>ROUND($D29*G29,2)</f>
        <v>355.98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2.9999999999999997E-4</v>
      </c>
      <c r="E30" s="51">
        <v>19291.41</v>
      </c>
      <c r="F30" s="51">
        <f>ROUND($D30*E30,2)</f>
        <v>5.79</v>
      </c>
      <c r="G30" s="51">
        <v>84487.85</v>
      </c>
      <c r="H30" s="51">
        <f>ROUND($D30*G30,2)</f>
        <v>25.35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681.9</v>
      </c>
      <c r="G31" s="57"/>
      <c r="H31" s="57">
        <f>SUM(H28:H30)</f>
        <v>3465.71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O31"/>
  <sheetViews>
    <sheetView view="pageBreakPreview" topLeftCell="A8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x14ac:dyDescent="0.25">
      <c r="A8" s="23" t="s">
        <v>59</v>
      </c>
      <c r="B8" s="135" t="s">
        <v>60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с внутренней трубчаткой вместимостью от 0,2 м3 до 1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5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234.48</v>
      </c>
      <c r="G14" s="36"/>
      <c r="H14" s="35">
        <f>H15+H16+H18</f>
        <v>3416.62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106.49</v>
      </c>
      <c r="G15" s="41"/>
      <c r="H15" s="40">
        <f>H$21</f>
        <v>2642.97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2.25</v>
      </c>
      <c r="G16" s="41"/>
      <c r="H16" s="40">
        <f>H$25</f>
        <v>18.59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0.19</v>
      </c>
      <c r="G17" s="45"/>
      <c r="H17" s="44">
        <f>H$26</f>
        <v>4.68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125.74</v>
      </c>
      <c r="G18" s="41"/>
      <c r="H18" s="40">
        <f>H31</f>
        <v>755.06000000000006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9.3000000000000007</v>
      </c>
      <c r="E20" s="51">
        <f>ROUND(11.45*1,2)</f>
        <v>11.45</v>
      </c>
      <c r="F20" s="51">
        <f>ROUND($D20*E20,2)</f>
        <v>106.49</v>
      </c>
      <c r="G20" s="51">
        <f>ROUND(24.82*E20,2)</f>
        <v>284.19</v>
      </c>
      <c r="H20" s="51">
        <f>ROUND($D20*G20,2)</f>
        <v>2642.97</v>
      </c>
    </row>
    <row r="21" spans="1:11" x14ac:dyDescent="0.25">
      <c r="A21" s="54"/>
      <c r="B21" s="17" t="s">
        <v>39</v>
      </c>
      <c r="C21" s="55"/>
      <c r="D21" s="56">
        <f>SUM(D20:D20)</f>
        <v>9.3000000000000007</v>
      </c>
      <c r="E21" s="57"/>
      <c r="F21" s="57">
        <f>SUM(F20:F20)</f>
        <v>106.49</v>
      </c>
      <c r="G21" s="57"/>
      <c r="H21" s="57">
        <f>SUM(H20:H20)</f>
        <v>2642.97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2.1</v>
      </c>
      <c r="E23" s="51">
        <v>1.07</v>
      </c>
      <c r="F23" s="51">
        <f>ROUND($D23*E23,2)</f>
        <v>2.25</v>
      </c>
      <c r="G23" s="51">
        <v>8.85</v>
      </c>
      <c r="H23" s="51">
        <f>ROUND($D23*G23,2)</f>
        <v>18.59</v>
      </c>
    </row>
    <row r="24" spans="1:11" x14ac:dyDescent="0.25">
      <c r="B24" s="26" t="s">
        <v>44</v>
      </c>
      <c r="E24" s="51">
        <v>0.09</v>
      </c>
      <c r="F24" s="51">
        <f>ROUND($D23*E24,2)</f>
        <v>0.19</v>
      </c>
      <c r="G24" s="51">
        <v>2.23</v>
      </c>
      <c r="H24" s="51">
        <f>ROUND($D23*G24,2)</f>
        <v>4.68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2.25</v>
      </c>
      <c r="G25" s="57"/>
      <c r="H25" s="57">
        <f>SUM(H22:H24)-H26</f>
        <v>18.59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0.19</v>
      </c>
      <c r="G26" s="57"/>
      <c r="H26" s="57">
        <f>SUMIF($C22:$C24,"",H22:H24)</f>
        <v>4.68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1</v>
      </c>
      <c r="E28" s="51">
        <v>7.07</v>
      </c>
      <c r="F28" s="51">
        <f>ROUND($D28*E28,2)</f>
        <v>7.07</v>
      </c>
      <c r="G28" s="51">
        <v>35.25</v>
      </c>
      <c r="H28" s="51">
        <f>ROUND($D28*G28,2)</f>
        <v>35.25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9.5999999999999992E-3</v>
      </c>
      <c r="E29" s="51">
        <v>11496.55</v>
      </c>
      <c r="F29" s="51">
        <f>ROUND($D29*E29,2)</f>
        <v>110.37</v>
      </c>
      <c r="G29" s="51">
        <v>71195.91</v>
      </c>
      <c r="H29" s="51">
        <f>ROUND($D29*G29,2)</f>
        <v>683.48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4.2999999999999999E-4</v>
      </c>
      <c r="E30" s="51">
        <v>19291.41</v>
      </c>
      <c r="F30" s="51">
        <f>ROUND($D30*E30,2)</f>
        <v>8.3000000000000007</v>
      </c>
      <c r="G30" s="51">
        <v>84487.85</v>
      </c>
      <c r="H30" s="51">
        <f>ROUND($D30*G30,2)</f>
        <v>36.33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125.74</v>
      </c>
      <c r="G31" s="57"/>
      <c r="H31" s="57">
        <f>SUM(H28:H30)</f>
        <v>755.06000000000006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/>
  <dimension ref="A1:O31"/>
  <sheetViews>
    <sheetView view="pageBreakPreview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ht="31.5" x14ac:dyDescent="0.25">
      <c r="A8" s="23" t="s">
        <v>113</v>
      </c>
      <c r="B8" s="135" t="s">
        <v>114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или сосуда горизонтального или вертикального, работающего под давлением, вместимостью от 100 м3 до 200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8.7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2333.0700000000002</v>
      </c>
      <c r="G14" s="36"/>
      <c r="H14" s="35">
        <f>H15+H16+H18</f>
        <v>31049.670000000002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967.53</v>
      </c>
      <c r="G15" s="41"/>
      <c r="H15" s="40">
        <f>H$21</f>
        <v>24014.06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40.869999999999997</v>
      </c>
      <c r="G16" s="41"/>
      <c r="H16" s="40">
        <f>H$25</f>
        <v>338.07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3.44</v>
      </c>
      <c r="G17" s="45"/>
      <c r="H17" s="44">
        <f>H$26</f>
        <v>85.19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1324.67</v>
      </c>
      <c r="G18" s="41"/>
      <c r="H18" s="40">
        <f>H31</f>
        <v>6697.54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84.5</v>
      </c>
      <c r="E20" s="51">
        <f>ROUND(11.45*1,2)</f>
        <v>11.45</v>
      </c>
      <c r="F20" s="51">
        <f>ROUND($D20*E20,2)</f>
        <v>967.53</v>
      </c>
      <c r="G20" s="51">
        <f>ROUND(24.82*E20,2)</f>
        <v>284.19</v>
      </c>
      <c r="H20" s="51">
        <f>ROUND($D20*G20,2)</f>
        <v>24014.06</v>
      </c>
    </row>
    <row r="21" spans="1:11" x14ac:dyDescent="0.25">
      <c r="A21" s="54"/>
      <c r="B21" s="17" t="s">
        <v>39</v>
      </c>
      <c r="C21" s="55"/>
      <c r="D21" s="56">
        <f>SUM(D20:D20)</f>
        <v>84.5</v>
      </c>
      <c r="E21" s="57"/>
      <c r="F21" s="57">
        <f>SUM(F20:F20)</f>
        <v>967.53</v>
      </c>
      <c r="G21" s="57"/>
      <c r="H21" s="57">
        <f>SUM(H20:H20)</f>
        <v>24014.06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38.200000000000003</v>
      </c>
      <c r="E23" s="51">
        <v>1.07</v>
      </c>
      <c r="F23" s="51">
        <f>ROUND($D23*E23,2)</f>
        <v>40.869999999999997</v>
      </c>
      <c r="G23" s="51">
        <v>8.85</v>
      </c>
      <c r="H23" s="51">
        <f>ROUND($D23*G23,2)</f>
        <v>338.07</v>
      </c>
    </row>
    <row r="24" spans="1:11" x14ac:dyDescent="0.25">
      <c r="B24" s="26" t="s">
        <v>44</v>
      </c>
      <c r="E24" s="51">
        <v>0.09</v>
      </c>
      <c r="F24" s="51">
        <f>ROUND($D23*E24,2)</f>
        <v>3.44</v>
      </c>
      <c r="G24" s="51">
        <v>2.23</v>
      </c>
      <c r="H24" s="51">
        <f>ROUND($D23*G24,2)</f>
        <v>85.19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40.869999999999997</v>
      </c>
      <c r="G25" s="57"/>
      <c r="H25" s="57">
        <f>SUM(H22:H24)-H26</f>
        <v>338.07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3.44</v>
      </c>
      <c r="G26" s="57"/>
      <c r="H26" s="57">
        <f>SUMIF($C22:$C24,"",H22:H24)</f>
        <v>85.19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175</v>
      </c>
      <c r="E28" s="51">
        <v>7.07</v>
      </c>
      <c r="F28" s="51">
        <f>ROUND($D28*E28,2)</f>
        <v>1237.25</v>
      </c>
      <c r="G28" s="51">
        <v>35.25</v>
      </c>
      <c r="H28" s="51">
        <f>ROUND($D28*G28,2)</f>
        <v>6168.75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7.0000000000000001E-3</v>
      </c>
      <c r="E29" s="51">
        <v>11496.55</v>
      </c>
      <c r="F29" s="51">
        <f>ROUND($D29*E29,2)</f>
        <v>80.48</v>
      </c>
      <c r="G29" s="51">
        <v>71195.91</v>
      </c>
      <c r="H29" s="51">
        <f>ROUND($D29*G29,2)</f>
        <v>498.37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3.6000000000000002E-4</v>
      </c>
      <c r="E30" s="51">
        <v>19291.41</v>
      </c>
      <c r="F30" s="51">
        <f>ROUND($D30*E30,2)</f>
        <v>6.94</v>
      </c>
      <c r="G30" s="51">
        <v>84487.85</v>
      </c>
      <c r="H30" s="51">
        <f>ROUND($D30*G30,2)</f>
        <v>30.42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1324.67</v>
      </c>
      <c r="G31" s="57"/>
      <c r="H31" s="57">
        <f>SUM(H28:H30)</f>
        <v>6697.54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R180"/>
  <sheetViews>
    <sheetView tabSelected="1" view="pageBreakPreview" zoomScale="115" zoomScaleNormal="115" zoomScaleSheetLayoutView="11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14" sqref="H14"/>
    </sheetView>
  </sheetViews>
  <sheetFormatPr defaultRowHeight="15" x14ac:dyDescent="0.25"/>
  <cols>
    <col min="1" max="1" width="9.140625" style="124"/>
    <col min="2" max="2" width="11" style="125" bestFit="1" customWidth="1"/>
    <col min="3" max="3" width="46" style="125" customWidth="1"/>
    <col min="4" max="4" width="7" style="125" customWidth="1"/>
    <col min="5" max="5" width="10.7109375" style="125" customWidth="1"/>
    <col min="6" max="6" width="9.85546875" style="125" customWidth="1"/>
    <col min="7" max="7" width="10.7109375" style="125" customWidth="1"/>
    <col min="8" max="8" width="9.85546875" style="125" customWidth="1"/>
    <col min="9" max="9" width="11" style="125" customWidth="1"/>
    <col min="10" max="10" width="12.42578125" style="125" customWidth="1"/>
    <col min="11" max="11" width="9.85546875" style="125" customWidth="1"/>
    <col min="12" max="12" width="13.140625" style="125" customWidth="1"/>
    <col min="13" max="13" width="9.85546875" style="125" customWidth="1"/>
    <col min="14" max="14" width="11" style="125" customWidth="1"/>
    <col min="15" max="17" width="9.140625" style="125"/>
    <col min="18" max="18" width="9.140625" style="126"/>
    <col min="19" max="16384" width="9.140625" style="125"/>
  </cols>
  <sheetData>
    <row r="1" spans="1:14" x14ac:dyDescent="0.25">
      <c r="N1" s="59" t="s">
        <v>129</v>
      </c>
    </row>
    <row r="2" spans="1:14" ht="15.75" x14ac:dyDescent="0.25">
      <c r="B2" s="137" t="s">
        <v>19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3" spans="1:14" ht="15.75" x14ac:dyDescent="0.25">
      <c r="C3" s="1"/>
      <c r="D3" s="1"/>
      <c r="E3" s="1"/>
      <c r="F3" s="1"/>
      <c r="G3" s="1"/>
      <c r="H3" s="2"/>
      <c r="I3" s="1"/>
      <c r="J3" s="3"/>
      <c r="K3" s="1"/>
      <c r="L3" s="1"/>
      <c r="M3" s="2"/>
      <c r="N3" s="1"/>
    </row>
    <row r="4" spans="1:14" x14ac:dyDescent="0.25">
      <c r="B4" s="138" t="s">
        <v>0</v>
      </c>
      <c r="C4" s="138" t="s">
        <v>1</v>
      </c>
      <c r="D4" s="138" t="s">
        <v>2</v>
      </c>
      <c r="E4" s="140" t="s">
        <v>3</v>
      </c>
      <c r="F4" s="141"/>
      <c r="G4" s="141"/>
      <c r="H4" s="141"/>
      <c r="I4" s="142"/>
      <c r="J4" s="140" t="s">
        <v>4</v>
      </c>
      <c r="K4" s="141"/>
      <c r="L4" s="141"/>
      <c r="M4" s="141"/>
      <c r="N4" s="142"/>
    </row>
    <row r="5" spans="1:14" ht="99.75" x14ac:dyDescent="0.25">
      <c r="B5" s="139"/>
      <c r="C5" s="139"/>
      <c r="D5" s="139"/>
      <c r="E5" s="4" t="s">
        <v>5</v>
      </c>
      <c r="F5" s="116" t="s">
        <v>6</v>
      </c>
      <c r="G5" s="4" t="s">
        <v>7</v>
      </c>
      <c r="H5" s="116" t="s">
        <v>6</v>
      </c>
      <c r="I5" s="4" t="s">
        <v>8</v>
      </c>
      <c r="J5" s="4" t="s">
        <v>5</v>
      </c>
      <c r="K5" s="116" t="s">
        <v>6</v>
      </c>
      <c r="L5" s="4" t="s">
        <v>9</v>
      </c>
      <c r="M5" s="116" t="s">
        <v>6</v>
      </c>
      <c r="N5" s="4" t="s">
        <v>10</v>
      </c>
    </row>
    <row r="6" spans="1:14" x14ac:dyDescent="0.25">
      <c r="B6" s="4">
        <v>1</v>
      </c>
      <c r="C6" s="4" t="s">
        <v>11</v>
      </c>
      <c r="D6" s="4" t="s">
        <v>12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  <c r="N6" s="5">
        <v>13</v>
      </c>
    </row>
    <row r="7" spans="1:14" ht="30" x14ac:dyDescent="0.25">
      <c r="A7" s="124" t="s">
        <v>33</v>
      </c>
      <c r="B7" s="6" t="s">
        <v>33</v>
      </c>
      <c r="C7" s="7" t="s">
        <v>34</v>
      </c>
      <c r="D7" s="8" t="s">
        <v>58</v>
      </c>
      <c r="E7" s="9"/>
      <c r="F7" s="10"/>
      <c r="G7" s="10"/>
      <c r="H7" s="10"/>
      <c r="I7" s="10"/>
      <c r="J7" s="11"/>
      <c r="K7" s="10"/>
      <c r="L7" s="10"/>
      <c r="M7" s="10"/>
      <c r="N7" s="10"/>
    </row>
    <row r="8" spans="1:14" ht="15.75" x14ac:dyDescent="0.25">
      <c r="A8" s="124" t="s">
        <v>33</v>
      </c>
      <c r="B8" s="6"/>
      <c r="C8" s="117" t="s">
        <v>13</v>
      </c>
      <c r="D8" s="13" t="s">
        <v>14</v>
      </c>
      <c r="E8" s="121">
        <v>65.87</v>
      </c>
      <c r="F8" s="122"/>
      <c r="G8" s="122">
        <f>'4.37-5-1'!F14</f>
        <v>110.89</v>
      </c>
      <c r="H8" s="122"/>
      <c r="I8" s="118">
        <f>IF(E8=0,"- ",ROUND((G8-E8)*100/E8,2))</f>
        <v>68.349999999999994</v>
      </c>
      <c r="J8" s="121">
        <v>1519.03</v>
      </c>
      <c r="K8" s="122"/>
      <c r="L8" s="122">
        <f>'4.37-5-1'!H14</f>
        <v>1791.9099999999999</v>
      </c>
      <c r="M8" s="10"/>
      <c r="N8" s="118">
        <f>IF(J8=0,"- ",ROUND((L8-J8)*100/J8,2))</f>
        <v>17.96</v>
      </c>
    </row>
    <row r="9" spans="1:14" ht="15.75" x14ac:dyDescent="0.25">
      <c r="A9" s="124" t="s">
        <v>33</v>
      </c>
      <c r="B9" s="6"/>
      <c r="C9" s="12" t="s">
        <v>15</v>
      </c>
      <c r="D9" s="13" t="s">
        <v>14</v>
      </c>
      <c r="E9" s="14">
        <v>59.64</v>
      </c>
      <c r="F9" s="14">
        <f>IF(E8=0,"",100*E9/E8)</f>
        <v>90.541976620616353</v>
      </c>
      <c r="G9" s="14">
        <f>'4.37-5-1'!F15</f>
        <v>59.54</v>
      </c>
      <c r="H9" s="14">
        <f>IF(G8=0,"",100*G9/G8)</f>
        <v>53.692848769050407</v>
      </c>
      <c r="I9" s="14">
        <f>IF(E9=0,"- ",ROUND((G9-E9)*100/E9,2))</f>
        <v>-0.17</v>
      </c>
      <c r="J9" s="14">
        <v>1480.26</v>
      </c>
      <c r="K9" s="14">
        <f>IF(J8=0,"",100*J9/J8)</f>
        <v>97.447713343383612</v>
      </c>
      <c r="L9" s="14">
        <f>'4.37-5-1'!H15</f>
        <v>1477.79</v>
      </c>
      <c r="M9" s="14">
        <f>IF(L8=0,"",100*L9/L8)</f>
        <v>82.470101735020179</v>
      </c>
      <c r="N9" s="14">
        <f>IF(J9=0,"- ",ROUND((L9-J9)*100/J9,2))</f>
        <v>-0.17</v>
      </c>
    </row>
    <row r="10" spans="1:14" ht="15.75" x14ac:dyDescent="0.25">
      <c r="A10" s="124" t="s">
        <v>33</v>
      </c>
      <c r="B10" s="6"/>
      <c r="C10" s="12" t="s">
        <v>16</v>
      </c>
      <c r="D10" s="13" t="s">
        <v>14</v>
      </c>
      <c r="E10" s="14">
        <v>1.82</v>
      </c>
      <c r="F10" s="14">
        <f>IF(E8=0,"",100*E10/E8)</f>
        <v>2.7630180658873535</v>
      </c>
      <c r="G10" s="14">
        <f>'4.37-5-1'!F16</f>
        <v>1.82</v>
      </c>
      <c r="H10" s="14">
        <f>IF(G8=0,"",100*G10/G8)</f>
        <v>1.6412661195779601</v>
      </c>
      <c r="I10" s="14">
        <f t="shared" ref="I10:I12" si="0">IF(E10=0,"- ",ROUND((G10-E10)*100/E10,2))</f>
        <v>0</v>
      </c>
      <c r="J10" s="14">
        <v>13.19</v>
      </c>
      <c r="K10" s="14">
        <f>IF(J8=0,"",100*J10/J8)</f>
        <v>0.86831728142301334</v>
      </c>
      <c r="L10" s="14">
        <f>'4.37-5-1'!H16</f>
        <v>15.05</v>
      </c>
      <c r="M10" s="14">
        <f>IF(L8=0,"",100*L10/L8)</f>
        <v>0.83988593177112691</v>
      </c>
      <c r="N10" s="14">
        <f>IF(J10=0,"- ",ROUND((L10-J10)*100/J10,2))</f>
        <v>14.1</v>
      </c>
    </row>
    <row r="11" spans="1:14" ht="15.75" x14ac:dyDescent="0.25">
      <c r="A11" s="124" t="s">
        <v>33</v>
      </c>
      <c r="B11" s="6"/>
      <c r="C11" s="15" t="s">
        <v>17</v>
      </c>
      <c r="D11" s="13" t="s">
        <v>14</v>
      </c>
      <c r="E11" s="16">
        <v>0.15</v>
      </c>
      <c r="F11" s="16"/>
      <c r="G11" s="16">
        <f>'4.37-5-1'!F17</f>
        <v>0.15</v>
      </c>
      <c r="H11" s="16"/>
      <c r="I11" s="16">
        <f t="shared" si="0"/>
        <v>0</v>
      </c>
      <c r="J11" s="16">
        <v>3.72</v>
      </c>
      <c r="K11" s="16"/>
      <c r="L11" s="16">
        <f>'4.37-5-1'!H17</f>
        <v>3.79</v>
      </c>
      <c r="M11" s="16"/>
      <c r="N11" s="16">
        <f t="shared" ref="N11:N12" si="1">IF(J11=0,"- ",ROUND((L11-J11)*100/J11,2))</f>
        <v>1.88</v>
      </c>
    </row>
    <row r="12" spans="1:14" ht="15.75" x14ac:dyDescent="0.25">
      <c r="A12" s="124" t="s">
        <v>33</v>
      </c>
      <c r="B12" s="6"/>
      <c r="C12" s="12" t="s">
        <v>18</v>
      </c>
      <c r="D12" s="13" t="s">
        <v>14</v>
      </c>
      <c r="E12" s="14">
        <v>4.41</v>
      </c>
      <c r="F12" s="14">
        <f>IF(E8=0,"",100*E12/E8)</f>
        <v>6.6950053134962797</v>
      </c>
      <c r="G12" s="14">
        <f>'4.37-5-1'!F18</f>
        <v>49.53</v>
      </c>
      <c r="H12" s="14">
        <f>IF(G8=0,"",100*G12/G8)</f>
        <v>44.66588511137163</v>
      </c>
      <c r="I12" s="14">
        <f t="shared" si="0"/>
        <v>1023.13</v>
      </c>
      <c r="J12" s="14">
        <v>25.58</v>
      </c>
      <c r="K12" s="14">
        <f>IF(J8=0,"",100*J12/J8)</f>
        <v>1.68396937519338</v>
      </c>
      <c r="L12" s="14">
        <f>'4.37-5-1'!H18</f>
        <v>299.07000000000005</v>
      </c>
      <c r="M12" s="14">
        <f>IF(L8=0,"",100*L12/L8)</f>
        <v>16.690012333208703</v>
      </c>
      <c r="N12" s="14">
        <f t="shared" si="1"/>
        <v>1069.1600000000001</v>
      </c>
    </row>
    <row r="13" spans="1:14" ht="45" x14ac:dyDescent="0.25">
      <c r="A13" s="124" t="s">
        <v>59</v>
      </c>
      <c r="B13" s="6" t="s">
        <v>59</v>
      </c>
      <c r="C13" s="7" t="s">
        <v>60</v>
      </c>
      <c r="D13" s="8" t="s">
        <v>58</v>
      </c>
      <c r="E13" s="9"/>
      <c r="F13" s="10"/>
      <c r="G13" s="10"/>
      <c r="H13" s="10"/>
      <c r="I13" s="10"/>
      <c r="J13" s="11"/>
      <c r="K13" s="10"/>
      <c r="L13" s="10"/>
      <c r="M13" s="10"/>
      <c r="N13" s="10"/>
    </row>
    <row r="14" spans="1:14" ht="15.75" x14ac:dyDescent="0.25">
      <c r="A14" s="124" t="s">
        <v>59</v>
      </c>
      <c r="B14" s="6"/>
      <c r="C14" s="117" t="s">
        <v>13</v>
      </c>
      <c r="D14" s="13" t="s">
        <v>14</v>
      </c>
      <c r="E14" s="121">
        <v>120.75</v>
      </c>
      <c r="F14" s="118" t="str">
        <f>IF(E13=0,"",100*E14/E13)</f>
        <v/>
      </c>
      <c r="G14" s="122">
        <f>'4.37-5-2'!F14</f>
        <v>234.48</v>
      </c>
      <c r="H14" s="122"/>
      <c r="I14" s="118">
        <f>IF(E14=0,"- ",ROUND((G14-E14)*100/E14,2))</f>
        <v>94.19</v>
      </c>
      <c r="J14" s="118">
        <v>2732.56</v>
      </c>
      <c r="K14" s="122"/>
      <c r="L14" s="122">
        <f>'4.37-5-2'!H14</f>
        <v>3416.62</v>
      </c>
      <c r="M14" s="122"/>
      <c r="N14" s="118">
        <f>IF(J14=0,"- ",ROUND((L14-J14)*100/J14,2))</f>
        <v>25.03</v>
      </c>
    </row>
    <row r="15" spans="1:14" ht="15.75" x14ac:dyDescent="0.25">
      <c r="A15" s="124" t="s">
        <v>59</v>
      </c>
      <c r="B15" s="6"/>
      <c r="C15" s="12" t="s">
        <v>15</v>
      </c>
      <c r="D15" s="13" t="s">
        <v>14</v>
      </c>
      <c r="E15" s="14">
        <v>106.67</v>
      </c>
      <c r="F15" s="14">
        <f>IF(E14=0,"",100*E15/E14)</f>
        <v>88.339544513457554</v>
      </c>
      <c r="G15" s="14">
        <f>'4.37-5-2'!F15</f>
        <v>106.49</v>
      </c>
      <c r="H15" s="14">
        <f>IF(G14=0,"",100*G15/G14)</f>
        <v>45.415387239849885</v>
      </c>
      <c r="I15" s="14">
        <f>IF(E15=0,"- ",ROUND((G15-E15)*100/E15,2))</f>
        <v>-0.17</v>
      </c>
      <c r="J15" s="14">
        <v>2647.55</v>
      </c>
      <c r="K15" s="14">
        <f>IF(J14=0,"",100*J15/J14)</f>
        <v>96.888997862809973</v>
      </c>
      <c r="L15" s="14">
        <f>'4.37-5-2'!H15</f>
        <v>2642.97</v>
      </c>
      <c r="M15" s="14">
        <f>IF(L14=0,"",100*L15/L14)</f>
        <v>77.356276085722143</v>
      </c>
      <c r="N15" s="14">
        <f>IF(J15=0,"- ",ROUND((L15-J15)*100/J15,2))</f>
        <v>-0.17</v>
      </c>
    </row>
    <row r="16" spans="1:14" ht="15.75" x14ac:dyDescent="0.25">
      <c r="A16" s="124" t="s">
        <v>59</v>
      </c>
      <c r="B16" s="6"/>
      <c r="C16" s="12" t="s">
        <v>16</v>
      </c>
      <c r="D16" s="13" t="s">
        <v>14</v>
      </c>
      <c r="E16" s="14">
        <v>2.25</v>
      </c>
      <c r="F16" s="14">
        <f>IF(E14=0,"",100*E16/E14)</f>
        <v>1.8633540372670807</v>
      </c>
      <c r="G16" s="14">
        <f>'4.37-5-2'!F16</f>
        <v>2.25</v>
      </c>
      <c r="H16" s="14">
        <f>IF(G14=0,"",100*G16/G14)</f>
        <v>0.95957011258955993</v>
      </c>
      <c r="I16" s="14">
        <f t="shared" ref="I16:I18" si="2">IF(E16=0,"- ",ROUND((G16-E16)*100/E16,2))</f>
        <v>0</v>
      </c>
      <c r="J16" s="14">
        <v>16.399999999999999</v>
      </c>
      <c r="K16" s="14">
        <f>IF(J14=0,"",100*J16/J14)</f>
        <v>0.60016980413970777</v>
      </c>
      <c r="L16" s="14">
        <f>'4.37-5-2'!H16</f>
        <v>18.59</v>
      </c>
      <c r="M16" s="14">
        <f>IF(L14=0,"",100*L16/L14)</f>
        <v>0.54410499265355816</v>
      </c>
      <c r="N16" s="14">
        <f>IF(J16=0,"- ",ROUND((L16-J16)*100/J16,2))</f>
        <v>13.35</v>
      </c>
    </row>
    <row r="17" spans="1:18" ht="15.75" x14ac:dyDescent="0.25">
      <c r="A17" s="124" t="s">
        <v>59</v>
      </c>
      <c r="B17" s="6"/>
      <c r="C17" s="15" t="s">
        <v>17</v>
      </c>
      <c r="D17" s="13" t="s">
        <v>14</v>
      </c>
      <c r="E17" s="16">
        <v>0.19</v>
      </c>
      <c r="F17" s="16"/>
      <c r="G17" s="16">
        <f>'4.37-5-2'!F17</f>
        <v>0.19</v>
      </c>
      <c r="H17" s="16"/>
      <c r="I17" s="16">
        <f t="shared" si="2"/>
        <v>0</v>
      </c>
      <c r="J17" s="16">
        <v>4.72</v>
      </c>
      <c r="K17" s="16"/>
      <c r="L17" s="16">
        <f>'4.37-5-2'!H17</f>
        <v>4.68</v>
      </c>
      <c r="M17" s="16"/>
      <c r="N17" s="16">
        <f t="shared" ref="N17:N18" si="3">IF(J17=0,"- ",ROUND((L17-J17)*100/J17,2))</f>
        <v>-0.85</v>
      </c>
    </row>
    <row r="18" spans="1:18" ht="15.75" x14ac:dyDescent="0.25">
      <c r="A18" s="124" t="s">
        <v>59</v>
      </c>
      <c r="B18" s="6"/>
      <c r="C18" s="12" t="s">
        <v>18</v>
      </c>
      <c r="D18" s="13" t="s">
        <v>14</v>
      </c>
      <c r="E18" s="14">
        <v>11.83</v>
      </c>
      <c r="F18" s="14">
        <f>IF(E14=0,"",100*E18/E14)</f>
        <v>9.7971014492753632</v>
      </c>
      <c r="G18" s="14">
        <f>'4.37-5-2'!F18</f>
        <v>125.74</v>
      </c>
      <c r="H18" s="14">
        <f>IF(G14=0,"",100*G18/G14)</f>
        <v>53.625042647560562</v>
      </c>
      <c r="I18" s="14">
        <f t="shared" si="2"/>
        <v>962.89</v>
      </c>
      <c r="J18" s="14">
        <v>68.61</v>
      </c>
      <c r="K18" s="14">
        <f>IF(J14=0,"",100*J18/J14)</f>
        <v>2.5108323330503266</v>
      </c>
      <c r="L18" s="14">
        <f>'4.37-5-2'!H18</f>
        <v>755.06000000000006</v>
      </c>
      <c r="M18" s="14">
        <f>IF(L14=0,"",100*L18/L14)</f>
        <v>22.099618921624295</v>
      </c>
      <c r="N18" s="14">
        <f t="shared" si="3"/>
        <v>1000.51</v>
      </c>
    </row>
    <row r="19" spans="1:18" ht="45" x14ac:dyDescent="0.25">
      <c r="A19" s="124" t="s">
        <v>61</v>
      </c>
      <c r="B19" s="6" t="s">
        <v>61</v>
      </c>
      <c r="C19" s="7" t="s">
        <v>62</v>
      </c>
      <c r="D19" s="8" t="s">
        <v>58</v>
      </c>
      <c r="E19" s="9"/>
      <c r="F19" s="10"/>
      <c r="G19" s="10"/>
      <c r="H19" s="10"/>
      <c r="I19" s="10"/>
      <c r="J19" s="11"/>
      <c r="K19" s="10"/>
      <c r="L19" s="10"/>
      <c r="M19" s="10"/>
      <c r="N19" s="10"/>
    </row>
    <row r="20" spans="1:18" ht="15.75" x14ac:dyDescent="0.25">
      <c r="A20" s="124" t="s">
        <v>61</v>
      </c>
      <c r="B20" s="6"/>
      <c r="C20" s="117" t="s">
        <v>13</v>
      </c>
      <c r="D20" s="13" t="s">
        <v>14</v>
      </c>
      <c r="E20" s="121">
        <v>183.45</v>
      </c>
      <c r="F20" s="122"/>
      <c r="G20" s="121">
        <f>'4.37-5-3'!F14</f>
        <v>351.90999999999997</v>
      </c>
      <c r="H20" s="121"/>
      <c r="I20" s="118">
        <f>IF(E20=0,"- ",ROUND((G20-E20)*100/E20,2))</f>
        <v>91.83</v>
      </c>
      <c r="J20" s="121">
        <v>4125.12</v>
      </c>
      <c r="K20" s="121"/>
      <c r="L20" s="121">
        <f>'4.37-5-3'!H14</f>
        <v>5121.7699999999995</v>
      </c>
      <c r="M20" s="121"/>
      <c r="N20" s="121">
        <f>IF(J20=0,"- ",ROUND((L20-J20)*100/J20,2))</f>
        <v>24.16</v>
      </c>
    </row>
    <row r="21" spans="1:18" ht="15.75" x14ac:dyDescent="0.25">
      <c r="A21" s="124" t="s">
        <v>61</v>
      </c>
      <c r="B21" s="6"/>
      <c r="C21" s="12" t="s">
        <v>15</v>
      </c>
      <c r="D21" s="13" t="s">
        <v>14</v>
      </c>
      <c r="E21" s="14">
        <v>160.58000000000001</v>
      </c>
      <c r="F21" s="14">
        <f>IF(E20=0,"",100*E21/E20)</f>
        <v>87.533387844099224</v>
      </c>
      <c r="G21" s="14">
        <f>'4.37-5-3'!F15</f>
        <v>160.30000000000001</v>
      </c>
      <c r="H21" s="14" t="s">
        <v>57</v>
      </c>
      <c r="I21" s="14">
        <f>IF(E21=0,"- ",ROUND((G21-E21)*100/E21,2))</f>
        <v>-0.17</v>
      </c>
      <c r="J21" s="14">
        <v>3985.6</v>
      </c>
      <c r="K21" s="14" t="s">
        <v>57</v>
      </c>
      <c r="L21" s="14">
        <f>'4.37-5-3'!H15</f>
        <v>3978.66</v>
      </c>
      <c r="M21" s="14" t="s">
        <v>57</v>
      </c>
      <c r="N21" s="14">
        <f>IF(J21=0,"- ",ROUND((L21-J21)*100/J21,2))</f>
        <v>-0.17</v>
      </c>
    </row>
    <row r="22" spans="1:18" ht="15.75" x14ac:dyDescent="0.25">
      <c r="A22" s="124" t="s">
        <v>61</v>
      </c>
      <c r="B22" s="6"/>
      <c r="C22" s="12" t="s">
        <v>16</v>
      </c>
      <c r="D22" s="13" t="s">
        <v>14</v>
      </c>
      <c r="E22" s="14">
        <v>4.5999999999999996</v>
      </c>
      <c r="F22" s="14">
        <f>IF(E20=0,"",100*E22/E20)</f>
        <v>2.5074952303079856</v>
      </c>
      <c r="G22" s="14">
        <f>'4.37-5-3'!F16</f>
        <v>4.5999999999999996</v>
      </c>
      <c r="H22" s="14" t="s">
        <v>57</v>
      </c>
      <c r="I22" s="14">
        <f t="shared" ref="I22:I24" si="4">IF(E22=0,"- ",ROUND((G22-E22)*100/E22,2))</f>
        <v>0</v>
      </c>
      <c r="J22" s="14">
        <v>33.549999999999997</v>
      </c>
      <c r="K22" s="14" t="s">
        <v>57</v>
      </c>
      <c r="L22" s="14">
        <f>'4.37-5-3'!H16</f>
        <v>38.06</v>
      </c>
      <c r="M22" s="14" t="s">
        <v>57</v>
      </c>
      <c r="N22" s="14">
        <f>IF(J22=0,"- ",ROUND((L22-J22)*100/J22,2))</f>
        <v>13.44</v>
      </c>
    </row>
    <row r="23" spans="1:18" ht="15.75" x14ac:dyDescent="0.25">
      <c r="A23" s="124" t="s">
        <v>61</v>
      </c>
      <c r="B23" s="6"/>
      <c r="C23" s="15" t="s">
        <v>17</v>
      </c>
      <c r="D23" s="13" t="s">
        <v>14</v>
      </c>
      <c r="E23" s="16">
        <v>0.39</v>
      </c>
      <c r="F23" s="16"/>
      <c r="G23" s="16">
        <f>'4.37-5-3'!F17</f>
        <v>0.39</v>
      </c>
      <c r="H23" s="16" t="s">
        <v>57</v>
      </c>
      <c r="I23" s="16">
        <f t="shared" si="4"/>
        <v>0</v>
      </c>
      <c r="J23" s="16">
        <v>9.68</v>
      </c>
      <c r="K23" s="16" t="s">
        <v>57</v>
      </c>
      <c r="L23" s="16">
        <f>'4.37-5-3'!H17</f>
        <v>9.59</v>
      </c>
      <c r="M23" s="16" t="s">
        <v>57</v>
      </c>
      <c r="N23" s="16">
        <f t="shared" ref="N23:N24" si="5">IF(J23=0,"- ",ROUND((L23-J23)*100/J23,2))</f>
        <v>-0.93</v>
      </c>
    </row>
    <row r="24" spans="1:18" ht="15.75" x14ac:dyDescent="0.25">
      <c r="A24" s="124" t="s">
        <v>61</v>
      </c>
      <c r="B24" s="6"/>
      <c r="C24" s="12" t="s">
        <v>18</v>
      </c>
      <c r="D24" s="13" t="s">
        <v>14</v>
      </c>
      <c r="E24" s="14">
        <v>18.27</v>
      </c>
      <c r="F24" s="14">
        <f>IF(E20=0,"",100*E24/E20)</f>
        <v>9.9591169255928058</v>
      </c>
      <c r="G24" s="14">
        <f>'4.37-5-3'!F18</f>
        <v>187.01</v>
      </c>
      <c r="H24" s="14">
        <f>IF(G20=0,"",100*G24/G20)</f>
        <v>53.141428206075425</v>
      </c>
      <c r="I24" s="14">
        <f t="shared" si="4"/>
        <v>923.59</v>
      </c>
      <c r="J24" s="14">
        <v>105.97</v>
      </c>
      <c r="K24" s="14">
        <f>IF(J20=0,"",100*J24/J20)</f>
        <v>2.5688949654797923</v>
      </c>
      <c r="L24" s="14">
        <f>'4.37-5-3'!H18</f>
        <v>1105.0499999999997</v>
      </c>
      <c r="M24" s="14">
        <f>IF(L20=0,"",100*L24/L20)</f>
        <v>21.575549077760225</v>
      </c>
      <c r="N24" s="14">
        <f t="shared" si="5"/>
        <v>942.8</v>
      </c>
    </row>
    <row r="25" spans="1:18" ht="45" x14ac:dyDescent="0.25">
      <c r="A25" s="124" t="s">
        <v>63</v>
      </c>
      <c r="B25" s="6" t="s">
        <v>63</v>
      </c>
      <c r="C25" s="7" t="s">
        <v>64</v>
      </c>
      <c r="D25" s="8" t="s">
        <v>58</v>
      </c>
      <c r="E25" s="9"/>
      <c r="F25" s="10"/>
      <c r="G25" s="10"/>
      <c r="H25" s="10"/>
      <c r="I25" s="10"/>
      <c r="J25" s="11"/>
      <c r="K25" s="10"/>
      <c r="L25" s="10"/>
      <c r="M25" s="10"/>
      <c r="N25" s="10"/>
    </row>
    <row r="26" spans="1:18" s="127" customFormat="1" ht="15.75" x14ac:dyDescent="0.25">
      <c r="A26" s="124" t="s">
        <v>63</v>
      </c>
      <c r="B26" s="120"/>
      <c r="C26" s="117" t="s">
        <v>13</v>
      </c>
      <c r="D26" s="13" t="s">
        <v>14</v>
      </c>
      <c r="E26" s="121">
        <v>298.45</v>
      </c>
      <c r="F26" s="122"/>
      <c r="G26" s="122">
        <f>'4.37-5-4'!F14</f>
        <v>531.77</v>
      </c>
      <c r="H26" s="122"/>
      <c r="I26" s="118">
        <f>IF(E26=0,"- ",ROUND((G26-E26)*100/E26,2))</f>
        <v>78.180000000000007</v>
      </c>
      <c r="J26" s="121">
        <v>6694.33</v>
      </c>
      <c r="K26" s="122"/>
      <c r="L26" s="122">
        <f>'4.37-5-4'!H14</f>
        <v>8055.36</v>
      </c>
      <c r="M26" s="122"/>
      <c r="N26" s="118">
        <f>IF(J26=0,"- ",ROUND((L26-J26)*100/J26,2))</f>
        <v>20.329999999999998</v>
      </c>
      <c r="R26" s="128"/>
    </row>
    <row r="27" spans="1:18" ht="15.75" x14ac:dyDescent="0.25">
      <c r="A27" s="124" t="s">
        <v>63</v>
      </c>
      <c r="B27" s="6"/>
      <c r="C27" s="12" t="s">
        <v>15</v>
      </c>
      <c r="D27" s="13" t="s">
        <v>14</v>
      </c>
      <c r="E27" s="14">
        <v>260.37</v>
      </c>
      <c r="F27" s="14">
        <f>IF(E26=0,"",100*E27/E26)</f>
        <v>87.240743843189819</v>
      </c>
      <c r="G27" s="14">
        <f>'4.37-5-4'!F15</f>
        <v>259.92</v>
      </c>
      <c r="H27" s="14" t="s">
        <v>57</v>
      </c>
      <c r="I27" s="14">
        <f>IF(E27=0,"- ",ROUND((G27-E27)*100/E27,2))</f>
        <v>-0.17</v>
      </c>
      <c r="J27" s="14">
        <v>6462.38</v>
      </c>
      <c r="K27" s="14" t="s">
        <v>57</v>
      </c>
      <c r="L27" s="14">
        <f>'4.37-5-4'!H15</f>
        <v>6451.11</v>
      </c>
      <c r="M27" s="14" t="s">
        <v>57</v>
      </c>
      <c r="N27" s="14">
        <f>IF(J27=0,"- ",ROUND((L27-J27)*100/J27,2))</f>
        <v>-0.17</v>
      </c>
    </row>
    <row r="28" spans="1:18" ht="15.75" x14ac:dyDescent="0.25">
      <c r="A28" s="124" t="s">
        <v>63</v>
      </c>
      <c r="B28" s="6"/>
      <c r="C28" s="12" t="s">
        <v>16</v>
      </c>
      <c r="D28" s="13" t="s">
        <v>14</v>
      </c>
      <c r="E28" s="14">
        <v>7.49</v>
      </c>
      <c r="F28" s="14">
        <f>IF(E26=0,"",100*E28/E26)</f>
        <v>2.5096331043725919</v>
      </c>
      <c r="G28" s="14">
        <f>'4.37-5-4'!F16</f>
        <v>7.4900000000000011</v>
      </c>
      <c r="H28" s="14" t="s">
        <v>57</v>
      </c>
      <c r="I28" s="14">
        <f t="shared" ref="I28:I30" si="6">IF(E28=0,"- ",ROUND((G28-E28)*100/E28,2))</f>
        <v>0</v>
      </c>
      <c r="J28" s="14">
        <v>54.53</v>
      </c>
      <c r="K28" s="14" t="s">
        <v>57</v>
      </c>
      <c r="L28" s="14">
        <f>'4.37-5-4'!H16</f>
        <v>61.95</v>
      </c>
      <c r="M28" s="14" t="s">
        <v>57</v>
      </c>
      <c r="N28" s="14">
        <f>IF(J28=0,"- ",ROUND((L28-J28)*100/J28,2))</f>
        <v>13.61</v>
      </c>
    </row>
    <row r="29" spans="1:18" ht="15.75" x14ac:dyDescent="0.25">
      <c r="A29" s="124" t="s">
        <v>63</v>
      </c>
      <c r="B29" s="6"/>
      <c r="C29" s="15" t="s">
        <v>17</v>
      </c>
      <c r="D29" s="13" t="s">
        <v>14</v>
      </c>
      <c r="E29" s="16">
        <v>0.63</v>
      </c>
      <c r="F29" s="16"/>
      <c r="G29" s="16">
        <f>'4.37-5-4'!F17</f>
        <v>0.63</v>
      </c>
      <c r="H29" s="16" t="s">
        <v>57</v>
      </c>
      <c r="I29" s="16">
        <f t="shared" si="6"/>
        <v>0</v>
      </c>
      <c r="J29" s="16">
        <v>15.64</v>
      </c>
      <c r="K29" s="16" t="s">
        <v>57</v>
      </c>
      <c r="L29" s="16">
        <f>'4.37-5-4'!H17</f>
        <v>15.61</v>
      </c>
      <c r="M29" s="16" t="s">
        <v>57</v>
      </c>
      <c r="N29" s="16">
        <f t="shared" ref="N29:N30" si="7">IF(J29=0,"- ",ROUND((L29-J29)*100/J29,2))</f>
        <v>-0.19</v>
      </c>
    </row>
    <row r="30" spans="1:18" ht="15.75" x14ac:dyDescent="0.25">
      <c r="A30" s="124" t="s">
        <v>63</v>
      </c>
      <c r="B30" s="6"/>
      <c r="C30" s="12" t="s">
        <v>18</v>
      </c>
      <c r="D30" s="13" t="s">
        <v>14</v>
      </c>
      <c r="E30" s="14">
        <v>30.59</v>
      </c>
      <c r="F30" s="14">
        <f>IF(E26=0,"",100*E30/E26)</f>
        <v>10.249623052437595</v>
      </c>
      <c r="G30" s="14">
        <f>'4.37-5-4'!F18</f>
        <v>264.36</v>
      </c>
      <c r="H30" s="14">
        <f>IF(G26=0,"",100*G30/G26)</f>
        <v>49.713221881640564</v>
      </c>
      <c r="I30" s="14">
        <f t="shared" si="6"/>
        <v>764.2</v>
      </c>
      <c r="J30" s="14">
        <v>177.42</v>
      </c>
      <c r="K30" s="14">
        <f>IF(J26=0,"",100*J30/J26)</f>
        <v>2.6503025694879101</v>
      </c>
      <c r="L30" s="14">
        <f>'4.37-5-4'!H18</f>
        <v>1542.3</v>
      </c>
      <c r="M30" s="14">
        <f>IF(L26=0,"",100*L30/L26)</f>
        <v>19.14625789536408</v>
      </c>
      <c r="N30" s="14">
        <f t="shared" si="7"/>
        <v>769.29</v>
      </c>
    </row>
    <row r="31" spans="1:18" ht="45" x14ac:dyDescent="0.25">
      <c r="A31" s="124" t="s">
        <v>65</v>
      </c>
      <c r="B31" s="6" t="s">
        <v>65</v>
      </c>
      <c r="C31" s="7" t="s">
        <v>66</v>
      </c>
      <c r="D31" s="8" t="s">
        <v>58</v>
      </c>
      <c r="E31" s="9"/>
      <c r="F31" s="10"/>
      <c r="G31" s="10"/>
      <c r="H31" s="10"/>
      <c r="I31" s="10"/>
      <c r="J31" s="11"/>
      <c r="K31" s="10"/>
      <c r="L31" s="10"/>
      <c r="M31" s="10"/>
      <c r="N31" s="10"/>
    </row>
    <row r="32" spans="1:18" ht="15.75" x14ac:dyDescent="0.25">
      <c r="A32" s="124" t="s">
        <v>65</v>
      </c>
      <c r="B32" s="6"/>
      <c r="C32" s="117" t="s">
        <v>13</v>
      </c>
      <c r="D32" s="13" t="s">
        <v>14</v>
      </c>
      <c r="E32" s="121">
        <v>410.05</v>
      </c>
      <c r="F32" s="122"/>
      <c r="G32" s="122">
        <f>'4.37-5-5'!F14</f>
        <v>792.26</v>
      </c>
      <c r="H32" s="122"/>
      <c r="I32" s="118">
        <f>IF(E32=0,"- ",ROUND((G32-E32)*100/E32,2))</f>
        <v>93.21</v>
      </c>
      <c r="J32" s="121">
        <v>9134.33</v>
      </c>
      <c r="K32" s="122"/>
      <c r="L32" s="122">
        <f>'4.37-5-5'!H14</f>
        <v>11332.89</v>
      </c>
      <c r="M32" s="122"/>
      <c r="N32" s="118">
        <f>IF(J32=0,"- ",ROUND((L32-J32)*100/J32,2))</f>
        <v>24.07</v>
      </c>
    </row>
    <row r="33" spans="1:14" ht="15.75" x14ac:dyDescent="0.25">
      <c r="A33" s="124" t="s">
        <v>65</v>
      </c>
      <c r="B33" s="6"/>
      <c r="C33" s="12" t="s">
        <v>15</v>
      </c>
      <c r="D33" s="13" t="s">
        <v>14</v>
      </c>
      <c r="E33" s="14">
        <v>354.42</v>
      </c>
      <c r="F33" s="14">
        <f>IF(E32=0,"",100*E33/E32)</f>
        <v>86.433361785148151</v>
      </c>
      <c r="G33" s="14">
        <f>'4.37-5-5'!F15</f>
        <v>353.81</v>
      </c>
      <c r="H33" s="14" t="s">
        <v>57</v>
      </c>
      <c r="I33" s="14">
        <f>IF(E33=0,"- ",ROUND((G33-E33)*100/E33,2))</f>
        <v>-0.17</v>
      </c>
      <c r="J33" s="14">
        <v>8796.7000000000007</v>
      </c>
      <c r="K33" s="14" t="s">
        <v>57</v>
      </c>
      <c r="L33" s="14">
        <f>'4.37-5-5'!H15</f>
        <v>8781.4699999999993</v>
      </c>
      <c r="M33" s="14" t="s">
        <v>57</v>
      </c>
      <c r="N33" s="14">
        <f>IF(J33=0,"- ",ROUND((L33-J33)*100/J33,2))</f>
        <v>-0.17</v>
      </c>
    </row>
    <row r="34" spans="1:14" ht="15.75" x14ac:dyDescent="0.25">
      <c r="A34" s="124" t="s">
        <v>65</v>
      </c>
      <c r="B34" s="6"/>
      <c r="C34" s="12" t="s">
        <v>16</v>
      </c>
      <c r="D34" s="13" t="s">
        <v>14</v>
      </c>
      <c r="E34" s="14">
        <v>10.06</v>
      </c>
      <c r="F34" s="14">
        <f>IF(E32=0,"",100*E34/E32)</f>
        <v>2.453359346421168</v>
      </c>
      <c r="G34" s="14">
        <f>'4.37-5-5'!F16</f>
        <v>10.06</v>
      </c>
      <c r="H34" s="14" t="s">
        <v>57</v>
      </c>
      <c r="I34" s="14">
        <f t="shared" ref="I34:I36" si="8">IF(E34=0,"- ",ROUND((G34-E34)*100/E34,2))</f>
        <v>0</v>
      </c>
      <c r="J34" s="14">
        <v>73.319999999999993</v>
      </c>
      <c r="K34" s="14" t="s">
        <v>57</v>
      </c>
      <c r="L34" s="14">
        <f>'4.37-5-5'!H16</f>
        <v>83.19</v>
      </c>
      <c r="M34" s="14" t="s">
        <v>57</v>
      </c>
      <c r="N34" s="14">
        <f>IF(J34=0,"- ",ROUND((L34-J34)*100/J34,2))</f>
        <v>13.46</v>
      </c>
    </row>
    <row r="35" spans="1:14" ht="15.75" x14ac:dyDescent="0.25">
      <c r="A35" s="124" t="s">
        <v>65</v>
      </c>
      <c r="B35" s="6"/>
      <c r="C35" s="15" t="s">
        <v>17</v>
      </c>
      <c r="D35" s="13" t="s">
        <v>14</v>
      </c>
      <c r="E35" s="16">
        <v>0.85</v>
      </c>
      <c r="F35" s="16"/>
      <c r="G35" s="16">
        <f>'4.37-5-5'!F17</f>
        <v>0.85</v>
      </c>
      <c r="H35" s="16" t="s">
        <v>57</v>
      </c>
      <c r="I35" s="16">
        <f t="shared" si="8"/>
        <v>0</v>
      </c>
      <c r="J35" s="16">
        <v>21.1</v>
      </c>
      <c r="K35" s="16" t="s">
        <v>57</v>
      </c>
      <c r="L35" s="16">
        <f>'4.37-5-5'!H17</f>
        <v>20.96</v>
      </c>
      <c r="M35" s="16" t="s">
        <v>57</v>
      </c>
      <c r="N35" s="16">
        <f t="shared" ref="N35:N36" si="9">IF(J35=0,"- ",ROUND((L35-J35)*100/J35,2))</f>
        <v>-0.66</v>
      </c>
    </row>
    <row r="36" spans="1:14" ht="15.75" x14ac:dyDescent="0.25">
      <c r="A36" s="124" t="s">
        <v>65</v>
      </c>
      <c r="B36" s="6"/>
      <c r="C36" s="12" t="s">
        <v>18</v>
      </c>
      <c r="D36" s="13" t="s">
        <v>14</v>
      </c>
      <c r="E36" s="14">
        <v>45.57</v>
      </c>
      <c r="F36" s="14">
        <f>IF(E32=0,"",100*E36/E32)</f>
        <v>11.11327886843068</v>
      </c>
      <c r="G36" s="14">
        <f>'4.37-5-5'!F18</f>
        <v>428.39</v>
      </c>
      <c r="H36" s="14">
        <f>IF(G32=0,"",100*G36/G32)</f>
        <v>54.07189558983162</v>
      </c>
      <c r="I36" s="14">
        <f t="shared" si="8"/>
        <v>840.07</v>
      </c>
      <c r="J36" s="14">
        <v>264.31</v>
      </c>
      <c r="K36" s="14">
        <f>IF(J32=0,"",100*J36/J32)</f>
        <v>2.893589349191457</v>
      </c>
      <c r="L36" s="14">
        <f>'4.37-5-5'!H18</f>
        <v>2468.23</v>
      </c>
      <c r="M36" s="14">
        <f>IF(L32=0,"",100*L36/L32)</f>
        <v>21.779351957003026</v>
      </c>
      <c r="N36" s="14">
        <f t="shared" si="9"/>
        <v>833.84</v>
      </c>
    </row>
    <row r="37" spans="1:14" ht="45" x14ac:dyDescent="0.25">
      <c r="A37" s="124" t="s">
        <v>67</v>
      </c>
      <c r="B37" s="6" t="s">
        <v>67</v>
      </c>
      <c r="C37" s="7" t="s">
        <v>68</v>
      </c>
      <c r="D37" s="8" t="s">
        <v>58</v>
      </c>
      <c r="E37" s="9"/>
      <c r="F37" s="10"/>
      <c r="G37" s="10"/>
      <c r="H37" s="10"/>
      <c r="I37" s="10"/>
      <c r="J37" s="11"/>
      <c r="K37" s="10"/>
      <c r="L37" s="10"/>
      <c r="M37" s="10"/>
      <c r="N37" s="10"/>
    </row>
    <row r="38" spans="1:14" ht="15.75" x14ac:dyDescent="0.25">
      <c r="A38" s="124" t="s">
        <v>67</v>
      </c>
      <c r="B38" s="6"/>
      <c r="C38" s="117" t="s">
        <v>13</v>
      </c>
      <c r="D38" s="13" t="s">
        <v>14</v>
      </c>
      <c r="E38" s="121">
        <v>528.51</v>
      </c>
      <c r="F38" s="122"/>
      <c r="G38" s="122">
        <f>'4.37-5-6'!F14</f>
        <v>1052.05</v>
      </c>
      <c r="H38" s="122"/>
      <c r="I38" s="118">
        <f>IF(E38=0,"- ",ROUND((G38-E38)*100/E38,2))</f>
        <v>99.06</v>
      </c>
      <c r="J38" s="121">
        <v>11611.11</v>
      </c>
      <c r="K38" s="122"/>
      <c r="L38" s="122">
        <f>'4.37-5-6'!H14</f>
        <v>14636.25</v>
      </c>
      <c r="M38" s="122"/>
      <c r="N38" s="118">
        <f>IF(J38=0,"- ",ROUND((L38-J38)*100/J38,2))</f>
        <v>26.05</v>
      </c>
    </row>
    <row r="39" spans="1:14" ht="15.75" x14ac:dyDescent="0.25">
      <c r="A39" s="124" t="s">
        <v>67</v>
      </c>
      <c r="B39" s="6"/>
      <c r="C39" s="12" t="s">
        <v>15</v>
      </c>
      <c r="D39" s="13" t="s">
        <v>14</v>
      </c>
      <c r="E39" s="14">
        <v>448.48</v>
      </c>
      <c r="F39" s="14">
        <f>IF(E38=0,"",100*E39/E38)</f>
        <v>84.857429376927584</v>
      </c>
      <c r="G39" s="14">
        <f>'4.37-5-6'!F15</f>
        <v>447.7</v>
      </c>
      <c r="H39" s="14" t="s">
        <v>57</v>
      </c>
      <c r="I39" s="14">
        <f>IF(E39=0,"- ",ROUND((G39-E39)*100/E39,2))</f>
        <v>-0.17</v>
      </c>
      <c r="J39" s="14">
        <v>11131.27</v>
      </c>
      <c r="K39" s="14" t="s">
        <v>57</v>
      </c>
      <c r="L39" s="14">
        <f>'4.37-5-6'!H15</f>
        <v>11111.83</v>
      </c>
      <c r="M39" s="14" t="s">
        <v>57</v>
      </c>
      <c r="N39" s="14">
        <f>IF(J39=0,"- ",ROUND((L39-J39)*100/J39,2))</f>
        <v>-0.17</v>
      </c>
    </row>
    <row r="40" spans="1:14" ht="15.75" x14ac:dyDescent="0.25">
      <c r="A40" s="124" t="s">
        <v>67</v>
      </c>
      <c r="B40" s="6"/>
      <c r="C40" s="12" t="s">
        <v>16</v>
      </c>
      <c r="D40" s="13" t="s">
        <v>14</v>
      </c>
      <c r="E40" s="14">
        <v>10.59</v>
      </c>
      <c r="F40" s="14">
        <f>IF(E38=0,"",100*E40/E38)</f>
        <v>2.0037463813362093</v>
      </c>
      <c r="G40" s="14">
        <f>'4.37-5-6'!F16</f>
        <v>10.59</v>
      </c>
      <c r="H40" s="14" t="s">
        <v>57</v>
      </c>
      <c r="I40" s="14">
        <f t="shared" ref="I40:I42" si="10">IF(E40=0,"- ",ROUND((G40-E40)*100/E40,2))</f>
        <v>0</v>
      </c>
      <c r="J40" s="14">
        <v>77.09</v>
      </c>
      <c r="K40" s="14" t="s">
        <v>57</v>
      </c>
      <c r="L40" s="14">
        <f>'4.37-5-6'!H16</f>
        <v>87.62</v>
      </c>
      <c r="M40" s="14" t="s">
        <v>57</v>
      </c>
      <c r="N40" s="14">
        <f>IF(J40=0,"- ",ROUND((L40-J40)*100/J40,2))</f>
        <v>13.66</v>
      </c>
    </row>
    <row r="41" spans="1:14" ht="15.75" x14ac:dyDescent="0.25">
      <c r="A41" s="124" t="s">
        <v>67</v>
      </c>
      <c r="B41" s="6"/>
      <c r="C41" s="15" t="s">
        <v>17</v>
      </c>
      <c r="D41" s="13" t="s">
        <v>14</v>
      </c>
      <c r="E41" s="16">
        <v>0.89</v>
      </c>
      <c r="F41" s="16"/>
      <c r="G41" s="16">
        <f>'4.37-5-6'!F17</f>
        <v>0.89</v>
      </c>
      <c r="H41" s="16" t="s">
        <v>57</v>
      </c>
      <c r="I41" s="16">
        <f t="shared" si="10"/>
        <v>0</v>
      </c>
      <c r="J41" s="16">
        <v>22.09</v>
      </c>
      <c r="K41" s="16" t="s">
        <v>57</v>
      </c>
      <c r="L41" s="16">
        <f>'4.37-5-6'!H17</f>
        <v>22.08</v>
      </c>
      <c r="M41" s="16" t="s">
        <v>57</v>
      </c>
      <c r="N41" s="16">
        <f t="shared" ref="N41:N42" si="11">IF(J41=0,"- ",ROUND((L41-J41)*100/J41,2))</f>
        <v>-0.05</v>
      </c>
    </row>
    <row r="42" spans="1:14" ht="15.75" x14ac:dyDescent="0.25">
      <c r="A42" s="124" t="s">
        <v>67</v>
      </c>
      <c r="B42" s="6"/>
      <c r="C42" s="12" t="s">
        <v>18</v>
      </c>
      <c r="D42" s="13" t="s">
        <v>14</v>
      </c>
      <c r="E42" s="14">
        <v>69.44</v>
      </c>
      <c r="F42" s="14">
        <f>IF(E38=0,"",100*E42/E38)</f>
        <v>13.138824241736202</v>
      </c>
      <c r="G42" s="14">
        <f>'4.37-5-6'!F18</f>
        <v>593.76</v>
      </c>
      <c r="H42" s="14">
        <f>IF(G38=0,"",100*G42/G38)</f>
        <v>56.43838220616891</v>
      </c>
      <c r="I42" s="14">
        <f t="shared" si="10"/>
        <v>755.07</v>
      </c>
      <c r="J42" s="14">
        <v>402.75</v>
      </c>
      <c r="K42" s="14">
        <f>IF(J38=0,"",100*J42/J38)</f>
        <v>3.4686606190105853</v>
      </c>
      <c r="L42" s="14">
        <f>'4.37-5-6'!H18</f>
        <v>3436.8</v>
      </c>
      <c r="M42" s="14">
        <f>IF(L38=0,"",100*L42/L38)</f>
        <v>23.481424545221625</v>
      </c>
      <c r="N42" s="14">
        <f t="shared" si="11"/>
        <v>753.33</v>
      </c>
    </row>
    <row r="43" spans="1:14" ht="45" x14ac:dyDescent="0.25">
      <c r="A43" s="124" t="s">
        <v>69</v>
      </c>
      <c r="B43" s="6" t="s">
        <v>69</v>
      </c>
      <c r="C43" s="7" t="s">
        <v>70</v>
      </c>
      <c r="D43" s="8" t="s">
        <v>58</v>
      </c>
      <c r="E43" s="9"/>
      <c r="F43" s="10"/>
      <c r="G43" s="10"/>
      <c r="H43" s="10"/>
      <c r="I43" s="10"/>
      <c r="J43" s="11"/>
      <c r="K43" s="10"/>
      <c r="L43" s="10"/>
      <c r="M43" s="10"/>
      <c r="N43" s="10"/>
    </row>
    <row r="44" spans="1:14" ht="15.75" x14ac:dyDescent="0.25">
      <c r="A44" s="124" t="s">
        <v>69</v>
      </c>
      <c r="B44" s="6"/>
      <c r="C44" s="117" t="s">
        <v>13</v>
      </c>
      <c r="D44" s="13" t="s">
        <v>14</v>
      </c>
      <c r="E44" s="121">
        <v>725.29</v>
      </c>
      <c r="F44" s="122"/>
      <c r="G44" s="122">
        <f>'4.37-5-7'!F14</f>
        <v>1443.96</v>
      </c>
      <c r="H44" s="122"/>
      <c r="I44" s="118">
        <f>IF(E44=0,"- ",ROUND((G44-E44)*100/E44,2))</f>
        <v>99.09</v>
      </c>
      <c r="J44" s="121">
        <v>15683.02</v>
      </c>
      <c r="K44" s="122"/>
      <c r="L44" s="122">
        <f>'4.37-5-7'!H14</f>
        <v>19721.239999999998</v>
      </c>
      <c r="M44" s="122"/>
      <c r="N44" s="118">
        <f>IF(J44=0,"- ",ROUND((L44-J44)*100/J44,2))</f>
        <v>25.75</v>
      </c>
    </row>
    <row r="45" spans="1:14" ht="15.75" x14ac:dyDescent="0.25">
      <c r="A45" s="124" t="s">
        <v>69</v>
      </c>
      <c r="B45" s="6"/>
      <c r="C45" s="12" t="s">
        <v>15</v>
      </c>
      <c r="D45" s="13" t="s">
        <v>14</v>
      </c>
      <c r="E45" s="14">
        <v>602.17999999999995</v>
      </c>
      <c r="F45" s="14">
        <f>IF(E44=0,"",100*E45/E44)</f>
        <v>83.026099904865632</v>
      </c>
      <c r="G45" s="14">
        <f>'4.37-5-7'!F15</f>
        <v>601.13</v>
      </c>
      <c r="H45" s="14" t="s">
        <v>57</v>
      </c>
      <c r="I45" s="14">
        <f>IF(E45=0,"- ",ROUND((G45-E45)*100/E45,2))</f>
        <v>-0.17</v>
      </c>
      <c r="J45" s="14">
        <v>14946.11</v>
      </c>
      <c r="K45" s="14" t="s">
        <v>57</v>
      </c>
      <c r="L45" s="14">
        <f>'4.37-5-7'!H15</f>
        <v>14919.98</v>
      </c>
      <c r="M45" s="14" t="s">
        <v>57</v>
      </c>
      <c r="N45" s="14">
        <f>IF(J45=0,"- ",ROUND((L45-J45)*100/J45,2))</f>
        <v>-0.17</v>
      </c>
    </row>
    <row r="46" spans="1:14" ht="15.75" x14ac:dyDescent="0.25">
      <c r="A46" s="124" t="s">
        <v>69</v>
      </c>
      <c r="B46" s="6"/>
      <c r="C46" s="12" t="s">
        <v>16</v>
      </c>
      <c r="D46" s="13" t="s">
        <v>14</v>
      </c>
      <c r="E46" s="14">
        <v>15.52</v>
      </c>
      <c r="F46" s="14">
        <f>IF(E44=0,"",100*E46/E44)</f>
        <v>2.1398337216837402</v>
      </c>
      <c r="G46" s="14">
        <f>'4.37-5-7'!F16</f>
        <v>15.519999999999998</v>
      </c>
      <c r="H46" s="14" t="s">
        <v>57</v>
      </c>
      <c r="I46" s="14">
        <f t="shared" ref="I46:I48" si="12">IF(E46=0,"- ",ROUND((G46-E46)*100/E46,2))</f>
        <v>0</v>
      </c>
      <c r="J46" s="14">
        <v>112.89</v>
      </c>
      <c r="K46" s="14" t="s">
        <v>57</v>
      </c>
      <c r="L46" s="14">
        <f>'4.37-5-7'!H16</f>
        <v>128.33000000000001</v>
      </c>
      <c r="M46" s="14" t="s">
        <v>57</v>
      </c>
      <c r="N46" s="14">
        <f>IF(J46=0,"- ",ROUND((L46-J46)*100/J46,2))</f>
        <v>13.68</v>
      </c>
    </row>
    <row r="47" spans="1:14" ht="15.75" x14ac:dyDescent="0.25">
      <c r="A47" s="124" t="s">
        <v>69</v>
      </c>
      <c r="B47" s="6"/>
      <c r="C47" s="15" t="s">
        <v>17</v>
      </c>
      <c r="D47" s="13" t="s">
        <v>14</v>
      </c>
      <c r="E47" s="16">
        <v>1.3</v>
      </c>
      <c r="F47" s="16"/>
      <c r="G47" s="16">
        <f>'4.37-5-7'!F17</f>
        <v>1.31</v>
      </c>
      <c r="H47" s="16" t="s">
        <v>57</v>
      </c>
      <c r="I47" s="16">
        <f t="shared" si="12"/>
        <v>0.77</v>
      </c>
      <c r="J47" s="16">
        <v>32.270000000000003</v>
      </c>
      <c r="K47" s="16" t="s">
        <v>57</v>
      </c>
      <c r="L47" s="16">
        <f>'4.37-5-7'!H17</f>
        <v>32.340000000000003</v>
      </c>
      <c r="M47" s="16" t="s">
        <v>57</v>
      </c>
      <c r="N47" s="16">
        <f t="shared" ref="N47:N48" si="13">IF(J47=0,"- ",ROUND((L47-J47)*100/J47,2))</f>
        <v>0.22</v>
      </c>
    </row>
    <row r="48" spans="1:14" ht="15.75" x14ac:dyDescent="0.25">
      <c r="A48" s="124" t="s">
        <v>69</v>
      </c>
      <c r="B48" s="6"/>
      <c r="C48" s="12" t="s">
        <v>18</v>
      </c>
      <c r="D48" s="13" t="s">
        <v>14</v>
      </c>
      <c r="E48" s="14">
        <v>107.59</v>
      </c>
      <c r="F48" s="14">
        <f>IF(E44=0,"",100*E48/E44)</f>
        <v>14.83406637345062</v>
      </c>
      <c r="G48" s="14">
        <f>'4.37-5-7'!F18</f>
        <v>827.31</v>
      </c>
      <c r="H48" s="14">
        <f>IF(G44=0,"",100*G48/G44)</f>
        <v>57.294523393999832</v>
      </c>
      <c r="I48" s="14">
        <f t="shared" si="12"/>
        <v>668.95</v>
      </c>
      <c r="J48" s="14">
        <v>624.02</v>
      </c>
      <c r="K48" s="14">
        <f>IF(J44=0,"",100*J48/J44)</f>
        <v>3.9789530332805798</v>
      </c>
      <c r="L48" s="14">
        <f>'4.37-5-7'!H18</f>
        <v>4672.9299999999994</v>
      </c>
      <c r="M48" s="14">
        <f>IF(L44=0,"",100*L48/L44)</f>
        <v>23.694909650711619</v>
      </c>
      <c r="N48" s="14">
        <f t="shared" si="13"/>
        <v>648.84</v>
      </c>
    </row>
    <row r="49" spans="1:14" ht="45" x14ac:dyDescent="0.25">
      <c r="A49" s="124" t="s">
        <v>69</v>
      </c>
      <c r="B49" s="6" t="s">
        <v>71</v>
      </c>
      <c r="C49" s="7" t="s">
        <v>72</v>
      </c>
      <c r="D49" s="8" t="s">
        <v>58</v>
      </c>
      <c r="E49" s="9"/>
      <c r="F49" s="10"/>
      <c r="G49" s="10"/>
      <c r="H49" s="10"/>
      <c r="I49" s="10"/>
      <c r="J49" s="11"/>
      <c r="K49" s="10"/>
      <c r="L49" s="10"/>
      <c r="M49" s="10"/>
      <c r="N49" s="10"/>
    </row>
    <row r="50" spans="1:14" ht="15.75" x14ac:dyDescent="0.25">
      <c r="A50" s="124" t="s">
        <v>71</v>
      </c>
      <c r="B50" s="6"/>
      <c r="C50" s="117" t="s">
        <v>13</v>
      </c>
      <c r="D50" s="13" t="s">
        <v>14</v>
      </c>
      <c r="E50" s="121">
        <v>822.68</v>
      </c>
      <c r="F50" s="122"/>
      <c r="G50" s="122">
        <f>'4.37-5-8'!F14</f>
        <v>1897.7</v>
      </c>
      <c r="H50" s="122"/>
      <c r="I50" s="118">
        <f>IF(E50=0,"- ",ROUND((G50-E50)*100/E50,2))</f>
        <v>130.66999999999999</v>
      </c>
      <c r="J50" s="123">
        <v>17167.78</v>
      </c>
      <c r="K50" s="122"/>
      <c r="L50" s="122">
        <f>'4.37-5-8'!H14</f>
        <v>23247.4</v>
      </c>
      <c r="M50" s="122"/>
      <c r="N50" s="118">
        <f>IF(J50=0,"- ",ROUND((L50-J50)*100/J50,2))</f>
        <v>35.409999999999997</v>
      </c>
    </row>
    <row r="51" spans="1:14" ht="15.75" x14ac:dyDescent="0.25">
      <c r="A51" s="124" t="s">
        <v>71</v>
      </c>
      <c r="B51" s="6"/>
      <c r="C51" s="12" t="s">
        <v>15</v>
      </c>
      <c r="D51" s="13" t="s">
        <v>14</v>
      </c>
      <c r="E51" s="14">
        <v>650.35</v>
      </c>
      <c r="F51" s="14">
        <f>IF(E50=0,"",100*E51/E50)</f>
        <v>79.052608547673458</v>
      </c>
      <c r="G51" s="14">
        <f>'4.37-5-8'!F15</f>
        <v>649.22</v>
      </c>
      <c r="H51" s="14" t="s">
        <v>57</v>
      </c>
      <c r="I51" s="14">
        <f>IF(E51=0,"- ",ROUND((G51-E51)*100/E51,2))</f>
        <v>-0.17</v>
      </c>
      <c r="J51" s="14">
        <v>16141.69</v>
      </c>
      <c r="K51" s="14" t="s">
        <v>57</v>
      </c>
      <c r="L51" s="14">
        <f>'4.37-5-8'!H15</f>
        <v>16113.57</v>
      </c>
      <c r="M51" s="14" t="s">
        <v>57</v>
      </c>
      <c r="N51" s="14">
        <f>IF(J51=0,"- ",ROUND((L51-J51)*100/J51,2))</f>
        <v>-0.17</v>
      </c>
    </row>
    <row r="52" spans="1:14" ht="15.75" x14ac:dyDescent="0.25">
      <c r="A52" s="124" t="s">
        <v>71</v>
      </c>
      <c r="B52" s="6"/>
      <c r="C52" s="12" t="s">
        <v>16</v>
      </c>
      <c r="D52" s="13" t="s">
        <v>14</v>
      </c>
      <c r="E52" s="14">
        <v>17.98</v>
      </c>
      <c r="F52" s="14">
        <f>IF(E50=0,"",100*E52/E50)</f>
        <v>2.1855399426265376</v>
      </c>
      <c r="G52" s="14">
        <f>'4.37-5-8'!F16</f>
        <v>17.98</v>
      </c>
      <c r="H52" s="14" t="s">
        <v>57</v>
      </c>
      <c r="I52" s="14">
        <f t="shared" ref="I52:I54" si="14">IF(E52=0,"- ",ROUND((G52-E52)*100/E52,2))</f>
        <v>0</v>
      </c>
      <c r="J52" s="14">
        <v>130.86000000000001</v>
      </c>
      <c r="K52" s="14" t="s">
        <v>57</v>
      </c>
      <c r="L52" s="14">
        <f>'4.37-5-8'!H16</f>
        <v>148.68</v>
      </c>
      <c r="M52" s="14" t="s">
        <v>57</v>
      </c>
      <c r="N52" s="14">
        <f>IF(J52=0,"- ",ROUND((L52-J52)*100/J52,2))</f>
        <v>13.62</v>
      </c>
    </row>
    <row r="53" spans="1:14" ht="15.75" x14ac:dyDescent="0.25">
      <c r="A53" s="124" t="s">
        <v>71</v>
      </c>
      <c r="B53" s="6"/>
      <c r="C53" s="15" t="s">
        <v>17</v>
      </c>
      <c r="D53" s="13" t="s">
        <v>14</v>
      </c>
      <c r="E53" s="16">
        <v>1.51</v>
      </c>
      <c r="F53" s="16"/>
      <c r="G53" s="16">
        <f>'4.37-5-8'!F17</f>
        <v>1.51</v>
      </c>
      <c r="H53" s="16" t="s">
        <v>57</v>
      </c>
      <c r="I53" s="16">
        <f t="shared" si="14"/>
        <v>0</v>
      </c>
      <c r="J53" s="16">
        <v>37.479999999999997</v>
      </c>
      <c r="K53" s="16" t="s">
        <v>57</v>
      </c>
      <c r="L53" s="16">
        <f>'4.37-5-8'!H17</f>
        <v>37.46</v>
      </c>
      <c r="M53" s="16" t="s">
        <v>57</v>
      </c>
      <c r="N53" s="16">
        <f t="shared" ref="N53:N54" si="15">IF(J53=0,"- ",ROUND((L53-J53)*100/J53,2))</f>
        <v>-0.05</v>
      </c>
    </row>
    <row r="54" spans="1:14" ht="15.75" x14ac:dyDescent="0.25">
      <c r="A54" s="124" t="s">
        <v>71</v>
      </c>
      <c r="B54" s="6"/>
      <c r="C54" s="12" t="s">
        <v>18</v>
      </c>
      <c r="D54" s="13" t="s">
        <v>14</v>
      </c>
      <c r="E54" s="14">
        <v>154.35</v>
      </c>
      <c r="F54" s="14">
        <f>IF(E50=0,"",100*E54/E50)</f>
        <v>18.761851509700005</v>
      </c>
      <c r="G54" s="14">
        <f>'4.37-5-8'!F18</f>
        <v>1230.5</v>
      </c>
      <c r="H54" s="14">
        <f>IF(G50=0,"",100*G54/G50)</f>
        <v>64.841650418928168</v>
      </c>
      <c r="I54" s="14">
        <f t="shared" si="14"/>
        <v>697.21</v>
      </c>
      <c r="J54" s="14">
        <v>895.23</v>
      </c>
      <c r="K54" s="14">
        <f>IF(J50=0,"",100*J54/J50)</f>
        <v>5.214593849641596</v>
      </c>
      <c r="L54" s="14">
        <f>'4.37-5-8'!H18</f>
        <v>6985.15</v>
      </c>
      <c r="M54" s="14">
        <f>IF(L50=0,"",100*L54/L50)</f>
        <v>30.047016010392557</v>
      </c>
      <c r="N54" s="14">
        <f t="shared" si="15"/>
        <v>680.26</v>
      </c>
    </row>
    <row r="55" spans="1:14" ht="60" x14ac:dyDescent="0.25">
      <c r="A55" s="124" t="s">
        <v>73</v>
      </c>
      <c r="B55" s="6" t="s">
        <v>73</v>
      </c>
      <c r="C55" s="7" t="s">
        <v>74</v>
      </c>
      <c r="D55" s="8" t="s">
        <v>58</v>
      </c>
      <c r="E55" s="9"/>
      <c r="F55" s="10"/>
      <c r="G55" s="10"/>
      <c r="H55" s="10"/>
      <c r="I55" s="10"/>
      <c r="J55" s="11"/>
      <c r="K55" s="10"/>
      <c r="L55" s="10"/>
      <c r="M55" s="10"/>
      <c r="N55" s="10"/>
    </row>
    <row r="56" spans="1:14" ht="15.75" x14ac:dyDescent="0.25">
      <c r="A56" s="124" t="s">
        <v>73</v>
      </c>
      <c r="B56" s="6"/>
      <c r="C56" s="117" t="s">
        <v>13</v>
      </c>
      <c r="D56" s="13" t="s">
        <v>14</v>
      </c>
      <c r="E56" s="121">
        <v>26.47</v>
      </c>
      <c r="F56" s="122"/>
      <c r="G56" s="122">
        <f>'4.37-5-9'!F14</f>
        <v>43.52</v>
      </c>
      <c r="H56" s="122"/>
      <c r="I56" s="118">
        <f>IF(E56=0,"- ",ROUND((G56-E56)*100/E56,2))</f>
        <v>64.41</v>
      </c>
      <c r="J56" s="123">
        <v>612.42999999999995</v>
      </c>
      <c r="K56" s="122"/>
      <c r="L56" s="122">
        <f>'4.37-5-9'!H14</f>
        <v>713.73</v>
      </c>
      <c r="M56" s="122"/>
      <c r="N56" s="118">
        <f>IF(J56=0,"- ",ROUND((L56-J56)*100/J56,2))</f>
        <v>16.54</v>
      </c>
    </row>
    <row r="57" spans="1:14" ht="15.75" x14ac:dyDescent="0.25">
      <c r="A57" s="124" t="s">
        <v>73</v>
      </c>
      <c r="B57" s="6"/>
      <c r="C57" s="12" t="s">
        <v>15</v>
      </c>
      <c r="D57" s="13" t="s">
        <v>14</v>
      </c>
      <c r="E57" s="14">
        <v>24.09</v>
      </c>
      <c r="F57" s="14">
        <f>IF(E56=0,"",100*E57/E56)</f>
        <v>91.008689081979597</v>
      </c>
      <c r="G57" s="14">
        <f>'4.37-5-9'!F15</f>
        <v>24.05</v>
      </c>
      <c r="H57" s="14" t="s">
        <v>57</v>
      </c>
      <c r="I57" s="14">
        <f>IF(E57=0,"- ",ROUND((G57-E57)*100/E57,2))</f>
        <v>-0.17</v>
      </c>
      <c r="J57" s="14">
        <v>597.91</v>
      </c>
      <c r="K57" s="14" t="s">
        <v>57</v>
      </c>
      <c r="L57" s="14">
        <f>'4.37-5-9'!H15</f>
        <v>596.79999999999995</v>
      </c>
      <c r="M57" s="14" t="s">
        <v>57</v>
      </c>
      <c r="N57" s="14">
        <f>IF(J57=0,"- ",ROUND((L57-J57)*100/J57,2))</f>
        <v>-0.19</v>
      </c>
    </row>
    <row r="58" spans="1:14" ht="15.75" x14ac:dyDescent="0.25">
      <c r="A58" s="124" t="s">
        <v>73</v>
      </c>
      <c r="B58" s="6"/>
      <c r="C58" s="12" t="s">
        <v>16</v>
      </c>
      <c r="D58" s="13" t="s">
        <v>14</v>
      </c>
      <c r="E58" s="14">
        <v>0.42</v>
      </c>
      <c r="F58" s="14">
        <f>IF(E56=0,"",100*E58/E56)</f>
        <v>1.5867019267094824</v>
      </c>
      <c r="G58" s="14">
        <f>'4.37-5-9'!F16</f>
        <v>0.42</v>
      </c>
      <c r="H58" s="14" t="s">
        <v>57</v>
      </c>
      <c r="I58" s="14">
        <f t="shared" ref="I58:I60" si="16">IF(E58=0,"- ",ROUND((G58-E58)*100/E58,2))</f>
        <v>0</v>
      </c>
      <c r="J58" s="14">
        <v>3.15</v>
      </c>
      <c r="K58" s="14" t="s">
        <v>57</v>
      </c>
      <c r="L58" s="14">
        <f>'4.37-5-9'!H16</f>
        <v>3.45</v>
      </c>
      <c r="M58" s="14" t="s">
        <v>57</v>
      </c>
      <c r="N58" s="14">
        <f>IF(J58=0,"- ",ROUND((L58-J58)*100/J58,2))</f>
        <v>9.52</v>
      </c>
    </row>
    <row r="59" spans="1:14" ht="15.75" x14ac:dyDescent="0.25">
      <c r="A59" s="124" t="s">
        <v>73</v>
      </c>
      <c r="B59" s="6"/>
      <c r="C59" s="15" t="s">
        <v>17</v>
      </c>
      <c r="D59" s="13" t="s">
        <v>14</v>
      </c>
      <c r="E59" s="16">
        <v>0.04</v>
      </c>
      <c r="F59" s="16"/>
      <c r="G59" s="16">
        <f>'4.37-5-9'!F17</f>
        <v>0.04</v>
      </c>
      <c r="H59" s="16" t="s">
        <v>57</v>
      </c>
      <c r="I59" s="16">
        <f t="shared" si="16"/>
        <v>0</v>
      </c>
      <c r="J59" s="16">
        <v>0.99</v>
      </c>
      <c r="K59" s="16" t="s">
        <v>57</v>
      </c>
      <c r="L59" s="16">
        <f>'4.37-5-9'!H17</f>
        <v>0.87</v>
      </c>
      <c r="M59" s="16" t="s">
        <v>57</v>
      </c>
      <c r="N59" s="16">
        <f t="shared" ref="N59:N60" si="17">IF(J59=0,"- ",ROUND((L59-J59)*100/J59,2))</f>
        <v>-12.12</v>
      </c>
    </row>
    <row r="60" spans="1:14" ht="15.75" x14ac:dyDescent="0.25">
      <c r="A60" s="124" t="s">
        <v>73</v>
      </c>
      <c r="B60" s="6"/>
      <c r="C60" s="12" t="s">
        <v>18</v>
      </c>
      <c r="D60" s="13" t="s">
        <v>14</v>
      </c>
      <c r="E60" s="14">
        <v>1.96</v>
      </c>
      <c r="F60" s="14">
        <f>IF(E56=0,"",100*E60/E56)</f>
        <v>7.4046089913109183</v>
      </c>
      <c r="G60" s="14">
        <f>'4.37-5-9'!F18</f>
        <v>19.05</v>
      </c>
      <c r="H60" s="14">
        <f>IF(G56=0,"",100*G60/G56)</f>
        <v>43.772977941176464</v>
      </c>
      <c r="I60" s="14">
        <f t="shared" si="16"/>
        <v>871.94</v>
      </c>
      <c r="J60" s="14">
        <v>11.37</v>
      </c>
      <c r="K60" s="14">
        <f>IF(J56=0,"",100*J60/J56)</f>
        <v>1.8565387064644123</v>
      </c>
      <c r="L60" s="14">
        <f>'4.37-5-9'!H18</f>
        <v>113.48</v>
      </c>
      <c r="M60" s="14">
        <f>IF(L56=0,"",100*L60/L56)</f>
        <v>15.899569865355247</v>
      </c>
      <c r="N60" s="14">
        <f t="shared" si="17"/>
        <v>898.07</v>
      </c>
    </row>
    <row r="61" spans="1:14" ht="60" x14ac:dyDescent="0.25">
      <c r="A61" s="124" t="s">
        <v>75</v>
      </c>
      <c r="B61" s="6" t="s">
        <v>75</v>
      </c>
      <c r="C61" s="7" t="s">
        <v>76</v>
      </c>
      <c r="D61" s="8" t="s">
        <v>58</v>
      </c>
      <c r="E61" s="9"/>
      <c r="F61" s="10"/>
      <c r="G61" s="10"/>
      <c r="H61" s="10"/>
      <c r="I61" s="10"/>
      <c r="J61" s="11"/>
      <c r="K61" s="10"/>
      <c r="L61" s="10"/>
      <c r="M61" s="10"/>
      <c r="N61" s="10"/>
    </row>
    <row r="62" spans="1:14" ht="15.75" x14ac:dyDescent="0.25">
      <c r="A62" s="124" t="s">
        <v>75</v>
      </c>
      <c r="B62" s="6"/>
      <c r="C62" s="117" t="s">
        <v>13</v>
      </c>
      <c r="D62" s="13" t="s">
        <v>14</v>
      </c>
      <c r="E62" s="121">
        <v>40.86</v>
      </c>
      <c r="F62" s="122"/>
      <c r="G62" s="122">
        <f>'4.37-5-10'!F14</f>
        <v>62.269999999999996</v>
      </c>
      <c r="H62" s="122"/>
      <c r="I62" s="118">
        <f>IF(E62=0,"- ",ROUND((G62-E62)*100/E62,2))</f>
        <v>52.4</v>
      </c>
      <c r="J62" s="123">
        <v>914.22</v>
      </c>
      <c r="K62" s="122"/>
      <c r="L62" s="122">
        <f>'4.37-5-10'!H14</f>
        <v>1040.26</v>
      </c>
      <c r="M62" s="122"/>
      <c r="N62" s="118">
        <f>IF(J62=0,"- ",ROUND((L62-J62)*100/J62,2))</f>
        <v>13.79</v>
      </c>
    </row>
    <row r="63" spans="1:14" ht="15.75" x14ac:dyDescent="0.25">
      <c r="A63" s="124" t="s">
        <v>75</v>
      </c>
      <c r="B63" s="6"/>
      <c r="C63" s="12" t="s">
        <v>15</v>
      </c>
      <c r="D63" s="13" t="s">
        <v>14</v>
      </c>
      <c r="E63" s="14">
        <v>35.56</v>
      </c>
      <c r="F63" s="14">
        <f>IF(E62=0,"",100*E63/E62)</f>
        <v>87.028879099363678</v>
      </c>
      <c r="G63" s="14">
        <f>'4.37-5-10'!F15</f>
        <v>35.5</v>
      </c>
      <c r="H63" s="14" t="s">
        <v>57</v>
      </c>
      <c r="I63" s="14">
        <f>IF(E63=0,"- ",ROUND((G63-E63)*100/E63,2))</f>
        <v>-0.17</v>
      </c>
      <c r="J63" s="14">
        <v>882.6</v>
      </c>
      <c r="K63" s="14" t="s">
        <v>57</v>
      </c>
      <c r="L63" s="14">
        <f>'4.37-5-10'!H15</f>
        <v>880.99</v>
      </c>
      <c r="M63" s="14" t="s">
        <v>57</v>
      </c>
      <c r="N63" s="14">
        <f>IF(J63=0,"- ",ROUND((L63-J63)*100/J63,2))</f>
        <v>-0.18</v>
      </c>
    </row>
    <row r="64" spans="1:14" ht="15.75" x14ac:dyDescent="0.25">
      <c r="A64" s="124" t="s">
        <v>75</v>
      </c>
      <c r="B64" s="6"/>
      <c r="C64" s="12" t="s">
        <v>16</v>
      </c>
      <c r="D64" s="13" t="s">
        <v>14</v>
      </c>
      <c r="E64" s="14">
        <v>0.61</v>
      </c>
      <c r="F64" s="14">
        <f>IF(E62=0,"",100*E64/E62)</f>
        <v>1.4929025942241803</v>
      </c>
      <c r="G64" s="14">
        <f>'4.37-5-10'!F16</f>
        <v>0.61</v>
      </c>
      <c r="H64" s="14" t="s">
        <v>57</v>
      </c>
      <c r="I64" s="14">
        <f t="shared" ref="I64:I66" si="18">IF(E64=0,"- ",ROUND((G64-E64)*100/E64,2))</f>
        <v>0</v>
      </c>
      <c r="J64" s="14">
        <v>4.42</v>
      </c>
      <c r="K64" s="14" t="s">
        <v>57</v>
      </c>
      <c r="L64" s="14">
        <f>'4.37-5-10'!H16</f>
        <v>5.0400000000000009</v>
      </c>
      <c r="M64" s="14" t="s">
        <v>57</v>
      </c>
      <c r="N64" s="14">
        <f>IF(J64=0,"- ",ROUND((L64-J64)*100/J64,2))</f>
        <v>14.03</v>
      </c>
    </row>
    <row r="65" spans="1:14" ht="15.75" x14ac:dyDescent="0.25">
      <c r="A65" s="124" t="s">
        <v>75</v>
      </c>
      <c r="B65" s="6"/>
      <c r="C65" s="15" t="s">
        <v>17</v>
      </c>
      <c r="D65" s="13" t="s">
        <v>14</v>
      </c>
      <c r="E65" s="16">
        <v>0.05</v>
      </c>
      <c r="F65" s="16"/>
      <c r="G65" s="16">
        <f>'4.37-5-10'!F17</f>
        <v>0.05</v>
      </c>
      <c r="H65" s="16" t="s">
        <v>57</v>
      </c>
      <c r="I65" s="16">
        <f t="shared" si="18"/>
        <v>0</v>
      </c>
      <c r="J65" s="16">
        <v>1.24</v>
      </c>
      <c r="K65" s="16" t="s">
        <v>57</v>
      </c>
      <c r="L65" s="16">
        <f>'4.37-5-10'!H17</f>
        <v>1.27</v>
      </c>
      <c r="M65" s="16" t="s">
        <v>57</v>
      </c>
      <c r="N65" s="16">
        <f t="shared" ref="N65:N66" si="19">IF(J65=0,"- ",ROUND((L65-J65)*100/J65,2))</f>
        <v>2.42</v>
      </c>
    </row>
    <row r="66" spans="1:14" ht="15.75" x14ac:dyDescent="0.25">
      <c r="A66" s="124" t="s">
        <v>75</v>
      </c>
      <c r="B66" s="6"/>
      <c r="C66" s="12" t="s">
        <v>18</v>
      </c>
      <c r="D66" s="13" t="s">
        <v>14</v>
      </c>
      <c r="E66" s="14">
        <v>4.6900000000000004</v>
      </c>
      <c r="F66" s="14">
        <f>IF(E62=0,"",100*E66/E62)</f>
        <v>11.47821830641214</v>
      </c>
      <c r="G66" s="14">
        <f>'4.37-5-10'!F18</f>
        <v>26.16</v>
      </c>
      <c r="H66" s="14">
        <f>IF(G62=0,"",100*G66/G62)</f>
        <v>42.010599004335958</v>
      </c>
      <c r="I66" s="14">
        <f t="shared" si="18"/>
        <v>457.78</v>
      </c>
      <c r="J66" s="14">
        <v>27.2</v>
      </c>
      <c r="K66" s="14">
        <f>IF(J62=0,"",100*J66/J62)</f>
        <v>2.9752138434950011</v>
      </c>
      <c r="L66" s="14">
        <f>'4.37-5-10'!H18</f>
        <v>154.22999999999999</v>
      </c>
      <c r="M66" s="14">
        <f>IF(L62=0,"",100*L66/L62)</f>
        <v>14.826101167015937</v>
      </c>
      <c r="N66" s="14">
        <f t="shared" si="19"/>
        <v>467.02</v>
      </c>
    </row>
    <row r="67" spans="1:14" ht="60" x14ac:dyDescent="0.25">
      <c r="A67" s="124" t="s">
        <v>77</v>
      </c>
      <c r="B67" s="6" t="s">
        <v>77</v>
      </c>
      <c r="C67" s="7" t="s">
        <v>78</v>
      </c>
      <c r="D67" s="8" t="s">
        <v>58</v>
      </c>
      <c r="E67" s="9"/>
      <c r="F67" s="10"/>
      <c r="G67" s="10"/>
      <c r="H67" s="10"/>
      <c r="I67" s="10"/>
      <c r="J67" s="11"/>
      <c r="K67" s="10"/>
      <c r="L67" s="10"/>
      <c r="M67" s="10"/>
      <c r="N67" s="10"/>
    </row>
    <row r="68" spans="1:14" ht="15.75" x14ac:dyDescent="0.25">
      <c r="A68" s="124" t="s">
        <v>77</v>
      </c>
      <c r="B68" s="6"/>
      <c r="C68" s="117" t="s">
        <v>13</v>
      </c>
      <c r="D68" s="13" t="s">
        <v>14</v>
      </c>
      <c r="E68" s="121">
        <v>40.049999999999997</v>
      </c>
      <c r="F68" s="122"/>
      <c r="G68" s="122">
        <f>'4.37-5-11'!F14</f>
        <v>69.650000000000006</v>
      </c>
      <c r="H68" s="122"/>
      <c r="I68" s="118">
        <f>IF(E68=0,"- ",ROUND((G68-E68)*100/E68,2))</f>
        <v>73.91</v>
      </c>
      <c r="J68" s="123">
        <v>910.06</v>
      </c>
      <c r="K68" s="122"/>
      <c r="L68" s="122">
        <f>'4.37-5-11'!H14</f>
        <v>1078.08</v>
      </c>
      <c r="M68" s="122"/>
      <c r="N68" s="118">
        <f>IF(J68=0,"- ",ROUND((L68-J68)*100/J68,2))</f>
        <v>18.46</v>
      </c>
    </row>
    <row r="69" spans="1:14" ht="15.75" x14ac:dyDescent="0.25">
      <c r="A69" s="124" t="s">
        <v>77</v>
      </c>
      <c r="B69" s="6"/>
      <c r="C69" s="12" t="s">
        <v>15</v>
      </c>
      <c r="D69" s="13" t="s">
        <v>14</v>
      </c>
      <c r="E69" s="14">
        <v>35.56</v>
      </c>
      <c r="F69" s="14">
        <f>IF(E68=0,"",100*E69/E68)</f>
        <v>88.789013732833965</v>
      </c>
      <c r="G69" s="14">
        <f>'4.37-5-11'!F15</f>
        <v>35.5</v>
      </c>
      <c r="H69" s="14" t="s">
        <v>57</v>
      </c>
      <c r="I69" s="14">
        <f>IF(E69=0,"- ",ROUND((G69-E69)*100/E69,2))</f>
        <v>-0.17</v>
      </c>
      <c r="J69" s="14">
        <v>882.6</v>
      </c>
      <c r="K69" s="14" t="s">
        <v>57</v>
      </c>
      <c r="L69" s="14">
        <f>'4.37-5-11'!H15</f>
        <v>880.99</v>
      </c>
      <c r="M69" s="14" t="s">
        <v>57</v>
      </c>
      <c r="N69" s="14">
        <f>IF(J69=0,"- ",ROUND((L69-J69)*100/J69,2))</f>
        <v>-0.18</v>
      </c>
    </row>
    <row r="70" spans="1:14" ht="15.75" x14ac:dyDescent="0.25">
      <c r="A70" s="124" t="s">
        <v>77</v>
      </c>
      <c r="B70" s="6"/>
      <c r="C70" s="12" t="s">
        <v>16</v>
      </c>
      <c r="D70" s="13" t="s">
        <v>14</v>
      </c>
      <c r="E70" s="14">
        <v>0.92</v>
      </c>
      <c r="F70" s="14">
        <f>IF(E68=0,"",100*E70/E68)</f>
        <v>2.297128589263421</v>
      </c>
      <c r="G70" s="14">
        <f>'4.37-5-11'!F16</f>
        <v>0.92</v>
      </c>
      <c r="H70" s="14" t="s">
        <v>57</v>
      </c>
      <c r="I70" s="14">
        <f t="shared" ref="I70:I72" si="20">IF(E70=0,"- ",ROUND((G70-E70)*100/E70,2))</f>
        <v>0</v>
      </c>
      <c r="J70" s="14">
        <v>6.75</v>
      </c>
      <c r="K70" s="14" t="s">
        <v>57</v>
      </c>
      <c r="L70" s="14">
        <f>'4.37-5-11'!H16</f>
        <v>7.6100000000000012</v>
      </c>
      <c r="M70" s="14" t="s">
        <v>57</v>
      </c>
      <c r="N70" s="14">
        <f>IF(J70=0,"- ",ROUND((L70-J70)*100/J70,2))</f>
        <v>12.74</v>
      </c>
    </row>
    <row r="71" spans="1:14" ht="15.75" x14ac:dyDescent="0.25">
      <c r="A71" s="124" t="s">
        <v>77</v>
      </c>
      <c r="B71" s="6"/>
      <c r="C71" s="15" t="s">
        <v>17</v>
      </c>
      <c r="D71" s="13" t="s">
        <v>14</v>
      </c>
      <c r="E71" s="16">
        <v>0.08</v>
      </c>
      <c r="F71" s="16"/>
      <c r="G71" s="16">
        <f>'4.37-5-11'!F17</f>
        <v>0.08</v>
      </c>
      <c r="H71" s="16" t="s">
        <v>57</v>
      </c>
      <c r="I71" s="16">
        <f t="shared" si="20"/>
        <v>0</v>
      </c>
      <c r="J71" s="16">
        <v>1.99</v>
      </c>
      <c r="K71" s="16" t="s">
        <v>57</v>
      </c>
      <c r="L71" s="16">
        <f>'4.37-5-11'!H17</f>
        <v>1.92</v>
      </c>
      <c r="M71" s="16" t="s">
        <v>57</v>
      </c>
      <c r="N71" s="16">
        <f t="shared" ref="N71:N72" si="21">IF(J71=0,"- ",ROUND((L71-J71)*100/J71,2))</f>
        <v>-3.52</v>
      </c>
    </row>
    <row r="72" spans="1:14" ht="15.75" x14ac:dyDescent="0.25">
      <c r="A72" s="124" t="s">
        <v>77</v>
      </c>
      <c r="B72" s="6"/>
      <c r="C72" s="12" t="s">
        <v>18</v>
      </c>
      <c r="D72" s="13" t="s">
        <v>14</v>
      </c>
      <c r="E72" s="14">
        <v>3.57</v>
      </c>
      <c r="F72" s="14">
        <f>IF(E68=0,"",100*E72/E68)</f>
        <v>8.9138576779026231</v>
      </c>
      <c r="G72" s="14">
        <f>'4.37-5-11'!F18</f>
        <v>33.230000000000004</v>
      </c>
      <c r="H72" s="14">
        <f>IF(G68=0,"",100*G72/G68)</f>
        <v>47.709978463747312</v>
      </c>
      <c r="I72" s="14">
        <f t="shared" si="20"/>
        <v>830.81</v>
      </c>
      <c r="J72" s="14">
        <v>20.71</v>
      </c>
      <c r="K72" s="14">
        <f>IF(J68=0,"",100*J72/J68)</f>
        <v>2.2756741313759532</v>
      </c>
      <c r="L72" s="14">
        <f>'4.37-5-11'!H18</f>
        <v>189.48</v>
      </c>
      <c r="M72" s="14">
        <f>IF(L68=0,"",100*L72/L68)</f>
        <v>17.575690115761354</v>
      </c>
      <c r="N72" s="14">
        <f t="shared" si="21"/>
        <v>814.92</v>
      </c>
    </row>
    <row r="73" spans="1:14" ht="60" x14ac:dyDescent="0.25">
      <c r="A73" s="124" t="s">
        <v>79</v>
      </c>
      <c r="B73" s="6" t="s">
        <v>79</v>
      </c>
      <c r="C73" s="7" t="s">
        <v>80</v>
      </c>
      <c r="D73" s="8" t="s">
        <v>58</v>
      </c>
      <c r="E73" s="9"/>
      <c r="F73" s="10"/>
      <c r="G73" s="10"/>
      <c r="H73" s="10"/>
      <c r="I73" s="10"/>
      <c r="J73" s="11"/>
      <c r="K73" s="10"/>
      <c r="L73" s="10"/>
      <c r="M73" s="10"/>
      <c r="N73" s="10"/>
    </row>
    <row r="74" spans="1:14" ht="15.75" x14ac:dyDescent="0.25">
      <c r="A74" s="124" t="s">
        <v>79</v>
      </c>
      <c r="B74" s="6"/>
      <c r="C74" s="117" t="s">
        <v>13</v>
      </c>
      <c r="D74" s="13" t="s">
        <v>14</v>
      </c>
      <c r="E74" s="121">
        <v>54.9</v>
      </c>
      <c r="F74" s="122"/>
      <c r="G74" s="122">
        <f>'4.37-5-12'!F14</f>
        <v>108.15</v>
      </c>
      <c r="H74" s="122"/>
      <c r="I74" s="118">
        <f>IF(E74=0,"- ",ROUND((G74-E74)*100/E74,2))</f>
        <v>96.99</v>
      </c>
      <c r="J74" s="123">
        <v>1215.22</v>
      </c>
      <c r="K74" s="122"/>
      <c r="L74" s="122">
        <f>'4.37-5-12'!H14</f>
        <v>1500.0700000000002</v>
      </c>
      <c r="M74" s="122"/>
      <c r="N74" s="118">
        <f>IF(J74=0,"- ",ROUND((L74-J74)*100/J74,2))</f>
        <v>23.44</v>
      </c>
    </row>
    <row r="75" spans="1:14" ht="15.75" x14ac:dyDescent="0.25">
      <c r="A75" s="124" t="s">
        <v>79</v>
      </c>
      <c r="B75" s="6"/>
      <c r="C75" s="12" t="s">
        <v>15</v>
      </c>
      <c r="D75" s="13" t="s">
        <v>14</v>
      </c>
      <c r="E75" s="14">
        <v>47.03</v>
      </c>
      <c r="F75" s="14">
        <f>IF(E74=0,"",100*E75/E74)</f>
        <v>85.664845173041897</v>
      </c>
      <c r="G75" s="14">
        <f>'4.37-5-12'!F15</f>
        <v>46.95</v>
      </c>
      <c r="H75" s="14" t="s">
        <v>57</v>
      </c>
      <c r="I75" s="14">
        <f>IF(E75=0,"- ",ROUND((G75-E75)*100/E75,2))</f>
        <v>-0.17</v>
      </c>
      <c r="J75" s="14">
        <v>1167.28</v>
      </c>
      <c r="K75" s="14" t="s">
        <v>57</v>
      </c>
      <c r="L75" s="14">
        <f>'4.37-5-12'!H15</f>
        <v>1165.18</v>
      </c>
      <c r="M75" s="14" t="s">
        <v>57</v>
      </c>
      <c r="N75" s="14">
        <f>IF(J75=0,"- ",ROUND((L75-J75)*100/J75,2))</f>
        <v>-0.18</v>
      </c>
    </row>
    <row r="76" spans="1:14" ht="15.75" x14ac:dyDescent="0.25">
      <c r="A76" s="124" t="s">
        <v>79</v>
      </c>
      <c r="B76" s="6"/>
      <c r="C76" s="12" t="s">
        <v>16</v>
      </c>
      <c r="D76" s="13" t="s">
        <v>14</v>
      </c>
      <c r="E76" s="14">
        <v>1.5</v>
      </c>
      <c r="F76" s="14">
        <f>IF(E74=0,"",100*E76/E74)</f>
        <v>2.7322404371584699</v>
      </c>
      <c r="G76" s="14">
        <f>'4.37-5-12'!F16</f>
        <v>1.5</v>
      </c>
      <c r="H76" s="14" t="s">
        <v>57</v>
      </c>
      <c r="I76" s="14">
        <f t="shared" ref="I76:I78" si="22">IF(E76=0,"- ",ROUND((G76-E76)*100/E76,2))</f>
        <v>0</v>
      </c>
      <c r="J76" s="14">
        <v>10.99</v>
      </c>
      <c r="K76" s="14" t="s">
        <v>57</v>
      </c>
      <c r="L76" s="14">
        <f>'4.37-5-12'!H16</f>
        <v>12.39</v>
      </c>
      <c r="M76" s="14" t="s">
        <v>57</v>
      </c>
      <c r="N76" s="14">
        <f>IF(J76=0,"- ",ROUND((L76-J76)*100/J76,2))</f>
        <v>12.74</v>
      </c>
    </row>
    <row r="77" spans="1:14" ht="15.75" x14ac:dyDescent="0.25">
      <c r="A77" s="124" t="s">
        <v>79</v>
      </c>
      <c r="B77" s="6"/>
      <c r="C77" s="15" t="s">
        <v>17</v>
      </c>
      <c r="D77" s="13" t="s">
        <v>14</v>
      </c>
      <c r="E77" s="16">
        <v>0.13</v>
      </c>
      <c r="F77" s="16"/>
      <c r="G77" s="16">
        <f>'4.37-5-12'!F17</f>
        <v>0.13</v>
      </c>
      <c r="H77" s="16" t="s">
        <v>57</v>
      </c>
      <c r="I77" s="16">
        <f t="shared" si="22"/>
        <v>0</v>
      </c>
      <c r="J77" s="16">
        <v>3.23</v>
      </c>
      <c r="K77" s="16" t="s">
        <v>57</v>
      </c>
      <c r="L77" s="16">
        <f>'4.37-5-12'!H17</f>
        <v>3.12</v>
      </c>
      <c r="M77" s="16" t="s">
        <v>57</v>
      </c>
      <c r="N77" s="16">
        <f t="shared" ref="N77:N78" si="23">IF(J77=0,"- ",ROUND((L77-J77)*100/J77,2))</f>
        <v>-3.41</v>
      </c>
    </row>
    <row r="78" spans="1:14" ht="15.75" x14ac:dyDescent="0.25">
      <c r="A78" s="124" t="s">
        <v>79</v>
      </c>
      <c r="B78" s="6"/>
      <c r="C78" s="12" t="s">
        <v>18</v>
      </c>
      <c r="D78" s="13" t="s">
        <v>14</v>
      </c>
      <c r="E78" s="14">
        <v>6.37</v>
      </c>
      <c r="F78" s="14">
        <f>IF(E74=0,"",100*E78/E74)</f>
        <v>11.602914389799636</v>
      </c>
      <c r="G78" s="16"/>
      <c r="H78" s="14">
        <f>IF(G74=0,"",100*G78/G74)</f>
        <v>0</v>
      </c>
      <c r="I78" s="14">
        <f t="shared" si="22"/>
        <v>-100</v>
      </c>
      <c r="J78" s="14">
        <v>36.950000000000003</v>
      </c>
      <c r="K78" s="14">
        <f>IF(J74=0,"",100*J78/J74)</f>
        <v>3.0406017017494777</v>
      </c>
      <c r="L78" s="14">
        <f>'4.37-5-12'!H18</f>
        <v>322.5</v>
      </c>
      <c r="M78" s="14">
        <f>IF(L74=0,"",100*L78/L74)</f>
        <v>21.498996713486701</v>
      </c>
      <c r="N78" s="14">
        <f t="shared" si="23"/>
        <v>772.8</v>
      </c>
    </row>
    <row r="79" spans="1:14" ht="60" x14ac:dyDescent="0.25">
      <c r="A79" s="124" t="s">
        <v>81</v>
      </c>
      <c r="B79" s="6" t="s">
        <v>81</v>
      </c>
      <c r="C79" s="7" t="s">
        <v>82</v>
      </c>
      <c r="D79" s="8" t="s">
        <v>58</v>
      </c>
      <c r="E79" s="9"/>
      <c r="F79" s="10"/>
      <c r="G79" s="10"/>
      <c r="H79" s="10"/>
      <c r="I79" s="10"/>
      <c r="J79" s="11"/>
      <c r="K79" s="10"/>
      <c r="L79" s="10"/>
      <c r="M79" s="10"/>
      <c r="N79" s="10"/>
    </row>
    <row r="80" spans="1:14" ht="15.75" x14ac:dyDescent="0.25">
      <c r="A80" s="124" t="s">
        <v>81</v>
      </c>
      <c r="B80" s="6"/>
      <c r="C80" s="117" t="s">
        <v>13</v>
      </c>
      <c r="D80" s="13" t="s">
        <v>14</v>
      </c>
      <c r="E80" s="121">
        <v>71.12</v>
      </c>
      <c r="F80" s="122"/>
      <c r="G80" s="122">
        <f>'4.37-5-13'!F14</f>
        <v>143.59</v>
      </c>
      <c r="H80" s="122"/>
      <c r="I80" s="118">
        <f>IF(E80=0,"- ",ROUND((G80-E80)*100/E80,2))</f>
        <v>101.9</v>
      </c>
      <c r="J80" s="123">
        <v>1549.32</v>
      </c>
      <c r="K80" s="122"/>
      <c r="L80" s="122">
        <f>'4.37-5-13'!H14</f>
        <v>1928.1299999999999</v>
      </c>
      <c r="M80" s="122"/>
      <c r="N80" s="118">
        <f>IF(J80=0,"- ",ROUND((L80-J80)*100/J80,2))</f>
        <v>24.45</v>
      </c>
    </row>
    <row r="81" spans="1:14" ht="15.75" x14ac:dyDescent="0.25">
      <c r="A81" s="124" t="s">
        <v>81</v>
      </c>
      <c r="B81" s="6"/>
      <c r="C81" s="12" t="s">
        <v>15</v>
      </c>
      <c r="D81" s="13" t="s">
        <v>14</v>
      </c>
      <c r="E81" s="14">
        <v>59.64</v>
      </c>
      <c r="F81" s="14">
        <f>IF(E80=0,"",100*E81/E80)</f>
        <v>83.858267716535423</v>
      </c>
      <c r="G81" s="14">
        <f>'4.37-5-13'!F15</f>
        <v>59.54</v>
      </c>
      <c r="H81" s="14" t="s">
        <v>57</v>
      </c>
      <c r="I81" s="14">
        <f>IF(E81=0,"- ",ROUND((G81-E81)*100/E81,2))</f>
        <v>-0.17</v>
      </c>
      <c r="J81" s="14">
        <v>1480.26</v>
      </c>
      <c r="K81" s="14" t="s">
        <v>57</v>
      </c>
      <c r="L81" s="14">
        <f>'4.37-5-13'!H15</f>
        <v>1477.79</v>
      </c>
      <c r="M81" s="14" t="s">
        <v>57</v>
      </c>
      <c r="N81" s="14">
        <f>IF(J81=0,"- ",ROUND((L81-J81)*100/J81,2))</f>
        <v>-0.17</v>
      </c>
    </row>
    <row r="82" spans="1:14" ht="15.75" x14ac:dyDescent="0.25">
      <c r="A82" s="124" t="s">
        <v>81</v>
      </c>
      <c r="B82" s="6"/>
      <c r="C82" s="12" t="s">
        <v>16</v>
      </c>
      <c r="D82" s="13" t="s">
        <v>14</v>
      </c>
      <c r="E82" s="14">
        <v>1.61</v>
      </c>
      <c r="F82" s="14">
        <f>IF(E80=0,"",100*E82/E80)</f>
        <v>2.2637795275590551</v>
      </c>
      <c r="G82" s="14">
        <f>'4.37-5-13'!F16</f>
        <v>1.6099999999999999</v>
      </c>
      <c r="H82" s="14" t="s">
        <v>57</v>
      </c>
      <c r="I82" s="14">
        <f t="shared" ref="I82:I84" si="24">IF(E82=0,"- ",ROUND((G82-E82)*100/E82,2))</f>
        <v>0</v>
      </c>
      <c r="J82" s="14">
        <v>11.81</v>
      </c>
      <c r="K82" s="14" t="s">
        <v>57</v>
      </c>
      <c r="L82" s="14">
        <f>'4.37-5-13'!H16</f>
        <v>13.28</v>
      </c>
      <c r="M82" s="14" t="s">
        <v>57</v>
      </c>
      <c r="N82" s="14">
        <f>IF(J82=0,"- ",ROUND((L82-J82)*100/J82,2))</f>
        <v>12.45</v>
      </c>
    </row>
    <row r="83" spans="1:14" ht="15.75" x14ac:dyDescent="0.25">
      <c r="A83" s="124" t="s">
        <v>81</v>
      </c>
      <c r="B83" s="6"/>
      <c r="C83" s="15" t="s">
        <v>17</v>
      </c>
      <c r="D83" s="13" t="s">
        <v>14</v>
      </c>
      <c r="E83" s="16">
        <v>0.14000000000000001</v>
      </c>
      <c r="F83" s="16"/>
      <c r="G83" s="16">
        <f>'4.37-5-13'!F17</f>
        <v>0.14000000000000001</v>
      </c>
      <c r="H83" s="16" t="s">
        <v>57</v>
      </c>
      <c r="I83" s="16">
        <f t="shared" si="24"/>
        <v>0</v>
      </c>
      <c r="J83" s="16">
        <v>3.47</v>
      </c>
      <c r="K83" s="16" t="s">
        <v>57</v>
      </c>
      <c r="L83" s="16">
        <f>'4.37-5-13'!H17</f>
        <v>3.35</v>
      </c>
      <c r="M83" s="16" t="s">
        <v>57</v>
      </c>
      <c r="N83" s="16">
        <f t="shared" ref="N83:N84" si="25">IF(J83=0,"- ",ROUND((L83-J83)*100/J83,2))</f>
        <v>-3.46</v>
      </c>
    </row>
    <row r="84" spans="1:14" ht="15.75" x14ac:dyDescent="0.25">
      <c r="A84" s="124" t="s">
        <v>81</v>
      </c>
      <c r="B84" s="6"/>
      <c r="C84" s="12" t="s">
        <v>18</v>
      </c>
      <c r="D84" s="13" t="s">
        <v>14</v>
      </c>
      <c r="E84" s="14">
        <v>9.8699999999999992</v>
      </c>
      <c r="F84" s="14">
        <f>IF(E80=0,"",100*E84/E80)</f>
        <v>13.877952755905509</v>
      </c>
      <c r="G84" s="14">
        <f>'4.37-5-13'!H18</f>
        <v>437.06</v>
      </c>
      <c r="H84" s="14">
        <f>IF(G80=0,"",100*G84/G80)</f>
        <v>304.38052789191448</v>
      </c>
      <c r="I84" s="14">
        <f t="shared" si="24"/>
        <v>4328.17</v>
      </c>
      <c r="J84" s="14">
        <v>57.25</v>
      </c>
      <c r="K84" s="14">
        <f>IF(J80=0,"",100*J84/J80)</f>
        <v>3.695169493713371</v>
      </c>
      <c r="L84" s="14">
        <f>'4.37-5-13'!H18</f>
        <v>437.06</v>
      </c>
      <c r="M84" s="14">
        <f>IF(L80=0,"",100*L84/L80)</f>
        <v>22.667558722700235</v>
      </c>
      <c r="N84" s="14">
        <f t="shared" si="25"/>
        <v>663.42</v>
      </c>
    </row>
    <row r="85" spans="1:14" ht="60" x14ac:dyDescent="0.25">
      <c r="A85" s="124" t="s">
        <v>83</v>
      </c>
      <c r="B85" s="6" t="s">
        <v>83</v>
      </c>
      <c r="C85" s="7" t="s">
        <v>84</v>
      </c>
      <c r="D85" s="8" t="s">
        <v>58</v>
      </c>
      <c r="E85" s="9"/>
      <c r="F85" s="10"/>
      <c r="G85" s="10"/>
      <c r="H85" s="10"/>
      <c r="I85" s="10"/>
      <c r="J85" s="11"/>
      <c r="K85" s="10"/>
      <c r="L85" s="10"/>
      <c r="M85" s="10"/>
      <c r="N85" s="10"/>
    </row>
    <row r="86" spans="1:14" ht="15.75" x14ac:dyDescent="0.25">
      <c r="A86" s="124" t="s">
        <v>83</v>
      </c>
      <c r="B86" s="6"/>
      <c r="C86" s="117" t="s">
        <v>13</v>
      </c>
      <c r="D86" s="13" t="s">
        <v>14</v>
      </c>
      <c r="E86" s="9">
        <v>75.459999999999994</v>
      </c>
      <c r="F86" s="10"/>
      <c r="G86" s="10">
        <f>'4.37-5-14'!F14</f>
        <v>178.31</v>
      </c>
      <c r="H86" s="10"/>
      <c r="I86" s="118">
        <f>IF(E86=0,"- ",ROUND((G86-E86)*100/E86,2))</f>
        <v>136.30000000000001</v>
      </c>
      <c r="J86" s="119">
        <v>1574.65</v>
      </c>
      <c r="K86" s="10"/>
      <c r="L86" s="10">
        <f>'4.37-5-14'!H14</f>
        <v>2104.46</v>
      </c>
      <c r="M86" s="10"/>
      <c r="N86" s="118">
        <f>IF(J86=0,"- ",ROUND((L86-J86)*100/J86,2))</f>
        <v>33.65</v>
      </c>
    </row>
    <row r="87" spans="1:14" ht="15.75" x14ac:dyDescent="0.25">
      <c r="A87" s="124" t="s">
        <v>83</v>
      </c>
      <c r="B87" s="6"/>
      <c r="C87" s="12" t="s">
        <v>15</v>
      </c>
      <c r="D87" s="13" t="s">
        <v>14</v>
      </c>
      <c r="E87" s="14">
        <v>59.64</v>
      </c>
      <c r="F87" s="14">
        <f>IF(E86=0,"",100*E87/E86)</f>
        <v>79.035250463821896</v>
      </c>
      <c r="G87" s="14">
        <f>'4.37-5-14'!F15</f>
        <v>59.54</v>
      </c>
      <c r="H87" s="14" t="s">
        <v>57</v>
      </c>
      <c r="I87" s="14">
        <f>IF(E87=0,"- ",ROUND((G87-E87)*100/E87,2))</f>
        <v>-0.17</v>
      </c>
      <c r="J87" s="14">
        <v>1480.26</v>
      </c>
      <c r="K87" s="14" t="s">
        <v>57</v>
      </c>
      <c r="L87" s="14">
        <f>'4.37-5-14'!H15</f>
        <v>1477.79</v>
      </c>
      <c r="M87" s="14" t="s">
        <v>57</v>
      </c>
      <c r="N87" s="14">
        <f>IF(J87=0,"- ",ROUND((L87-J87)*100/J87,2))</f>
        <v>-0.17</v>
      </c>
    </row>
    <row r="88" spans="1:14" ht="15.75" x14ac:dyDescent="0.25">
      <c r="A88" s="124" t="s">
        <v>83</v>
      </c>
      <c r="B88" s="6"/>
      <c r="C88" s="12" t="s">
        <v>16</v>
      </c>
      <c r="D88" s="13" t="s">
        <v>14</v>
      </c>
      <c r="E88" s="14">
        <v>1.82</v>
      </c>
      <c r="F88" s="14">
        <f>IF(E86=0,"",100*E88/E86)</f>
        <v>2.4118738404452693</v>
      </c>
      <c r="G88" s="14">
        <f>'4.37-5-14'!F16</f>
        <v>1.82</v>
      </c>
      <c r="H88" s="14" t="s">
        <v>57</v>
      </c>
      <c r="I88" s="14">
        <f t="shared" ref="I88:I90" si="26">IF(E88=0,"- ",ROUND((G88-E88)*100/E88,2))</f>
        <v>0</v>
      </c>
      <c r="J88" s="14">
        <v>13.19</v>
      </c>
      <c r="K88" s="14" t="s">
        <v>57</v>
      </c>
      <c r="L88" s="14">
        <f>'4.37-5-14'!H16</f>
        <v>15.05</v>
      </c>
      <c r="M88" s="14" t="s">
        <v>57</v>
      </c>
      <c r="N88" s="14">
        <f>IF(J88=0,"- ",ROUND((L88-J88)*100/J88,2))</f>
        <v>14.1</v>
      </c>
    </row>
    <row r="89" spans="1:14" ht="15.75" x14ac:dyDescent="0.25">
      <c r="A89" s="124" t="s">
        <v>83</v>
      </c>
      <c r="B89" s="6"/>
      <c r="C89" s="15" t="s">
        <v>17</v>
      </c>
      <c r="D89" s="13" t="s">
        <v>14</v>
      </c>
      <c r="E89" s="16">
        <v>0.15</v>
      </c>
      <c r="F89" s="16"/>
      <c r="G89" s="16">
        <f>'4.37-5-14'!F17</f>
        <v>0.15</v>
      </c>
      <c r="H89" s="16" t="s">
        <v>57</v>
      </c>
      <c r="I89" s="16">
        <f t="shared" si="26"/>
        <v>0</v>
      </c>
      <c r="J89" s="16">
        <v>3.72</v>
      </c>
      <c r="K89" s="16" t="s">
        <v>57</v>
      </c>
      <c r="L89" s="16">
        <f>'4.37-5-14'!H17</f>
        <v>3.79</v>
      </c>
      <c r="M89" s="16" t="s">
        <v>57</v>
      </c>
      <c r="N89" s="16">
        <f t="shared" ref="N89:N90" si="27">IF(J89=0,"- ",ROUND((L89-J89)*100/J89,2))</f>
        <v>1.88</v>
      </c>
    </row>
    <row r="90" spans="1:14" ht="15.75" x14ac:dyDescent="0.25">
      <c r="A90" s="124" t="s">
        <v>83</v>
      </c>
      <c r="B90" s="6"/>
      <c r="C90" s="12" t="s">
        <v>18</v>
      </c>
      <c r="D90" s="13" t="s">
        <v>14</v>
      </c>
      <c r="E90" s="14">
        <v>14</v>
      </c>
      <c r="F90" s="14">
        <f>IF(E86=0,"",100*E90/E86)</f>
        <v>18.55287569573284</v>
      </c>
      <c r="G90" s="14">
        <f>'4.37-5-14'!F18</f>
        <v>116.94999999999999</v>
      </c>
      <c r="H90" s="14">
        <f>IF(G86=0,"",100*G90/G86)</f>
        <v>65.588020862542749</v>
      </c>
      <c r="I90" s="14">
        <f t="shared" si="26"/>
        <v>735.36</v>
      </c>
      <c r="J90" s="14">
        <v>81.2</v>
      </c>
      <c r="K90" s="14">
        <f>IF(J86=0,"",100*J90/J86)</f>
        <v>5.1567014892198264</v>
      </c>
      <c r="L90" s="14">
        <f>'4.37-5-14'!H18</f>
        <v>611.62</v>
      </c>
      <c r="M90" s="14">
        <f>IF(L86=0,"",100*L90/L86)</f>
        <v>29.063037548824877</v>
      </c>
      <c r="N90" s="14">
        <f t="shared" si="27"/>
        <v>653.23</v>
      </c>
    </row>
    <row r="91" spans="1:14" ht="60" x14ac:dyDescent="0.25">
      <c r="A91" s="124" t="s">
        <v>85</v>
      </c>
      <c r="B91" s="6" t="s">
        <v>85</v>
      </c>
      <c r="C91" s="7" t="s">
        <v>86</v>
      </c>
      <c r="D91" s="8" t="s">
        <v>58</v>
      </c>
      <c r="E91" s="9"/>
      <c r="F91" s="10"/>
      <c r="G91" s="10"/>
      <c r="H91" s="10"/>
      <c r="I91" s="10"/>
      <c r="J91" s="11"/>
      <c r="K91" s="10"/>
      <c r="L91" s="10"/>
      <c r="M91" s="10"/>
      <c r="N91" s="10"/>
    </row>
    <row r="92" spans="1:14" ht="15.75" x14ac:dyDescent="0.25">
      <c r="A92" s="124" t="s">
        <v>85</v>
      </c>
      <c r="B92" s="6"/>
      <c r="C92" s="117" t="s">
        <v>13</v>
      </c>
      <c r="D92" s="13" t="s">
        <v>14</v>
      </c>
      <c r="E92" s="121">
        <v>91.62</v>
      </c>
      <c r="F92" s="122"/>
      <c r="G92" s="122">
        <f>'4.37-5-15'!F14</f>
        <v>228.95999999999998</v>
      </c>
      <c r="H92" s="122"/>
      <c r="I92" s="118">
        <f>IF(E92=0,"- ",ROUND((G92-E92)*100/E92,2))</f>
        <v>149.9</v>
      </c>
      <c r="J92" s="123">
        <v>1886.9</v>
      </c>
      <c r="K92" s="122"/>
      <c r="L92" s="122">
        <f>'4.37-5-15'!H14</f>
        <v>2588.88</v>
      </c>
      <c r="M92" s="122"/>
      <c r="N92" s="118">
        <f>IF(J92=0,"- ",ROUND((L92-J92)*100/J92,2))</f>
        <v>37.200000000000003</v>
      </c>
    </row>
    <row r="93" spans="1:14" ht="15.75" x14ac:dyDescent="0.25">
      <c r="A93" s="124" t="s">
        <v>85</v>
      </c>
      <c r="B93" s="6"/>
      <c r="C93" s="12" t="s">
        <v>15</v>
      </c>
      <c r="D93" s="13" t="s">
        <v>14</v>
      </c>
      <c r="E93" s="14">
        <v>71.11</v>
      </c>
      <c r="F93" s="14">
        <f>IF(E92=0,"",100*E93/E92)</f>
        <v>77.614058065924468</v>
      </c>
      <c r="G93" s="14">
        <f>'4.37-5-15'!F15</f>
        <v>70.989999999999995</v>
      </c>
      <c r="H93" s="14" t="s">
        <v>57</v>
      </c>
      <c r="I93" s="14">
        <f>IF(E93=0,"- ",ROUND((G93-E93)*100/E93,2))</f>
        <v>-0.17</v>
      </c>
      <c r="J93" s="14">
        <v>1764.95</v>
      </c>
      <c r="K93" s="14" t="s">
        <v>57</v>
      </c>
      <c r="L93" s="14">
        <f>'4.37-5-15'!H15</f>
        <v>1761.98</v>
      </c>
      <c r="M93" s="14" t="s">
        <v>57</v>
      </c>
      <c r="N93" s="14">
        <f>IF(J93=0,"- ",ROUND((L93-J93)*100/J93,2))</f>
        <v>-0.17</v>
      </c>
    </row>
    <row r="94" spans="1:14" ht="15.75" x14ac:dyDescent="0.25">
      <c r="A94" s="124" t="s">
        <v>85</v>
      </c>
      <c r="B94" s="6"/>
      <c r="C94" s="12" t="s">
        <v>16</v>
      </c>
      <c r="D94" s="13" t="s">
        <v>14</v>
      </c>
      <c r="E94" s="14">
        <v>2.0299999999999998</v>
      </c>
      <c r="F94" s="14">
        <f>IF(E92=0,"",100*E94/E92)</f>
        <v>2.2156734337480897</v>
      </c>
      <c r="G94" s="14">
        <f>'4.37-5-15'!F16</f>
        <v>2.0299999999999998</v>
      </c>
      <c r="H94" s="14" t="s">
        <v>57</v>
      </c>
      <c r="I94" s="14">
        <f t="shared" ref="I94:I96" si="28">IF(E94=0,"- ",ROUND((G94-E94)*100/E94,2))</f>
        <v>0</v>
      </c>
      <c r="J94" s="14">
        <v>14.77</v>
      </c>
      <c r="K94" s="14" t="s">
        <v>57</v>
      </c>
      <c r="L94" s="14">
        <f>'4.37-5-15'!H16</f>
        <v>16.82</v>
      </c>
      <c r="M94" s="14" t="s">
        <v>57</v>
      </c>
      <c r="N94" s="14">
        <f>IF(J94=0,"- ",ROUND((L94-J94)*100/J94,2))</f>
        <v>13.88</v>
      </c>
    </row>
    <row r="95" spans="1:14" ht="15.75" x14ac:dyDescent="0.25">
      <c r="A95" s="124" t="s">
        <v>85</v>
      </c>
      <c r="B95" s="6"/>
      <c r="C95" s="15" t="s">
        <v>17</v>
      </c>
      <c r="D95" s="13" t="s">
        <v>14</v>
      </c>
      <c r="E95" s="16">
        <v>0.17</v>
      </c>
      <c r="F95" s="16"/>
      <c r="G95" s="16">
        <f>'4.37-5-15'!F17</f>
        <v>0.17</v>
      </c>
      <c r="H95" s="16" t="s">
        <v>57</v>
      </c>
      <c r="I95" s="16">
        <f t="shared" si="28"/>
        <v>0</v>
      </c>
      <c r="J95" s="16">
        <v>4.22</v>
      </c>
      <c r="K95" s="16" t="s">
        <v>57</v>
      </c>
      <c r="L95" s="16">
        <f>'4.37-5-15'!H17</f>
        <v>4.24</v>
      </c>
      <c r="M95" s="16" t="s">
        <v>57</v>
      </c>
      <c r="N95" s="16">
        <f t="shared" ref="N95:N96" si="29">IF(J95=0,"- ",ROUND((L95-J95)*100/J95,2))</f>
        <v>0.47</v>
      </c>
    </row>
    <row r="96" spans="1:14" ht="15.75" x14ac:dyDescent="0.25">
      <c r="A96" s="124" t="s">
        <v>85</v>
      </c>
      <c r="B96" s="6"/>
      <c r="C96" s="12" t="s">
        <v>18</v>
      </c>
      <c r="D96" s="13" t="s">
        <v>14</v>
      </c>
      <c r="E96" s="14">
        <v>18.48</v>
      </c>
      <c r="F96" s="14">
        <f>IF(E92=0,"",100*E96/E92)</f>
        <v>20.170268500327438</v>
      </c>
      <c r="G96" s="14">
        <f>'4.37-5-15'!F18</f>
        <v>155.94</v>
      </c>
      <c r="H96" s="14">
        <f>IF(G92=0,"",100*G96/G92)</f>
        <v>68.107966457023068</v>
      </c>
      <c r="I96" s="14">
        <f t="shared" si="28"/>
        <v>743.83</v>
      </c>
      <c r="J96" s="14">
        <v>107.18</v>
      </c>
      <c r="K96" s="14">
        <f>IF(J92=0,"",100*J96/J92)</f>
        <v>5.6802162276750225</v>
      </c>
      <c r="L96" s="14">
        <f>'4.37-5-15'!H18</f>
        <v>810.08</v>
      </c>
      <c r="M96" s="14">
        <f>IF(L92=0,"",100*L96/L92)</f>
        <v>31.290751212879698</v>
      </c>
      <c r="N96" s="14">
        <f t="shared" si="29"/>
        <v>655.81</v>
      </c>
    </row>
    <row r="97" spans="1:14" ht="60" x14ac:dyDescent="0.25">
      <c r="A97" s="124" t="s">
        <v>87</v>
      </c>
      <c r="B97" s="6" t="s">
        <v>87</v>
      </c>
      <c r="C97" s="7" t="s">
        <v>88</v>
      </c>
      <c r="D97" s="8" t="s">
        <v>58</v>
      </c>
      <c r="E97" s="9"/>
      <c r="F97" s="10"/>
      <c r="G97" s="10"/>
      <c r="H97" s="10"/>
      <c r="I97" s="10"/>
      <c r="J97" s="11"/>
      <c r="K97" s="10"/>
      <c r="L97" s="10"/>
      <c r="M97" s="10"/>
      <c r="N97" s="10"/>
    </row>
    <row r="98" spans="1:14" ht="15.75" x14ac:dyDescent="0.25">
      <c r="A98" s="124" t="s">
        <v>87</v>
      </c>
      <c r="B98" s="6"/>
      <c r="C98" s="117" t="s">
        <v>13</v>
      </c>
      <c r="D98" s="13" t="s">
        <v>14</v>
      </c>
      <c r="E98" s="121">
        <v>107.61</v>
      </c>
      <c r="F98" s="122"/>
      <c r="G98" s="122">
        <f>'4.37-5-16'!F14</f>
        <v>276.08000000000004</v>
      </c>
      <c r="H98" s="122"/>
      <c r="I98" s="118">
        <f>IF(E98=0,"- ",ROUND((G98-E98)*100/E98,2))</f>
        <v>156.56</v>
      </c>
      <c r="J98" s="123">
        <v>2198.33</v>
      </c>
      <c r="K98" s="122"/>
      <c r="L98" s="122">
        <f>'4.37-5-16'!H14</f>
        <v>3051.97</v>
      </c>
      <c r="M98" s="122"/>
      <c r="N98" s="118">
        <f>IF(J98=0,"- ",ROUND((L98-J98)*100/J98,2))</f>
        <v>38.83</v>
      </c>
    </row>
    <row r="99" spans="1:14" ht="15.75" x14ac:dyDescent="0.25">
      <c r="A99" s="124" t="s">
        <v>87</v>
      </c>
      <c r="B99" s="6"/>
      <c r="C99" s="12" t="s">
        <v>15</v>
      </c>
      <c r="D99" s="13" t="s">
        <v>14</v>
      </c>
      <c r="E99" s="14">
        <v>82.58</v>
      </c>
      <c r="F99" s="14">
        <f>IF(E98=0,"",100*E99/E98)</f>
        <v>76.740079918223216</v>
      </c>
      <c r="G99" s="14">
        <f>'4.37-5-16'!F15</f>
        <v>82.44</v>
      </c>
      <c r="H99" s="14" t="s">
        <v>57</v>
      </c>
      <c r="I99" s="14">
        <f>IF(E99=0,"- ",ROUND((G99-E99)*100/E99,2))</f>
        <v>-0.17</v>
      </c>
      <c r="J99" s="14">
        <v>2049.64</v>
      </c>
      <c r="K99" s="14" t="s">
        <v>57</v>
      </c>
      <c r="L99" s="14">
        <f>'4.37-5-16'!H15</f>
        <v>2046.17</v>
      </c>
      <c r="M99" s="14" t="s">
        <v>57</v>
      </c>
      <c r="N99" s="14">
        <f>IF(J99=0,"- ",ROUND((L99-J99)*100/J99,2))</f>
        <v>-0.17</v>
      </c>
    </row>
    <row r="100" spans="1:14" ht="15.75" x14ac:dyDescent="0.25">
      <c r="A100" s="124" t="s">
        <v>87</v>
      </c>
      <c r="B100" s="6"/>
      <c r="C100" s="12" t="s">
        <v>16</v>
      </c>
      <c r="D100" s="13" t="s">
        <v>14</v>
      </c>
      <c r="E100" s="14">
        <v>2.35</v>
      </c>
      <c r="F100" s="14">
        <f>IF(E98=0,"",100*E100/E98)</f>
        <v>2.1838119133909486</v>
      </c>
      <c r="G100" s="14">
        <f>'4.37-5-16'!F16</f>
        <v>2.35</v>
      </c>
      <c r="H100" s="14" t="s">
        <v>57</v>
      </c>
      <c r="I100" s="14">
        <f t="shared" ref="I100:I102" si="30">IF(E100=0,"- ",ROUND((G100-E100)*100/E100,2))</f>
        <v>0</v>
      </c>
      <c r="J100" s="14">
        <v>17.149999999999999</v>
      </c>
      <c r="K100" s="14" t="s">
        <v>57</v>
      </c>
      <c r="L100" s="14">
        <f>'4.37-5-16'!H16</f>
        <v>19.47</v>
      </c>
      <c r="M100" s="14" t="s">
        <v>57</v>
      </c>
      <c r="N100" s="14">
        <f>IF(J100=0,"- ",ROUND((L100-J100)*100/J100,2))</f>
        <v>13.53</v>
      </c>
    </row>
    <row r="101" spans="1:14" ht="15.75" x14ac:dyDescent="0.25">
      <c r="A101" s="124" t="s">
        <v>87</v>
      </c>
      <c r="B101" s="6"/>
      <c r="C101" s="15" t="s">
        <v>17</v>
      </c>
      <c r="D101" s="13" t="s">
        <v>14</v>
      </c>
      <c r="E101" s="16">
        <v>0.2</v>
      </c>
      <c r="F101" s="16"/>
      <c r="G101" s="16">
        <f>'4.37-5-16'!F17</f>
        <v>0.2</v>
      </c>
      <c r="H101" s="16" t="s">
        <v>57</v>
      </c>
      <c r="I101" s="16">
        <f t="shared" si="30"/>
        <v>0</v>
      </c>
      <c r="J101" s="16">
        <v>4.96</v>
      </c>
      <c r="K101" s="16" t="s">
        <v>57</v>
      </c>
      <c r="L101" s="16">
        <f>'4.37-5-16'!H17</f>
        <v>4.91</v>
      </c>
      <c r="M101" s="16" t="s">
        <v>57</v>
      </c>
      <c r="N101" s="16">
        <f t="shared" ref="N101:N102" si="31">IF(J101=0,"- ",ROUND((L101-J101)*100/J101,2))</f>
        <v>-1.01</v>
      </c>
    </row>
    <row r="102" spans="1:14" ht="15.75" x14ac:dyDescent="0.25">
      <c r="A102" s="124" t="s">
        <v>87</v>
      </c>
      <c r="B102" s="6"/>
      <c r="C102" s="12" t="s">
        <v>18</v>
      </c>
      <c r="D102" s="13" t="s">
        <v>14</v>
      </c>
      <c r="E102" s="14">
        <v>22.68</v>
      </c>
      <c r="F102" s="14">
        <f>IF(E98=0,"",100*E102/E98)</f>
        <v>21.076108168385836</v>
      </c>
      <c r="G102" s="14">
        <f>'4.37-5-16'!F18</f>
        <v>191.29000000000002</v>
      </c>
      <c r="H102" s="14">
        <f>IF(G98=0,"",100*G102/G98)</f>
        <v>69.287887568820636</v>
      </c>
      <c r="I102" s="14">
        <f t="shared" si="30"/>
        <v>743.43</v>
      </c>
      <c r="J102" s="14">
        <v>131.54</v>
      </c>
      <c r="K102" s="14">
        <f>IF(J98=0,"",100*J102/J98)</f>
        <v>5.9836330305277192</v>
      </c>
      <c r="L102" s="14">
        <f>'4.37-5-16'!H18</f>
        <v>986.33</v>
      </c>
      <c r="M102" s="14">
        <f>IF(L98=0,"",100*L102/L98)</f>
        <v>32.317814395292224</v>
      </c>
      <c r="N102" s="14">
        <f t="shared" si="31"/>
        <v>649.83000000000004</v>
      </c>
    </row>
    <row r="103" spans="1:14" ht="60" x14ac:dyDescent="0.25">
      <c r="A103" s="124" t="s">
        <v>89</v>
      </c>
      <c r="B103" s="6" t="s">
        <v>89</v>
      </c>
      <c r="C103" s="7" t="s">
        <v>90</v>
      </c>
      <c r="D103" s="8" t="s">
        <v>58</v>
      </c>
      <c r="E103" s="9"/>
      <c r="F103" s="10"/>
      <c r="G103" s="10"/>
      <c r="H103" s="10"/>
      <c r="I103" s="10"/>
      <c r="J103" s="11"/>
      <c r="K103" s="10"/>
      <c r="L103" s="10"/>
      <c r="M103" s="10"/>
      <c r="N103" s="10"/>
    </row>
    <row r="104" spans="1:14" ht="15.75" x14ac:dyDescent="0.25">
      <c r="A104" s="124" t="s">
        <v>89</v>
      </c>
      <c r="B104" s="6"/>
      <c r="C104" s="117" t="s">
        <v>13</v>
      </c>
      <c r="D104" s="13" t="s">
        <v>14</v>
      </c>
      <c r="E104" s="121">
        <v>149.82</v>
      </c>
      <c r="F104" s="122"/>
      <c r="G104" s="122">
        <f>'4.37-5-17'!F14</f>
        <v>459.57000000000005</v>
      </c>
      <c r="H104" s="122"/>
      <c r="I104" s="118">
        <f>IF(E104=0,"- ",ROUND((G104-E104)*100/E104,2))</f>
        <v>206.75</v>
      </c>
      <c r="J104" s="123">
        <v>2902.75</v>
      </c>
      <c r="K104" s="122"/>
      <c r="L104" s="122">
        <f>'4.37-5-17'!H14</f>
        <v>4465.63</v>
      </c>
      <c r="M104" s="122"/>
      <c r="N104" s="118">
        <f>IF(J104=0,"- ",ROUND((L104-J104)*100/J104,2))</f>
        <v>53.84</v>
      </c>
    </row>
    <row r="105" spans="1:14" ht="15.75" x14ac:dyDescent="0.25">
      <c r="A105" s="124" t="s">
        <v>89</v>
      </c>
      <c r="B105" s="6"/>
      <c r="C105" s="12" t="s">
        <v>15</v>
      </c>
      <c r="D105" s="13" t="s">
        <v>14</v>
      </c>
      <c r="E105" s="14">
        <v>106.67</v>
      </c>
      <c r="F105" s="14">
        <f>IF(E104=0,"",100*E105/E104)</f>
        <v>71.198771859564815</v>
      </c>
      <c r="G105" s="14">
        <f>'4.37-5-17'!F15</f>
        <v>106.49</v>
      </c>
      <c r="H105" s="14" t="s">
        <v>57</v>
      </c>
      <c r="I105" s="14">
        <f>IF(E105=0,"- ",ROUND((G105-E105)*100/E105,2))</f>
        <v>-0.17</v>
      </c>
      <c r="J105" s="14">
        <v>2647.55</v>
      </c>
      <c r="K105" s="14" t="s">
        <v>57</v>
      </c>
      <c r="L105" s="14">
        <f>'4.37-5-17'!H15</f>
        <v>2642.97</v>
      </c>
      <c r="M105" s="14" t="s">
        <v>57</v>
      </c>
      <c r="N105" s="14">
        <f>IF(J105=0,"- ",ROUND((L105-J105)*100/J105,2))</f>
        <v>-0.17</v>
      </c>
    </row>
    <row r="106" spans="1:14" ht="15.75" x14ac:dyDescent="0.25">
      <c r="A106" s="124" t="s">
        <v>89</v>
      </c>
      <c r="B106" s="6"/>
      <c r="C106" s="12" t="s">
        <v>16</v>
      </c>
      <c r="D106" s="13" t="s">
        <v>14</v>
      </c>
      <c r="E106" s="14">
        <v>3.32</v>
      </c>
      <c r="F106" s="14">
        <f>IF(E104=0,"",100*E106/E104)</f>
        <v>2.2159925243625684</v>
      </c>
      <c r="G106" s="14">
        <f>'4.37-5-17'!F16</f>
        <v>3.3199999999999994</v>
      </c>
      <c r="H106" s="14" t="s">
        <v>57</v>
      </c>
      <c r="I106" s="14">
        <f t="shared" ref="I106:I108" si="32">IF(E106=0,"- ",ROUND((G106-E106)*100/E106,2))</f>
        <v>0</v>
      </c>
      <c r="J106" s="14">
        <v>24.19</v>
      </c>
      <c r="K106" s="14" t="s">
        <v>57</v>
      </c>
      <c r="L106" s="14">
        <f>'4.37-5-17'!H16</f>
        <v>27.44</v>
      </c>
      <c r="M106" s="14" t="s">
        <v>57</v>
      </c>
      <c r="N106" s="14">
        <f>IF(J106=0,"- ",ROUND((L106-J106)*100/J106,2))</f>
        <v>13.44</v>
      </c>
    </row>
    <row r="107" spans="1:14" ht="15.75" x14ac:dyDescent="0.25">
      <c r="A107" s="124" t="s">
        <v>89</v>
      </c>
      <c r="B107" s="6"/>
      <c r="C107" s="15" t="s">
        <v>17</v>
      </c>
      <c r="D107" s="13" t="s">
        <v>14</v>
      </c>
      <c r="E107" s="16">
        <v>0.28000000000000003</v>
      </c>
      <c r="F107" s="16"/>
      <c r="G107" s="16">
        <f>'4.37-5-17'!F17</f>
        <v>0.28000000000000003</v>
      </c>
      <c r="H107" s="16" t="s">
        <v>57</v>
      </c>
      <c r="I107" s="16">
        <f t="shared" si="32"/>
        <v>0</v>
      </c>
      <c r="J107" s="16">
        <v>6.95</v>
      </c>
      <c r="K107" s="16" t="s">
        <v>57</v>
      </c>
      <c r="L107" s="16">
        <f>'4.37-5-17'!H17</f>
        <v>6.91</v>
      </c>
      <c r="M107" s="16" t="s">
        <v>57</v>
      </c>
      <c r="N107" s="16">
        <f t="shared" ref="N107:N108" si="33">IF(J107=0,"- ",ROUND((L107-J107)*100/J107,2))</f>
        <v>-0.57999999999999996</v>
      </c>
    </row>
    <row r="108" spans="1:14" ht="15.75" x14ac:dyDescent="0.25">
      <c r="A108" s="124" t="s">
        <v>89</v>
      </c>
      <c r="B108" s="6"/>
      <c r="C108" s="12" t="s">
        <v>18</v>
      </c>
      <c r="D108" s="13" t="s">
        <v>14</v>
      </c>
      <c r="E108" s="14">
        <v>39.83</v>
      </c>
      <c r="F108" s="14">
        <f>IF(E104=0,"",100*E108/E104)</f>
        <v>26.585235616072623</v>
      </c>
      <c r="G108" s="14">
        <f>'4.37-5-17'!H18</f>
        <v>1795.2200000000003</v>
      </c>
      <c r="H108" s="14">
        <f>IF(G104=0,"",100*G108/G104)</f>
        <v>390.63037186935617</v>
      </c>
      <c r="I108" s="14">
        <f t="shared" si="32"/>
        <v>4407.21</v>
      </c>
      <c r="J108" s="14">
        <v>231.01</v>
      </c>
      <c r="K108" s="14">
        <f>IF(J104=0,"",100*J108/J104)</f>
        <v>7.9583153905779005</v>
      </c>
      <c r="L108" s="14">
        <f>'4.37-5-17'!H18</f>
        <v>1795.2200000000003</v>
      </c>
      <c r="M108" s="14">
        <f>IF(L104=0,"",100*L108/L104)</f>
        <v>40.200822728260071</v>
      </c>
      <c r="N108" s="14">
        <f t="shared" si="33"/>
        <v>677.12</v>
      </c>
    </row>
    <row r="109" spans="1:14" ht="60" x14ac:dyDescent="0.25">
      <c r="A109" s="124" t="s">
        <v>91</v>
      </c>
      <c r="B109" s="6" t="s">
        <v>91</v>
      </c>
      <c r="C109" s="7" t="s">
        <v>92</v>
      </c>
      <c r="D109" s="8" t="s">
        <v>58</v>
      </c>
      <c r="E109" s="9"/>
      <c r="F109" s="10"/>
      <c r="G109" s="10"/>
      <c r="H109" s="10"/>
      <c r="I109" s="10"/>
      <c r="J109" s="11"/>
      <c r="K109" s="10"/>
      <c r="L109" s="10"/>
      <c r="M109" s="10"/>
      <c r="N109" s="10"/>
    </row>
    <row r="110" spans="1:14" ht="15.75" x14ac:dyDescent="0.25">
      <c r="A110" s="124" t="s">
        <v>91</v>
      </c>
      <c r="B110" s="6"/>
      <c r="C110" s="117" t="s">
        <v>13</v>
      </c>
      <c r="D110" s="13" t="s">
        <v>14</v>
      </c>
      <c r="E110" s="121">
        <v>50.61</v>
      </c>
      <c r="F110" s="122"/>
      <c r="G110" s="122">
        <f>'4.37-5-18'!F14</f>
        <v>72.09</v>
      </c>
      <c r="H110" s="122"/>
      <c r="I110" s="118">
        <f>IF(E110=0,"- ",ROUND((G110-E110)*100/E110,2))</f>
        <v>42.44</v>
      </c>
      <c r="J110" s="123">
        <v>1189.46</v>
      </c>
      <c r="K110" s="122"/>
      <c r="L110" s="122">
        <f>'4.37-5-18'!H14</f>
        <v>1317.28</v>
      </c>
      <c r="M110" s="122"/>
      <c r="N110" s="118">
        <f>IF(J110=0,"- ",ROUND((L110-J110)*100/J110,2))</f>
        <v>10.75</v>
      </c>
    </row>
    <row r="111" spans="1:14" ht="15.75" x14ac:dyDescent="0.25">
      <c r="A111" s="124" t="s">
        <v>91</v>
      </c>
      <c r="B111" s="6"/>
      <c r="C111" s="12" t="s">
        <v>15</v>
      </c>
      <c r="D111" s="13" t="s">
        <v>14</v>
      </c>
      <c r="E111" s="14">
        <v>47.03</v>
      </c>
      <c r="F111" s="14">
        <f>IF(E110=0,"",100*E111/E110)</f>
        <v>92.926299150365537</v>
      </c>
      <c r="G111" s="14">
        <f>'4.37-5-18'!F15</f>
        <v>46.95</v>
      </c>
      <c r="H111" s="14" t="s">
        <v>57</v>
      </c>
      <c r="I111" s="14">
        <f>IF(E111=0,"- ",ROUND((G111-E111)*100/E111,2))</f>
        <v>-0.17</v>
      </c>
      <c r="J111" s="14">
        <v>1167.28</v>
      </c>
      <c r="K111" s="14" t="s">
        <v>57</v>
      </c>
      <c r="L111" s="14">
        <f>'4.37-5-18'!H15</f>
        <v>1165.18</v>
      </c>
      <c r="M111" s="14" t="s">
        <v>57</v>
      </c>
      <c r="N111" s="14">
        <f>IF(J111=0,"- ",ROUND((L111-J111)*100/J111,2))</f>
        <v>-0.18</v>
      </c>
    </row>
    <row r="112" spans="1:14" ht="15.75" x14ac:dyDescent="0.25">
      <c r="A112" s="124" t="s">
        <v>91</v>
      </c>
      <c r="B112" s="6"/>
      <c r="C112" s="12" t="s">
        <v>16</v>
      </c>
      <c r="D112" s="13" t="s">
        <v>14</v>
      </c>
      <c r="E112" s="14">
        <v>0.92</v>
      </c>
      <c r="F112" s="14">
        <f>IF(E110=0,"",100*E112/E110)</f>
        <v>1.8178225647105315</v>
      </c>
      <c r="G112" s="14">
        <f>'4.37-5-18'!F16</f>
        <v>0.92</v>
      </c>
      <c r="H112" s="14" t="s">
        <v>57</v>
      </c>
      <c r="I112" s="14">
        <f t="shared" ref="I112:I114" si="34">IF(E112=0,"- ",ROUND((G112-E112)*100/E112,2))</f>
        <v>0</v>
      </c>
      <c r="J112" s="14">
        <v>6.75</v>
      </c>
      <c r="K112" s="14" t="s">
        <v>57</v>
      </c>
      <c r="L112" s="14">
        <f>'4.37-5-18'!H16</f>
        <v>7.6100000000000012</v>
      </c>
      <c r="M112" s="14" t="s">
        <v>57</v>
      </c>
      <c r="N112" s="14">
        <f>IF(J112=0,"- ",ROUND((L112-J112)*100/J112,2))</f>
        <v>12.74</v>
      </c>
    </row>
    <row r="113" spans="1:14" ht="15.75" x14ac:dyDescent="0.25">
      <c r="A113" s="124" t="s">
        <v>91</v>
      </c>
      <c r="B113" s="6"/>
      <c r="C113" s="15" t="s">
        <v>17</v>
      </c>
      <c r="D113" s="13" t="s">
        <v>14</v>
      </c>
      <c r="E113" s="16">
        <v>0.08</v>
      </c>
      <c r="F113" s="16"/>
      <c r="G113" s="16">
        <f>'4.37-5-18'!F17</f>
        <v>0.08</v>
      </c>
      <c r="H113" s="16" t="s">
        <v>57</v>
      </c>
      <c r="I113" s="16">
        <f t="shared" si="34"/>
        <v>0</v>
      </c>
      <c r="J113" s="16">
        <v>1.99</v>
      </c>
      <c r="K113" s="16" t="s">
        <v>57</v>
      </c>
      <c r="L113" s="16">
        <f>'4.37-5-18'!H17</f>
        <v>1.92</v>
      </c>
      <c r="M113" s="16" t="s">
        <v>57</v>
      </c>
      <c r="N113" s="16">
        <f t="shared" ref="N113:N114" si="35">IF(J113=0,"- ",ROUND((L113-J113)*100/J113,2))</f>
        <v>-3.52</v>
      </c>
    </row>
    <row r="114" spans="1:14" ht="15.75" x14ac:dyDescent="0.25">
      <c r="A114" s="124" t="s">
        <v>91</v>
      </c>
      <c r="B114" s="6"/>
      <c r="C114" s="12" t="s">
        <v>18</v>
      </c>
      <c r="D114" s="13" t="s">
        <v>14</v>
      </c>
      <c r="E114" s="14">
        <v>2.66</v>
      </c>
      <c r="F114" s="14">
        <f>IF(E110=0,"",100*E114/E110)</f>
        <v>5.2558782849239281</v>
      </c>
      <c r="G114" s="14">
        <f>'4.37-5-18'!F18</f>
        <v>24.220000000000002</v>
      </c>
      <c r="H114" s="14">
        <f>IF(G110=0,"",100*G114/G110)</f>
        <v>33.596892772922743</v>
      </c>
      <c r="I114" s="14">
        <f t="shared" si="34"/>
        <v>810.53</v>
      </c>
      <c r="J114" s="14">
        <v>15.43</v>
      </c>
      <c r="K114" s="14">
        <f>IF(J110=0,"",100*J114/J110)</f>
        <v>1.2972273132345771</v>
      </c>
      <c r="L114" s="14">
        <f>'4.37-5-18'!H18</f>
        <v>144.49</v>
      </c>
      <c r="M114" s="14">
        <f>IF(L110=0,"",100*L114/L110)</f>
        <v>10.968814526903923</v>
      </c>
      <c r="N114" s="14">
        <f t="shared" si="35"/>
        <v>836.42</v>
      </c>
    </row>
    <row r="115" spans="1:14" ht="60" x14ac:dyDescent="0.25">
      <c r="A115" s="124" t="s">
        <v>93</v>
      </c>
      <c r="B115" s="6" t="s">
        <v>93</v>
      </c>
      <c r="C115" s="7" t="s">
        <v>94</v>
      </c>
      <c r="D115" s="8" t="s">
        <v>58</v>
      </c>
      <c r="E115" s="9"/>
      <c r="F115" s="10"/>
      <c r="G115" s="10"/>
      <c r="H115" s="10"/>
      <c r="I115" s="10"/>
      <c r="J115" s="11"/>
      <c r="K115" s="10"/>
      <c r="L115" s="10"/>
      <c r="M115" s="10"/>
      <c r="N115" s="10"/>
    </row>
    <row r="116" spans="1:14" ht="15.75" x14ac:dyDescent="0.25">
      <c r="A116" s="124" t="s">
        <v>93</v>
      </c>
      <c r="B116" s="6"/>
      <c r="C116" s="117" t="s">
        <v>13</v>
      </c>
      <c r="D116" s="13" t="s">
        <v>14</v>
      </c>
      <c r="E116" s="121">
        <v>51.45</v>
      </c>
      <c r="F116" s="122"/>
      <c r="G116" s="122">
        <f>'4.37-5-19'!F14</f>
        <v>76.580000000000013</v>
      </c>
      <c r="H116" s="122"/>
      <c r="I116" s="118">
        <f>IF(E116=0,"- ",ROUND((G116-E116)*100/E116,2))</f>
        <v>48.84</v>
      </c>
      <c r="J116" s="123">
        <v>1194.33</v>
      </c>
      <c r="K116" s="122"/>
      <c r="L116" s="122">
        <f>'4.37-5-19'!H14</f>
        <v>1341.9499999999998</v>
      </c>
      <c r="M116" s="122"/>
      <c r="N116" s="118">
        <f>IF(J116=0,"- ",ROUND((L116-J116)*100/J116,2))</f>
        <v>12.36</v>
      </c>
    </row>
    <row r="117" spans="1:14" ht="15.75" x14ac:dyDescent="0.25">
      <c r="A117" s="124" t="s">
        <v>93</v>
      </c>
      <c r="B117" s="6"/>
      <c r="C117" s="12" t="s">
        <v>15</v>
      </c>
      <c r="D117" s="13" t="s">
        <v>14</v>
      </c>
      <c r="E117" s="14">
        <v>47.03</v>
      </c>
      <c r="F117" s="14">
        <f>IF(E116=0,"",100*E117/E116)</f>
        <v>91.409135082604465</v>
      </c>
      <c r="G117" s="14">
        <f>'4.37-5-19'!F15</f>
        <v>46.95</v>
      </c>
      <c r="H117" s="14" t="s">
        <v>57</v>
      </c>
      <c r="I117" s="14">
        <f>IF(E117=0,"- ",ROUND((G117-E117)*100/E117,2))</f>
        <v>-0.17</v>
      </c>
      <c r="J117" s="14">
        <v>1167.28</v>
      </c>
      <c r="K117" s="14" t="s">
        <v>57</v>
      </c>
      <c r="L117" s="14">
        <f>'4.37-5-19'!H15</f>
        <v>1165.18</v>
      </c>
      <c r="M117" s="14" t="s">
        <v>57</v>
      </c>
      <c r="N117" s="14">
        <f>IF(J117=0,"- ",ROUND((L117-J117)*100/J117,2))</f>
        <v>-0.18</v>
      </c>
    </row>
    <row r="118" spans="1:14" ht="15.75" x14ac:dyDescent="0.25">
      <c r="A118" s="124" t="s">
        <v>93</v>
      </c>
      <c r="B118" s="6"/>
      <c r="C118" s="12" t="s">
        <v>16</v>
      </c>
      <c r="D118" s="13" t="s">
        <v>14</v>
      </c>
      <c r="E118" s="14">
        <v>0.92</v>
      </c>
      <c r="F118" s="14">
        <f>IF(E116=0,"",100*E118/E116)</f>
        <v>1.7881438289601554</v>
      </c>
      <c r="G118" s="14">
        <f>'4.37-5-19'!F16</f>
        <v>0.92</v>
      </c>
      <c r="H118" s="14" t="s">
        <v>57</v>
      </c>
      <c r="I118" s="14">
        <f t="shared" ref="I118:I120" si="36">IF(E118=0,"- ",ROUND((G118-E118)*100/E118,2))</f>
        <v>0</v>
      </c>
      <c r="J118" s="14">
        <v>6.75</v>
      </c>
      <c r="K118" s="14" t="s">
        <v>57</v>
      </c>
      <c r="L118" s="14">
        <f>'4.37-5-19'!H16</f>
        <v>7.6100000000000012</v>
      </c>
      <c r="M118" s="14" t="s">
        <v>57</v>
      </c>
      <c r="N118" s="14">
        <f>IF(J118=0,"- ",ROUND((L118-J118)*100/J118,2))</f>
        <v>12.74</v>
      </c>
    </row>
    <row r="119" spans="1:14" ht="15.75" x14ac:dyDescent="0.25">
      <c r="A119" s="124" t="s">
        <v>93</v>
      </c>
      <c r="B119" s="6"/>
      <c r="C119" s="15" t="s">
        <v>17</v>
      </c>
      <c r="D119" s="13" t="s">
        <v>14</v>
      </c>
      <c r="E119" s="16">
        <v>0.08</v>
      </c>
      <c r="F119" s="16"/>
      <c r="G119" s="16">
        <f>'4.37-5-19'!F17</f>
        <v>0.08</v>
      </c>
      <c r="H119" s="16" t="s">
        <v>57</v>
      </c>
      <c r="I119" s="16">
        <f t="shared" si="36"/>
        <v>0</v>
      </c>
      <c r="J119" s="16">
        <v>1.99</v>
      </c>
      <c r="K119" s="16" t="s">
        <v>57</v>
      </c>
      <c r="L119" s="16">
        <f>'4.37-5-19'!H17</f>
        <v>1.92</v>
      </c>
      <c r="M119" s="16" t="s">
        <v>57</v>
      </c>
      <c r="N119" s="16">
        <f t="shared" ref="N119:N120" si="37">IF(J119=0,"- ",ROUND((L119-J119)*100/J119,2))</f>
        <v>-3.52</v>
      </c>
    </row>
    <row r="120" spans="1:14" ht="15.75" x14ac:dyDescent="0.25">
      <c r="A120" s="124" t="s">
        <v>93</v>
      </c>
      <c r="B120" s="6"/>
      <c r="C120" s="12" t="s">
        <v>18</v>
      </c>
      <c r="D120" s="13" t="s">
        <v>14</v>
      </c>
      <c r="E120" s="14">
        <v>3.5</v>
      </c>
      <c r="F120" s="14">
        <f>IF(E116=0,"",100*E120/E116)</f>
        <v>6.8027210884353737</v>
      </c>
      <c r="G120" s="14">
        <f>'4.37-5-19'!F18</f>
        <v>28.71</v>
      </c>
      <c r="H120" s="14">
        <f>IF(G116=0,"",100*G120/G116)</f>
        <v>37.49020632018803</v>
      </c>
      <c r="I120" s="14">
        <f t="shared" si="36"/>
        <v>720.29</v>
      </c>
      <c r="J120" s="14">
        <v>20.3</v>
      </c>
      <c r="K120" s="14">
        <f>IF(J116=0,"",100*J120/J116)</f>
        <v>1.6996977384809895</v>
      </c>
      <c r="L120" s="14">
        <f>'4.37-5-19'!H18</f>
        <v>169.15999999999997</v>
      </c>
      <c r="M120" s="14">
        <f>IF(L116=0,"",100*L120/L116)</f>
        <v>12.605536718953759</v>
      </c>
      <c r="N120" s="14">
        <f t="shared" si="37"/>
        <v>733.3</v>
      </c>
    </row>
    <row r="121" spans="1:14" ht="60" x14ac:dyDescent="0.25">
      <c r="A121" s="124" t="s">
        <v>95</v>
      </c>
      <c r="B121" s="6" t="s">
        <v>95</v>
      </c>
      <c r="C121" s="7" t="s">
        <v>96</v>
      </c>
      <c r="D121" s="8" t="s">
        <v>58</v>
      </c>
      <c r="E121" s="9"/>
      <c r="F121" s="10"/>
      <c r="G121" s="10"/>
      <c r="H121" s="10"/>
      <c r="I121" s="10"/>
      <c r="J121" s="11"/>
      <c r="K121" s="10"/>
      <c r="L121" s="10"/>
      <c r="M121" s="10"/>
      <c r="N121" s="10"/>
    </row>
    <row r="122" spans="1:14" ht="15.75" x14ac:dyDescent="0.25">
      <c r="A122" s="124" t="s">
        <v>95</v>
      </c>
      <c r="B122" s="6"/>
      <c r="C122" s="117" t="s">
        <v>13</v>
      </c>
      <c r="D122" s="13" t="s">
        <v>14</v>
      </c>
      <c r="E122" s="121">
        <v>66.7</v>
      </c>
      <c r="F122" s="122"/>
      <c r="G122" s="122">
        <f>'4.37-5-20'!F14</f>
        <v>114.45</v>
      </c>
      <c r="H122" s="122"/>
      <c r="I122" s="118">
        <f>IF(E122=0,"- ",ROUND((G122-E122)*100/E122,2))</f>
        <v>71.59</v>
      </c>
      <c r="J122" s="123">
        <v>1523.33</v>
      </c>
      <c r="K122" s="122"/>
      <c r="L122" s="122">
        <f>'4.37-5-20'!H14</f>
        <v>1807.54</v>
      </c>
      <c r="M122" s="122"/>
      <c r="N122" s="118">
        <f>IF(J122=0,"- ",ROUND((L122-J122)*100/J122,2))</f>
        <v>18.66</v>
      </c>
    </row>
    <row r="123" spans="1:14" ht="15.75" x14ac:dyDescent="0.25">
      <c r="A123" s="124" t="s">
        <v>95</v>
      </c>
      <c r="B123" s="6"/>
      <c r="C123" s="12" t="s">
        <v>15</v>
      </c>
      <c r="D123" s="13" t="s">
        <v>14</v>
      </c>
      <c r="E123" s="14">
        <v>59.64</v>
      </c>
      <c r="F123" s="14">
        <f>IF(E122=0,"",100*E123/E122)</f>
        <v>89.415292353823091</v>
      </c>
      <c r="G123" s="14">
        <f>'4.37-5-20'!F15</f>
        <v>59.54</v>
      </c>
      <c r="H123" s="14" t="s">
        <v>57</v>
      </c>
      <c r="I123" s="14">
        <f>IF(E123=0,"- ",ROUND((G123-E123)*100/E123,2))</f>
        <v>-0.17</v>
      </c>
      <c r="J123" s="14">
        <v>1480.26</v>
      </c>
      <c r="K123" s="14" t="s">
        <v>57</v>
      </c>
      <c r="L123" s="14">
        <f>'4.37-5-20'!H15</f>
        <v>1477.79</v>
      </c>
      <c r="M123" s="14" t="s">
        <v>57</v>
      </c>
      <c r="N123" s="14">
        <f>IF(J123=0,"- ",ROUND((L123-J123)*100/J123,2))</f>
        <v>-0.17</v>
      </c>
    </row>
    <row r="124" spans="1:14" ht="15.75" x14ac:dyDescent="0.25">
      <c r="A124" s="124" t="s">
        <v>95</v>
      </c>
      <c r="B124" s="6"/>
      <c r="C124" s="12" t="s">
        <v>16</v>
      </c>
      <c r="D124" s="13" t="s">
        <v>14</v>
      </c>
      <c r="E124" s="14">
        <v>1.39</v>
      </c>
      <c r="F124" s="14">
        <f>IF(E122=0,"",100*E124/E122)</f>
        <v>2.0839580209895052</v>
      </c>
      <c r="G124" s="14">
        <f>'4.37-5-20'!F16</f>
        <v>1.3899999999999997</v>
      </c>
      <c r="H124" s="14" t="s">
        <v>57</v>
      </c>
      <c r="I124" s="14">
        <f t="shared" ref="I124:I126" si="38">IF(E124=0,"- ",ROUND((G124-E124)*100/E124,2))</f>
        <v>0</v>
      </c>
      <c r="J124" s="14">
        <v>10.18</v>
      </c>
      <c r="K124" s="14" t="s">
        <v>57</v>
      </c>
      <c r="L124" s="14">
        <f>'4.37-5-20'!H16</f>
        <v>11.51</v>
      </c>
      <c r="M124" s="14" t="s">
        <v>57</v>
      </c>
      <c r="N124" s="14">
        <f>IF(J124=0,"- ",ROUND((L124-J124)*100/J124,2))</f>
        <v>13.06</v>
      </c>
    </row>
    <row r="125" spans="1:14" ht="15.75" x14ac:dyDescent="0.25">
      <c r="A125" s="124" t="s">
        <v>95</v>
      </c>
      <c r="B125" s="6"/>
      <c r="C125" s="15" t="s">
        <v>17</v>
      </c>
      <c r="D125" s="13" t="s">
        <v>14</v>
      </c>
      <c r="E125" s="16">
        <v>0.12</v>
      </c>
      <c r="F125" s="16"/>
      <c r="G125" s="16">
        <f>'4.37-5-20'!F17</f>
        <v>0.12</v>
      </c>
      <c r="H125" s="16" t="s">
        <v>57</v>
      </c>
      <c r="I125" s="16">
        <f t="shared" si="38"/>
        <v>0</v>
      </c>
      <c r="J125" s="16">
        <v>2.98</v>
      </c>
      <c r="K125" s="16" t="s">
        <v>57</v>
      </c>
      <c r="L125" s="16">
        <f>'4.37-5-20'!H17</f>
        <v>2.9</v>
      </c>
      <c r="M125" s="16" t="s">
        <v>57</v>
      </c>
      <c r="N125" s="16">
        <f t="shared" ref="N125:N126" si="39">IF(J125=0,"- ",ROUND((L125-J125)*100/J125,2))</f>
        <v>-2.68</v>
      </c>
    </row>
    <row r="126" spans="1:14" ht="15.75" x14ac:dyDescent="0.25">
      <c r="A126" s="124" t="s">
        <v>95</v>
      </c>
      <c r="B126" s="6"/>
      <c r="C126" s="12" t="s">
        <v>18</v>
      </c>
      <c r="D126" s="13" t="s">
        <v>14</v>
      </c>
      <c r="E126" s="14">
        <v>5.67</v>
      </c>
      <c r="F126" s="14">
        <f>IF(E122=0,"",100*E126/E122)</f>
        <v>8.5007496251874066</v>
      </c>
      <c r="G126" s="14">
        <f>'4.37-5-20'!F18</f>
        <v>53.52</v>
      </c>
      <c r="H126" s="14">
        <f>IF(G122=0,"",100*G126/G122)</f>
        <v>46.762778505897771</v>
      </c>
      <c r="I126" s="14">
        <f t="shared" si="38"/>
        <v>843.92</v>
      </c>
      <c r="J126" s="14">
        <v>32.89</v>
      </c>
      <c r="K126" s="14">
        <f>IF(J122=0,"",100*J126/J122)</f>
        <v>2.1590856872772153</v>
      </c>
      <c r="L126" s="14">
        <f>'4.37-5-20'!H18</f>
        <v>318.24</v>
      </c>
      <c r="M126" s="14">
        <f>IF(L122=0,"",100*L126/L122)</f>
        <v>17.606249377607135</v>
      </c>
      <c r="N126" s="14">
        <f t="shared" si="39"/>
        <v>867.59</v>
      </c>
    </row>
    <row r="127" spans="1:14" ht="60" x14ac:dyDescent="0.25">
      <c r="A127" s="124" t="s">
        <v>97</v>
      </c>
      <c r="B127" s="6" t="s">
        <v>97</v>
      </c>
      <c r="C127" s="7" t="s">
        <v>98</v>
      </c>
      <c r="D127" s="8" t="s">
        <v>58</v>
      </c>
      <c r="E127" s="9"/>
      <c r="F127" s="10"/>
      <c r="G127" s="10"/>
      <c r="H127" s="10"/>
      <c r="I127" s="10"/>
      <c r="J127" s="11"/>
      <c r="K127" s="10"/>
      <c r="L127" s="10"/>
      <c r="M127" s="10"/>
      <c r="N127" s="10"/>
    </row>
    <row r="128" spans="1:14" ht="15.75" x14ac:dyDescent="0.25">
      <c r="A128" s="124" t="s">
        <v>97</v>
      </c>
      <c r="B128" s="6"/>
      <c r="C128" s="117" t="s">
        <v>13</v>
      </c>
      <c r="D128" s="13" t="s">
        <v>14</v>
      </c>
      <c r="E128" s="121">
        <v>90.91</v>
      </c>
      <c r="F128" s="122"/>
      <c r="G128" s="122">
        <f>'4.37-5-21'!F14</f>
        <v>141.01</v>
      </c>
      <c r="H128" s="122"/>
      <c r="I128" s="118">
        <f>IF(E128=0,"- ",ROUND((G128-E128)*100/E128,2))</f>
        <v>55.11</v>
      </c>
      <c r="J128" s="123">
        <v>2100.9499999999998</v>
      </c>
      <c r="K128" s="122"/>
      <c r="L128" s="122">
        <f>'4.37-5-21'!H14</f>
        <v>2396.1800000000003</v>
      </c>
      <c r="M128" s="122"/>
      <c r="N128" s="118">
        <f>IF(J128=0,"- ",ROUND((L128-J128)*100/J128,2))</f>
        <v>14.05</v>
      </c>
    </row>
    <row r="129" spans="1:14" ht="15.75" x14ac:dyDescent="0.25">
      <c r="A129" s="124" t="s">
        <v>97</v>
      </c>
      <c r="B129" s="6"/>
      <c r="C129" s="12" t="s">
        <v>15</v>
      </c>
      <c r="D129" s="13" t="s">
        <v>14</v>
      </c>
      <c r="E129" s="14">
        <v>82.58</v>
      </c>
      <c r="F129" s="14">
        <f>IF(E128=0,"",100*E129/E128)</f>
        <v>90.837091629083716</v>
      </c>
      <c r="G129" s="14">
        <f>'4.37-5-21'!F15</f>
        <v>82.44</v>
      </c>
      <c r="H129" s="14" t="s">
        <v>57</v>
      </c>
      <c r="I129" s="14">
        <f>IF(E129=0,"- ",ROUND((G129-E129)*100/E129,2))</f>
        <v>-0.17</v>
      </c>
      <c r="J129" s="14">
        <v>2049.64</v>
      </c>
      <c r="K129" s="14" t="s">
        <v>57</v>
      </c>
      <c r="L129" s="14">
        <f>'4.37-5-21'!H15</f>
        <v>2046.17</v>
      </c>
      <c r="M129" s="14" t="s">
        <v>57</v>
      </c>
      <c r="N129" s="14">
        <f>IF(J129=0,"- ",ROUND((L129-J129)*100/J129,2))</f>
        <v>-0.17</v>
      </c>
    </row>
    <row r="130" spans="1:14" ht="15.75" x14ac:dyDescent="0.25">
      <c r="A130" s="124" t="s">
        <v>97</v>
      </c>
      <c r="B130" s="6"/>
      <c r="C130" s="12" t="s">
        <v>16</v>
      </c>
      <c r="D130" s="13" t="s">
        <v>14</v>
      </c>
      <c r="E130" s="14">
        <v>2.0299999999999998</v>
      </c>
      <c r="F130" s="14">
        <f>IF(E128=0,"",100*E130/E128)</f>
        <v>2.2329776702232977</v>
      </c>
      <c r="G130" s="14">
        <f>'4.37-5-21'!F16</f>
        <v>2.0299999999999998</v>
      </c>
      <c r="H130" s="14" t="s">
        <v>57</v>
      </c>
      <c r="I130" s="14">
        <f t="shared" ref="I130:I132" si="40">IF(E130=0,"- ",ROUND((G130-E130)*100/E130,2))</f>
        <v>0</v>
      </c>
      <c r="J130" s="14">
        <v>14.77</v>
      </c>
      <c r="K130" s="14" t="s">
        <v>57</v>
      </c>
      <c r="L130" s="14">
        <f>'4.37-5-21'!H16</f>
        <v>16.82</v>
      </c>
      <c r="M130" s="14" t="s">
        <v>57</v>
      </c>
      <c r="N130" s="14">
        <f>IF(J130=0,"- ",ROUND((L130-J130)*100/J130,2))</f>
        <v>13.88</v>
      </c>
    </row>
    <row r="131" spans="1:14" ht="15.75" x14ac:dyDescent="0.25">
      <c r="A131" s="124" t="s">
        <v>97</v>
      </c>
      <c r="B131" s="6"/>
      <c r="C131" s="15" t="s">
        <v>17</v>
      </c>
      <c r="D131" s="13" t="s">
        <v>14</v>
      </c>
      <c r="E131" s="16">
        <v>0.17</v>
      </c>
      <c r="F131" s="16"/>
      <c r="G131" s="16">
        <f>'4.37-5-21'!F17</f>
        <v>0.17</v>
      </c>
      <c r="H131" s="16" t="s">
        <v>57</v>
      </c>
      <c r="I131" s="16">
        <f t="shared" si="40"/>
        <v>0</v>
      </c>
      <c r="J131" s="16">
        <v>4.22</v>
      </c>
      <c r="K131" s="16" t="s">
        <v>57</v>
      </c>
      <c r="L131" s="16">
        <f>'4.37-5-21'!H17</f>
        <v>4.24</v>
      </c>
      <c r="M131" s="16" t="s">
        <v>57</v>
      </c>
      <c r="N131" s="16">
        <f t="shared" ref="N131:N132" si="41">IF(J131=0,"- ",ROUND((L131-J131)*100/J131,2))</f>
        <v>0.47</v>
      </c>
    </row>
    <row r="132" spans="1:14" ht="15.75" x14ac:dyDescent="0.25">
      <c r="A132" s="124" t="s">
        <v>97</v>
      </c>
      <c r="B132" s="6"/>
      <c r="C132" s="12" t="s">
        <v>18</v>
      </c>
      <c r="D132" s="13" t="s">
        <v>14</v>
      </c>
      <c r="E132" s="14">
        <v>6.3</v>
      </c>
      <c r="F132" s="14">
        <f>IF(E128=0,"",100*E132/E128)</f>
        <v>6.9299307006929931</v>
      </c>
      <c r="G132" s="14">
        <f>'4.37-5-21'!F18</f>
        <v>56.540000000000006</v>
      </c>
      <c r="H132" s="14">
        <f>IF(G128=0,"",100*G132/G128)</f>
        <v>40.096447060492174</v>
      </c>
      <c r="I132" s="14">
        <f t="shared" si="40"/>
        <v>797.46</v>
      </c>
      <c r="J132" s="14">
        <v>36.54</v>
      </c>
      <c r="K132" s="14">
        <f>IF(J128=0,"",100*J132/J128)</f>
        <v>1.739213213070278</v>
      </c>
      <c r="L132" s="14">
        <f>'4.37-5-21'!H18</f>
        <v>333.19000000000005</v>
      </c>
      <c r="M132" s="14">
        <f>IF(L128=0,"",100*L132/L128)</f>
        <v>13.905048869450544</v>
      </c>
      <c r="N132" s="14">
        <f t="shared" si="41"/>
        <v>811.85</v>
      </c>
    </row>
    <row r="133" spans="1:14" ht="60" x14ac:dyDescent="0.25">
      <c r="A133" s="124" t="s">
        <v>99</v>
      </c>
      <c r="B133" s="6" t="s">
        <v>99</v>
      </c>
      <c r="C133" s="7" t="s">
        <v>100</v>
      </c>
      <c r="D133" s="8" t="s">
        <v>58</v>
      </c>
      <c r="E133" s="9"/>
      <c r="F133" s="10"/>
      <c r="G133" s="10"/>
      <c r="H133" s="10"/>
      <c r="I133" s="10"/>
      <c r="J133" s="11"/>
      <c r="K133" s="10"/>
      <c r="L133" s="10"/>
      <c r="M133" s="10"/>
      <c r="N133" s="10"/>
    </row>
    <row r="134" spans="1:14" ht="15.75" x14ac:dyDescent="0.25">
      <c r="A134" s="124" t="s">
        <v>99</v>
      </c>
      <c r="B134" s="6"/>
      <c r="C134" s="117" t="s">
        <v>13</v>
      </c>
      <c r="D134" s="13" t="s">
        <v>14</v>
      </c>
      <c r="E134" s="121">
        <v>130.87</v>
      </c>
      <c r="F134" s="122"/>
      <c r="G134" s="122">
        <f>'4.37-5-22'!H14</f>
        <v>3451.3</v>
      </c>
      <c r="H134" s="122"/>
      <c r="I134" s="118">
        <f>IF(E134=0,"- ",ROUND((G134-E134)*100/E134,2))</f>
        <v>2537.1999999999998</v>
      </c>
      <c r="J134" s="123">
        <v>3010.82</v>
      </c>
      <c r="K134" s="122"/>
      <c r="L134" s="122">
        <f>'4.37-5-22'!H14</f>
        <v>3451.3</v>
      </c>
      <c r="M134" s="122"/>
      <c r="N134" s="118">
        <f>IF(J134=0,"- ",ROUND((L134-J134)*100/J134,2))</f>
        <v>14.63</v>
      </c>
    </row>
    <row r="135" spans="1:14" ht="15.75" x14ac:dyDescent="0.25">
      <c r="A135" s="124" t="s">
        <v>99</v>
      </c>
      <c r="B135" s="6"/>
      <c r="C135" s="12" t="s">
        <v>15</v>
      </c>
      <c r="D135" s="13" t="s">
        <v>14</v>
      </c>
      <c r="E135" s="14">
        <v>118.14</v>
      </c>
      <c r="F135" s="14">
        <f>IF(E134=0,"",100*E135/E134)</f>
        <v>90.272789791396036</v>
      </c>
      <c r="G135" s="14">
        <f>'4.37-5-22'!F15</f>
        <v>117.94</v>
      </c>
      <c r="H135" s="14" t="s">
        <v>57</v>
      </c>
      <c r="I135" s="14">
        <f>IF(E135=0,"- ",ROUND((G135-E135)*100/E135,2))</f>
        <v>-0.17</v>
      </c>
      <c r="J135" s="14">
        <v>2932.23</v>
      </c>
      <c r="K135" s="14" t="s">
        <v>57</v>
      </c>
      <c r="L135" s="14">
        <f>'4.37-5-22'!H15</f>
        <v>2927.16</v>
      </c>
      <c r="M135" s="14" t="s">
        <v>57</v>
      </c>
      <c r="N135" s="14">
        <f>IF(J135=0,"- ",ROUND((L135-J135)*100/J135,2))</f>
        <v>-0.17</v>
      </c>
    </row>
    <row r="136" spans="1:14" ht="15.75" x14ac:dyDescent="0.25">
      <c r="A136" s="124" t="s">
        <v>99</v>
      </c>
      <c r="B136" s="6"/>
      <c r="C136" s="12" t="s">
        <v>16</v>
      </c>
      <c r="D136" s="13" t="s">
        <v>14</v>
      </c>
      <c r="E136" s="14">
        <v>3.21</v>
      </c>
      <c r="F136" s="14">
        <f>IF(E134=0,"",100*E136/E134)</f>
        <v>2.4528157713761747</v>
      </c>
      <c r="G136" s="14">
        <f>'4.37-5-22'!F16</f>
        <v>3.21</v>
      </c>
      <c r="H136" s="14" t="s">
        <v>57</v>
      </c>
      <c r="I136" s="14">
        <f t="shared" ref="I136:I138" si="42">IF(E136=0,"- ",ROUND((G136-E136)*100/E136,2))</f>
        <v>0</v>
      </c>
      <c r="J136" s="14">
        <v>23.37</v>
      </c>
      <c r="K136" s="14" t="s">
        <v>57</v>
      </c>
      <c r="L136" s="14">
        <f>'4.37-5-22'!H16</f>
        <v>26.55</v>
      </c>
      <c r="M136" s="14" t="s">
        <v>57</v>
      </c>
      <c r="N136" s="14">
        <f>IF(J136=0,"- ",ROUND((L136-J136)*100/J136,2))</f>
        <v>13.61</v>
      </c>
    </row>
    <row r="137" spans="1:14" ht="15.75" x14ac:dyDescent="0.25">
      <c r="A137" s="124" t="s">
        <v>99</v>
      </c>
      <c r="B137" s="6"/>
      <c r="C137" s="15" t="s">
        <v>17</v>
      </c>
      <c r="D137" s="13" t="s">
        <v>14</v>
      </c>
      <c r="E137" s="16">
        <v>0.27</v>
      </c>
      <c r="F137" s="16"/>
      <c r="G137" s="16">
        <f>'4.37-5-22'!F17</f>
        <v>0.27</v>
      </c>
      <c r="H137" s="16" t="s">
        <v>57</v>
      </c>
      <c r="I137" s="16">
        <f t="shared" si="42"/>
        <v>0</v>
      </c>
      <c r="J137" s="16">
        <v>6.7</v>
      </c>
      <c r="K137" s="16" t="s">
        <v>57</v>
      </c>
      <c r="L137" s="16">
        <f>'4.37-5-22'!H17</f>
        <v>6.69</v>
      </c>
      <c r="M137" s="16" t="s">
        <v>57</v>
      </c>
      <c r="N137" s="16">
        <f t="shared" ref="N137:N138" si="43">IF(J137=0,"- ",ROUND((L137-J137)*100/J137,2))</f>
        <v>-0.15</v>
      </c>
    </row>
    <row r="138" spans="1:14" ht="15.75" x14ac:dyDescent="0.25">
      <c r="A138" s="124" t="s">
        <v>99</v>
      </c>
      <c r="B138" s="6"/>
      <c r="C138" s="12" t="s">
        <v>18</v>
      </c>
      <c r="D138" s="13" t="s">
        <v>14</v>
      </c>
      <c r="E138" s="14">
        <v>9.52</v>
      </c>
      <c r="F138" s="14">
        <f>IF(E134=0,"",100*E138/E134)</f>
        <v>7.2743944372277829</v>
      </c>
      <c r="G138" s="14">
        <f>'4.37-5-22'!H18</f>
        <v>497.59000000000003</v>
      </c>
      <c r="H138" s="14">
        <f>IF(G134=0,"",100*G138/G134)</f>
        <v>14.417465882421116</v>
      </c>
      <c r="I138" s="14">
        <f t="shared" si="42"/>
        <v>5126.79</v>
      </c>
      <c r="J138" s="14">
        <v>55.22</v>
      </c>
      <c r="K138" s="14">
        <f>IF(J134=0,"",100*J138/J134)</f>
        <v>1.8340518529835725</v>
      </c>
      <c r="L138" s="14">
        <f>'4.37-5-22'!H18</f>
        <v>497.59000000000003</v>
      </c>
      <c r="M138" s="14">
        <f>IF(L134=0,"",100*L138/L134)</f>
        <v>14.417465882421116</v>
      </c>
      <c r="N138" s="14">
        <f t="shared" si="43"/>
        <v>801.1</v>
      </c>
    </row>
    <row r="139" spans="1:14" ht="60" x14ac:dyDescent="0.25">
      <c r="A139" s="124" t="s">
        <v>101</v>
      </c>
      <c r="B139" s="6" t="s">
        <v>101</v>
      </c>
      <c r="C139" s="7" t="s">
        <v>102</v>
      </c>
      <c r="D139" s="8" t="s">
        <v>58</v>
      </c>
      <c r="E139" s="9"/>
      <c r="F139" s="10"/>
      <c r="G139" s="10"/>
      <c r="H139" s="10"/>
      <c r="I139" s="10"/>
      <c r="J139" s="11"/>
      <c r="K139" s="10"/>
      <c r="L139" s="10"/>
      <c r="M139" s="10"/>
      <c r="N139" s="10"/>
    </row>
    <row r="140" spans="1:14" ht="15.75" x14ac:dyDescent="0.25">
      <c r="A140" s="124" t="s">
        <v>101</v>
      </c>
      <c r="B140" s="6"/>
      <c r="C140" s="117" t="s">
        <v>13</v>
      </c>
      <c r="D140" s="13" t="s">
        <v>14</v>
      </c>
      <c r="E140" s="121">
        <v>171.36</v>
      </c>
      <c r="F140" s="122"/>
      <c r="G140" s="122">
        <f>'4.37-5-23'!F14</f>
        <v>270.51</v>
      </c>
      <c r="H140" s="122"/>
      <c r="I140" s="118">
        <f>IF(E140=0,"- ",ROUND((G140-E140)*100/E140,2))</f>
        <v>57.86</v>
      </c>
      <c r="J140" s="123">
        <v>3924.47</v>
      </c>
      <c r="K140" s="122"/>
      <c r="L140" s="122">
        <f>'4.37-5-23'!H14</f>
        <v>4466.09</v>
      </c>
      <c r="M140" s="122"/>
      <c r="N140" s="118">
        <f>IF(J140=0,"- ",ROUND((L140-J140)*100/J140,2))</f>
        <v>13.8</v>
      </c>
    </row>
    <row r="141" spans="1:14" ht="15.75" x14ac:dyDescent="0.25">
      <c r="A141" s="124" t="s">
        <v>101</v>
      </c>
      <c r="B141" s="6"/>
      <c r="C141" s="12" t="s">
        <v>15</v>
      </c>
      <c r="D141" s="13" t="s">
        <v>14</v>
      </c>
      <c r="E141" s="14">
        <v>153.69999999999999</v>
      </c>
      <c r="F141" s="14">
        <f>IF(E140=0,"",100*E141/E140)</f>
        <v>89.694211017740415</v>
      </c>
      <c r="G141" s="14">
        <f>'4.37-5-23'!F15</f>
        <v>153.43</v>
      </c>
      <c r="H141" s="14" t="s">
        <v>57</v>
      </c>
      <c r="I141" s="14">
        <f>IF(E141=0,"- ",ROUND((G141-E141)*100/E141,2))</f>
        <v>-0.18</v>
      </c>
      <c r="J141" s="14">
        <v>3814.83</v>
      </c>
      <c r="K141" s="14" t="s">
        <v>57</v>
      </c>
      <c r="L141" s="14">
        <f>'4.37-5-23'!H15</f>
        <v>3808.15</v>
      </c>
      <c r="M141" s="14" t="s">
        <v>57</v>
      </c>
      <c r="N141" s="14">
        <f>IF(J141=0,"- ",ROUND((L141-J141)*100/J141,2))</f>
        <v>-0.18</v>
      </c>
    </row>
    <row r="142" spans="1:14" ht="15.75" x14ac:dyDescent="0.25">
      <c r="A142" s="124" t="s">
        <v>101</v>
      </c>
      <c r="B142" s="6"/>
      <c r="C142" s="12" t="s">
        <v>16</v>
      </c>
      <c r="D142" s="13" t="s">
        <v>14</v>
      </c>
      <c r="E142" s="14">
        <v>4.92</v>
      </c>
      <c r="F142" s="14">
        <f>IF(E140=0,"",100*E142/E140)</f>
        <v>2.8711484593837531</v>
      </c>
      <c r="G142" s="14">
        <f>'4.37-5-23'!F16</f>
        <v>4.92</v>
      </c>
      <c r="H142" s="14" t="s">
        <v>57</v>
      </c>
      <c r="I142" s="14">
        <f t="shared" ref="I142:I144" si="44">IF(E142=0,"- ",ROUND((G142-E142)*100/E142,2))</f>
        <v>0</v>
      </c>
      <c r="J142" s="14">
        <v>35.75</v>
      </c>
      <c r="K142" s="14" t="s">
        <v>57</v>
      </c>
      <c r="L142" s="14">
        <f>'4.37-5-23'!H16</f>
        <v>40.71</v>
      </c>
      <c r="M142" s="14" t="s">
        <v>57</v>
      </c>
      <c r="N142" s="14">
        <f>IF(J142=0,"- ",ROUND((L142-J142)*100/J142,2))</f>
        <v>13.87</v>
      </c>
    </row>
    <row r="143" spans="1:14" ht="15.75" x14ac:dyDescent="0.25">
      <c r="A143" s="124" t="s">
        <v>101</v>
      </c>
      <c r="B143" s="6"/>
      <c r="C143" s="15" t="s">
        <v>17</v>
      </c>
      <c r="D143" s="13" t="s">
        <v>14</v>
      </c>
      <c r="E143" s="16">
        <v>0.41</v>
      </c>
      <c r="F143" s="16"/>
      <c r="G143" s="16">
        <f>'4.37-5-23'!F17</f>
        <v>0.41</v>
      </c>
      <c r="H143" s="16" t="s">
        <v>57</v>
      </c>
      <c r="I143" s="16">
        <f t="shared" si="44"/>
        <v>0</v>
      </c>
      <c r="J143" s="16">
        <v>10.18</v>
      </c>
      <c r="K143" s="16" t="s">
        <v>57</v>
      </c>
      <c r="L143" s="16">
        <f>'4.37-5-23'!H17</f>
        <v>10.26</v>
      </c>
      <c r="M143" s="16" t="s">
        <v>57</v>
      </c>
      <c r="N143" s="16">
        <f t="shared" ref="N143:N144" si="45">IF(J143=0,"- ",ROUND((L143-J143)*100/J143,2))</f>
        <v>0.79</v>
      </c>
    </row>
    <row r="144" spans="1:14" ht="15.75" x14ac:dyDescent="0.25">
      <c r="A144" s="124" t="s">
        <v>101</v>
      </c>
      <c r="B144" s="6"/>
      <c r="C144" s="12" t="s">
        <v>18</v>
      </c>
      <c r="D144" s="13" t="s">
        <v>14</v>
      </c>
      <c r="E144" s="14">
        <v>12.74</v>
      </c>
      <c r="F144" s="14">
        <f>IF(E140=0,"",100*E144/E140)</f>
        <v>7.4346405228758163</v>
      </c>
      <c r="G144" s="14">
        <f>'4.37-5-23'!H18</f>
        <v>617.23</v>
      </c>
      <c r="H144" s="14">
        <f>IF(G140=0,"",100*G144/G140)</f>
        <v>228.17271080551552</v>
      </c>
      <c r="I144" s="14">
        <f t="shared" si="44"/>
        <v>4744.82</v>
      </c>
      <c r="J144" s="14">
        <v>73.89</v>
      </c>
      <c r="K144" s="14">
        <f>IF(J140=0,"",100*J144/J140)</f>
        <v>1.8828020089336905</v>
      </c>
      <c r="L144" s="14">
        <f>'4.37-5-23'!H18</f>
        <v>617.23</v>
      </c>
      <c r="M144" s="14">
        <f>IF(L140=0,"",100*L144/L140)</f>
        <v>13.820366360731645</v>
      </c>
      <c r="N144" s="14">
        <f t="shared" si="45"/>
        <v>735.34</v>
      </c>
    </row>
    <row r="145" spans="1:14" ht="60" x14ac:dyDescent="0.25">
      <c r="A145" s="124" t="s">
        <v>103</v>
      </c>
      <c r="B145" s="6" t="s">
        <v>103</v>
      </c>
      <c r="C145" s="7" t="s">
        <v>104</v>
      </c>
      <c r="D145" s="8" t="s">
        <v>58</v>
      </c>
      <c r="E145" s="9"/>
      <c r="F145" s="10"/>
      <c r="G145" s="10"/>
      <c r="H145" s="10"/>
      <c r="I145" s="10"/>
      <c r="J145" s="11"/>
      <c r="K145" s="10"/>
      <c r="L145" s="10"/>
      <c r="M145" s="10"/>
      <c r="N145" s="10"/>
    </row>
    <row r="146" spans="1:14" ht="15.75" x14ac:dyDescent="0.25">
      <c r="A146" s="124" t="s">
        <v>103</v>
      </c>
      <c r="B146" s="6"/>
      <c r="C146" s="117" t="s">
        <v>13</v>
      </c>
      <c r="D146" s="13" t="s">
        <v>14</v>
      </c>
      <c r="E146" s="121">
        <v>187.47</v>
      </c>
      <c r="F146" s="122"/>
      <c r="G146" s="122">
        <f>'4.37-5-24'!F14</f>
        <v>314.64</v>
      </c>
      <c r="H146" s="122"/>
      <c r="I146" s="118">
        <f>IF(E146=0,"- ",ROUND((G146-E146)*100/E146,2))</f>
        <v>67.83</v>
      </c>
      <c r="J146" s="123">
        <v>4237.5</v>
      </c>
      <c r="K146" s="122"/>
      <c r="L146" s="122">
        <f>'4.37-5-24'!H14</f>
        <v>4915.99</v>
      </c>
      <c r="M146" s="122"/>
      <c r="N146" s="118">
        <f>IF(J146=0,"- ",ROUND((L146-J146)*100/J146,2))</f>
        <v>16.010000000000002</v>
      </c>
    </row>
    <row r="147" spans="1:14" ht="15.75" x14ac:dyDescent="0.25">
      <c r="A147" s="124" t="s">
        <v>103</v>
      </c>
      <c r="B147" s="6"/>
      <c r="C147" s="12" t="s">
        <v>15</v>
      </c>
      <c r="D147" s="13" t="s">
        <v>14</v>
      </c>
      <c r="E147" s="14">
        <v>165.17</v>
      </c>
      <c r="F147" s="14">
        <f>IF(E146=0,"",100*E147/E146)</f>
        <v>88.104763428815275</v>
      </c>
      <c r="G147" s="14">
        <f>'4.37-5-24'!F15</f>
        <v>164.88</v>
      </c>
      <c r="H147" s="14" t="s">
        <v>57</v>
      </c>
      <c r="I147" s="14">
        <f>IF(E147=0,"- ",ROUND((G147-E147)*100/E147,2))</f>
        <v>-0.18</v>
      </c>
      <c r="J147" s="14">
        <v>4099.5200000000004</v>
      </c>
      <c r="K147" s="14" t="s">
        <v>57</v>
      </c>
      <c r="L147" s="14">
        <f>'4.37-5-24'!H15</f>
        <v>4092.34</v>
      </c>
      <c r="M147" s="14" t="s">
        <v>57</v>
      </c>
      <c r="N147" s="14">
        <f>IF(J147=0,"- ",ROUND((L147-J147)*100/J147,2))</f>
        <v>-0.18</v>
      </c>
    </row>
    <row r="148" spans="1:14" ht="15.75" x14ac:dyDescent="0.25">
      <c r="A148" s="124" t="s">
        <v>103</v>
      </c>
      <c r="B148" s="6"/>
      <c r="C148" s="12" t="s">
        <v>16</v>
      </c>
      <c r="D148" s="13" t="s">
        <v>14</v>
      </c>
      <c r="E148" s="14">
        <v>5.78</v>
      </c>
      <c r="F148" s="14">
        <f>IF(E146=0,"",100*E148/E146)</f>
        <v>3.0831599722622287</v>
      </c>
      <c r="G148" s="14">
        <f>'4.37-5-24'!F16</f>
        <v>5.78</v>
      </c>
      <c r="H148" s="14" t="s">
        <v>57</v>
      </c>
      <c r="I148" s="14">
        <f t="shared" ref="I148:I150" si="46">IF(E148=0,"- ",ROUND((G148-E148)*100/E148,2))</f>
        <v>0</v>
      </c>
      <c r="J148" s="14">
        <v>42.16</v>
      </c>
      <c r="K148" s="14" t="s">
        <v>57</v>
      </c>
      <c r="L148" s="14">
        <f>'4.37-5-24'!H16</f>
        <v>47.79</v>
      </c>
      <c r="M148" s="14" t="s">
        <v>57</v>
      </c>
      <c r="N148" s="14">
        <f>IF(J148=0,"- ",ROUND((L148-J148)*100/J148,2))</f>
        <v>13.35</v>
      </c>
    </row>
    <row r="149" spans="1:14" ht="15.75" x14ac:dyDescent="0.25">
      <c r="A149" s="124" t="s">
        <v>103</v>
      </c>
      <c r="B149" s="6"/>
      <c r="C149" s="15" t="s">
        <v>17</v>
      </c>
      <c r="D149" s="13" t="s">
        <v>14</v>
      </c>
      <c r="E149" s="16">
        <v>0.49</v>
      </c>
      <c r="F149" s="16"/>
      <c r="G149" s="16">
        <f>'4.37-5-24'!F17</f>
        <v>0.49</v>
      </c>
      <c r="H149" s="16" t="s">
        <v>57</v>
      </c>
      <c r="I149" s="16">
        <f t="shared" si="46"/>
        <v>0</v>
      </c>
      <c r="J149" s="16">
        <v>12.16</v>
      </c>
      <c r="K149" s="16" t="s">
        <v>57</v>
      </c>
      <c r="L149" s="16">
        <f>'4.37-5-24'!H17</f>
        <v>12.04</v>
      </c>
      <c r="M149" s="16" t="s">
        <v>57</v>
      </c>
      <c r="N149" s="16">
        <f t="shared" ref="N149:N150" si="47">IF(J149=0,"- ",ROUND((L149-J149)*100/J149,2))</f>
        <v>-0.99</v>
      </c>
    </row>
    <row r="150" spans="1:14" ht="15.75" x14ac:dyDescent="0.25">
      <c r="A150" s="124" t="s">
        <v>103</v>
      </c>
      <c r="B150" s="6"/>
      <c r="C150" s="12" t="s">
        <v>18</v>
      </c>
      <c r="D150" s="13" t="s">
        <v>14</v>
      </c>
      <c r="E150" s="14">
        <v>16.52</v>
      </c>
      <c r="F150" s="14">
        <f>IF(E146=0,"",100*E150/E146)</f>
        <v>8.812076598922495</v>
      </c>
      <c r="G150" s="14">
        <f>'4.37-5-24'!F18</f>
        <v>143.97999999999999</v>
      </c>
      <c r="H150" s="14">
        <f>IF(G146=0,"",100*G150/G146)</f>
        <v>45.760233918128648</v>
      </c>
      <c r="I150" s="14">
        <f t="shared" si="46"/>
        <v>771.55</v>
      </c>
      <c r="J150" s="14">
        <v>95.82</v>
      </c>
      <c r="K150" s="14">
        <f>IF(J146=0,"",100*J150/J146)</f>
        <v>2.2612389380530975</v>
      </c>
      <c r="L150" s="14">
        <f>'4.37-5-24'!H18</f>
        <v>775.86</v>
      </c>
      <c r="M150" s="14">
        <f>IF(L146=0,"",100*L150/L146)</f>
        <v>15.782375472692175</v>
      </c>
      <c r="N150" s="14">
        <f t="shared" si="47"/>
        <v>709.71</v>
      </c>
    </row>
    <row r="151" spans="1:14" ht="60" x14ac:dyDescent="0.25">
      <c r="A151" s="124" t="s">
        <v>105</v>
      </c>
      <c r="B151" s="6" t="s">
        <v>105</v>
      </c>
      <c r="C151" s="7" t="s">
        <v>106</v>
      </c>
      <c r="D151" s="8" t="s">
        <v>58</v>
      </c>
      <c r="E151" s="9"/>
      <c r="F151" s="10"/>
      <c r="G151" s="10"/>
      <c r="H151" s="10"/>
      <c r="I151" s="10"/>
      <c r="J151" s="11"/>
      <c r="K151" s="10"/>
      <c r="L151" s="10"/>
      <c r="M151" s="10"/>
      <c r="N151" s="10"/>
    </row>
    <row r="152" spans="1:14" ht="15.75" x14ac:dyDescent="0.25">
      <c r="A152" s="124" t="s">
        <v>105</v>
      </c>
      <c r="B152" s="6"/>
      <c r="C152" s="117" t="s">
        <v>13</v>
      </c>
      <c r="D152" s="13" t="s">
        <v>14</v>
      </c>
      <c r="E152" s="121">
        <v>232.72</v>
      </c>
      <c r="F152" s="122"/>
      <c r="G152" s="122">
        <f>'4.37-5-25'!F14</f>
        <v>421.97</v>
      </c>
      <c r="H152" s="122"/>
      <c r="I152" s="118">
        <f>IF(E152=0,"- ",ROUND((G152-E152)*100/E152,2))</f>
        <v>81.319999999999993</v>
      </c>
      <c r="J152" s="123">
        <v>5178.75</v>
      </c>
      <c r="K152" s="122"/>
      <c r="L152" s="122">
        <f>'4.37-5-25'!H14</f>
        <v>6161.0999999999995</v>
      </c>
      <c r="M152" s="122"/>
      <c r="N152" s="118">
        <f>IF(J152=0,"- ",ROUND((L152-J152)*100/J152,2))</f>
        <v>18.97</v>
      </c>
    </row>
    <row r="153" spans="1:14" ht="15.75" x14ac:dyDescent="0.25">
      <c r="A153" s="124" t="s">
        <v>105</v>
      </c>
      <c r="B153" s="6"/>
      <c r="C153" s="12" t="s">
        <v>15</v>
      </c>
      <c r="D153" s="13" t="s">
        <v>14</v>
      </c>
      <c r="E153" s="14">
        <v>200.73</v>
      </c>
      <c r="F153" s="14">
        <f>IF(E152=0,"",100*E153/E152)</f>
        <v>86.253867308353392</v>
      </c>
      <c r="G153" s="14">
        <f>'4.37-5-25'!F15</f>
        <v>200.38</v>
      </c>
      <c r="H153" s="14" t="s">
        <v>57</v>
      </c>
      <c r="I153" s="14">
        <f>IF(E153=0,"- ",ROUND((G153-E153)*100/E153,2))</f>
        <v>-0.17</v>
      </c>
      <c r="J153" s="14">
        <v>4982.12</v>
      </c>
      <c r="K153" s="14" t="s">
        <v>57</v>
      </c>
      <c r="L153" s="14">
        <f>'4.37-5-25'!H15</f>
        <v>4973.33</v>
      </c>
      <c r="M153" s="14" t="s">
        <v>57</v>
      </c>
      <c r="N153" s="14">
        <f>IF(J153=0,"- ",ROUND((L153-J153)*100/J153,2))</f>
        <v>-0.18</v>
      </c>
    </row>
    <row r="154" spans="1:14" ht="15.75" x14ac:dyDescent="0.25">
      <c r="A154" s="124" t="s">
        <v>105</v>
      </c>
      <c r="B154" s="6"/>
      <c r="C154" s="12" t="s">
        <v>16</v>
      </c>
      <c r="D154" s="13" t="s">
        <v>14</v>
      </c>
      <c r="E154" s="14">
        <v>7.49</v>
      </c>
      <c r="F154" s="14">
        <f>IF(E152=0,"",100*E154/E152)</f>
        <v>3.2184599518734962</v>
      </c>
      <c r="G154" s="14">
        <f>'4.37-5-25'!F16</f>
        <v>7.4900000000000011</v>
      </c>
      <c r="H154" s="14" t="s">
        <v>57</v>
      </c>
      <c r="I154" s="14">
        <f t="shared" ref="I154:I156" si="48">IF(E154=0,"- ",ROUND((G154-E154)*100/E154,2))</f>
        <v>0</v>
      </c>
      <c r="J154" s="14">
        <v>54.53</v>
      </c>
      <c r="K154" s="14" t="s">
        <v>57</v>
      </c>
      <c r="L154" s="14">
        <f>'4.37-5-25'!H16</f>
        <v>61.95</v>
      </c>
      <c r="M154" s="14" t="s">
        <v>57</v>
      </c>
      <c r="N154" s="14">
        <f>IF(J154=0,"- ",ROUND((L154-J154)*100/J154,2))</f>
        <v>13.61</v>
      </c>
    </row>
    <row r="155" spans="1:14" ht="15.75" x14ac:dyDescent="0.25">
      <c r="A155" s="124" t="s">
        <v>105</v>
      </c>
      <c r="B155" s="6"/>
      <c r="C155" s="15" t="s">
        <v>17</v>
      </c>
      <c r="D155" s="13" t="s">
        <v>14</v>
      </c>
      <c r="E155" s="16">
        <v>0.63</v>
      </c>
      <c r="F155" s="16"/>
      <c r="G155" s="16">
        <f>'4.37-5-25'!F17</f>
        <v>0.63</v>
      </c>
      <c r="H155" s="16" t="s">
        <v>57</v>
      </c>
      <c r="I155" s="16">
        <f t="shared" si="48"/>
        <v>0</v>
      </c>
      <c r="J155" s="16">
        <v>15.64</v>
      </c>
      <c r="K155" s="16" t="s">
        <v>57</v>
      </c>
      <c r="L155" s="16">
        <f>'4.37-5-25'!H17</f>
        <v>15.61</v>
      </c>
      <c r="M155" s="16" t="s">
        <v>57</v>
      </c>
      <c r="N155" s="16">
        <f t="shared" ref="N155:N156" si="49">IF(J155=0,"- ",ROUND((L155-J155)*100/J155,2))</f>
        <v>-0.19</v>
      </c>
    </row>
    <row r="156" spans="1:14" ht="15.75" x14ac:dyDescent="0.25">
      <c r="A156" s="124" t="s">
        <v>105</v>
      </c>
      <c r="B156" s="6"/>
      <c r="C156" s="12" t="s">
        <v>18</v>
      </c>
      <c r="D156" s="13" t="s">
        <v>14</v>
      </c>
      <c r="E156" s="14">
        <v>24.5</v>
      </c>
      <c r="F156" s="14">
        <f>IF(E152=0,"",100*E156/E152)</f>
        <v>10.527672739773118</v>
      </c>
      <c r="G156" s="14">
        <f>'4.37-5-25'!F18</f>
        <v>214.10000000000002</v>
      </c>
      <c r="H156" s="14">
        <f>IF(G152=0,"",100*G156/G152)</f>
        <v>50.738204137734918</v>
      </c>
      <c r="I156" s="14">
        <f t="shared" si="48"/>
        <v>773.88</v>
      </c>
      <c r="J156" s="14">
        <v>142.1</v>
      </c>
      <c r="K156" s="14">
        <f>IF(J152=0,"",100*J156/J152)</f>
        <v>2.7439053825730149</v>
      </c>
      <c r="L156" s="14">
        <f>'4.37-5-25'!H18</f>
        <v>1125.82</v>
      </c>
      <c r="M156" s="14">
        <f>IF(L152=0,"",100*L156/L152)</f>
        <v>18.273035659216699</v>
      </c>
      <c r="N156" s="14">
        <f t="shared" si="49"/>
        <v>692.27</v>
      </c>
    </row>
    <row r="157" spans="1:14" ht="60" x14ac:dyDescent="0.25">
      <c r="A157" s="124" t="s">
        <v>107</v>
      </c>
      <c r="B157" s="6" t="s">
        <v>107</v>
      </c>
      <c r="C157" s="7" t="s">
        <v>108</v>
      </c>
      <c r="D157" s="8" t="s">
        <v>58</v>
      </c>
      <c r="E157" s="9"/>
      <c r="F157" s="10"/>
      <c r="G157" s="10"/>
      <c r="H157" s="10"/>
      <c r="I157" s="10"/>
      <c r="J157" s="11"/>
      <c r="K157" s="10"/>
      <c r="L157" s="10"/>
      <c r="M157" s="10"/>
      <c r="N157" s="10"/>
    </row>
    <row r="158" spans="1:14" ht="15.75" x14ac:dyDescent="0.25">
      <c r="A158" s="124" t="s">
        <v>107</v>
      </c>
      <c r="B158" s="6"/>
      <c r="C158" s="117" t="s">
        <v>13</v>
      </c>
      <c r="D158" s="13" t="s">
        <v>14</v>
      </c>
      <c r="E158" s="121">
        <v>280.48</v>
      </c>
      <c r="F158" s="122"/>
      <c r="G158" s="122">
        <f>'4.37-5-26'!F14</f>
        <v>547.54</v>
      </c>
      <c r="H158" s="122"/>
      <c r="I158" s="118">
        <f>IF(E158=0,"- ",ROUND((G158-E158)*100/E158,2))</f>
        <v>95.22</v>
      </c>
      <c r="J158" s="123">
        <v>6134.38</v>
      </c>
      <c r="K158" s="122"/>
      <c r="L158" s="122">
        <f>'4.37-5-26'!H14</f>
        <v>7496.8600000000006</v>
      </c>
      <c r="M158" s="122"/>
      <c r="N158" s="118">
        <f>IF(J158=0,"- ",ROUND((L158-J158)*100/J158,2))</f>
        <v>22.21</v>
      </c>
    </row>
    <row r="159" spans="1:14" ht="15.75" x14ac:dyDescent="0.25">
      <c r="A159" s="124" t="s">
        <v>107</v>
      </c>
      <c r="B159" s="6"/>
      <c r="C159" s="12" t="s">
        <v>15</v>
      </c>
      <c r="D159" s="13" t="s">
        <v>14</v>
      </c>
      <c r="E159" s="14">
        <v>236.28</v>
      </c>
      <c r="F159" s="14">
        <f>IF(E158=0,"",100*E159/E158)</f>
        <v>84.241300627495718</v>
      </c>
      <c r="G159" s="14">
        <f>'4.37-5-26'!F15</f>
        <v>235.87</v>
      </c>
      <c r="H159" s="14" t="s">
        <v>57</v>
      </c>
      <c r="I159" s="14">
        <f>IF(E159=0,"- ",ROUND((G159-E159)*100/E159,2))</f>
        <v>-0.17</v>
      </c>
      <c r="J159" s="14">
        <v>5864.47</v>
      </c>
      <c r="K159" s="14" t="s">
        <v>57</v>
      </c>
      <c r="L159" s="14">
        <f>'4.37-5-26'!H15</f>
        <v>5854.31</v>
      </c>
      <c r="M159" s="14" t="s">
        <v>57</v>
      </c>
      <c r="N159" s="14">
        <f>IF(J159=0,"- ",ROUND((L159-J159)*100/J159,2))</f>
        <v>-0.17</v>
      </c>
    </row>
    <row r="160" spans="1:14" ht="15.75" x14ac:dyDescent="0.25">
      <c r="A160" s="124" t="s">
        <v>107</v>
      </c>
      <c r="B160" s="6"/>
      <c r="C160" s="12" t="s">
        <v>16</v>
      </c>
      <c r="D160" s="13" t="s">
        <v>14</v>
      </c>
      <c r="E160" s="14">
        <v>9.1999999999999993</v>
      </c>
      <c r="F160" s="14">
        <f>IF(E158=0,"",100*E160/E158)</f>
        <v>3.2800912721049622</v>
      </c>
      <c r="G160" s="14">
        <f>'4.37-5-26'!F16</f>
        <v>9.1999999999999993</v>
      </c>
      <c r="H160" s="14" t="s">
        <v>57</v>
      </c>
      <c r="I160" s="14">
        <f t="shared" ref="I160:I162" si="50">IF(E160=0,"- ",ROUND((G160-E160)*100/E160,2))</f>
        <v>0</v>
      </c>
      <c r="J160" s="14">
        <v>66.91</v>
      </c>
      <c r="K160" s="14" t="s">
        <v>57</v>
      </c>
      <c r="L160" s="14">
        <f>'4.37-5-26'!H16</f>
        <v>76.109999999999985</v>
      </c>
      <c r="M160" s="14" t="s">
        <v>57</v>
      </c>
      <c r="N160" s="14">
        <f>IF(J160=0,"- ",ROUND((L160-J160)*100/J160,2))</f>
        <v>13.75</v>
      </c>
    </row>
    <row r="161" spans="1:14" ht="15.75" x14ac:dyDescent="0.25">
      <c r="A161" s="124" t="s">
        <v>107</v>
      </c>
      <c r="B161" s="6"/>
      <c r="C161" s="15" t="s">
        <v>17</v>
      </c>
      <c r="D161" s="13" t="s">
        <v>14</v>
      </c>
      <c r="E161" s="16">
        <v>0.77</v>
      </c>
      <c r="F161" s="16"/>
      <c r="G161" s="16">
        <f>'4.37-5-26'!F17</f>
        <v>0.77</v>
      </c>
      <c r="H161" s="16" t="s">
        <v>57</v>
      </c>
      <c r="I161" s="16">
        <f t="shared" si="50"/>
        <v>0</v>
      </c>
      <c r="J161" s="16">
        <v>19.11</v>
      </c>
      <c r="K161" s="16" t="s">
        <v>57</v>
      </c>
      <c r="L161" s="16">
        <f>'4.37-5-26'!H17</f>
        <v>19.18</v>
      </c>
      <c r="M161" s="16" t="s">
        <v>57</v>
      </c>
      <c r="N161" s="16">
        <f t="shared" ref="N161:N162" si="51">IF(J161=0,"- ",ROUND((L161-J161)*100/J161,2))</f>
        <v>0.37</v>
      </c>
    </row>
    <row r="162" spans="1:14" ht="15.75" x14ac:dyDescent="0.25">
      <c r="A162" s="124" t="s">
        <v>107</v>
      </c>
      <c r="B162" s="6"/>
      <c r="C162" s="12" t="s">
        <v>18</v>
      </c>
      <c r="D162" s="13" t="s">
        <v>14</v>
      </c>
      <c r="E162" s="14">
        <v>35</v>
      </c>
      <c r="F162" s="14">
        <f>IF(E158=0,"",100*E162/E158)</f>
        <v>12.478608100399315</v>
      </c>
      <c r="G162" s="14">
        <f>'4.37-5-26'!F18</f>
        <v>302.46999999999997</v>
      </c>
      <c r="H162" s="14">
        <f>IF(G158=0,"",100*G162/G158)</f>
        <v>55.241626182562001</v>
      </c>
      <c r="I162" s="14">
        <f t="shared" si="50"/>
        <v>764.2</v>
      </c>
      <c r="J162" s="14">
        <v>203</v>
      </c>
      <c r="K162" s="14">
        <f>IF(J158=0,"",100*J162/J158)</f>
        <v>3.309217883469886</v>
      </c>
      <c r="L162" s="14">
        <f>'4.37-5-26'!H18</f>
        <v>1566.44</v>
      </c>
      <c r="M162" s="14">
        <f>IF(L158=0,"",100*L162/L158)</f>
        <v>20.894614545289627</v>
      </c>
      <c r="N162" s="14">
        <f t="shared" si="51"/>
        <v>671.65</v>
      </c>
    </row>
    <row r="163" spans="1:14" ht="60" x14ac:dyDescent="0.25">
      <c r="A163" s="124" t="s">
        <v>109</v>
      </c>
      <c r="B163" s="6" t="s">
        <v>109</v>
      </c>
      <c r="C163" s="7" t="s">
        <v>110</v>
      </c>
      <c r="D163" s="8" t="s">
        <v>58</v>
      </c>
      <c r="E163" s="9"/>
      <c r="F163" s="10"/>
      <c r="G163" s="10"/>
      <c r="H163" s="10"/>
      <c r="I163" s="10"/>
      <c r="J163" s="11"/>
      <c r="K163" s="10"/>
      <c r="L163" s="10"/>
      <c r="M163" s="10"/>
      <c r="N163" s="10"/>
    </row>
    <row r="164" spans="1:14" ht="15.75" x14ac:dyDescent="0.25">
      <c r="A164" s="124" t="s">
        <v>109</v>
      </c>
      <c r="B164" s="6"/>
      <c r="C164" s="117" t="s">
        <v>13</v>
      </c>
      <c r="D164" s="13" t="s">
        <v>14</v>
      </c>
      <c r="E164" s="121">
        <v>324.12</v>
      </c>
      <c r="F164" s="122"/>
      <c r="G164" s="122">
        <f>'4.37-5-27'!F14</f>
        <v>638.13</v>
      </c>
      <c r="H164" s="122"/>
      <c r="I164" s="118">
        <f>IF(E164=0,"- ",ROUND((G164-E164)*100/E164,2))</f>
        <v>96.88</v>
      </c>
      <c r="J164" s="123">
        <v>7065.78</v>
      </c>
      <c r="K164" s="122"/>
      <c r="L164" s="122">
        <f>'4.37-5-27'!H14</f>
        <v>8656.2300000000014</v>
      </c>
      <c r="M164" s="122"/>
      <c r="N164" s="118">
        <f>IF(J164=0,"- ",ROUND((L164-J164)*100/J164,2))</f>
        <v>22.51</v>
      </c>
    </row>
    <row r="165" spans="1:14" ht="15.75" x14ac:dyDescent="0.25">
      <c r="A165" s="124" t="s">
        <v>109</v>
      </c>
      <c r="B165" s="6"/>
      <c r="C165" s="12" t="s">
        <v>15</v>
      </c>
      <c r="D165" s="13" t="s">
        <v>14</v>
      </c>
      <c r="E165" s="14">
        <v>271.83999999999997</v>
      </c>
      <c r="F165" s="14">
        <f>IF(E164=0,"",100*E165/E164)</f>
        <v>83.870171541404403</v>
      </c>
      <c r="G165" s="14">
        <f>'4.37-5-27'!F15</f>
        <v>271.37</v>
      </c>
      <c r="H165" s="14" t="s">
        <v>57</v>
      </c>
      <c r="I165" s="14">
        <f>IF(E165=0,"- ",ROUND((G165-E165)*100/E165,2))</f>
        <v>-0.17</v>
      </c>
      <c r="J165" s="14">
        <v>6747.07</v>
      </c>
      <c r="K165" s="14" t="s">
        <v>57</v>
      </c>
      <c r="L165" s="14">
        <f>'4.37-5-27'!H15</f>
        <v>6735.3</v>
      </c>
      <c r="M165" s="14" t="s">
        <v>57</v>
      </c>
      <c r="N165" s="14">
        <f>IF(J165=0,"- ",ROUND((L165-J165)*100/J165,2))</f>
        <v>-0.17</v>
      </c>
    </row>
    <row r="166" spans="1:14" ht="15.75" x14ac:dyDescent="0.25">
      <c r="A166" s="124" t="s">
        <v>109</v>
      </c>
      <c r="B166" s="6"/>
      <c r="C166" s="12" t="s">
        <v>16</v>
      </c>
      <c r="D166" s="13" t="s">
        <v>14</v>
      </c>
      <c r="E166" s="14">
        <v>10.49</v>
      </c>
      <c r="F166" s="14">
        <f>IF(E164=0,"",100*E166/E164)</f>
        <v>3.2364556337159076</v>
      </c>
      <c r="G166" s="14">
        <f>'4.37-5-27'!F16</f>
        <v>10.49</v>
      </c>
      <c r="H166" s="14" t="s">
        <v>57</v>
      </c>
      <c r="I166" s="14">
        <f t="shared" ref="I166:I168" si="52">IF(E166=0,"- ",ROUND((G166-E166)*100/E166,2))</f>
        <v>0</v>
      </c>
      <c r="J166" s="14">
        <v>76.33</v>
      </c>
      <c r="K166" s="14" t="s">
        <v>57</v>
      </c>
      <c r="L166" s="14">
        <f>'4.37-5-27'!H16</f>
        <v>86.730000000000018</v>
      </c>
      <c r="M166" s="14" t="s">
        <v>57</v>
      </c>
      <c r="N166" s="14">
        <f>IF(J166=0,"- ",ROUND((L166-J166)*100/J166,2))</f>
        <v>13.63</v>
      </c>
    </row>
    <row r="167" spans="1:14" ht="15.75" x14ac:dyDescent="0.25">
      <c r="A167" s="124" t="s">
        <v>109</v>
      </c>
      <c r="B167" s="6"/>
      <c r="C167" s="15" t="s">
        <v>17</v>
      </c>
      <c r="D167" s="13" t="s">
        <v>14</v>
      </c>
      <c r="E167" s="16">
        <v>0.88</v>
      </c>
      <c r="F167" s="16"/>
      <c r="G167" s="16">
        <f>'4.37-5-27'!F17</f>
        <v>0.88</v>
      </c>
      <c r="H167" s="16" t="s">
        <v>57</v>
      </c>
      <c r="I167" s="16">
        <f t="shared" si="52"/>
        <v>0</v>
      </c>
      <c r="J167" s="16">
        <v>21.84</v>
      </c>
      <c r="K167" s="16" t="s">
        <v>57</v>
      </c>
      <c r="L167" s="16">
        <f>'4.37-5-27'!H17</f>
        <v>21.85</v>
      </c>
      <c r="M167" s="16" t="s">
        <v>57</v>
      </c>
      <c r="N167" s="16">
        <f t="shared" ref="N167:N168" si="53">IF(J167=0,"- ",ROUND((L167-J167)*100/J167,2))</f>
        <v>0.05</v>
      </c>
    </row>
    <row r="168" spans="1:14" ht="15.75" x14ac:dyDescent="0.25">
      <c r="A168" s="124" t="s">
        <v>109</v>
      </c>
      <c r="B168" s="6"/>
      <c r="C168" s="12" t="s">
        <v>18</v>
      </c>
      <c r="D168" s="13" t="s">
        <v>14</v>
      </c>
      <c r="E168" s="14">
        <v>41.79</v>
      </c>
      <c r="F168" s="14">
        <f>IF(E164=0,"",100*E168/E164)</f>
        <v>12.893372824879673</v>
      </c>
      <c r="G168" s="14">
        <f>'4.37-5-27'!F18</f>
        <v>356.27</v>
      </c>
      <c r="H168" s="14">
        <f>IF(G164=0,"",100*G168/G164)</f>
        <v>55.83031670662718</v>
      </c>
      <c r="I168" s="14">
        <f t="shared" si="52"/>
        <v>752.52</v>
      </c>
      <c r="J168" s="14">
        <v>242.38</v>
      </c>
      <c r="K168" s="14">
        <f>IF(J164=0,"",100*J168/J164)</f>
        <v>3.4303360704692194</v>
      </c>
      <c r="L168" s="14">
        <f>'4.37-5-27'!H18</f>
        <v>1834.2</v>
      </c>
      <c r="M168" s="14">
        <f>IF(L164=0,"",100*L168/L164)</f>
        <v>21.189363036795459</v>
      </c>
      <c r="N168" s="14">
        <f t="shared" si="53"/>
        <v>656.75</v>
      </c>
    </row>
    <row r="169" spans="1:14" ht="60" x14ac:dyDescent="0.25">
      <c r="A169" s="124" t="s">
        <v>111</v>
      </c>
      <c r="B169" s="6" t="s">
        <v>111</v>
      </c>
      <c r="C169" s="7" t="s">
        <v>112</v>
      </c>
      <c r="D169" s="8" t="s">
        <v>58</v>
      </c>
      <c r="E169" s="9"/>
      <c r="F169" s="10"/>
      <c r="G169" s="10"/>
      <c r="H169" s="10"/>
      <c r="I169" s="10"/>
      <c r="J169" s="11"/>
      <c r="K169" s="10"/>
      <c r="L169" s="10"/>
      <c r="M169" s="10"/>
      <c r="N169" s="10"/>
    </row>
    <row r="170" spans="1:14" ht="15.75" x14ac:dyDescent="0.25">
      <c r="A170" s="124" t="s">
        <v>111</v>
      </c>
      <c r="B170" s="6"/>
      <c r="C170" s="117" t="s">
        <v>13</v>
      </c>
      <c r="D170" s="13" t="s">
        <v>14</v>
      </c>
      <c r="E170" s="121">
        <v>511.3</v>
      </c>
      <c r="F170" s="122"/>
      <c r="G170" s="122">
        <f>'4.37-5-28'!F14</f>
        <v>1112.05</v>
      </c>
      <c r="H170" s="122"/>
      <c r="I170" s="118">
        <f>IF(E170=0,"- ",ROUND((G170-E170)*100/E170,2))</f>
        <v>117.49</v>
      </c>
      <c r="J170" s="123">
        <v>10865.97</v>
      </c>
      <c r="K170" s="122"/>
      <c r="L170" s="122">
        <f>'4.37-5-28'!H14</f>
        <v>13863.920000000002</v>
      </c>
      <c r="M170" s="122"/>
      <c r="N170" s="118">
        <f>IF(J170=0,"- ",ROUND((L170-J170)*100/J170,2))</f>
        <v>27.59</v>
      </c>
    </row>
    <row r="171" spans="1:14" ht="15.75" x14ac:dyDescent="0.25">
      <c r="A171" s="124" t="s">
        <v>111</v>
      </c>
      <c r="B171" s="6"/>
      <c r="C171" s="12" t="s">
        <v>15</v>
      </c>
      <c r="D171" s="13" t="s">
        <v>14</v>
      </c>
      <c r="E171" s="14">
        <v>414.07</v>
      </c>
      <c r="F171" s="14">
        <f>IF(E170=0,"",100*E171/E170)</f>
        <v>80.983766868765883</v>
      </c>
      <c r="G171" s="14">
        <f>'4.37-5-28'!F15</f>
        <v>413.35</v>
      </c>
      <c r="H171" s="14" t="s">
        <v>57</v>
      </c>
      <c r="I171" s="14">
        <f>IF(E171=0,"- ",ROUND((G171-E171)*100/E171,2))</f>
        <v>-0.17</v>
      </c>
      <c r="J171" s="14">
        <v>10277.219999999999</v>
      </c>
      <c r="K171" s="14" t="s">
        <v>57</v>
      </c>
      <c r="L171" s="14">
        <f>'4.37-5-28'!H15</f>
        <v>10259.26</v>
      </c>
      <c r="M171" s="14" t="s">
        <v>57</v>
      </c>
      <c r="N171" s="14">
        <f>IF(J171=0,"- ",ROUND((L171-J171)*100/J171,2))</f>
        <v>-0.17</v>
      </c>
    </row>
    <row r="172" spans="1:14" ht="15.75" x14ac:dyDescent="0.25">
      <c r="A172" s="124" t="s">
        <v>111</v>
      </c>
      <c r="B172" s="6"/>
      <c r="C172" s="12" t="s">
        <v>16</v>
      </c>
      <c r="D172" s="13" t="s">
        <v>14</v>
      </c>
      <c r="E172" s="14">
        <v>16.8</v>
      </c>
      <c r="F172" s="14">
        <f>IF(E170=0,"",100*E172/E170)</f>
        <v>3.2857422256991979</v>
      </c>
      <c r="G172" s="14">
        <f>'4.37-5-28'!F16</f>
        <v>16.8</v>
      </c>
      <c r="H172" s="14" t="s">
        <v>57</v>
      </c>
      <c r="I172" s="14">
        <f t="shared" ref="I172:I174" si="54">IF(E172=0,"- ",ROUND((G172-E172)*100/E172,2))</f>
        <v>0</v>
      </c>
      <c r="J172" s="14">
        <v>122.26</v>
      </c>
      <c r="K172" s="14" t="s">
        <v>57</v>
      </c>
      <c r="L172" s="14">
        <f>'4.37-5-28'!H16</f>
        <v>138.94999999999999</v>
      </c>
      <c r="M172" s="14" t="s">
        <v>57</v>
      </c>
      <c r="N172" s="14">
        <f>IF(J172=0,"- ",ROUND((L172-J172)*100/J172,2))</f>
        <v>13.65</v>
      </c>
    </row>
    <row r="173" spans="1:14" ht="15.75" x14ac:dyDescent="0.25">
      <c r="A173" s="124" t="s">
        <v>111</v>
      </c>
      <c r="B173" s="6"/>
      <c r="C173" s="15" t="s">
        <v>17</v>
      </c>
      <c r="D173" s="13" t="s">
        <v>14</v>
      </c>
      <c r="E173" s="16">
        <v>1.41</v>
      </c>
      <c r="F173" s="16"/>
      <c r="G173" s="16">
        <f>'4.37-5-28'!F17</f>
        <v>1.41</v>
      </c>
      <c r="H173" s="16" t="s">
        <v>57</v>
      </c>
      <c r="I173" s="16">
        <f t="shared" si="54"/>
        <v>0</v>
      </c>
      <c r="J173" s="16">
        <v>35</v>
      </c>
      <c r="K173" s="16" t="s">
        <v>57</v>
      </c>
      <c r="L173" s="16">
        <f>'4.37-5-28'!H17</f>
        <v>35.01</v>
      </c>
      <c r="M173" s="16" t="s">
        <v>57</v>
      </c>
      <c r="N173" s="16">
        <f t="shared" ref="N173:N174" si="55">IF(J173=0,"- ",ROUND((L173-J173)*100/J173,2))</f>
        <v>0.03</v>
      </c>
    </row>
    <row r="174" spans="1:14" ht="15.75" x14ac:dyDescent="0.25">
      <c r="A174" s="124" t="s">
        <v>111</v>
      </c>
      <c r="B174" s="6"/>
      <c r="C174" s="12" t="s">
        <v>18</v>
      </c>
      <c r="D174" s="13" t="s">
        <v>14</v>
      </c>
      <c r="E174" s="14">
        <v>80.430000000000007</v>
      </c>
      <c r="F174" s="14">
        <f>IF(E170=0,"",100*E174/E170)</f>
        <v>15.730490905534912</v>
      </c>
      <c r="G174" s="14">
        <f>'4.37-5-28'!F18</f>
        <v>681.9</v>
      </c>
      <c r="H174" s="14">
        <f>IF(G170=0,"",100*G174/G170)</f>
        <v>61.319185288431278</v>
      </c>
      <c r="I174" s="14">
        <f t="shared" si="54"/>
        <v>747.82</v>
      </c>
      <c r="J174" s="14">
        <v>466.49</v>
      </c>
      <c r="K174" s="14">
        <f>IF(J170=0,"",100*J174/J170)</f>
        <v>4.2931279950156318</v>
      </c>
      <c r="L174" s="14">
        <f>'4.37-5-28'!H18</f>
        <v>3465.71</v>
      </c>
      <c r="M174" s="14">
        <f>IF(L170=0,"",100*L174/L170)</f>
        <v>24.998052498860346</v>
      </c>
      <c r="N174" s="14">
        <f t="shared" si="55"/>
        <v>642.92999999999995</v>
      </c>
    </row>
    <row r="175" spans="1:14" ht="60" x14ac:dyDescent="0.25">
      <c r="A175" s="124" t="s">
        <v>113</v>
      </c>
      <c r="B175" s="6" t="s">
        <v>113</v>
      </c>
      <c r="C175" s="7" t="s">
        <v>114</v>
      </c>
      <c r="D175" s="8" t="s">
        <v>58</v>
      </c>
      <c r="E175" s="9"/>
      <c r="F175" s="10"/>
      <c r="G175" s="10"/>
      <c r="H175" s="10"/>
      <c r="I175" s="10"/>
      <c r="J175" s="11"/>
      <c r="K175" s="10"/>
      <c r="L175" s="10"/>
      <c r="M175" s="10"/>
      <c r="N175" s="10"/>
    </row>
    <row r="176" spans="1:14" ht="15.75" x14ac:dyDescent="0.25">
      <c r="A176" s="124" t="s">
        <v>113</v>
      </c>
      <c r="B176" s="6"/>
      <c r="C176" s="117" t="s">
        <v>13</v>
      </c>
      <c r="D176" s="13" t="s">
        <v>14</v>
      </c>
      <c r="E176" s="121">
        <v>1165.9100000000001</v>
      </c>
      <c r="F176" s="122"/>
      <c r="G176" s="122">
        <f>'4.37-5-29'!F14</f>
        <v>2333.0700000000002</v>
      </c>
      <c r="H176" s="122"/>
      <c r="I176" s="118">
        <f>IF(E176=0,"- ",ROUND((G176-E176)*100/E176,2))</f>
        <v>100.11</v>
      </c>
      <c r="J176" s="123">
        <v>25257.41</v>
      </c>
      <c r="K176" s="122"/>
      <c r="L176" s="122">
        <f>'4.37-5-29'!H14</f>
        <v>31049.670000000002</v>
      </c>
      <c r="M176" s="122"/>
      <c r="N176" s="118">
        <f>IF(J176=0,"- ",ROUND((L176-J176)*100/J176,2))</f>
        <v>22.93</v>
      </c>
    </row>
    <row r="177" spans="1:14" ht="15.75" x14ac:dyDescent="0.25">
      <c r="A177" s="124" t="s">
        <v>113</v>
      </c>
      <c r="B177" s="6"/>
      <c r="C177" s="12" t="s">
        <v>15</v>
      </c>
      <c r="D177" s="13" t="s">
        <v>14</v>
      </c>
      <c r="E177" s="14">
        <v>969.22</v>
      </c>
      <c r="F177" s="14">
        <f>IF(E176=0,"",100*E177/E176)</f>
        <v>83.12991568817489</v>
      </c>
      <c r="G177" s="14">
        <f>'4.37-5-29'!F15</f>
        <v>967.53</v>
      </c>
      <c r="H177" s="14" t="s">
        <v>57</v>
      </c>
      <c r="I177" s="14">
        <f>IF(E177=0,"- ",ROUND((G177-E177)*100/E177,2))</f>
        <v>-0.17</v>
      </c>
      <c r="J177" s="14">
        <v>24056.04</v>
      </c>
      <c r="K177" s="14" t="s">
        <v>57</v>
      </c>
      <c r="L177" s="14">
        <f>'4.37-5-29'!H15</f>
        <v>24014.06</v>
      </c>
      <c r="M177" s="14" t="s">
        <v>57</v>
      </c>
      <c r="N177" s="14">
        <f>IF(J177=0,"- ",ROUND((L177-J177)*100/J177,2))</f>
        <v>-0.17</v>
      </c>
    </row>
    <row r="178" spans="1:14" ht="15.75" x14ac:dyDescent="0.25">
      <c r="A178" s="124" t="s">
        <v>113</v>
      </c>
      <c r="B178" s="6"/>
      <c r="C178" s="12" t="s">
        <v>16</v>
      </c>
      <c r="D178" s="13" t="s">
        <v>14</v>
      </c>
      <c r="E178" s="14">
        <v>40.869999999999997</v>
      </c>
      <c r="F178" s="14">
        <f>IF(E176=0,"",100*E178/E176)</f>
        <v>3.5054163700457148</v>
      </c>
      <c r="G178" s="14">
        <f>'4.37-5-29'!F16</f>
        <v>40.869999999999997</v>
      </c>
      <c r="H178" s="14" t="s">
        <v>57</v>
      </c>
      <c r="I178" s="14">
        <f t="shared" ref="I178:I180" si="56">IF(E178=0,"- ",ROUND((G178-E178)*100/E178,2))</f>
        <v>0</v>
      </c>
      <c r="J178" s="14">
        <v>297.61</v>
      </c>
      <c r="K178" s="14" t="s">
        <v>57</v>
      </c>
      <c r="L178" s="14">
        <f>'4.37-5-29'!H16</f>
        <v>338.07</v>
      </c>
      <c r="M178" s="14" t="s">
        <v>57</v>
      </c>
      <c r="N178" s="14">
        <f>IF(J178=0,"- ",ROUND((L178-J178)*100/J178,2))</f>
        <v>13.59</v>
      </c>
    </row>
    <row r="179" spans="1:14" ht="15.75" x14ac:dyDescent="0.25">
      <c r="A179" s="124" t="s">
        <v>113</v>
      </c>
      <c r="B179" s="6"/>
      <c r="C179" s="15" t="s">
        <v>17</v>
      </c>
      <c r="D179" s="13" t="s">
        <v>14</v>
      </c>
      <c r="E179" s="16">
        <v>3.44</v>
      </c>
      <c r="F179" s="16"/>
      <c r="G179" s="16">
        <f>'4.37-5-29'!F17</f>
        <v>3.44</v>
      </c>
      <c r="H179" s="16" t="s">
        <v>57</v>
      </c>
      <c r="I179" s="16">
        <f t="shared" si="56"/>
        <v>0</v>
      </c>
      <c r="J179" s="16">
        <v>85.38</v>
      </c>
      <c r="K179" s="16" t="s">
        <v>57</v>
      </c>
      <c r="L179" s="16">
        <f>'4.37-5-29'!H17</f>
        <v>85.19</v>
      </c>
      <c r="M179" s="16" t="s">
        <v>57</v>
      </c>
      <c r="N179" s="16">
        <f t="shared" ref="N179:N180" si="57">IF(J179=0,"- ",ROUND((L179-J179)*100/J179,2))</f>
        <v>-0.22</v>
      </c>
    </row>
    <row r="180" spans="1:14" ht="15.75" x14ac:dyDescent="0.25">
      <c r="A180" s="124" t="s">
        <v>113</v>
      </c>
      <c r="B180" s="129"/>
      <c r="C180" s="12" t="s">
        <v>18</v>
      </c>
      <c r="D180" s="13" t="s">
        <v>14</v>
      </c>
      <c r="E180" s="14">
        <v>155.82</v>
      </c>
      <c r="F180" s="14">
        <f>IF(E176=0,"",100*E180/E176)</f>
        <v>13.364667941779382</v>
      </c>
      <c r="G180" s="130">
        <f>'4.37-5-29'!F18</f>
        <v>1324.67</v>
      </c>
      <c r="H180" s="14">
        <f>IF(G176=0,"",100*G180/G176)</f>
        <v>56.777979229084423</v>
      </c>
      <c r="I180" s="14">
        <f t="shared" si="56"/>
        <v>750.13</v>
      </c>
      <c r="J180" s="14">
        <v>903.76</v>
      </c>
      <c r="K180" s="14">
        <f>IF(J176=0,"",100*J180/J176)</f>
        <v>3.5781974477984875</v>
      </c>
      <c r="L180" s="130">
        <f>'4.37-5-29'!H18</f>
        <v>6697.54</v>
      </c>
      <c r="M180" s="14">
        <f>IF(L176=0,"",100*L180/L176)</f>
        <v>21.570406384351266</v>
      </c>
      <c r="N180" s="14">
        <f t="shared" si="57"/>
        <v>641.08000000000004</v>
      </c>
    </row>
  </sheetData>
  <autoFilter ref="B6:N180"/>
  <mergeCells count="6">
    <mergeCell ref="B2:N2"/>
    <mergeCell ref="B4:B5"/>
    <mergeCell ref="C4:C5"/>
    <mergeCell ref="D4:D5"/>
    <mergeCell ref="E4:I4"/>
    <mergeCell ref="J4:N4"/>
  </mergeCells>
  <conditionalFormatting sqref="C177:C179">
    <cfRule type="duplicateValues" dxfId="57" priority="59"/>
  </conditionalFormatting>
  <conditionalFormatting sqref="C171:C173">
    <cfRule type="duplicateValues" dxfId="56" priority="60"/>
  </conditionalFormatting>
  <conditionalFormatting sqref="C165:C167">
    <cfRule type="duplicateValues" dxfId="55" priority="61"/>
  </conditionalFormatting>
  <conditionalFormatting sqref="C159:C161">
    <cfRule type="duplicateValues" dxfId="54" priority="62"/>
  </conditionalFormatting>
  <conditionalFormatting sqref="C153:C155">
    <cfRule type="duplicateValues" dxfId="53" priority="63"/>
  </conditionalFormatting>
  <conditionalFormatting sqref="C147:C149">
    <cfRule type="duplicateValues" dxfId="52" priority="64"/>
  </conditionalFormatting>
  <conditionalFormatting sqref="C141:C143">
    <cfRule type="duplicateValues" dxfId="51" priority="65"/>
  </conditionalFormatting>
  <conditionalFormatting sqref="C135:C137">
    <cfRule type="duplicateValues" dxfId="50" priority="66"/>
  </conditionalFormatting>
  <conditionalFormatting sqref="C129:C131">
    <cfRule type="duplicateValues" dxfId="49" priority="67"/>
  </conditionalFormatting>
  <conditionalFormatting sqref="C123:C125">
    <cfRule type="duplicateValues" dxfId="48" priority="68"/>
  </conditionalFormatting>
  <conditionalFormatting sqref="C117:C119">
    <cfRule type="duplicateValues" dxfId="47" priority="69"/>
  </conditionalFormatting>
  <conditionalFormatting sqref="C111:C113">
    <cfRule type="duplicateValues" dxfId="46" priority="70"/>
  </conditionalFormatting>
  <conditionalFormatting sqref="C105:C107">
    <cfRule type="duplicateValues" dxfId="45" priority="71"/>
  </conditionalFormatting>
  <conditionalFormatting sqref="C99:C101">
    <cfRule type="duplicateValues" dxfId="44" priority="72"/>
  </conditionalFormatting>
  <conditionalFormatting sqref="C93:C95">
    <cfRule type="duplicateValues" dxfId="43" priority="73"/>
  </conditionalFormatting>
  <conditionalFormatting sqref="C87:C89">
    <cfRule type="duplicateValues" dxfId="42" priority="74"/>
  </conditionalFormatting>
  <conditionalFormatting sqref="C81:C83">
    <cfRule type="duplicateValues" dxfId="41" priority="75"/>
  </conditionalFormatting>
  <conditionalFormatting sqref="C75:C77">
    <cfRule type="duplicateValues" dxfId="40" priority="76"/>
  </conditionalFormatting>
  <conditionalFormatting sqref="C69:C71">
    <cfRule type="duplicateValues" dxfId="39" priority="77"/>
  </conditionalFormatting>
  <conditionalFormatting sqref="C63:C65">
    <cfRule type="duplicateValues" dxfId="38" priority="78"/>
  </conditionalFormatting>
  <conditionalFormatting sqref="C57:C59">
    <cfRule type="duplicateValues" dxfId="37" priority="79"/>
  </conditionalFormatting>
  <conditionalFormatting sqref="C51:C53">
    <cfRule type="duplicateValues" dxfId="36" priority="80"/>
  </conditionalFormatting>
  <conditionalFormatting sqref="C45:C47">
    <cfRule type="duplicateValues" dxfId="35" priority="81"/>
  </conditionalFormatting>
  <conditionalFormatting sqref="C39:C41">
    <cfRule type="duplicateValues" dxfId="34" priority="82"/>
  </conditionalFormatting>
  <conditionalFormatting sqref="C33:C35">
    <cfRule type="duplicateValues" dxfId="33" priority="83"/>
  </conditionalFormatting>
  <conditionalFormatting sqref="C27:C29">
    <cfRule type="duplicateValues" dxfId="32" priority="84"/>
  </conditionalFormatting>
  <conditionalFormatting sqref="C21:C23">
    <cfRule type="duplicateValues" dxfId="31" priority="85"/>
  </conditionalFormatting>
  <conditionalFormatting sqref="C15:C17">
    <cfRule type="duplicateValues" dxfId="30" priority="86"/>
  </conditionalFormatting>
  <conditionalFormatting sqref="C9:C11">
    <cfRule type="duplicateValues" dxfId="29" priority="87"/>
  </conditionalFormatting>
  <conditionalFormatting sqref="C180">
    <cfRule type="duplicateValues" dxfId="28" priority="29"/>
  </conditionalFormatting>
  <conditionalFormatting sqref="C174">
    <cfRule type="duplicateValues" dxfId="27" priority="28"/>
  </conditionalFormatting>
  <conditionalFormatting sqref="C168">
    <cfRule type="duplicateValues" dxfId="26" priority="27"/>
  </conditionalFormatting>
  <conditionalFormatting sqref="C162">
    <cfRule type="duplicateValues" dxfId="25" priority="26"/>
  </conditionalFormatting>
  <conditionalFormatting sqref="C156">
    <cfRule type="duplicateValues" dxfId="24" priority="25"/>
  </conditionalFormatting>
  <conditionalFormatting sqref="C150">
    <cfRule type="duplicateValues" dxfId="23" priority="24"/>
  </conditionalFormatting>
  <conditionalFormatting sqref="C144">
    <cfRule type="duplicateValues" dxfId="22" priority="23"/>
  </conditionalFormatting>
  <conditionalFormatting sqref="C138">
    <cfRule type="duplicateValues" dxfId="21" priority="22"/>
  </conditionalFormatting>
  <conditionalFormatting sqref="C132">
    <cfRule type="duplicateValues" dxfId="20" priority="21"/>
  </conditionalFormatting>
  <conditionalFormatting sqref="C126">
    <cfRule type="duplicateValues" dxfId="19" priority="20"/>
  </conditionalFormatting>
  <conditionalFormatting sqref="C120">
    <cfRule type="duplicateValues" dxfId="18" priority="19"/>
  </conditionalFormatting>
  <conditionalFormatting sqref="C108">
    <cfRule type="duplicateValues" dxfId="17" priority="18"/>
  </conditionalFormatting>
  <conditionalFormatting sqref="C114">
    <cfRule type="duplicateValues" dxfId="16" priority="17"/>
  </conditionalFormatting>
  <conditionalFormatting sqref="C96">
    <cfRule type="duplicateValues" dxfId="15" priority="16"/>
  </conditionalFormatting>
  <conditionalFormatting sqref="C90">
    <cfRule type="duplicateValues" dxfId="14" priority="15"/>
  </conditionalFormatting>
  <conditionalFormatting sqref="C102">
    <cfRule type="duplicateValues" dxfId="13" priority="14"/>
  </conditionalFormatting>
  <conditionalFormatting sqref="C84">
    <cfRule type="duplicateValues" dxfId="12" priority="13"/>
  </conditionalFormatting>
  <conditionalFormatting sqref="C78">
    <cfRule type="duplicateValues" dxfId="11" priority="12"/>
  </conditionalFormatting>
  <conditionalFormatting sqref="C72">
    <cfRule type="duplicateValues" dxfId="10" priority="11"/>
  </conditionalFormatting>
  <conditionalFormatting sqref="C66">
    <cfRule type="duplicateValues" dxfId="9" priority="10"/>
  </conditionalFormatting>
  <conditionalFormatting sqref="C60">
    <cfRule type="duplicateValues" dxfId="8" priority="9"/>
  </conditionalFormatting>
  <conditionalFormatting sqref="C54">
    <cfRule type="duplicateValues" dxfId="7" priority="8"/>
  </conditionalFormatting>
  <conditionalFormatting sqref="C48">
    <cfRule type="duplicateValues" dxfId="6" priority="7"/>
  </conditionalFormatting>
  <conditionalFormatting sqref="C42">
    <cfRule type="duplicateValues" dxfId="5" priority="6"/>
  </conditionalFormatting>
  <conditionalFormatting sqref="C36">
    <cfRule type="duplicateValues" dxfId="4" priority="5"/>
  </conditionalFormatting>
  <conditionalFormatting sqref="C30">
    <cfRule type="duplicateValues" dxfId="3" priority="4"/>
  </conditionalFormatting>
  <conditionalFormatting sqref="C24">
    <cfRule type="duplicateValues" dxfId="2" priority="3"/>
  </conditionalFormatting>
  <conditionalFormatting sqref="C18">
    <cfRule type="duplicateValues" dxfId="1" priority="2"/>
  </conditionalFormatting>
  <conditionalFormatting sqref="C12">
    <cfRule type="duplicateValues" dxfId="0" priority="1"/>
  </conditionalFormatting>
  <pageMargins left="0.59055118110236227" right="0.39370078740157483" top="0.78740157480314965" bottom="0.59055118110236227" header="0.31496062992125984" footer="0.31496062992125984"/>
  <pageSetup paperSize="9" scale="79" orientation="landscape" useFirstPageNumber="1" r:id="rId1"/>
  <headerFooter differentFirst="1">
    <oddFooter>&amp;R&amp;"Times New Roman,обычный"&amp;P</oddFooter>
  </headerFooter>
  <colBreaks count="1" manualBreakCount="1">
    <brk id="14" min="1" max="13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>
    <outlinePr summaryBelow="0"/>
  </sheetPr>
  <dimension ref="A1:AC126"/>
  <sheetViews>
    <sheetView view="pageBreakPreview" zoomScale="115" zoomScaleNormal="100" zoomScaleSheetLayoutView="115" workbookViewId="0">
      <selection activeCell="E119" sqref="E119"/>
    </sheetView>
  </sheetViews>
  <sheetFormatPr defaultRowHeight="12.75" x14ac:dyDescent="0.2"/>
  <cols>
    <col min="1" max="1" width="12.5703125" style="82" customWidth="1"/>
    <col min="2" max="2" width="56.28515625" style="82" customWidth="1"/>
    <col min="3" max="3" width="10" style="82" bestFit="1" customWidth="1"/>
    <col min="4" max="8" width="11.42578125" style="63" customWidth="1"/>
    <col min="9" max="26" width="9.140625" style="63"/>
    <col min="27" max="27" width="136" style="64" hidden="1" customWidth="1"/>
    <col min="28" max="28" width="123.42578125" style="64" hidden="1" customWidth="1"/>
    <col min="29" max="29" width="66.28515625" style="63" hidden="1" customWidth="1"/>
    <col min="30" max="16384" width="9.140625" style="63"/>
  </cols>
  <sheetData>
    <row r="1" spans="1:28" x14ac:dyDescent="0.2">
      <c r="H1" s="88" t="s">
        <v>130</v>
      </c>
    </row>
    <row r="2" spans="1:28" ht="15.75" x14ac:dyDescent="0.2">
      <c r="A2" s="145" t="s">
        <v>123</v>
      </c>
      <c r="B2" s="145"/>
      <c r="C2" s="145"/>
      <c r="D2" s="145"/>
      <c r="E2" s="145"/>
      <c r="F2" s="145"/>
      <c r="G2" s="145"/>
      <c r="H2" s="145"/>
    </row>
    <row r="3" spans="1:28" s="60" customFormat="1" x14ac:dyDescent="0.2">
      <c r="A3" s="144" t="s">
        <v>29</v>
      </c>
      <c r="B3" s="144"/>
      <c r="C3" s="144"/>
      <c r="D3" s="144"/>
      <c r="E3" s="144"/>
      <c r="F3" s="144"/>
      <c r="G3" s="144"/>
      <c r="H3" s="144"/>
      <c r="AA3" s="61" t="str">
        <f>A3</f>
        <v>Сборник 37. Оборудование общего назначения</v>
      </c>
      <c r="AB3" s="62"/>
    </row>
    <row r="4" spans="1:28" s="60" customFormat="1" x14ac:dyDescent="0.2">
      <c r="A4" s="144" t="s">
        <v>30</v>
      </c>
      <c r="B4" s="144"/>
      <c r="C4" s="144"/>
      <c r="D4" s="144"/>
      <c r="E4" s="144"/>
      <c r="F4" s="144"/>
      <c r="G4" s="144"/>
      <c r="H4" s="144"/>
      <c r="AA4" s="61" t="str">
        <f t="shared" ref="AA4:AA6" si="0">A4</f>
        <v>Отдел 1.1. Монтаж оборудования общего назначения</v>
      </c>
      <c r="AB4" s="62"/>
    </row>
    <row r="5" spans="1:28" s="60" customFormat="1" x14ac:dyDescent="0.2">
      <c r="A5" s="144" t="s">
        <v>31</v>
      </c>
      <c r="B5" s="144"/>
      <c r="C5" s="144"/>
      <c r="D5" s="144"/>
      <c r="E5" s="144"/>
      <c r="F5" s="144"/>
      <c r="G5" s="144"/>
      <c r="H5" s="144"/>
      <c r="AA5" s="61" t="str">
        <f t="shared" si="0"/>
        <v>Раздел 1.1.3. Гидравлические испытания сосудов и аппаратов</v>
      </c>
      <c r="AB5" s="62"/>
    </row>
    <row r="6" spans="1:28" s="60" customFormat="1" x14ac:dyDescent="0.2">
      <c r="A6" s="144" t="s">
        <v>32</v>
      </c>
      <c r="B6" s="144"/>
      <c r="C6" s="144"/>
      <c r="D6" s="144"/>
      <c r="E6" s="144"/>
      <c r="F6" s="144"/>
      <c r="G6" s="144"/>
      <c r="H6" s="144"/>
      <c r="AA6" s="61" t="str">
        <f t="shared" si="0"/>
        <v>Таблица 37-5. Гидравлические испытания сосудов и аппаратов</v>
      </c>
      <c r="AB6" s="62"/>
    </row>
    <row r="7" spans="1:28" x14ac:dyDescent="0.2">
      <c r="A7" s="63"/>
      <c r="B7" s="63"/>
      <c r="C7" s="63"/>
    </row>
    <row r="8" spans="1:28" x14ac:dyDescent="0.2">
      <c r="A8" s="83" t="s">
        <v>118</v>
      </c>
      <c r="B8" s="60"/>
      <c r="C8" s="63"/>
    </row>
    <row r="9" spans="1:28" x14ac:dyDescent="0.2">
      <c r="A9" s="66" t="s">
        <v>33</v>
      </c>
      <c r="B9" s="143" t="s">
        <v>34</v>
      </c>
      <c r="C9" s="143"/>
      <c r="D9" s="143"/>
      <c r="E9" s="143"/>
      <c r="F9" s="143"/>
      <c r="G9" s="143"/>
      <c r="H9" s="143"/>
      <c r="AB9" s="67" t="str">
        <f t="shared" ref="AB9:AB37" si="1">B9</f>
        <v>Гидравлическое испытание аппарата с внутренней трубчаткой вместимостью до 0,2 м3</v>
      </c>
    </row>
    <row r="10" spans="1:28" x14ac:dyDescent="0.2">
      <c r="A10" s="66" t="s">
        <v>59</v>
      </c>
      <c r="B10" s="143" t="s">
        <v>60</v>
      </c>
      <c r="C10" s="143"/>
      <c r="D10" s="143"/>
      <c r="E10" s="143"/>
      <c r="F10" s="143"/>
      <c r="G10" s="143"/>
      <c r="H10" s="143"/>
      <c r="AB10" s="67" t="str">
        <f t="shared" si="1"/>
        <v>Гидравлическое испытание аппарата с внутренней трубчаткой вместимостью от 0,2 м3 до 1 м3</v>
      </c>
    </row>
    <row r="11" spans="1:28" x14ac:dyDescent="0.2">
      <c r="A11" s="66" t="s">
        <v>61</v>
      </c>
      <c r="B11" s="143" t="s">
        <v>62</v>
      </c>
      <c r="C11" s="143"/>
      <c r="D11" s="143"/>
      <c r="E11" s="143"/>
      <c r="F11" s="143"/>
      <c r="G11" s="143"/>
      <c r="H11" s="143"/>
      <c r="AB11" s="67" t="str">
        <f t="shared" si="1"/>
        <v>Гидравлическое испытание аппарата с внутренней трубчаткой вместимостью от 1 м3 до 5 м3</v>
      </c>
    </row>
    <row r="12" spans="1:28" x14ac:dyDescent="0.2">
      <c r="A12" s="66" t="s">
        <v>63</v>
      </c>
      <c r="B12" s="143" t="s">
        <v>64</v>
      </c>
      <c r="C12" s="143"/>
      <c r="D12" s="143"/>
      <c r="E12" s="143"/>
      <c r="F12" s="143"/>
      <c r="G12" s="143"/>
      <c r="H12" s="143"/>
      <c r="AB12" s="67" t="str">
        <f t="shared" si="1"/>
        <v>Гидравлическое испытание аппарата с внутренней трубчаткой вместимостью от 5 м3 до 10 м3</v>
      </c>
    </row>
    <row r="13" spans="1:28" x14ac:dyDescent="0.2">
      <c r="A13" s="66" t="s">
        <v>65</v>
      </c>
      <c r="B13" s="143" t="s">
        <v>66</v>
      </c>
      <c r="C13" s="143"/>
      <c r="D13" s="143"/>
      <c r="E13" s="143"/>
      <c r="F13" s="143"/>
      <c r="G13" s="143"/>
      <c r="H13" s="143"/>
      <c r="AB13" s="67" t="str">
        <f t="shared" si="1"/>
        <v>Гидравлическое испытание аппарата с внутренней трубчаткой вместимостью от 10 м3 до 20 м3</v>
      </c>
    </row>
    <row r="14" spans="1:28" x14ac:dyDescent="0.2">
      <c r="A14" s="66" t="s">
        <v>67</v>
      </c>
      <c r="B14" s="143" t="s">
        <v>68</v>
      </c>
      <c r="C14" s="143"/>
      <c r="D14" s="143"/>
      <c r="E14" s="143"/>
      <c r="F14" s="143"/>
      <c r="G14" s="143"/>
      <c r="H14" s="143"/>
      <c r="AB14" s="67" t="str">
        <f t="shared" si="1"/>
        <v>Гидравлическое испытание аппарата с внутренней трубчаткой вместимостью от 20 м3 до 30 м3</v>
      </c>
    </row>
    <row r="15" spans="1:28" x14ac:dyDescent="0.2">
      <c r="A15" s="66" t="s">
        <v>69</v>
      </c>
      <c r="B15" s="143" t="s">
        <v>70</v>
      </c>
      <c r="C15" s="143"/>
      <c r="D15" s="143"/>
      <c r="E15" s="143"/>
      <c r="F15" s="143"/>
      <c r="G15" s="143"/>
      <c r="H15" s="143"/>
      <c r="AB15" s="67" t="str">
        <f t="shared" si="1"/>
        <v>Гидравлическое испытание аппарата с внутренней трубчаткой вместимостью от 30 м3 до 50 м3</v>
      </c>
    </row>
    <row r="16" spans="1:28" x14ac:dyDescent="0.2">
      <c r="A16" s="66" t="s">
        <v>71</v>
      </c>
      <c r="B16" s="143" t="s">
        <v>72</v>
      </c>
      <c r="C16" s="143"/>
      <c r="D16" s="143"/>
      <c r="E16" s="143"/>
      <c r="F16" s="143"/>
      <c r="G16" s="143"/>
      <c r="H16" s="143"/>
      <c r="AB16" s="67" t="str">
        <f t="shared" si="1"/>
        <v>Гидравлическое испытание аппарата с внутренней трубчаткой вместимостью от 50 м3 до 70 м3</v>
      </c>
    </row>
    <row r="17" spans="1:28" x14ac:dyDescent="0.2">
      <c r="A17" s="66" t="s">
        <v>73</v>
      </c>
      <c r="B17" s="143" t="s">
        <v>74</v>
      </c>
      <c r="C17" s="143"/>
      <c r="D17" s="143"/>
      <c r="E17" s="143"/>
      <c r="F17" s="143"/>
      <c r="G17" s="143"/>
      <c r="H17" s="143"/>
      <c r="AB17" s="67" t="str">
        <f t="shared" si="1"/>
        <v>Гидравлическое испытание аппарата или сосуда горизонтального или вертикального, работающего без давления, вместимостью до 0,3 м3</v>
      </c>
    </row>
    <row r="18" spans="1:28" x14ac:dyDescent="0.2">
      <c r="A18" s="66" t="s">
        <v>75</v>
      </c>
      <c r="B18" s="143" t="s">
        <v>76</v>
      </c>
      <c r="C18" s="143"/>
      <c r="D18" s="143"/>
      <c r="E18" s="143"/>
      <c r="F18" s="143"/>
      <c r="G18" s="143"/>
      <c r="H18" s="143"/>
      <c r="AB18" s="67" t="str">
        <f t="shared" si="1"/>
        <v>Гидравлическое испытание аппарата или сосуда горизонтального или вертикального, работающего без давления, вместимостью от 0,3 м3 до 1 м3</v>
      </c>
    </row>
    <row r="19" spans="1:28" x14ac:dyDescent="0.2">
      <c r="A19" s="66" t="s">
        <v>77</v>
      </c>
      <c r="B19" s="143" t="s">
        <v>78</v>
      </c>
      <c r="C19" s="143"/>
      <c r="D19" s="143"/>
      <c r="E19" s="143"/>
      <c r="F19" s="143"/>
      <c r="G19" s="143"/>
      <c r="H19" s="143"/>
      <c r="AB19" s="67" t="str">
        <f t="shared" si="1"/>
        <v>Гидравлическое испытание аппарата или сосуда горизонтального или вертикального, работающего без давления, вместимостью от 1 м3 до 2 м3</v>
      </c>
    </row>
    <row r="20" spans="1:28" x14ac:dyDescent="0.2">
      <c r="A20" s="66" t="s">
        <v>79</v>
      </c>
      <c r="B20" s="143" t="s">
        <v>80</v>
      </c>
      <c r="C20" s="143"/>
      <c r="D20" s="143"/>
      <c r="E20" s="143"/>
      <c r="F20" s="143"/>
      <c r="G20" s="143"/>
      <c r="H20" s="143"/>
      <c r="AB20" s="67" t="str">
        <f t="shared" si="1"/>
        <v>Гидравлическое испытание аппарата или сосуда горизонтального или вертикального, работающего без давления, вместимостью от 2 м3 до 5 м3</v>
      </c>
    </row>
    <row r="21" spans="1:28" x14ac:dyDescent="0.2">
      <c r="A21" s="66" t="s">
        <v>81</v>
      </c>
      <c r="B21" s="143" t="s">
        <v>82</v>
      </c>
      <c r="C21" s="143"/>
      <c r="D21" s="143"/>
      <c r="E21" s="143"/>
      <c r="F21" s="143"/>
      <c r="G21" s="143"/>
      <c r="H21" s="143"/>
      <c r="AB21" s="67" t="str">
        <f t="shared" si="1"/>
        <v>Гидравлическое испытание аппарата или сосуда горизонтального или вертикального, работающего без давления, вместимостью от 5 м3 до 10 м3</v>
      </c>
    </row>
    <row r="22" spans="1:28" x14ac:dyDescent="0.2">
      <c r="A22" s="66" t="s">
        <v>83</v>
      </c>
      <c r="B22" s="143" t="s">
        <v>84</v>
      </c>
      <c r="C22" s="143"/>
      <c r="D22" s="143"/>
      <c r="E22" s="143"/>
      <c r="F22" s="143"/>
      <c r="G22" s="143"/>
      <c r="H22" s="143"/>
      <c r="AB22" s="67" t="str">
        <f t="shared" si="1"/>
        <v>Гидравлическое испытание аппарата или сосуда горизонтального или вертикального, работающего без давления, вместимостью от 10 м3 до 15 м3</v>
      </c>
    </row>
    <row r="23" spans="1:28" x14ac:dyDescent="0.2">
      <c r="A23" s="66" t="s">
        <v>85</v>
      </c>
      <c r="B23" s="143" t="s">
        <v>86</v>
      </c>
      <c r="C23" s="143"/>
      <c r="D23" s="143"/>
      <c r="E23" s="143"/>
      <c r="F23" s="143"/>
      <c r="G23" s="143"/>
      <c r="H23" s="143"/>
      <c r="AB23" s="67" t="str">
        <f t="shared" si="1"/>
        <v>Гидравлическое испытание аппарата или сосуда горизонтального или вертикального, работающего без давления, вместимостью от 15 м3 до 20 м3</v>
      </c>
    </row>
    <row r="24" spans="1:28" x14ac:dyDescent="0.2">
      <c r="A24" s="66" t="s">
        <v>87</v>
      </c>
      <c r="B24" s="143" t="s">
        <v>88</v>
      </c>
      <c r="C24" s="143"/>
      <c r="D24" s="143"/>
      <c r="E24" s="143"/>
      <c r="F24" s="143"/>
      <c r="G24" s="143"/>
      <c r="H24" s="143"/>
      <c r="AB24" s="67" t="str">
        <f t="shared" si="1"/>
        <v>Гидравлическое испытание аппарата или сосуда горизонтального или вертикального, работающего без давления, вместимостью от 20 м3 до 25 м3</v>
      </c>
    </row>
    <row r="25" spans="1:28" x14ac:dyDescent="0.2">
      <c r="A25" s="66" t="s">
        <v>89</v>
      </c>
      <c r="B25" s="143" t="s">
        <v>90</v>
      </c>
      <c r="C25" s="143"/>
      <c r="D25" s="143"/>
      <c r="E25" s="143"/>
      <c r="F25" s="143"/>
      <c r="G25" s="143"/>
      <c r="H25" s="143"/>
      <c r="AB25" s="67" t="str">
        <f t="shared" si="1"/>
        <v>Гидравлическое испытание аппарата или сосуда горизонтального или вертикального, работающего без давления, вместимостью от 25 м3 до 50 м3</v>
      </c>
    </row>
    <row r="26" spans="1:28" x14ac:dyDescent="0.2">
      <c r="A26" s="66" t="s">
        <v>91</v>
      </c>
      <c r="B26" s="143" t="s">
        <v>92</v>
      </c>
      <c r="C26" s="143"/>
      <c r="D26" s="143"/>
      <c r="E26" s="143"/>
      <c r="F26" s="143"/>
      <c r="G26" s="143"/>
      <c r="H26" s="143"/>
      <c r="AB26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до 0,2 м3</v>
      </c>
    </row>
    <row r="27" spans="1:28" ht="25.5" x14ac:dyDescent="0.2">
      <c r="A27" s="66" t="s">
        <v>93</v>
      </c>
      <c r="B27" s="143" t="s">
        <v>94</v>
      </c>
      <c r="C27" s="143"/>
      <c r="D27" s="143"/>
      <c r="E27" s="143"/>
      <c r="F27" s="143"/>
      <c r="G27" s="143"/>
      <c r="H27" s="143"/>
      <c r="AB27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0,2 м3 до 0,5 м3</v>
      </c>
    </row>
    <row r="28" spans="1:28" ht="25.5" x14ac:dyDescent="0.2">
      <c r="A28" s="66" t="s">
        <v>95</v>
      </c>
      <c r="B28" s="143" t="s">
        <v>96</v>
      </c>
      <c r="C28" s="143"/>
      <c r="D28" s="143"/>
      <c r="E28" s="143"/>
      <c r="F28" s="143"/>
      <c r="G28" s="143"/>
      <c r="H28" s="143"/>
      <c r="AB28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0,5 м3 до 0,8 м3</v>
      </c>
    </row>
    <row r="29" spans="1:28" ht="25.5" x14ac:dyDescent="0.2">
      <c r="A29" s="66" t="s">
        <v>97</v>
      </c>
      <c r="B29" s="143" t="s">
        <v>98</v>
      </c>
      <c r="C29" s="143"/>
      <c r="D29" s="143"/>
      <c r="E29" s="143"/>
      <c r="F29" s="143"/>
      <c r="G29" s="143"/>
      <c r="H29" s="143"/>
      <c r="AB29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0,8 м3 до 1,2 м3</v>
      </c>
    </row>
    <row r="30" spans="1:28" x14ac:dyDescent="0.2">
      <c r="A30" s="66" t="s">
        <v>99</v>
      </c>
      <c r="B30" s="143" t="s">
        <v>100</v>
      </c>
      <c r="C30" s="143"/>
      <c r="D30" s="143"/>
      <c r="E30" s="143"/>
      <c r="F30" s="143"/>
      <c r="G30" s="143"/>
      <c r="H30" s="143"/>
      <c r="AB30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1,2 м3 до 5 м3</v>
      </c>
    </row>
    <row r="31" spans="1:28" x14ac:dyDescent="0.2">
      <c r="A31" s="66" t="s">
        <v>101</v>
      </c>
      <c r="B31" s="143" t="s">
        <v>102</v>
      </c>
      <c r="C31" s="143"/>
      <c r="D31" s="143"/>
      <c r="E31" s="143"/>
      <c r="F31" s="143"/>
      <c r="G31" s="143"/>
      <c r="H31" s="143"/>
      <c r="AB31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5 м3 до 10 м3</v>
      </c>
    </row>
    <row r="32" spans="1:28" x14ac:dyDescent="0.2">
      <c r="A32" s="66" t="s">
        <v>103</v>
      </c>
      <c r="B32" s="143" t="s">
        <v>104</v>
      </c>
      <c r="C32" s="143"/>
      <c r="D32" s="143"/>
      <c r="E32" s="143"/>
      <c r="F32" s="143"/>
      <c r="G32" s="143"/>
      <c r="H32" s="143"/>
      <c r="AB32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10 м3 до 15 м3</v>
      </c>
    </row>
    <row r="33" spans="1:28" x14ac:dyDescent="0.2">
      <c r="A33" s="66" t="s">
        <v>105</v>
      </c>
      <c r="B33" s="143" t="s">
        <v>106</v>
      </c>
      <c r="C33" s="143"/>
      <c r="D33" s="143"/>
      <c r="E33" s="143"/>
      <c r="F33" s="143"/>
      <c r="G33" s="143"/>
      <c r="H33" s="143"/>
      <c r="AB33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15 м3 до 25 м3</v>
      </c>
    </row>
    <row r="34" spans="1:28" x14ac:dyDescent="0.2">
      <c r="A34" s="66" t="s">
        <v>107</v>
      </c>
      <c r="B34" s="143" t="s">
        <v>108</v>
      </c>
      <c r="C34" s="143"/>
      <c r="D34" s="143"/>
      <c r="E34" s="143"/>
      <c r="F34" s="143"/>
      <c r="G34" s="143"/>
      <c r="H34" s="143"/>
      <c r="AB34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25 м3 до 40 м3</v>
      </c>
    </row>
    <row r="35" spans="1:28" x14ac:dyDescent="0.2">
      <c r="A35" s="66" t="s">
        <v>109</v>
      </c>
      <c r="B35" s="143" t="s">
        <v>110</v>
      </c>
      <c r="C35" s="143"/>
      <c r="D35" s="143"/>
      <c r="E35" s="143"/>
      <c r="F35" s="143"/>
      <c r="G35" s="143"/>
      <c r="H35" s="143"/>
      <c r="AB35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40 м3 до 50 м3</v>
      </c>
    </row>
    <row r="36" spans="1:28" ht="25.5" x14ac:dyDescent="0.2">
      <c r="A36" s="66" t="s">
        <v>111</v>
      </c>
      <c r="B36" s="143" t="s">
        <v>112</v>
      </c>
      <c r="C36" s="143"/>
      <c r="D36" s="143"/>
      <c r="E36" s="143"/>
      <c r="F36" s="143"/>
      <c r="G36" s="143"/>
      <c r="H36" s="143"/>
      <c r="AB36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50 м3 до 100 м3</v>
      </c>
    </row>
    <row r="37" spans="1:28" ht="25.5" x14ac:dyDescent="0.2">
      <c r="A37" s="66" t="s">
        <v>113</v>
      </c>
      <c r="B37" s="143" t="s">
        <v>114</v>
      </c>
      <c r="C37" s="143"/>
      <c r="D37" s="143"/>
      <c r="E37" s="143"/>
      <c r="F37" s="143"/>
      <c r="G37" s="143"/>
      <c r="H37" s="143"/>
      <c r="AB37" s="67" t="str">
        <f t="shared" si="1"/>
        <v>Гидравлическое испытание аппарата или сосуда горизонтального или вертикального, работающего под давлением, вместимостью от 100 м3 до 200 м3</v>
      </c>
    </row>
    <row r="38" spans="1:28" x14ac:dyDescent="0.2">
      <c r="A38" s="63"/>
      <c r="B38" s="63"/>
      <c r="C38" s="63"/>
    </row>
    <row r="39" spans="1:28" s="70" customFormat="1" ht="25.5" x14ac:dyDescent="0.25">
      <c r="A39" s="68" t="str">
        <f>"Шифр"&amp;CHAR(10)&amp;"ресурса"</f>
        <v>Шифр
ресурса</v>
      </c>
      <c r="B39" s="69" t="s">
        <v>115</v>
      </c>
      <c r="C39" s="69" t="s">
        <v>2</v>
      </c>
      <c r="D39" s="69" t="s">
        <v>33</v>
      </c>
      <c r="E39" s="69" t="s">
        <v>59</v>
      </c>
      <c r="F39" s="69" t="s">
        <v>61</v>
      </c>
      <c r="G39" s="69" t="s">
        <v>63</v>
      </c>
      <c r="H39" s="69" t="s">
        <v>65</v>
      </c>
      <c r="AA39" s="71"/>
      <c r="AB39" s="71"/>
    </row>
    <row r="40" spans="1:28" x14ac:dyDescent="0.2">
      <c r="A40" s="72"/>
      <c r="B40" s="73" t="s">
        <v>13</v>
      </c>
      <c r="C40" s="74" t="s">
        <v>14</v>
      </c>
      <c r="D40" s="132">
        <v>110.89</v>
      </c>
      <c r="E40" s="132">
        <v>234.48</v>
      </c>
      <c r="F40" s="132">
        <v>351.90999999999997</v>
      </c>
      <c r="G40" s="132">
        <v>531.77</v>
      </c>
      <c r="H40" s="132">
        <v>792.26</v>
      </c>
    </row>
    <row r="41" spans="1:28" x14ac:dyDescent="0.2">
      <c r="A41" s="72"/>
      <c r="B41" s="76" t="s">
        <v>15</v>
      </c>
      <c r="C41" s="77" t="s">
        <v>14</v>
      </c>
      <c r="D41" s="131">
        <v>59.54</v>
      </c>
      <c r="E41" s="131">
        <v>106.49</v>
      </c>
      <c r="F41" s="131">
        <v>160.30000000000001</v>
      </c>
      <c r="G41" s="131">
        <v>259.92</v>
      </c>
      <c r="H41" s="131">
        <v>353.81</v>
      </c>
    </row>
    <row r="42" spans="1:28" x14ac:dyDescent="0.2">
      <c r="A42" s="72"/>
      <c r="B42" s="76" t="s">
        <v>116</v>
      </c>
      <c r="C42" s="77" t="s">
        <v>14</v>
      </c>
      <c r="D42" s="131">
        <v>1.82</v>
      </c>
      <c r="E42" s="131">
        <v>2.25</v>
      </c>
      <c r="F42" s="131">
        <v>4.5999999999999996</v>
      </c>
      <c r="G42" s="131">
        <v>7.4900000000000011</v>
      </c>
      <c r="H42" s="131">
        <v>10.06</v>
      </c>
    </row>
    <row r="43" spans="1:28" x14ac:dyDescent="0.2">
      <c r="A43" s="78"/>
      <c r="B43" s="79" t="s">
        <v>17</v>
      </c>
      <c r="C43" s="77" t="s">
        <v>14</v>
      </c>
      <c r="D43" s="131">
        <v>0.15</v>
      </c>
      <c r="E43" s="131">
        <v>0.19</v>
      </c>
      <c r="F43" s="131">
        <v>0.39</v>
      </c>
      <c r="G43" s="131">
        <v>0.63</v>
      </c>
      <c r="H43" s="131">
        <v>0.85</v>
      </c>
    </row>
    <row r="44" spans="1:28" x14ac:dyDescent="0.2">
      <c r="A44" s="78"/>
      <c r="B44" s="76" t="s">
        <v>18</v>
      </c>
      <c r="C44" s="77" t="s">
        <v>14</v>
      </c>
      <c r="D44" s="131">
        <v>49.53</v>
      </c>
      <c r="E44" s="131">
        <v>125.74</v>
      </c>
      <c r="F44" s="131">
        <v>187.01</v>
      </c>
      <c r="G44" s="131">
        <v>264.36</v>
      </c>
      <c r="H44" s="131">
        <v>428.39</v>
      </c>
    </row>
    <row r="45" spans="1:28" x14ac:dyDescent="0.2">
      <c r="A45" s="78"/>
      <c r="B45" s="73" t="s">
        <v>117</v>
      </c>
      <c r="C45" s="74" t="s">
        <v>38</v>
      </c>
      <c r="D45" s="75">
        <v>5.2</v>
      </c>
      <c r="E45" s="75">
        <v>9.3000000000000007</v>
      </c>
      <c r="F45" s="75">
        <v>14</v>
      </c>
      <c r="G45" s="75">
        <v>22.7</v>
      </c>
      <c r="H45" s="75">
        <v>30.9</v>
      </c>
    </row>
    <row r="46" spans="1:28" x14ac:dyDescent="0.2">
      <c r="A46" s="78"/>
      <c r="B46" s="84" t="s">
        <v>119</v>
      </c>
      <c r="C46" s="77"/>
      <c r="D46" s="80"/>
      <c r="E46" s="80"/>
      <c r="F46" s="80"/>
      <c r="G46" s="80"/>
      <c r="H46" s="80"/>
    </row>
    <row r="47" spans="1:28" x14ac:dyDescent="0.2">
      <c r="A47" s="78" t="s">
        <v>131</v>
      </c>
      <c r="B47" s="81" t="s">
        <v>132</v>
      </c>
      <c r="C47" s="77" t="s">
        <v>43</v>
      </c>
      <c r="D47" s="80">
        <v>1.7</v>
      </c>
      <c r="E47" s="80">
        <v>2.1</v>
      </c>
      <c r="F47" s="80">
        <v>4.3</v>
      </c>
      <c r="G47" s="80">
        <v>7</v>
      </c>
      <c r="H47" s="80">
        <v>9.4</v>
      </c>
    </row>
    <row r="48" spans="1:28" x14ac:dyDescent="0.2">
      <c r="A48" s="78"/>
      <c r="B48" s="84" t="s">
        <v>120</v>
      </c>
      <c r="C48" s="77"/>
      <c r="D48" s="80"/>
      <c r="E48" s="80"/>
      <c r="F48" s="80"/>
      <c r="G48" s="80"/>
      <c r="H48" s="80"/>
    </row>
    <row r="49" spans="1:15" x14ac:dyDescent="0.2">
      <c r="A49" s="78" t="s">
        <v>46</v>
      </c>
      <c r="B49" s="81" t="s">
        <v>47</v>
      </c>
      <c r="C49" s="77" t="s">
        <v>48</v>
      </c>
      <c r="D49" s="80">
        <v>0.2</v>
      </c>
      <c r="E49" s="80">
        <v>1</v>
      </c>
      <c r="F49" s="80">
        <v>4</v>
      </c>
      <c r="G49" s="80">
        <v>8</v>
      </c>
      <c r="H49" s="80">
        <v>18</v>
      </c>
    </row>
    <row r="50" spans="1:15" ht="25.5" x14ac:dyDescent="0.2">
      <c r="A50" s="78" t="s">
        <v>49</v>
      </c>
      <c r="B50" s="81" t="s">
        <v>50</v>
      </c>
      <c r="C50" s="77" t="s">
        <v>51</v>
      </c>
      <c r="D50" s="80">
        <v>3.8999999999999998E-3</v>
      </c>
      <c r="E50" s="80">
        <v>9.5999999999999992E-3</v>
      </c>
      <c r="F50" s="80">
        <v>1.29E-2</v>
      </c>
      <c r="G50" s="80">
        <v>1.6799999999999999E-2</v>
      </c>
      <c r="H50" s="80">
        <v>2.47E-2</v>
      </c>
    </row>
    <row r="51" spans="1:15" x14ac:dyDescent="0.2">
      <c r="A51" s="78" t="s">
        <v>52</v>
      </c>
      <c r="B51" s="81" t="s">
        <v>53</v>
      </c>
      <c r="C51" s="77" t="s">
        <v>51</v>
      </c>
      <c r="D51" s="80">
        <v>1.7000000000000001E-4</v>
      </c>
      <c r="E51" s="80">
        <v>4.2999999999999999E-4</v>
      </c>
      <c r="F51" s="80">
        <v>5.4000000000000001E-4</v>
      </c>
      <c r="G51" s="80">
        <v>7.6000000000000004E-4</v>
      </c>
      <c r="H51" s="80">
        <v>8.8999999999999995E-4</v>
      </c>
    </row>
    <row r="52" spans="1:15" x14ac:dyDescent="0.2">
      <c r="A52" s="65"/>
      <c r="B52" s="63"/>
      <c r="C52" s="63"/>
      <c r="H52" s="85"/>
    </row>
    <row r="53" spans="1:15" x14ac:dyDescent="0.2">
      <c r="A53" s="65"/>
      <c r="B53" s="63"/>
      <c r="C53" s="63"/>
      <c r="H53" s="85" t="s">
        <v>121</v>
      </c>
    </row>
    <row r="54" spans="1:15" ht="25.5" x14ac:dyDescent="0.2">
      <c r="A54" s="86" t="str">
        <f>"Шифр"&amp;CHAR(10)&amp;"ресурса"</f>
        <v>Шифр
ресурса</v>
      </c>
      <c r="B54" s="69" t="s">
        <v>115</v>
      </c>
      <c r="C54" s="69" t="s">
        <v>2</v>
      </c>
      <c r="D54" s="69" t="s">
        <v>67</v>
      </c>
      <c r="E54" s="69" t="s">
        <v>69</v>
      </c>
      <c r="F54" s="69" t="s">
        <v>71</v>
      </c>
      <c r="G54" s="69" t="s">
        <v>73</v>
      </c>
      <c r="H54" s="69" t="s">
        <v>75</v>
      </c>
      <c r="I54" s="70"/>
      <c r="J54" s="70"/>
      <c r="K54" s="70"/>
      <c r="L54" s="70"/>
      <c r="M54" s="70"/>
      <c r="N54" s="70"/>
      <c r="O54" s="70"/>
    </row>
    <row r="55" spans="1:15" x14ac:dyDescent="0.2">
      <c r="A55" s="72"/>
      <c r="B55" s="73" t="s">
        <v>13</v>
      </c>
      <c r="C55" s="74" t="s">
        <v>14</v>
      </c>
      <c r="D55" s="132">
        <v>1052.05</v>
      </c>
      <c r="E55" s="132">
        <v>1443.96</v>
      </c>
      <c r="F55" s="132">
        <v>1897.7</v>
      </c>
      <c r="G55" s="132">
        <v>43.52</v>
      </c>
      <c r="H55" s="132">
        <v>62.269999999999996</v>
      </c>
    </row>
    <row r="56" spans="1:15" x14ac:dyDescent="0.2">
      <c r="A56" s="72"/>
      <c r="B56" s="76" t="s">
        <v>15</v>
      </c>
      <c r="C56" s="77" t="s">
        <v>14</v>
      </c>
      <c r="D56" s="131">
        <v>447.7</v>
      </c>
      <c r="E56" s="131">
        <v>601.13</v>
      </c>
      <c r="F56" s="131">
        <v>649.22</v>
      </c>
      <c r="G56" s="131">
        <v>24.05</v>
      </c>
      <c r="H56" s="131">
        <v>35.5</v>
      </c>
    </row>
    <row r="57" spans="1:15" x14ac:dyDescent="0.2">
      <c r="A57" s="72"/>
      <c r="B57" s="76" t="s">
        <v>116</v>
      </c>
      <c r="C57" s="77" t="s">
        <v>14</v>
      </c>
      <c r="D57" s="131">
        <v>10.59</v>
      </c>
      <c r="E57" s="131">
        <v>15.519999999999998</v>
      </c>
      <c r="F57" s="131">
        <v>17.98</v>
      </c>
      <c r="G57" s="131">
        <v>0.42</v>
      </c>
      <c r="H57" s="131">
        <v>0.61</v>
      </c>
    </row>
    <row r="58" spans="1:15" x14ac:dyDescent="0.2">
      <c r="A58" s="78"/>
      <c r="B58" s="79" t="s">
        <v>17</v>
      </c>
      <c r="C58" s="77" t="s">
        <v>14</v>
      </c>
      <c r="D58" s="131">
        <v>0.89</v>
      </c>
      <c r="E58" s="131">
        <v>1.31</v>
      </c>
      <c r="F58" s="131">
        <v>1.51</v>
      </c>
      <c r="G58" s="131">
        <v>0.04</v>
      </c>
      <c r="H58" s="131">
        <v>0.05</v>
      </c>
    </row>
    <row r="59" spans="1:15" x14ac:dyDescent="0.2">
      <c r="A59" s="78"/>
      <c r="B59" s="76" t="s">
        <v>18</v>
      </c>
      <c r="C59" s="77" t="s">
        <v>14</v>
      </c>
      <c r="D59" s="131">
        <v>593.76</v>
      </c>
      <c r="E59" s="131">
        <v>827.31</v>
      </c>
      <c r="F59" s="131">
        <v>1230.5</v>
      </c>
      <c r="G59" s="131">
        <v>19.05</v>
      </c>
      <c r="H59" s="131">
        <v>26.16</v>
      </c>
    </row>
    <row r="60" spans="1:15" x14ac:dyDescent="0.2">
      <c r="A60" s="78"/>
      <c r="B60" s="73" t="s">
        <v>117</v>
      </c>
      <c r="C60" s="74" t="s">
        <v>38</v>
      </c>
      <c r="D60" s="132">
        <v>39.1</v>
      </c>
      <c r="E60" s="132">
        <v>52.5</v>
      </c>
      <c r="F60" s="132">
        <v>56.7</v>
      </c>
      <c r="G60" s="132">
        <v>2.1</v>
      </c>
      <c r="H60" s="132">
        <v>3.1</v>
      </c>
    </row>
    <row r="61" spans="1:15" x14ac:dyDescent="0.2">
      <c r="A61" s="78"/>
      <c r="B61" s="84" t="s">
        <v>119</v>
      </c>
      <c r="C61" s="77"/>
      <c r="D61" s="80"/>
      <c r="E61" s="80"/>
      <c r="F61" s="80"/>
      <c r="G61" s="80"/>
      <c r="H61" s="80"/>
    </row>
    <row r="62" spans="1:15" x14ac:dyDescent="0.2">
      <c r="A62" s="78" t="s">
        <v>131</v>
      </c>
      <c r="B62" s="81" t="s">
        <v>132</v>
      </c>
      <c r="C62" s="77" t="s">
        <v>43</v>
      </c>
      <c r="D62" s="80">
        <v>9.9</v>
      </c>
      <c r="E62" s="80">
        <v>14.5</v>
      </c>
      <c r="F62" s="80">
        <v>16.8</v>
      </c>
      <c r="G62" s="80">
        <v>0.39</v>
      </c>
      <c r="H62" s="80">
        <v>0.56999999999999995</v>
      </c>
    </row>
    <row r="63" spans="1:15" x14ac:dyDescent="0.2">
      <c r="A63" s="78"/>
      <c r="B63" s="84" t="s">
        <v>120</v>
      </c>
      <c r="C63" s="77"/>
      <c r="D63" s="80"/>
      <c r="E63" s="80"/>
      <c r="F63" s="80"/>
      <c r="G63" s="80"/>
      <c r="H63" s="80"/>
    </row>
    <row r="64" spans="1:15" x14ac:dyDescent="0.2">
      <c r="A64" s="78" t="s">
        <v>46</v>
      </c>
      <c r="B64" s="81" t="s">
        <v>47</v>
      </c>
      <c r="C64" s="77" t="s">
        <v>48</v>
      </c>
      <c r="D64" s="80">
        <v>22</v>
      </c>
      <c r="E64" s="80">
        <v>45</v>
      </c>
      <c r="F64" s="80">
        <v>65</v>
      </c>
      <c r="G64" s="80">
        <v>0.2</v>
      </c>
      <c r="H64" s="80">
        <v>0.5</v>
      </c>
    </row>
    <row r="65" spans="1:15" ht="25.5" x14ac:dyDescent="0.2">
      <c r="A65" s="78" t="s">
        <v>49</v>
      </c>
      <c r="B65" s="81" t="s">
        <v>50</v>
      </c>
      <c r="C65" s="77" t="s">
        <v>51</v>
      </c>
      <c r="D65" s="80">
        <v>3.56E-2</v>
      </c>
      <c r="E65" s="80">
        <v>4.1099999999999998E-2</v>
      </c>
      <c r="F65" s="80">
        <v>6.3200000000000006E-2</v>
      </c>
      <c r="G65" s="80">
        <v>1.4E-3</v>
      </c>
      <c r="H65" s="80">
        <v>1.8E-3</v>
      </c>
    </row>
    <row r="66" spans="1:15" x14ac:dyDescent="0.2">
      <c r="A66" s="78" t="s">
        <v>52</v>
      </c>
      <c r="B66" s="81" t="s">
        <v>53</v>
      </c>
      <c r="C66" s="77" t="s">
        <v>51</v>
      </c>
      <c r="D66" s="80">
        <v>1.5E-3</v>
      </c>
      <c r="E66" s="80">
        <v>1.9E-3</v>
      </c>
      <c r="F66" s="80">
        <v>2.3E-3</v>
      </c>
      <c r="G66" s="80">
        <v>8.0000000000000007E-5</v>
      </c>
      <c r="H66" s="80">
        <v>1E-4</v>
      </c>
    </row>
    <row r="67" spans="1:15" x14ac:dyDescent="0.2">
      <c r="A67" s="65"/>
      <c r="B67" s="63"/>
      <c r="C67" s="63"/>
      <c r="H67" s="85"/>
    </row>
    <row r="68" spans="1:15" x14ac:dyDescent="0.2">
      <c r="A68" s="65"/>
      <c r="B68" s="63"/>
      <c r="C68" s="63"/>
      <c r="H68" s="85" t="s">
        <v>121</v>
      </c>
    </row>
    <row r="69" spans="1:15" ht="25.5" x14ac:dyDescent="0.2">
      <c r="A69" s="86" t="str">
        <f>"Шифр"&amp;CHAR(10)&amp;"ресурса"</f>
        <v>Шифр
ресурса</v>
      </c>
      <c r="B69" s="69" t="s">
        <v>115</v>
      </c>
      <c r="C69" s="69" t="s">
        <v>2</v>
      </c>
      <c r="D69" s="69" t="s">
        <v>77</v>
      </c>
      <c r="E69" s="69" t="s">
        <v>79</v>
      </c>
      <c r="F69" s="69" t="s">
        <v>81</v>
      </c>
      <c r="G69" s="69" t="s">
        <v>83</v>
      </c>
      <c r="H69" s="69" t="s">
        <v>85</v>
      </c>
      <c r="I69" s="70"/>
      <c r="J69" s="70"/>
      <c r="K69" s="70"/>
      <c r="L69" s="70"/>
      <c r="M69" s="70"/>
      <c r="N69" s="70"/>
      <c r="O69" s="70"/>
    </row>
    <row r="70" spans="1:15" x14ac:dyDescent="0.2">
      <c r="A70" s="72"/>
      <c r="B70" s="73" t="s">
        <v>13</v>
      </c>
      <c r="C70" s="74" t="s">
        <v>14</v>
      </c>
      <c r="D70" s="132">
        <v>69.650000000000006</v>
      </c>
      <c r="E70" s="132">
        <v>108.15</v>
      </c>
      <c r="F70" s="132">
        <v>143.59</v>
      </c>
      <c r="G70" s="132">
        <v>178.31</v>
      </c>
      <c r="H70" s="132">
        <v>228.95999999999998</v>
      </c>
    </row>
    <row r="71" spans="1:15" x14ac:dyDescent="0.2">
      <c r="A71" s="72"/>
      <c r="B71" s="76" t="s">
        <v>15</v>
      </c>
      <c r="C71" s="77" t="s">
        <v>14</v>
      </c>
      <c r="D71" s="131">
        <v>35.5</v>
      </c>
      <c r="E71" s="131">
        <v>46.95</v>
      </c>
      <c r="F71" s="131">
        <v>59.54</v>
      </c>
      <c r="G71" s="131">
        <v>59.54</v>
      </c>
      <c r="H71" s="131">
        <v>70.989999999999995</v>
      </c>
    </row>
    <row r="72" spans="1:15" x14ac:dyDescent="0.2">
      <c r="A72" s="72"/>
      <c r="B72" s="76" t="s">
        <v>116</v>
      </c>
      <c r="C72" s="77" t="s">
        <v>14</v>
      </c>
      <c r="D72" s="131">
        <v>0.92</v>
      </c>
      <c r="E72" s="131">
        <v>1.5</v>
      </c>
      <c r="F72" s="131">
        <v>1.6099999999999999</v>
      </c>
      <c r="G72" s="131">
        <v>1.82</v>
      </c>
      <c r="H72" s="131">
        <v>2.0299999999999998</v>
      </c>
    </row>
    <row r="73" spans="1:15" x14ac:dyDescent="0.2">
      <c r="A73" s="78"/>
      <c r="B73" s="79" t="s">
        <v>17</v>
      </c>
      <c r="C73" s="77" t="s">
        <v>14</v>
      </c>
      <c r="D73" s="131">
        <v>0.08</v>
      </c>
      <c r="E73" s="131">
        <v>0.13</v>
      </c>
      <c r="F73" s="131">
        <v>0.14000000000000001</v>
      </c>
      <c r="G73" s="131">
        <v>0.15</v>
      </c>
      <c r="H73" s="131">
        <v>0.17</v>
      </c>
    </row>
    <row r="74" spans="1:15" x14ac:dyDescent="0.2">
      <c r="A74" s="78"/>
      <c r="B74" s="76" t="s">
        <v>18</v>
      </c>
      <c r="C74" s="77" t="s">
        <v>14</v>
      </c>
      <c r="D74" s="131">
        <v>33.230000000000004</v>
      </c>
      <c r="E74" s="131">
        <v>59.699999999999996</v>
      </c>
      <c r="F74" s="131">
        <v>82.44</v>
      </c>
      <c r="G74" s="131">
        <v>116.94999999999999</v>
      </c>
      <c r="H74" s="131">
        <v>155.94</v>
      </c>
    </row>
    <row r="75" spans="1:15" x14ac:dyDescent="0.2">
      <c r="A75" s="78"/>
      <c r="B75" s="73" t="s">
        <v>117</v>
      </c>
      <c r="C75" s="74" t="s">
        <v>38</v>
      </c>
      <c r="D75" s="75">
        <v>3.1</v>
      </c>
      <c r="E75" s="75">
        <v>4.0999999999999996</v>
      </c>
      <c r="F75" s="75">
        <v>5.2</v>
      </c>
      <c r="G75" s="75">
        <v>5.2</v>
      </c>
      <c r="H75" s="75">
        <v>6.2</v>
      </c>
    </row>
    <row r="76" spans="1:15" x14ac:dyDescent="0.2">
      <c r="A76" s="78"/>
      <c r="B76" s="84" t="s">
        <v>119</v>
      </c>
      <c r="C76" s="77"/>
      <c r="D76" s="80"/>
      <c r="E76" s="80"/>
      <c r="F76" s="80"/>
      <c r="G76" s="80"/>
      <c r="H76" s="80"/>
    </row>
    <row r="77" spans="1:15" x14ac:dyDescent="0.2">
      <c r="A77" s="78" t="s">
        <v>131</v>
      </c>
      <c r="B77" s="81" t="s">
        <v>132</v>
      </c>
      <c r="C77" s="77" t="s">
        <v>43</v>
      </c>
      <c r="D77" s="80">
        <v>0.86</v>
      </c>
      <c r="E77" s="80">
        <v>1.4</v>
      </c>
      <c r="F77" s="80">
        <v>1.5</v>
      </c>
      <c r="G77" s="80">
        <v>1.7</v>
      </c>
      <c r="H77" s="80">
        <v>1.9</v>
      </c>
    </row>
    <row r="78" spans="1:15" x14ac:dyDescent="0.2">
      <c r="A78" s="78"/>
      <c r="B78" s="84" t="s">
        <v>120</v>
      </c>
      <c r="C78" s="77"/>
      <c r="D78" s="80"/>
      <c r="E78" s="80"/>
      <c r="F78" s="80"/>
      <c r="G78" s="80"/>
      <c r="H78" s="80"/>
    </row>
    <row r="79" spans="1:15" x14ac:dyDescent="0.2">
      <c r="A79" s="78" t="s">
        <v>46</v>
      </c>
      <c r="B79" s="81" t="s">
        <v>47</v>
      </c>
      <c r="C79" s="77" t="s">
        <v>48</v>
      </c>
      <c r="D79" s="80">
        <v>1.5</v>
      </c>
      <c r="E79" s="80">
        <v>5</v>
      </c>
      <c r="F79" s="80">
        <v>8</v>
      </c>
      <c r="G79" s="80">
        <v>12.5</v>
      </c>
      <c r="H79" s="80">
        <v>17.5</v>
      </c>
    </row>
    <row r="80" spans="1:15" ht="25.5" x14ac:dyDescent="0.2">
      <c r="A80" s="78" t="s">
        <v>49</v>
      </c>
      <c r="B80" s="81" t="s">
        <v>50</v>
      </c>
      <c r="C80" s="77" t="s">
        <v>51</v>
      </c>
      <c r="D80" s="80">
        <v>1.8E-3</v>
      </c>
      <c r="E80" s="80">
        <v>1.9E-3</v>
      </c>
      <c r="F80" s="80">
        <v>2E-3</v>
      </c>
      <c r="G80" s="80">
        <v>2.2000000000000001E-3</v>
      </c>
      <c r="H80" s="80">
        <v>2.5000000000000001E-3</v>
      </c>
    </row>
    <row r="81" spans="1:15" x14ac:dyDescent="0.2">
      <c r="A81" s="78" t="s">
        <v>52</v>
      </c>
      <c r="B81" s="81" t="s">
        <v>53</v>
      </c>
      <c r="C81" s="77" t="s">
        <v>51</v>
      </c>
      <c r="D81" s="80">
        <v>1E-4</v>
      </c>
      <c r="E81" s="80">
        <v>1.2999999999999999E-4</v>
      </c>
      <c r="F81" s="80">
        <v>1.4999999999999999E-4</v>
      </c>
      <c r="G81" s="80">
        <v>1.7000000000000001E-4</v>
      </c>
      <c r="H81" s="80">
        <v>1.8000000000000001E-4</v>
      </c>
    </row>
    <row r="82" spans="1:15" x14ac:dyDescent="0.2">
      <c r="A82" s="65"/>
      <c r="B82" s="63"/>
      <c r="C82" s="63"/>
      <c r="H82" s="85"/>
    </row>
    <row r="83" spans="1:15" x14ac:dyDescent="0.2">
      <c r="A83" s="65"/>
      <c r="B83" s="63"/>
      <c r="C83" s="63"/>
      <c r="H83" s="85" t="s">
        <v>121</v>
      </c>
    </row>
    <row r="84" spans="1:15" ht="25.5" x14ac:dyDescent="0.2">
      <c r="A84" s="86" t="str">
        <f>"Шифр"&amp;CHAR(10)&amp;"ресурса"</f>
        <v>Шифр
ресурса</v>
      </c>
      <c r="B84" s="69" t="s">
        <v>115</v>
      </c>
      <c r="C84" s="69" t="s">
        <v>2</v>
      </c>
      <c r="D84" s="69" t="s">
        <v>87</v>
      </c>
      <c r="E84" s="69" t="s">
        <v>89</v>
      </c>
      <c r="F84" s="69" t="s">
        <v>91</v>
      </c>
      <c r="G84" s="69" t="s">
        <v>93</v>
      </c>
      <c r="H84" s="69" t="s">
        <v>95</v>
      </c>
      <c r="I84" s="70"/>
      <c r="J84" s="70"/>
      <c r="K84" s="70"/>
      <c r="L84" s="70"/>
      <c r="M84" s="70"/>
      <c r="N84" s="70"/>
      <c r="O84" s="70"/>
    </row>
    <row r="85" spans="1:15" x14ac:dyDescent="0.2">
      <c r="A85" s="72"/>
      <c r="B85" s="73" t="s">
        <v>13</v>
      </c>
      <c r="C85" s="74" t="s">
        <v>14</v>
      </c>
      <c r="D85" s="132">
        <v>276.08000000000004</v>
      </c>
      <c r="E85" s="132">
        <v>459.57000000000005</v>
      </c>
      <c r="F85" s="132">
        <v>72.09</v>
      </c>
      <c r="G85" s="132">
        <v>76.580000000000013</v>
      </c>
      <c r="H85" s="132">
        <v>114.45</v>
      </c>
    </row>
    <row r="86" spans="1:15" x14ac:dyDescent="0.2">
      <c r="A86" s="72"/>
      <c r="B86" s="76" t="s">
        <v>15</v>
      </c>
      <c r="C86" s="77" t="s">
        <v>14</v>
      </c>
      <c r="D86" s="131">
        <v>82.44</v>
      </c>
      <c r="E86" s="131">
        <v>106.49</v>
      </c>
      <c r="F86" s="131">
        <v>46.95</v>
      </c>
      <c r="G86" s="131">
        <v>46.95</v>
      </c>
      <c r="H86" s="131">
        <v>59.54</v>
      </c>
    </row>
    <row r="87" spans="1:15" x14ac:dyDescent="0.2">
      <c r="A87" s="72"/>
      <c r="B87" s="76" t="s">
        <v>116</v>
      </c>
      <c r="C87" s="77" t="s">
        <v>14</v>
      </c>
      <c r="D87" s="131">
        <v>2.35</v>
      </c>
      <c r="E87" s="131">
        <v>3.3199999999999994</v>
      </c>
      <c r="F87" s="131">
        <v>0.92</v>
      </c>
      <c r="G87" s="131">
        <v>0.92</v>
      </c>
      <c r="H87" s="131">
        <v>1.3899999999999997</v>
      </c>
    </row>
    <row r="88" spans="1:15" x14ac:dyDescent="0.2">
      <c r="A88" s="78"/>
      <c r="B88" s="79" t="s">
        <v>17</v>
      </c>
      <c r="C88" s="77" t="s">
        <v>14</v>
      </c>
      <c r="D88" s="131">
        <v>0.2</v>
      </c>
      <c r="E88" s="131">
        <v>0.28000000000000003</v>
      </c>
      <c r="F88" s="131">
        <v>0.08</v>
      </c>
      <c r="G88" s="131">
        <v>0.08</v>
      </c>
      <c r="H88" s="131">
        <v>0.12</v>
      </c>
    </row>
    <row r="89" spans="1:15" x14ac:dyDescent="0.2">
      <c r="A89" s="78"/>
      <c r="B89" s="76" t="s">
        <v>18</v>
      </c>
      <c r="C89" s="77" t="s">
        <v>14</v>
      </c>
      <c r="D89" s="131">
        <v>191.29000000000002</v>
      </c>
      <c r="E89" s="131">
        <v>349.76000000000005</v>
      </c>
      <c r="F89" s="131">
        <v>24.220000000000002</v>
      </c>
      <c r="G89" s="131">
        <v>28.71</v>
      </c>
      <c r="H89" s="131">
        <v>53.52</v>
      </c>
    </row>
    <row r="90" spans="1:15" x14ac:dyDescent="0.2">
      <c r="A90" s="78"/>
      <c r="B90" s="73" t="s">
        <v>117</v>
      </c>
      <c r="C90" s="74" t="s">
        <v>38</v>
      </c>
      <c r="D90" s="75">
        <v>7.2</v>
      </c>
      <c r="E90" s="75">
        <v>9.3000000000000007</v>
      </c>
      <c r="F90" s="75">
        <v>4.0999999999999996</v>
      </c>
      <c r="G90" s="75">
        <v>4.0999999999999996</v>
      </c>
      <c r="H90" s="75">
        <v>5.2</v>
      </c>
    </row>
    <row r="91" spans="1:15" x14ac:dyDescent="0.2">
      <c r="A91" s="78"/>
      <c r="B91" s="84" t="s">
        <v>119</v>
      </c>
      <c r="C91" s="77"/>
      <c r="D91" s="80"/>
      <c r="E91" s="80"/>
      <c r="F91" s="80"/>
      <c r="G91" s="80"/>
      <c r="H91" s="80"/>
    </row>
    <row r="92" spans="1:15" x14ac:dyDescent="0.2">
      <c r="A92" s="78" t="s">
        <v>131</v>
      </c>
      <c r="B92" s="81" t="s">
        <v>132</v>
      </c>
      <c r="C92" s="77" t="s">
        <v>43</v>
      </c>
      <c r="D92" s="80">
        <v>2.2000000000000002</v>
      </c>
      <c r="E92" s="80">
        <v>3.1</v>
      </c>
      <c r="F92" s="80">
        <v>0.86</v>
      </c>
      <c r="G92" s="80">
        <v>0.86</v>
      </c>
      <c r="H92" s="80">
        <v>1.3</v>
      </c>
    </row>
    <row r="93" spans="1:15" x14ac:dyDescent="0.2">
      <c r="A93" s="78"/>
      <c r="B93" s="84" t="s">
        <v>120</v>
      </c>
      <c r="C93" s="77"/>
      <c r="D93" s="80"/>
      <c r="E93" s="80"/>
      <c r="F93" s="80"/>
      <c r="G93" s="80"/>
      <c r="H93" s="80"/>
    </row>
    <row r="94" spans="1:15" x14ac:dyDescent="0.2">
      <c r="A94" s="78" t="s">
        <v>46</v>
      </c>
      <c r="B94" s="81" t="s">
        <v>47</v>
      </c>
      <c r="C94" s="77" t="s">
        <v>48</v>
      </c>
      <c r="D94" s="80">
        <v>22.5</v>
      </c>
      <c r="E94" s="80">
        <v>42.5</v>
      </c>
      <c r="F94" s="80">
        <v>0.2</v>
      </c>
      <c r="G94" s="80">
        <v>0.4</v>
      </c>
      <c r="H94" s="80">
        <v>0.6</v>
      </c>
    </row>
    <row r="95" spans="1:15" ht="25.5" x14ac:dyDescent="0.2">
      <c r="A95" s="78" t="s">
        <v>49</v>
      </c>
      <c r="B95" s="81" t="s">
        <v>50</v>
      </c>
      <c r="C95" s="77" t="s">
        <v>51</v>
      </c>
      <c r="D95" s="80">
        <v>2.5000000000000001E-3</v>
      </c>
      <c r="E95" s="80">
        <v>3.8999999999999998E-3</v>
      </c>
      <c r="F95" s="80">
        <v>1.8E-3</v>
      </c>
      <c r="G95" s="80">
        <v>2E-3</v>
      </c>
      <c r="H95" s="80">
        <v>3.8999999999999998E-3</v>
      </c>
    </row>
    <row r="96" spans="1:15" x14ac:dyDescent="0.2">
      <c r="A96" s="78" t="s">
        <v>52</v>
      </c>
      <c r="B96" s="81" t="s">
        <v>53</v>
      </c>
      <c r="C96" s="77" t="s">
        <v>51</v>
      </c>
      <c r="D96" s="80">
        <v>1.8000000000000001E-4</v>
      </c>
      <c r="E96" s="80">
        <v>2.3000000000000001E-4</v>
      </c>
      <c r="F96" s="80">
        <v>1.1E-4</v>
      </c>
      <c r="G96" s="80">
        <v>1.4999999999999999E-4</v>
      </c>
      <c r="H96" s="80">
        <v>2.3000000000000001E-4</v>
      </c>
    </row>
    <row r="97" spans="1:29" x14ac:dyDescent="0.2">
      <c r="A97" s="65"/>
      <c r="B97" s="63"/>
      <c r="C97" s="63"/>
      <c r="H97" s="85"/>
    </row>
    <row r="98" spans="1:29" x14ac:dyDescent="0.2">
      <c r="A98" s="65"/>
      <c r="B98" s="63"/>
      <c r="C98" s="63"/>
      <c r="H98" s="85" t="s">
        <v>121</v>
      </c>
    </row>
    <row r="99" spans="1:29" ht="25.5" x14ac:dyDescent="0.2">
      <c r="A99" s="86" t="str">
        <f>"Шифр"&amp;CHAR(10)&amp;"ресурса"</f>
        <v>Шифр
ресурса</v>
      </c>
      <c r="B99" s="69" t="s">
        <v>115</v>
      </c>
      <c r="C99" s="69" t="s">
        <v>2</v>
      </c>
      <c r="D99" s="69" t="s">
        <v>97</v>
      </c>
      <c r="E99" s="69" t="s">
        <v>99</v>
      </c>
      <c r="F99" s="69" t="s">
        <v>101</v>
      </c>
      <c r="G99" s="69" t="s">
        <v>103</v>
      </c>
      <c r="H99" s="69" t="s">
        <v>105</v>
      </c>
      <c r="I99" s="70"/>
      <c r="J99" s="70"/>
      <c r="K99" s="70"/>
      <c r="L99" s="70"/>
      <c r="M99" s="70"/>
      <c r="N99" s="70"/>
      <c r="O99" s="70"/>
    </row>
    <row r="100" spans="1:29" x14ac:dyDescent="0.2">
      <c r="A100" s="72"/>
      <c r="B100" s="73" t="s">
        <v>13</v>
      </c>
      <c r="C100" s="74" t="s">
        <v>14</v>
      </c>
      <c r="D100" s="132">
        <v>141.01</v>
      </c>
      <c r="E100" s="132">
        <v>208.48</v>
      </c>
      <c r="F100" s="132">
        <v>270.51</v>
      </c>
      <c r="G100" s="132">
        <v>314.64</v>
      </c>
      <c r="H100" s="132">
        <v>421.97</v>
      </c>
    </row>
    <row r="101" spans="1:29" x14ac:dyDescent="0.2">
      <c r="A101" s="72"/>
      <c r="B101" s="76" t="s">
        <v>15</v>
      </c>
      <c r="C101" s="77" t="s">
        <v>14</v>
      </c>
      <c r="D101" s="131">
        <v>82.44</v>
      </c>
      <c r="E101" s="131">
        <v>117.94</v>
      </c>
      <c r="F101" s="131">
        <v>153.43</v>
      </c>
      <c r="G101" s="131">
        <v>164.88</v>
      </c>
      <c r="H101" s="131">
        <v>200.38</v>
      </c>
    </row>
    <row r="102" spans="1:29" x14ac:dyDescent="0.2">
      <c r="A102" s="72"/>
      <c r="B102" s="76" t="s">
        <v>116</v>
      </c>
      <c r="C102" s="77" t="s">
        <v>14</v>
      </c>
      <c r="D102" s="131">
        <v>2.0299999999999998</v>
      </c>
      <c r="E102" s="131">
        <v>3.21</v>
      </c>
      <c r="F102" s="131">
        <v>4.92</v>
      </c>
      <c r="G102" s="131">
        <v>5.78</v>
      </c>
      <c r="H102" s="131">
        <v>7.4900000000000011</v>
      </c>
    </row>
    <row r="103" spans="1:29" x14ac:dyDescent="0.2">
      <c r="A103" s="78"/>
      <c r="B103" s="79" t="s">
        <v>17</v>
      </c>
      <c r="C103" s="77" t="s">
        <v>14</v>
      </c>
      <c r="D103" s="131">
        <v>0.17</v>
      </c>
      <c r="E103" s="131">
        <v>0.27</v>
      </c>
      <c r="F103" s="131">
        <v>0.41</v>
      </c>
      <c r="G103" s="131">
        <v>0.49</v>
      </c>
      <c r="H103" s="131">
        <v>0.63</v>
      </c>
    </row>
    <row r="104" spans="1:29" x14ac:dyDescent="0.2">
      <c r="A104" s="78"/>
      <c r="B104" s="76" t="s">
        <v>18</v>
      </c>
      <c r="C104" s="77" t="s">
        <v>14</v>
      </c>
      <c r="D104" s="131">
        <v>56.540000000000006</v>
      </c>
      <c r="E104" s="131">
        <v>87.33</v>
      </c>
      <c r="F104" s="131">
        <v>112.16</v>
      </c>
      <c r="G104" s="131">
        <v>143.97999999999999</v>
      </c>
      <c r="H104" s="131">
        <v>214.10000000000002</v>
      </c>
    </row>
    <row r="105" spans="1:29" x14ac:dyDescent="0.2">
      <c r="A105" s="78"/>
      <c r="B105" s="73" t="s">
        <v>117</v>
      </c>
      <c r="C105" s="74" t="s">
        <v>38</v>
      </c>
      <c r="D105" s="75">
        <v>7.2</v>
      </c>
      <c r="E105" s="75">
        <v>10.3</v>
      </c>
      <c r="F105" s="75">
        <v>13.4</v>
      </c>
      <c r="G105" s="75">
        <v>14.4</v>
      </c>
      <c r="H105" s="75">
        <v>17.5</v>
      </c>
    </row>
    <row r="106" spans="1:29" x14ac:dyDescent="0.2">
      <c r="A106" s="78"/>
      <c r="B106" s="84" t="s">
        <v>119</v>
      </c>
      <c r="C106" s="77"/>
      <c r="D106" s="80"/>
      <c r="E106" s="80"/>
      <c r="F106" s="80"/>
      <c r="G106" s="80"/>
      <c r="H106" s="80"/>
    </row>
    <row r="107" spans="1:29" x14ac:dyDescent="0.2">
      <c r="A107" s="78" t="s">
        <v>131</v>
      </c>
      <c r="B107" s="81" t="s">
        <v>132</v>
      </c>
      <c r="C107" s="77" t="s">
        <v>43</v>
      </c>
      <c r="D107" s="80">
        <v>1.9</v>
      </c>
      <c r="E107" s="80">
        <v>3</v>
      </c>
      <c r="F107" s="80">
        <v>4.5999999999999996</v>
      </c>
      <c r="G107" s="80">
        <v>5.4</v>
      </c>
      <c r="H107" s="80">
        <v>7</v>
      </c>
    </row>
    <row r="108" spans="1:29" x14ac:dyDescent="0.2">
      <c r="A108" s="78"/>
      <c r="B108" s="84" t="s">
        <v>120</v>
      </c>
      <c r="C108" s="77"/>
      <c r="D108" s="80"/>
      <c r="E108" s="80"/>
      <c r="F108" s="80"/>
      <c r="G108" s="80"/>
      <c r="H108" s="80"/>
    </row>
    <row r="109" spans="1:29" x14ac:dyDescent="0.2">
      <c r="A109" s="78" t="s">
        <v>46</v>
      </c>
      <c r="B109" s="81" t="s">
        <v>47</v>
      </c>
      <c r="C109" s="77" t="s">
        <v>48</v>
      </c>
      <c r="D109" s="80">
        <v>1</v>
      </c>
      <c r="E109" s="80">
        <v>4</v>
      </c>
      <c r="F109" s="80">
        <v>8</v>
      </c>
      <c r="G109" s="80">
        <v>12.5</v>
      </c>
      <c r="H109" s="80">
        <v>22.5</v>
      </c>
    </row>
    <row r="110" spans="1:29" ht="25.5" x14ac:dyDescent="0.2">
      <c r="A110" s="78" t="s">
        <v>49</v>
      </c>
      <c r="B110" s="81" t="s">
        <v>50</v>
      </c>
      <c r="C110" s="77" t="s">
        <v>51</v>
      </c>
      <c r="D110" s="80">
        <v>3.8999999999999998E-3</v>
      </c>
      <c r="E110" s="80">
        <v>4.7000000000000002E-3</v>
      </c>
      <c r="F110" s="80">
        <v>4.4000000000000003E-3</v>
      </c>
      <c r="G110" s="80">
        <v>4.4000000000000003E-3</v>
      </c>
      <c r="H110" s="80">
        <v>4.4000000000000003E-3</v>
      </c>
    </row>
    <row r="111" spans="1:29" x14ac:dyDescent="0.2">
      <c r="A111" s="78" t="s">
        <v>52</v>
      </c>
      <c r="B111" s="81" t="s">
        <v>53</v>
      </c>
      <c r="C111" s="77" t="s">
        <v>51</v>
      </c>
      <c r="D111" s="80">
        <v>2.4000000000000001E-4</v>
      </c>
      <c r="E111" s="80">
        <v>2.5999999999999998E-4</v>
      </c>
      <c r="F111" s="80">
        <v>2.5999999999999998E-4</v>
      </c>
      <c r="G111" s="80">
        <v>2.5999999999999998E-4</v>
      </c>
      <c r="H111" s="80">
        <v>2.3000000000000001E-4</v>
      </c>
    </row>
    <row r="112" spans="1:29" x14ac:dyDescent="0.2">
      <c r="A112" s="65"/>
      <c r="B112" s="63"/>
      <c r="C112" s="63"/>
      <c r="H112" s="85"/>
      <c r="AA112" s="63"/>
      <c r="AB112" s="63"/>
      <c r="AC112" s="67"/>
    </row>
    <row r="113" spans="1:29" x14ac:dyDescent="0.2">
      <c r="A113" s="65"/>
      <c r="B113" s="63"/>
      <c r="C113" s="63"/>
      <c r="H113" s="85" t="s">
        <v>122</v>
      </c>
      <c r="AA113" s="63"/>
      <c r="AB113" s="63"/>
      <c r="AC113" s="67"/>
    </row>
    <row r="114" spans="1:29" ht="25.5" x14ac:dyDescent="0.2">
      <c r="A114" s="68" t="str">
        <f>"Шифр"&amp;CHAR(10)&amp;"ресурса"</f>
        <v>Шифр
ресурса</v>
      </c>
      <c r="B114" s="152" t="s">
        <v>115</v>
      </c>
      <c r="C114" s="152"/>
      <c r="D114" s="69" t="s">
        <v>2</v>
      </c>
      <c r="E114" s="69" t="s">
        <v>107</v>
      </c>
      <c r="F114" s="69" t="s">
        <v>109</v>
      </c>
      <c r="G114" s="69" t="s">
        <v>111</v>
      </c>
      <c r="H114" s="69" t="s">
        <v>113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67"/>
    </row>
    <row r="115" spans="1:29" x14ac:dyDescent="0.2">
      <c r="A115" s="72"/>
      <c r="B115" s="151" t="s">
        <v>13</v>
      </c>
      <c r="C115" s="151"/>
      <c r="D115" s="74" t="s">
        <v>14</v>
      </c>
      <c r="E115" s="132">
        <v>547.54</v>
      </c>
      <c r="F115" s="132">
        <v>638.13</v>
      </c>
      <c r="G115" s="132">
        <v>1112.05</v>
      </c>
      <c r="H115" s="132">
        <v>2333.0700000000002</v>
      </c>
      <c r="AA115" s="63"/>
      <c r="AB115" s="63"/>
      <c r="AC115" s="67"/>
    </row>
    <row r="116" spans="1:29" x14ac:dyDescent="0.2">
      <c r="A116" s="72"/>
      <c r="B116" s="149" t="s">
        <v>15</v>
      </c>
      <c r="C116" s="149"/>
      <c r="D116" s="77" t="s">
        <v>14</v>
      </c>
      <c r="E116" s="131">
        <v>235.87</v>
      </c>
      <c r="F116" s="131">
        <v>271.37</v>
      </c>
      <c r="G116" s="131">
        <v>413.35</v>
      </c>
      <c r="H116" s="131">
        <v>967.53</v>
      </c>
      <c r="AA116" s="63"/>
      <c r="AB116" s="63"/>
      <c r="AC116" s="67"/>
    </row>
    <row r="117" spans="1:29" x14ac:dyDescent="0.2">
      <c r="A117" s="72"/>
      <c r="B117" s="149" t="s">
        <v>116</v>
      </c>
      <c r="C117" s="149"/>
      <c r="D117" s="77" t="s">
        <v>14</v>
      </c>
      <c r="E117" s="131">
        <v>9.1999999999999993</v>
      </c>
      <c r="F117" s="131">
        <v>10.49</v>
      </c>
      <c r="G117" s="131">
        <v>16.8</v>
      </c>
      <c r="H117" s="131">
        <v>40.869999999999997</v>
      </c>
      <c r="AA117" s="63"/>
      <c r="AB117" s="63"/>
      <c r="AC117" s="67"/>
    </row>
    <row r="118" spans="1:29" x14ac:dyDescent="0.2">
      <c r="A118" s="78"/>
      <c r="B118" s="150" t="s">
        <v>17</v>
      </c>
      <c r="C118" s="150"/>
      <c r="D118" s="77" t="s">
        <v>14</v>
      </c>
      <c r="E118" s="131">
        <v>0.77</v>
      </c>
      <c r="F118" s="131">
        <v>0.88</v>
      </c>
      <c r="G118" s="131">
        <v>1.41</v>
      </c>
      <c r="H118" s="131">
        <v>3.44</v>
      </c>
      <c r="AA118" s="63"/>
      <c r="AB118" s="63"/>
      <c r="AC118" s="67"/>
    </row>
    <row r="119" spans="1:29" x14ac:dyDescent="0.2">
      <c r="A119" s="78"/>
      <c r="B119" s="149" t="s">
        <v>18</v>
      </c>
      <c r="C119" s="149" t="s">
        <v>14</v>
      </c>
      <c r="D119" s="77" t="s">
        <v>14</v>
      </c>
      <c r="E119" s="131">
        <v>302.46999999999997</v>
      </c>
      <c r="F119" s="131">
        <v>356.27</v>
      </c>
      <c r="G119" s="131">
        <v>681.9</v>
      </c>
      <c r="H119" s="131">
        <v>1324.67</v>
      </c>
      <c r="AA119" s="63"/>
      <c r="AB119" s="63"/>
      <c r="AC119" s="67"/>
    </row>
    <row r="120" spans="1:29" x14ac:dyDescent="0.2">
      <c r="A120" s="78"/>
      <c r="B120" s="151" t="s">
        <v>117</v>
      </c>
      <c r="C120" s="151" t="s">
        <v>38</v>
      </c>
      <c r="D120" s="74" t="s">
        <v>38</v>
      </c>
      <c r="E120" s="75">
        <v>20.6</v>
      </c>
      <c r="F120" s="75">
        <v>23.7</v>
      </c>
      <c r="G120" s="75">
        <v>36.1</v>
      </c>
      <c r="H120" s="75">
        <v>84.5</v>
      </c>
      <c r="AA120" s="63"/>
      <c r="AB120" s="63"/>
      <c r="AC120" s="67"/>
    </row>
    <row r="121" spans="1:29" x14ac:dyDescent="0.2">
      <c r="A121" s="78"/>
      <c r="B121" s="146" t="s">
        <v>119</v>
      </c>
      <c r="C121" s="147"/>
      <c r="D121" s="77"/>
      <c r="E121" s="80"/>
      <c r="F121" s="80"/>
      <c r="G121" s="80"/>
      <c r="H121" s="80"/>
      <c r="AA121" s="63"/>
      <c r="AB121" s="63"/>
      <c r="AC121" s="67"/>
    </row>
    <row r="122" spans="1:29" x14ac:dyDescent="0.2">
      <c r="A122" s="78" t="s">
        <v>131</v>
      </c>
      <c r="B122" s="148" t="s">
        <v>132</v>
      </c>
      <c r="C122" s="148"/>
      <c r="D122" s="77" t="s">
        <v>43</v>
      </c>
      <c r="E122" s="80">
        <v>8.6</v>
      </c>
      <c r="F122" s="80">
        <v>9.8000000000000007</v>
      </c>
      <c r="G122" s="80">
        <v>15.7</v>
      </c>
      <c r="H122" s="80">
        <v>38.200000000000003</v>
      </c>
      <c r="AA122" s="67"/>
      <c r="AB122" s="63"/>
      <c r="AC122" s="87" t="str">
        <f>B122</f>
        <v>Прессы гидравлические с электроприводом</v>
      </c>
    </row>
    <row r="123" spans="1:29" x14ac:dyDescent="0.2">
      <c r="A123" s="78"/>
      <c r="B123" s="146" t="s">
        <v>120</v>
      </c>
      <c r="C123" s="147"/>
      <c r="D123" s="77"/>
      <c r="E123" s="80"/>
      <c r="F123" s="80"/>
      <c r="G123" s="80"/>
      <c r="H123" s="80"/>
      <c r="AA123" s="67"/>
      <c r="AB123" s="63"/>
      <c r="AC123" s="87" t="str">
        <f t="shared" ref="AC123:AC126" si="2">B123</f>
        <v>Материальные ресурсы</v>
      </c>
    </row>
    <row r="124" spans="1:29" x14ac:dyDescent="0.2">
      <c r="A124" s="78" t="s">
        <v>46</v>
      </c>
      <c r="B124" s="148" t="s">
        <v>47</v>
      </c>
      <c r="C124" s="148"/>
      <c r="D124" s="77" t="s">
        <v>48</v>
      </c>
      <c r="E124" s="80">
        <v>35</v>
      </c>
      <c r="F124" s="80">
        <v>42.5</v>
      </c>
      <c r="G124" s="80">
        <v>87.5</v>
      </c>
      <c r="H124" s="80">
        <v>175</v>
      </c>
      <c r="AA124" s="67"/>
      <c r="AB124" s="63"/>
      <c r="AC124" s="87" t="str">
        <f t="shared" si="2"/>
        <v>Вода</v>
      </c>
    </row>
    <row r="125" spans="1:29" x14ac:dyDescent="0.2">
      <c r="A125" s="78" t="s">
        <v>49</v>
      </c>
      <c r="B125" s="148" t="s">
        <v>50</v>
      </c>
      <c r="C125" s="148"/>
      <c r="D125" s="77" t="s">
        <v>51</v>
      </c>
      <c r="E125" s="80">
        <v>4.4000000000000003E-3</v>
      </c>
      <c r="F125" s="80">
        <v>4.4000000000000003E-3</v>
      </c>
      <c r="G125" s="80">
        <v>5.0000000000000001E-3</v>
      </c>
      <c r="H125" s="80">
        <v>7.0000000000000001E-3</v>
      </c>
      <c r="AA125" s="67"/>
      <c r="AB125" s="63"/>
      <c r="AC125" s="87" t="str">
        <f t="shared" si="2"/>
        <v>Болты строительные с шестигранной головкой, диаметр резьбы 12 мм</v>
      </c>
    </row>
    <row r="126" spans="1:29" x14ac:dyDescent="0.2">
      <c r="A126" s="78" t="s">
        <v>52</v>
      </c>
      <c r="B126" s="148" t="s">
        <v>53</v>
      </c>
      <c r="C126" s="148"/>
      <c r="D126" s="77" t="s">
        <v>51</v>
      </c>
      <c r="E126" s="80">
        <v>2.3000000000000001E-4</v>
      </c>
      <c r="F126" s="80">
        <v>2.7E-4</v>
      </c>
      <c r="G126" s="80">
        <v>2.9999999999999997E-4</v>
      </c>
      <c r="H126" s="80">
        <v>3.6000000000000002E-4</v>
      </c>
      <c r="AA126" s="67"/>
      <c r="AB126" s="63"/>
      <c r="AC126" s="87" t="str">
        <f t="shared" si="2"/>
        <v>Прокладка уплотнительная паронитовая, толщина 0,5-2,5 мм</v>
      </c>
    </row>
  </sheetData>
  <mergeCells count="47">
    <mergeCell ref="B126:C126"/>
    <mergeCell ref="B35:H35"/>
    <mergeCell ref="B36:H36"/>
    <mergeCell ref="B37:H37"/>
    <mergeCell ref="B114:C114"/>
    <mergeCell ref="B115:C115"/>
    <mergeCell ref="B116:C116"/>
    <mergeCell ref="B122:C122"/>
    <mergeCell ref="A2:H2"/>
    <mergeCell ref="B123:C123"/>
    <mergeCell ref="B124:C124"/>
    <mergeCell ref="B125:C125"/>
    <mergeCell ref="B29:H29"/>
    <mergeCell ref="B30:H30"/>
    <mergeCell ref="B31:H31"/>
    <mergeCell ref="B32:H32"/>
    <mergeCell ref="B33:H33"/>
    <mergeCell ref="B117:C117"/>
    <mergeCell ref="B118:C118"/>
    <mergeCell ref="B119:C119"/>
    <mergeCell ref="B120:C120"/>
    <mergeCell ref="B121:C121"/>
    <mergeCell ref="B34:H34"/>
    <mergeCell ref="B23:H23"/>
    <mergeCell ref="B24:H24"/>
    <mergeCell ref="B25:H25"/>
    <mergeCell ref="B26:H26"/>
    <mergeCell ref="B27:H27"/>
    <mergeCell ref="B28:H28"/>
    <mergeCell ref="B22:H22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10:H10"/>
    <mergeCell ref="A3:H3"/>
    <mergeCell ref="A4:H4"/>
    <mergeCell ref="A5:H5"/>
    <mergeCell ref="A6:H6"/>
    <mergeCell ref="B9:H9"/>
  </mergeCells>
  <printOptions horizontalCentered="1"/>
  <pageMargins left="0.59055118110236227" right="0.39370078740157483" top="0.78740157480314965" bottom="0.59055118110236227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>
    <outlinePr summaryBelow="0"/>
  </sheetPr>
  <dimension ref="A1:AF14"/>
  <sheetViews>
    <sheetView zoomScaleNormal="100" zoomScaleSheetLayoutView="85" workbookViewId="0">
      <pane xSplit="3" ySplit="1" topLeftCell="D2" activePane="bottomRight" state="frozen"/>
      <selection sqref="A1:D1"/>
      <selection pane="topRight" sqref="A1:D1"/>
      <selection pane="bottomLeft" sqref="A1:D1"/>
      <selection pane="bottomRight"/>
    </sheetView>
  </sheetViews>
  <sheetFormatPr defaultRowHeight="15.75" x14ac:dyDescent="0.25"/>
  <cols>
    <col min="1" max="1" width="12.5703125" style="92" customWidth="1"/>
    <col min="2" max="2" width="53.7109375" style="92" customWidth="1"/>
    <col min="3" max="3" width="10" style="92" customWidth="1"/>
    <col min="4" max="32" width="11.42578125" style="96" customWidth="1"/>
    <col min="33" max="16384" width="9.140625" style="96"/>
  </cols>
  <sheetData>
    <row r="1" spans="1:32" s="91" customFormat="1" ht="31.5" x14ac:dyDescent="0.25">
      <c r="A1" s="89" t="s">
        <v>124</v>
      </c>
      <c r="B1" s="90" t="s">
        <v>115</v>
      </c>
      <c r="C1" s="90" t="s">
        <v>2</v>
      </c>
      <c r="D1" s="90" t="s">
        <v>33</v>
      </c>
      <c r="E1" s="90" t="s">
        <v>59</v>
      </c>
      <c r="F1" s="90" t="s">
        <v>61</v>
      </c>
      <c r="G1" s="90" t="s">
        <v>63</v>
      </c>
      <c r="H1" s="90" t="s">
        <v>65</v>
      </c>
      <c r="I1" s="90" t="s">
        <v>67</v>
      </c>
      <c r="J1" s="90" t="s">
        <v>69</v>
      </c>
      <c r="K1" s="90" t="s">
        <v>71</v>
      </c>
      <c r="L1" s="90" t="s">
        <v>73</v>
      </c>
      <c r="M1" s="90" t="s">
        <v>75</v>
      </c>
      <c r="N1" s="90" t="s">
        <v>77</v>
      </c>
      <c r="O1" s="90" t="s">
        <v>79</v>
      </c>
      <c r="P1" s="90" t="s">
        <v>81</v>
      </c>
      <c r="Q1" s="90" t="s">
        <v>83</v>
      </c>
      <c r="R1" s="90" t="s">
        <v>85</v>
      </c>
      <c r="S1" s="90" t="s">
        <v>87</v>
      </c>
      <c r="T1" s="90" t="s">
        <v>89</v>
      </c>
      <c r="U1" s="90" t="s">
        <v>91</v>
      </c>
      <c r="V1" s="90" t="s">
        <v>93</v>
      </c>
      <c r="W1" s="90" t="s">
        <v>95</v>
      </c>
      <c r="X1" s="90" t="s">
        <v>97</v>
      </c>
      <c r="Y1" s="90" t="s">
        <v>99</v>
      </c>
      <c r="Z1" s="90" t="s">
        <v>101</v>
      </c>
      <c r="AA1" s="90" t="s">
        <v>103</v>
      </c>
      <c r="AB1" s="90" t="s">
        <v>105</v>
      </c>
      <c r="AC1" s="90" t="s">
        <v>107</v>
      </c>
      <c r="AD1" s="90" t="s">
        <v>109</v>
      </c>
      <c r="AE1" s="90" t="s">
        <v>111</v>
      </c>
      <c r="AF1" s="90" t="s">
        <v>113</v>
      </c>
    </row>
    <row r="2" spans="1:32" x14ac:dyDescent="0.25">
      <c r="B2" s="93" t="s">
        <v>13</v>
      </c>
      <c r="C2" s="94" t="s">
        <v>14</v>
      </c>
      <c r="D2" s="105" t="s">
        <v>57</v>
      </c>
      <c r="E2" s="105" t="s">
        <v>57</v>
      </c>
      <c r="F2" s="105" t="s">
        <v>57</v>
      </c>
      <c r="G2" s="105" t="s">
        <v>57</v>
      </c>
      <c r="H2" s="105" t="s">
        <v>57</v>
      </c>
      <c r="I2" s="105" t="s">
        <v>57</v>
      </c>
      <c r="J2" s="105" t="s">
        <v>57</v>
      </c>
      <c r="K2" s="105" t="s">
        <v>57</v>
      </c>
      <c r="L2" s="105" t="s">
        <v>57</v>
      </c>
      <c r="M2" s="105" t="s">
        <v>57</v>
      </c>
      <c r="N2" s="105" t="s">
        <v>57</v>
      </c>
      <c r="O2" s="105" t="s">
        <v>57</v>
      </c>
      <c r="P2" s="105" t="s">
        <v>57</v>
      </c>
      <c r="Q2" s="105" t="s">
        <v>57</v>
      </c>
      <c r="R2" s="105" t="s">
        <v>57</v>
      </c>
      <c r="S2" s="105" t="s">
        <v>57</v>
      </c>
      <c r="T2" s="105" t="s">
        <v>57</v>
      </c>
      <c r="U2" s="105" t="s">
        <v>57</v>
      </c>
      <c r="V2" s="105" t="s">
        <v>57</v>
      </c>
      <c r="W2" s="105" t="s">
        <v>57</v>
      </c>
      <c r="X2" s="105" t="s">
        <v>57</v>
      </c>
      <c r="Y2" s="105" t="s">
        <v>57</v>
      </c>
      <c r="Z2" s="105" t="s">
        <v>57</v>
      </c>
      <c r="AA2" s="105" t="s">
        <v>57</v>
      </c>
      <c r="AB2" s="105" t="s">
        <v>57</v>
      </c>
      <c r="AC2" s="105" t="s">
        <v>57</v>
      </c>
      <c r="AD2" s="105" t="s">
        <v>57</v>
      </c>
      <c r="AE2" s="105" t="s">
        <v>57</v>
      </c>
      <c r="AF2" s="105" t="s">
        <v>57</v>
      </c>
    </row>
    <row r="3" spans="1:32" x14ac:dyDescent="0.25">
      <c r="B3" s="97" t="s">
        <v>15</v>
      </c>
      <c r="C3" s="98" t="s">
        <v>14</v>
      </c>
      <c r="D3" s="99">
        <v>59.54</v>
      </c>
      <c r="E3" s="99">
        <v>106.49</v>
      </c>
      <c r="F3" s="99">
        <v>160.30000000000001</v>
      </c>
      <c r="G3" s="99">
        <v>259.92</v>
      </c>
      <c r="H3" s="99">
        <v>353.81</v>
      </c>
      <c r="I3" s="99">
        <v>447.7</v>
      </c>
      <c r="J3" s="99">
        <v>601.13</v>
      </c>
      <c r="K3" s="99">
        <v>649.22</v>
      </c>
      <c r="L3" s="99">
        <v>24.05</v>
      </c>
      <c r="M3" s="99">
        <v>35.5</v>
      </c>
      <c r="N3" s="99">
        <v>35.5</v>
      </c>
      <c r="O3" s="99">
        <v>46.95</v>
      </c>
      <c r="P3" s="99">
        <v>59.54</v>
      </c>
      <c r="Q3" s="99">
        <v>59.54</v>
      </c>
      <c r="R3" s="99">
        <v>70.989999999999995</v>
      </c>
      <c r="S3" s="99">
        <v>82.44</v>
      </c>
      <c r="T3" s="99">
        <v>106.49</v>
      </c>
      <c r="U3" s="99">
        <v>46.95</v>
      </c>
      <c r="V3" s="99">
        <v>46.95</v>
      </c>
      <c r="W3" s="99">
        <v>59.54</v>
      </c>
      <c r="X3" s="99">
        <v>82.44</v>
      </c>
      <c r="Y3" s="99">
        <v>117.94</v>
      </c>
      <c r="Z3" s="99">
        <v>153.43</v>
      </c>
      <c r="AA3" s="99">
        <v>164.88</v>
      </c>
      <c r="AB3" s="99">
        <v>200.38</v>
      </c>
      <c r="AC3" s="99">
        <v>235.87</v>
      </c>
      <c r="AD3" s="99">
        <v>271.37</v>
      </c>
      <c r="AE3" s="99">
        <v>413.35</v>
      </c>
      <c r="AF3" s="99">
        <v>967.53</v>
      </c>
    </row>
    <row r="4" spans="1:32" x14ac:dyDescent="0.25">
      <c r="B4" s="97" t="s">
        <v>16</v>
      </c>
      <c r="C4" s="98" t="s">
        <v>14</v>
      </c>
      <c r="D4" s="99">
        <v>356.98</v>
      </c>
      <c r="E4" s="99">
        <v>440.98</v>
      </c>
      <c r="F4" s="99">
        <v>902.96</v>
      </c>
      <c r="G4" s="99">
        <v>1469.93</v>
      </c>
      <c r="H4" s="99">
        <v>1973.9100000000003</v>
      </c>
      <c r="I4" s="99">
        <v>2078.9</v>
      </c>
      <c r="J4" s="99">
        <v>3044.8600000000006</v>
      </c>
      <c r="K4" s="99">
        <v>3527.83</v>
      </c>
      <c r="L4" s="99">
        <v>81.900000000000006</v>
      </c>
      <c r="M4" s="99">
        <v>119.69</v>
      </c>
      <c r="N4" s="99">
        <v>180.59</v>
      </c>
      <c r="O4" s="99">
        <v>293.99</v>
      </c>
      <c r="P4" s="99">
        <v>314.99</v>
      </c>
      <c r="Q4" s="99">
        <v>356.98</v>
      </c>
      <c r="R4" s="99">
        <v>398.98</v>
      </c>
      <c r="S4" s="99">
        <v>461.98</v>
      </c>
      <c r="T4" s="99">
        <v>650.97</v>
      </c>
      <c r="U4" s="99">
        <v>180.59</v>
      </c>
      <c r="V4" s="99">
        <v>180.59</v>
      </c>
      <c r="W4" s="99">
        <v>272.99</v>
      </c>
      <c r="X4" s="99">
        <v>398.98</v>
      </c>
      <c r="Y4" s="99">
        <v>629.97</v>
      </c>
      <c r="Z4" s="99">
        <v>965.95</v>
      </c>
      <c r="AA4" s="99">
        <v>1133.95</v>
      </c>
      <c r="AB4" s="99">
        <v>1469.93</v>
      </c>
      <c r="AC4" s="99">
        <v>1805.9100000000003</v>
      </c>
      <c r="AD4" s="99">
        <v>2057.9</v>
      </c>
      <c r="AE4" s="99">
        <v>3296.84</v>
      </c>
      <c r="AF4" s="99">
        <v>8021.619999999999</v>
      </c>
    </row>
    <row r="5" spans="1:32" x14ac:dyDescent="0.25">
      <c r="A5" s="100"/>
      <c r="B5" s="101" t="s">
        <v>17</v>
      </c>
      <c r="C5" s="98" t="s">
        <v>14</v>
      </c>
      <c r="D5" s="99">
        <v>47.52</v>
      </c>
      <c r="E5" s="99">
        <v>58.7</v>
      </c>
      <c r="F5" s="99">
        <v>120.19</v>
      </c>
      <c r="G5" s="99">
        <v>195.65</v>
      </c>
      <c r="H5" s="99">
        <v>262.73</v>
      </c>
      <c r="I5" s="99">
        <v>276.70999999999998</v>
      </c>
      <c r="J5" s="99">
        <v>405.28</v>
      </c>
      <c r="K5" s="99">
        <v>469.56</v>
      </c>
      <c r="L5" s="99">
        <v>10.9</v>
      </c>
      <c r="M5" s="99">
        <v>15.93</v>
      </c>
      <c r="N5" s="99">
        <v>24.04</v>
      </c>
      <c r="O5" s="99">
        <v>39.130000000000003</v>
      </c>
      <c r="P5" s="99">
        <v>41.93</v>
      </c>
      <c r="Q5" s="99">
        <v>47.52</v>
      </c>
      <c r="R5" s="99">
        <v>53.11</v>
      </c>
      <c r="S5" s="99">
        <v>61.49</v>
      </c>
      <c r="T5" s="99">
        <v>86.65</v>
      </c>
      <c r="U5" s="99">
        <v>24.04</v>
      </c>
      <c r="V5" s="99">
        <v>24.04</v>
      </c>
      <c r="W5" s="99">
        <v>36.340000000000003</v>
      </c>
      <c r="X5" s="99">
        <v>53.11</v>
      </c>
      <c r="Y5" s="99">
        <v>83.85</v>
      </c>
      <c r="Z5" s="99">
        <v>128.57</v>
      </c>
      <c r="AA5" s="99">
        <v>150.93</v>
      </c>
      <c r="AB5" s="99">
        <v>195.65</v>
      </c>
      <c r="AC5" s="99">
        <v>240.37</v>
      </c>
      <c r="AD5" s="99">
        <v>273.91000000000003</v>
      </c>
      <c r="AE5" s="99">
        <v>438.82</v>
      </c>
      <c r="AF5" s="99">
        <v>1067.69</v>
      </c>
    </row>
    <row r="6" spans="1:32" x14ac:dyDescent="0.25">
      <c r="A6" s="100"/>
      <c r="B6" s="97" t="s">
        <v>18</v>
      </c>
      <c r="C6" s="98" t="s">
        <v>14</v>
      </c>
      <c r="D6" s="106" t="s">
        <v>57</v>
      </c>
      <c r="E6" s="106" t="s">
        <v>57</v>
      </c>
      <c r="F6" s="106" t="s">
        <v>57</v>
      </c>
      <c r="G6" s="106" t="s">
        <v>57</v>
      </c>
      <c r="H6" s="106" t="s">
        <v>57</v>
      </c>
      <c r="I6" s="106" t="s">
        <v>57</v>
      </c>
      <c r="J6" s="106" t="s">
        <v>57</v>
      </c>
      <c r="K6" s="106" t="s">
        <v>57</v>
      </c>
      <c r="L6" s="106" t="s">
        <v>57</v>
      </c>
      <c r="M6" s="106" t="s">
        <v>57</v>
      </c>
      <c r="N6" s="106" t="s">
        <v>57</v>
      </c>
      <c r="O6" s="106" t="s">
        <v>57</v>
      </c>
      <c r="P6" s="106" t="s">
        <v>57</v>
      </c>
      <c r="Q6" s="106" t="s">
        <v>57</v>
      </c>
      <c r="R6" s="106" t="s">
        <v>57</v>
      </c>
      <c r="S6" s="106" t="s">
        <v>57</v>
      </c>
      <c r="T6" s="106" t="s">
        <v>57</v>
      </c>
      <c r="U6" s="106" t="s">
        <v>57</v>
      </c>
      <c r="V6" s="106" t="s">
        <v>57</v>
      </c>
      <c r="W6" s="106" t="s">
        <v>57</v>
      </c>
      <c r="X6" s="106" t="s">
        <v>57</v>
      </c>
      <c r="Y6" s="106" t="s">
        <v>57</v>
      </c>
      <c r="Z6" s="106" t="s">
        <v>57</v>
      </c>
      <c r="AA6" s="106" t="s">
        <v>57</v>
      </c>
      <c r="AB6" s="106" t="s">
        <v>57</v>
      </c>
      <c r="AC6" s="106" t="s">
        <v>57</v>
      </c>
      <c r="AD6" s="106" t="s">
        <v>57</v>
      </c>
      <c r="AE6" s="106" t="s">
        <v>57</v>
      </c>
      <c r="AF6" s="106" t="s">
        <v>57</v>
      </c>
    </row>
    <row r="7" spans="1:32" x14ac:dyDescent="0.25">
      <c r="A7" s="100"/>
      <c r="B7" s="93" t="s">
        <v>117</v>
      </c>
      <c r="C7" s="94" t="s">
        <v>38</v>
      </c>
      <c r="D7" s="95">
        <v>5.2</v>
      </c>
      <c r="E7" s="95">
        <v>9.3000000000000007</v>
      </c>
      <c r="F7" s="95">
        <v>14</v>
      </c>
      <c r="G7" s="95">
        <v>22.7</v>
      </c>
      <c r="H7" s="95">
        <v>30.9</v>
      </c>
      <c r="I7" s="95">
        <v>39.1</v>
      </c>
      <c r="J7" s="95">
        <v>52.5</v>
      </c>
      <c r="K7" s="95">
        <v>56.7</v>
      </c>
      <c r="L7" s="95">
        <v>2.1</v>
      </c>
      <c r="M7" s="95">
        <v>3.1</v>
      </c>
      <c r="N7" s="95">
        <v>3.1</v>
      </c>
      <c r="O7" s="95">
        <v>4.0999999999999996</v>
      </c>
      <c r="P7" s="95">
        <v>5.2</v>
      </c>
      <c r="Q7" s="95">
        <v>5.2</v>
      </c>
      <c r="R7" s="95">
        <v>6.2</v>
      </c>
      <c r="S7" s="95">
        <v>7.2</v>
      </c>
      <c r="T7" s="95">
        <v>9.3000000000000007</v>
      </c>
      <c r="U7" s="95">
        <v>4.0999999999999996</v>
      </c>
      <c r="V7" s="95">
        <v>4.0999999999999996</v>
      </c>
      <c r="W7" s="95">
        <v>5.2</v>
      </c>
      <c r="X7" s="95">
        <v>7.2</v>
      </c>
      <c r="Y7" s="95">
        <v>10.3</v>
      </c>
      <c r="Z7" s="95">
        <v>13.4</v>
      </c>
      <c r="AA7" s="95">
        <v>14.4</v>
      </c>
      <c r="AB7" s="95">
        <v>17.5</v>
      </c>
      <c r="AC7" s="95">
        <v>20.6</v>
      </c>
      <c r="AD7" s="95">
        <v>23.7</v>
      </c>
      <c r="AE7" s="95">
        <v>36.1</v>
      </c>
      <c r="AF7" s="95">
        <v>84.5</v>
      </c>
    </row>
    <row r="8" spans="1:32" x14ac:dyDescent="0.25">
      <c r="A8" s="100"/>
      <c r="B8" s="107" t="s">
        <v>119</v>
      </c>
      <c r="C8" s="98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</row>
    <row r="9" spans="1:32" ht="31.5" x14ac:dyDescent="0.25">
      <c r="A9" s="100" t="s">
        <v>41</v>
      </c>
      <c r="B9" s="103" t="s">
        <v>42</v>
      </c>
      <c r="C9" s="98" t="s">
        <v>43</v>
      </c>
      <c r="D9" s="104">
        <v>1.7</v>
      </c>
      <c r="E9" s="104">
        <v>2.1</v>
      </c>
      <c r="F9" s="104">
        <v>4.3</v>
      </c>
      <c r="G9" s="104">
        <v>7</v>
      </c>
      <c r="H9" s="104">
        <v>9.4</v>
      </c>
      <c r="I9" s="104">
        <v>9.9</v>
      </c>
      <c r="J9" s="104">
        <v>14.5</v>
      </c>
      <c r="K9" s="104">
        <v>16.8</v>
      </c>
      <c r="L9" s="104">
        <v>0.39</v>
      </c>
      <c r="M9" s="104">
        <v>0.56999999999999995</v>
      </c>
      <c r="N9" s="104">
        <v>0.86</v>
      </c>
      <c r="O9" s="104">
        <v>1.4</v>
      </c>
      <c r="P9" s="104">
        <v>1.5</v>
      </c>
      <c r="Q9" s="104">
        <v>1.7</v>
      </c>
      <c r="R9" s="104">
        <v>1.9</v>
      </c>
      <c r="S9" s="104">
        <v>2.2000000000000002</v>
      </c>
      <c r="T9" s="104">
        <v>3.1</v>
      </c>
      <c r="U9" s="104">
        <v>0.86</v>
      </c>
      <c r="V9" s="104">
        <v>0.86</v>
      </c>
      <c r="W9" s="104">
        <v>1.3</v>
      </c>
      <c r="X9" s="104">
        <v>1.9</v>
      </c>
      <c r="Y9" s="104">
        <v>3</v>
      </c>
      <c r="Z9" s="104">
        <v>4.5999999999999996</v>
      </c>
      <c r="AA9" s="104">
        <v>5.4</v>
      </c>
      <c r="AB9" s="104">
        <v>7</v>
      </c>
      <c r="AC9" s="104">
        <v>8.6</v>
      </c>
      <c r="AD9" s="104">
        <v>9.8000000000000007</v>
      </c>
      <c r="AE9" s="104">
        <v>15.7</v>
      </c>
      <c r="AF9" s="104">
        <v>38.200000000000003</v>
      </c>
    </row>
    <row r="10" spans="1:32" x14ac:dyDescent="0.25">
      <c r="A10" s="100"/>
      <c r="B10" s="107" t="s">
        <v>120</v>
      </c>
      <c r="C10" s="98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</row>
    <row r="11" spans="1:32" x14ac:dyDescent="0.25">
      <c r="A11" s="100" t="s">
        <v>46</v>
      </c>
      <c r="B11" s="103" t="s">
        <v>47</v>
      </c>
      <c r="C11" s="98" t="s">
        <v>48</v>
      </c>
      <c r="D11" s="104">
        <v>0.2</v>
      </c>
      <c r="E11" s="104">
        <v>1</v>
      </c>
      <c r="F11" s="104">
        <v>4</v>
      </c>
      <c r="G11" s="104">
        <v>8</v>
      </c>
      <c r="H11" s="104">
        <v>18</v>
      </c>
      <c r="I11" s="104">
        <v>22</v>
      </c>
      <c r="J11" s="104">
        <v>45</v>
      </c>
      <c r="K11" s="104">
        <v>65</v>
      </c>
      <c r="L11" s="104">
        <v>0.2</v>
      </c>
      <c r="M11" s="104">
        <v>0.5</v>
      </c>
      <c r="N11" s="104">
        <v>1.5</v>
      </c>
      <c r="O11" s="104">
        <v>5</v>
      </c>
      <c r="P11" s="104">
        <v>8</v>
      </c>
      <c r="Q11" s="104">
        <v>12.5</v>
      </c>
      <c r="R11" s="104">
        <v>17.5</v>
      </c>
      <c r="S11" s="104">
        <v>22.5</v>
      </c>
      <c r="T11" s="104">
        <v>42.5</v>
      </c>
      <c r="U11" s="104">
        <v>0.2</v>
      </c>
      <c r="V11" s="104">
        <v>0.4</v>
      </c>
      <c r="W11" s="104">
        <v>0.6</v>
      </c>
      <c r="X11" s="104">
        <v>1</v>
      </c>
      <c r="Y11" s="104">
        <v>4</v>
      </c>
      <c r="Z11" s="104">
        <v>8</v>
      </c>
      <c r="AA11" s="104">
        <v>12.5</v>
      </c>
      <c r="AB11" s="104">
        <v>22.5</v>
      </c>
      <c r="AC11" s="104">
        <v>35</v>
      </c>
      <c r="AD11" s="104">
        <v>42.5</v>
      </c>
      <c r="AE11" s="104">
        <v>87.5</v>
      </c>
      <c r="AF11" s="104">
        <v>175</v>
      </c>
    </row>
    <row r="12" spans="1:32" ht="31.5" x14ac:dyDescent="0.25">
      <c r="A12" s="100" t="s">
        <v>49</v>
      </c>
      <c r="B12" s="103" t="s">
        <v>50</v>
      </c>
      <c r="C12" s="98" t="s">
        <v>51</v>
      </c>
      <c r="D12" s="104">
        <v>3.8999999999999998E-3</v>
      </c>
      <c r="E12" s="104">
        <v>9.5999999999999992E-3</v>
      </c>
      <c r="F12" s="104">
        <v>1.29E-2</v>
      </c>
      <c r="G12" s="104">
        <v>1.6799999999999999E-2</v>
      </c>
      <c r="H12" s="104">
        <v>2.47E-2</v>
      </c>
      <c r="I12" s="104">
        <v>3.56E-2</v>
      </c>
      <c r="J12" s="104">
        <v>4.1099999999999998E-2</v>
      </c>
      <c r="K12" s="104">
        <v>6.3200000000000006E-2</v>
      </c>
      <c r="L12" s="104">
        <v>1.4E-3</v>
      </c>
      <c r="M12" s="104">
        <v>1.8E-3</v>
      </c>
      <c r="N12" s="104">
        <v>1.8E-3</v>
      </c>
      <c r="O12" s="104">
        <v>1.9E-3</v>
      </c>
      <c r="P12" s="104">
        <v>2E-3</v>
      </c>
      <c r="Q12" s="104">
        <v>2.2000000000000001E-3</v>
      </c>
      <c r="R12" s="104">
        <v>2.5000000000000001E-3</v>
      </c>
      <c r="S12" s="104">
        <v>2.5000000000000001E-3</v>
      </c>
      <c r="T12" s="104">
        <v>3.8999999999999998E-3</v>
      </c>
      <c r="U12" s="104">
        <v>1.8E-3</v>
      </c>
      <c r="V12" s="104">
        <v>2E-3</v>
      </c>
      <c r="W12" s="104">
        <v>3.8999999999999998E-3</v>
      </c>
      <c r="X12" s="104">
        <v>3.8999999999999998E-3</v>
      </c>
      <c r="Y12" s="104">
        <v>4.7000000000000002E-3</v>
      </c>
      <c r="Z12" s="104">
        <v>4.4000000000000003E-3</v>
      </c>
      <c r="AA12" s="104">
        <v>4.4000000000000003E-3</v>
      </c>
      <c r="AB12" s="104">
        <v>4.4000000000000003E-3</v>
      </c>
      <c r="AC12" s="104">
        <v>4.4000000000000003E-3</v>
      </c>
      <c r="AD12" s="104">
        <v>4.4000000000000003E-3</v>
      </c>
      <c r="AE12" s="104">
        <v>5.0000000000000001E-3</v>
      </c>
      <c r="AF12" s="104">
        <v>7.0000000000000001E-3</v>
      </c>
    </row>
    <row r="13" spans="1:32" ht="31.5" x14ac:dyDescent="0.25">
      <c r="A13" s="100" t="s">
        <v>52</v>
      </c>
      <c r="B13" s="103" t="s">
        <v>53</v>
      </c>
      <c r="C13" s="98" t="s">
        <v>51</v>
      </c>
      <c r="D13" s="104">
        <v>1.7000000000000001E-4</v>
      </c>
      <c r="E13" s="104">
        <v>4.2999999999999999E-4</v>
      </c>
      <c r="F13" s="104">
        <v>5.4000000000000001E-4</v>
      </c>
      <c r="G13" s="104">
        <v>7.6000000000000004E-4</v>
      </c>
      <c r="H13" s="104">
        <v>8.8999999999999995E-4</v>
      </c>
      <c r="I13" s="104">
        <v>1.5E-3</v>
      </c>
      <c r="J13" s="104">
        <v>1.9E-3</v>
      </c>
      <c r="K13" s="104">
        <v>2.3E-3</v>
      </c>
      <c r="L13" s="104">
        <v>8.0000000000000007E-5</v>
      </c>
      <c r="M13" s="104">
        <v>1E-4</v>
      </c>
      <c r="N13" s="104">
        <v>1E-4</v>
      </c>
      <c r="O13" s="104">
        <v>1.2999999999999999E-4</v>
      </c>
      <c r="P13" s="104">
        <v>1.4999999999999999E-4</v>
      </c>
      <c r="Q13" s="104">
        <v>1.7000000000000001E-4</v>
      </c>
      <c r="R13" s="104">
        <v>1.8000000000000001E-4</v>
      </c>
      <c r="S13" s="104">
        <v>1.8000000000000001E-4</v>
      </c>
      <c r="T13" s="104">
        <v>2.3000000000000001E-4</v>
      </c>
      <c r="U13" s="104">
        <v>1.1E-4</v>
      </c>
      <c r="V13" s="104">
        <v>1.4999999999999999E-4</v>
      </c>
      <c r="W13" s="104">
        <v>2.3000000000000001E-4</v>
      </c>
      <c r="X13" s="104">
        <v>2.4000000000000001E-4</v>
      </c>
      <c r="Y13" s="104">
        <v>2.5999999999999998E-4</v>
      </c>
      <c r="Z13" s="104">
        <v>2.5999999999999998E-4</v>
      </c>
      <c r="AA13" s="104">
        <v>2.5999999999999998E-4</v>
      </c>
      <c r="AB13" s="104">
        <v>2.3000000000000001E-4</v>
      </c>
      <c r="AC13" s="104">
        <v>2.3000000000000001E-4</v>
      </c>
      <c r="AD13" s="104">
        <v>2.7E-4</v>
      </c>
      <c r="AE13" s="104">
        <v>2.9999999999999997E-4</v>
      </c>
      <c r="AF13" s="104">
        <v>3.6000000000000002E-4</v>
      </c>
    </row>
    <row r="14" spans="1:32" x14ac:dyDescent="0.25">
      <c r="A14" s="108" t="s">
        <v>54</v>
      </c>
      <c r="B14" s="109" t="s">
        <v>55</v>
      </c>
      <c r="C14" s="98" t="s">
        <v>56</v>
      </c>
      <c r="D14" s="110">
        <v>3.1</v>
      </c>
      <c r="E14" s="110">
        <v>8.8000000000000007</v>
      </c>
      <c r="F14" s="110">
        <v>15.8</v>
      </c>
      <c r="G14" s="110">
        <v>46.9</v>
      </c>
      <c r="H14" s="110">
        <v>55.8</v>
      </c>
      <c r="I14" s="110">
        <v>111</v>
      </c>
      <c r="J14" s="110">
        <v>190</v>
      </c>
      <c r="K14" s="110">
        <v>293</v>
      </c>
      <c r="L14" s="110">
        <v>1.3</v>
      </c>
      <c r="M14" s="110">
        <v>1.7</v>
      </c>
      <c r="N14" s="110">
        <v>1.7</v>
      </c>
      <c r="O14" s="110">
        <v>2.1</v>
      </c>
      <c r="P14" s="110">
        <v>2.5</v>
      </c>
      <c r="Q14" s="110">
        <v>2.7</v>
      </c>
      <c r="R14" s="110">
        <v>2.9</v>
      </c>
      <c r="S14" s="110">
        <v>2.9</v>
      </c>
      <c r="T14" s="110">
        <v>4.7</v>
      </c>
      <c r="U14" s="110">
        <v>1.9</v>
      </c>
      <c r="V14" s="110">
        <v>2.4</v>
      </c>
      <c r="W14" s="110">
        <v>4.0999999999999996</v>
      </c>
      <c r="X14" s="110">
        <v>4.7</v>
      </c>
      <c r="Y14" s="110">
        <v>4.7</v>
      </c>
      <c r="Z14" s="110">
        <v>4.8</v>
      </c>
      <c r="AA14" s="110">
        <v>4.8</v>
      </c>
      <c r="AB14" s="110">
        <v>4.8</v>
      </c>
      <c r="AC14" s="110">
        <v>4.8</v>
      </c>
      <c r="AD14" s="110">
        <v>4.8</v>
      </c>
      <c r="AE14" s="110">
        <v>5.9</v>
      </c>
      <c r="AF14" s="110">
        <v>7.8</v>
      </c>
    </row>
  </sheetData>
  <printOptions horizontalCentered="1"/>
  <pageMargins left="0.78740157480314965" right="0.59055118110236227" top="0.59055118110236227" bottom="0.59055118110236227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O31"/>
  <sheetViews>
    <sheetView view="pageBreakPreview" topLeftCell="A8" zoomScaleNormal="100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x14ac:dyDescent="0.25">
      <c r="A8" s="23" t="s">
        <v>61</v>
      </c>
      <c r="B8" s="135" t="s">
        <v>62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с внутренней трубчаткой вместимостью от 1 м3 до 5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8.7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351.90999999999997</v>
      </c>
      <c r="G14" s="36"/>
      <c r="H14" s="35">
        <f>H15+H16+H18</f>
        <v>5121.7699999999995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160.30000000000001</v>
      </c>
      <c r="G15" s="41"/>
      <c r="H15" s="40">
        <f>H$21</f>
        <v>3978.66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4.5999999999999996</v>
      </c>
      <c r="G16" s="41"/>
      <c r="H16" s="40">
        <f>H$25</f>
        <v>38.06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0.39</v>
      </c>
      <c r="G17" s="45"/>
      <c r="H17" s="44">
        <f>H$26</f>
        <v>9.59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187.01</v>
      </c>
      <c r="G18" s="41"/>
      <c r="H18" s="40">
        <f>H31</f>
        <v>1105.0499999999997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14</v>
      </c>
      <c r="E20" s="51">
        <f>ROUND(11.45*1,2)</f>
        <v>11.45</v>
      </c>
      <c r="F20" s="51">
        <f>ROUND($D20*E20,2)</f>
        <v>160.30000000000001</v>
      </c>
      <c r="G20" s="51">
        <f>ROUND(24.82*E20,2)</f>
        <v>284.19</v>
      </c>
      <c r="H20" s="51">
        <f>ROUND($D20*G20,2)</f>
        <v>3978.66</v>
      </c>
    </row>
    <row r="21" spans="1:11" x14ac:dyDescent="0.25">
      <c r="A21" s="54"/>
      <c r="B21" s="17" t="s">
        <v>39</v>
      </c>
      <c r="C21" s="55"/>
      <c r="D21" s="56">
        <f>SUM(D20:D20)</f>
        <v>14</v>
      </c>
      <c r="E21" s="57"/>
      <c r="F21" s="57">
        <f>SUM(F20:F20)</f>
        <v>160.30000000000001</v>
      </c>
      <c r="G21" s="57"/>
      <c r="H21" s="57">
        <f>SUM(H20:H20)</f>
        <v>3978.66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4.3</v>
      </c>
      <c r="E23" s="51">
        <v>1.07</v>
      </c>
      <c r="F23" s="51">
        <f>ROUND($D23*E23,2)</f>
        <v>4.5999999999999996</v>
      </c>
      <c r="G23" s="51">
        <v>8.85</v>
      </c>
      <c r="H23" s="51">
        <f>ROUND($D23*G23,2)</f>
        <v>38.06</v>
      </c>
    </row>
    <row r="24" spans="1:11" x14ac:dyDescent="0.25">
      <c r="B24" s="26" t="s">
        <v>44</v>
      </c>
      <c r="E24" s="51">
        <v>0.09</v>
      </c>
      <c r="F24" s="51">
        <f>ROUND($D23*E24,2)</f>
        <v>0.39</v>
      </c>
      <c r="G24" s="51">
        <v>2.23</v>
      </c>
      <c r="H24" s="51">
        <f>ROUND($D23*G24,2)</f>
        <v>9.59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4.5999999999999996</v>
      </c>
      <c r="G25" s="57"/>
      <c r="H25" s="57">
        <f>SUM(H22:H24)-H26</f>
        <v>38.06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0.39</v>
      </c>
      <c r="G26" s="57"/>
      <c r="H26" s="57">
        <f>SUMIF($C22:$C24,"",H22:H24)</f>
        <v>9.59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4</v>
      </c>
      <c r="E28" s="51">
        <v>7.07</v>
      </c>
      <c r="F28" s="51">
        <f>ROUND($D28*E28,2)</f>
        <v>28.28</v>
      </c>
      <c r="G28" s="51">
        <v>35.25</v>
      </c>
      <c r="H28" s="51">
        <f>ROUND($D28*G28,2)</f>
        <v>141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1.29E-2</v>
      </c>
      <c r="E29" s="51">
        <v>11496.55</v>
      </c>
      <c r="F29" s="51">
        <f>ROUND($D29*E29,2)</f>
        <v>148.31</v>
      </c>
      <c r="G29" s="51">
        <v>71195.91</v>
      </c>
      <c r="H29" s="51">
        <f>ROUND($D29*G29,2)</f>
        <v>918.43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5.4000000000000001E-4</v>
      </c>
      <c r="E30" s="51">
        <v>19291.41</v>
      </c>
      <c r="F30" s="51">
        <f>ROUND($D30*E30,2)</f>
        <v>10.42</v>
      </c>
      <c r="G30" s="51">
        <v>84487.85</v>
      </c>
      <c r="H30" s="51">
        <f>ROUND($D30*G30,2)</f>
        <v>45.62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187.01</v>
      </c>
      <c r="G31" s="57"/>
      <c r="H31" s="57">
        <f>SUM(H28:H30)</f>
        <v>1105.0499999999997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O31"/>
  <sheetViews>
    <sheetView view="pageBreakPreview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x14ac:dyDescent="0.25">
      <c r="A8" s="23" t="s">
        <v>63</v>
      </c>
      <c r="B8" s="135" t="s">
        <v>64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с внутренней трубчаткой вместимостью от 5 м3 до 10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7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531.77</v>
      </c>
      <c r="G14" s="36"/>
      <c r="H14" s="35">
        <f>H15+H16+H18</f>
        <v>8055.36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259.92</v>
      </c>
      <c r="G15" s="41"/>
      <c r="H15" s="40">
        <f>H$21</f>
        <v>6451.11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7.4900000000000011</v>
      </c>
      <c r="G16" s="41"/>
      <c r="H16" s="40">
        <f>H$25</f>
        <v>61.95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0.63</v>
      </c>
      <c r="G17" s="45"/>
      <c r="H17" s="44">
        <f>H$26</f>
        <v>15.61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264.36</v>
      </c>
      <c r="G18" s="41"/>
      <c r="H18" s="40">
        <f>H31</f>
        <v>1542.3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22.7</v>
      </c>
      <c r="E20" s="51">
        <f>ROUND(11.45*1,2)</f>
        <v>11.45</v>
      </c>
      <c r="F20" s="51">
        <f>ROUND($D20*E20,2)</f>
        <v>259.92</v>
      </c>
      <c r="G20" s="51">
        <f>ROUND(24.82*E20,2)</f>
        <v>284.19</v>
      </c>
      <c r="H20" s="51">
        <f>ROUND($D20*G20,2)</f>
        <v>6451.11</v>
      </c>
    </row>
    <row r="21" spans="1:11" x14ac:dyDescent="0.25">
      <c r="A21" s="54"/>
      <c r="B21" s="17" t="s">
        <v>39</v>
      </c>
      <c r="C21" s="55"/>
      <c r="D21" s="56">
        <f>SUM(D20:D20)</f>
        <v>22.7</v>
      </c>
      <c r="E21" s="57"/>
      <c r="F21" s="57">
        <f>SUM(F20:F20)</f>
        <v>259.92</v>
      </c>
      <c r="G21" s="57"/>
      <c r="H21" s="57">
        <f>SUM(H20:H20)</f>
        <v>6451.11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7</v>
      </c>
      <c r="E23" s="51">
        <v>1.07</v>
      </c>
      <c r="F23" s="51">
        <f>ROUND($D23*E23,2)</f>
        <v>7.49</v>
      </c>
      <c r="G23" s="51">
        <v>8.85</v>
      </c>
      <c r="H23" s="51">
        <f>ROUND($D23*G23,2)</f>
        <v>61.95</v>
      </c>
    </row>
    <row r="24" spans="1:11" x14ac:dyDescent="0.25">
      <c r="B24" s="26" t="s">
        <v>44</v>
      </c>
      <c r="E24" s="51">
        <v>0.09</v>
      </c>
      <c r="F24" s="51">
        <f>ROUND($D23*E24,2)</f>
        <v>0.63</v>
      </c>
      <c r="G24" s="51">
        <v>2.23</v>
      </c>
      <c r="H24" s="51">
        <f>ROUND($D23*G24,2)</f>
        <v>15.61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7.4900000000000011</v>
      </c>
      <c r="G25" s="57"/>
      <c r="H25" s="57">
        <f>SUM(H22:H24)-H26</f>
        <v>61.95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0.63</v>
      </c>
      <c r="G26" s="57"/>
      <c r="H26" s="57">
        <f>SUMIF($C22:$C24,"",H22:H24)</f>
        <v>15.61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8</v>
      </c>
      <c r="E28" s="51">
        <v>7.07</v>
      </c>
      <c r="F28" s="51">
        <f>ROUND($D28*E28,2)</f>
        <v>56.56</v>
      </c>
      <c r="G28" s="51">
        <v>35.25</v>
      </c>
      <c r="H28" s="51">
        <f>ROUND($D28*G28,2)</f>
        <v>282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1.6799999999999999E-2</v>
      </c>
      <c r="E29" s="51">
        <v>11496.55</v>
      </c>
      <c r="F29" s="51">
        <f>ROUND($D29*E29,2)</f>
        <v>193.14</v>
      </c>
      <c r="G29" s="51">
        <v>71195.91</v>
      </c>
      <c r="H29" s="51">
        <f>ROUND($D29*G29,2)</f>
        <v>1196.0899999999999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7.6000000000000004E-4</v>
      </c>
      <c r="E30" s="51">
        <v>19291.41</v>
      </c>
      <c r="F30" s="51">
        <f>ROUND($D30*E30,2)</f>
        <v>14.66</v>
      </c>
      <c r="G30" s="51">
        <v>84487.85</v>
      </c>
      <c r="H30" s="51">
        <f>ROUND($D30*G30,2)</f>
        <v>64.209999999999994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264.36</v>
      </c>
      <c r="G31" s="57"/>
      <c r="H31" s="57">
        <f>SUM(H28:H30)</f>
        <v>1542.3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O31"/>
  <sheetViews>
    <sheetView view="pageBreakPreview" topLeftCell="A7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x14ac:dyDescent="0.25">
      <c r="A8" s="23" t="s">
        <v>65</v>
      </c>
      <c r="B8" s="135" t="s">
        <v>66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с внутренней трубчаткой вместимостью от 10 м3 до 20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0.2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792.26</v>
      </c>
      <c r="G14" s="36"/>
      <c r="H14" s="35">
        <f>H15+H16+H18</f>
        <v>11332.89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353.81</v>
      </c>
      <c r="G15" s="41"/>
      <c r="H15" s="40">
        <f>H$21</f>
        <v>8781.4699999999993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10.06</v>
      </c>
      <c r="G16" s="41"/>
      <c r="H16" s="40">
        <f>H$25</f>
        <v>83.19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0.85</v>
      </c>
      <c r="G17" s="45"/>
      <c r="H17" s="44">
        <f>H$26</f>
        <v>20.96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428.39</v>
      </c>
      <c r="G18" s="41"/>
      <c r="H18" s="40">
        <f>H31</f>
        <v>2468.23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30.9</v>
      </c>
      <c r="E20" s="51">
        <f>ROUND(11.45*1,2)</f>
        <v>11.45</v>
      </c>
      <c r="F20" s="51">
        <f>ROUND($D20*E20,2)</f>
        <v>353.81</v>
      </c>
      <c r="G20" s="51">
        <f>ROUND(24.82*E20,2)</f>
        <v>284.19</v>
      </c>
      <c r="H20" s="51">
        <f>ROUND($D20*G20,2)</f>
        <v>8781.4699999999993</v>
      </c>
    </row>
    <row r="21" spans="1:11" x14ac:dyDescent="0.25">
      <c r="A21" s="54"/>
      <c r="B21" s="17" t="s">
        <v>39</v>
      </c>
      <c r="C21" s="55"/>
      <c r="D21" s="56">
        <f>SUM(D20:D20)</f>
        <v>30.9</v>
      </c>
      <c r="E21" s="57"/>
      <c r="F21" s="57">
        <f>SUM(F20:F20)</f>
        <v>353.81</v>
      </c>
      <c r="G21" s="57"/>
      <c r="H21" s="57">
        <f>SUM(H20:H20)</f>
        <v>8781.4699999999993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9.4</v>
      </c>
      <c r="E23" s="51">
        <v>1.07</v>
      </c>
      <c r="F23" s="51">
        <f>ROUND($D23*E23,2)</f>
        <v>10.06</v>
      </c>
      <c r="G23" s="51">
        <v>8.85</v>
      </c>
      <c r="H23" s="51">
        <f>ROUND($D23*G23,2)</f>
        <v>83.19</v>
      </c>
    </row>
    <row r="24" spans="1:11" x14ac:dyDescent="0.25">
      <c r="B24" s="26" t="s">
        <v>44</v>
      </c>
      <c r="E24" s="51">
        <v>0.09</v>
      </c>
      <c r="F24" s="51">
        <f>ROUND($D23*E24,2)</f>
        <v>0.85</v>
      </c>
      <c r="G24" s="51">
        <v>2.23</v>
      </c>
      <c r="H24" s="51">
        <f>ROUND($D23*G24,2)</f>
        <v>20.96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10.06</v>
      </c>
      <c r="G25" s="57"/>
      <c r="H25" s="57">
        <f>SUM(H22:H24)-H26</f>
        <v>83.19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0.85</v>
      </c>
      <c r="G26" s="57"/>
      <c r="H26" s="57">
        <f>SUMIF($C22:$C24,"",H22:H24)</f>
        <v>20.96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18</v>
      </c>
      <c r="E28" s="51">
        <v>7.07</v>
      </c>
      <c r="F28" s="51">
        <f>ROUND($D28*E28,2)</f>
        <v>127.26</v>
      </c>
      <c r="G28" s="51">
        <v>35.25</v>
      </c>
      <c r="H28" s="51">
        <f>ROUND($D28*G28,2)</f>
        <v>634.5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2.47E-2</v>
      </c>
      <c r="E29" s="51">
        <v>11496.55</v>
      </c>
      <c r="F29" s="51">
        <f>ROUND($D29*E29,2)</f>
        <v>283.95999999999998</v>
      </c>
      <c r="G29" s="51">
        <v>71195.91</v>
      </c>
      <c r="H29" s="51">
        <f>ROUND($D29*G29,2)</f>
        <v>1758.54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8.8999999999999995E-4</v>
      </c>
      <c r="E30" s="51">
        <v>19291.41</v>
      </c>
      <c r="F30" s="51">
        <f>ROUND($D30*E30,2)</f>
        <v>17.170000000000002</v>
      </c>
      <c r="G30" s="51">
        <v>84487.85</v>
      </c>
      <c r="H30" s="51">
        <f>ROUND($D30*G30,2)</f>
        <v>75.19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428.39</v>
      </c>
      <c r="G31" s="57"/>
      <c r="H31" s="57">
        <f>SUM(H28:H30)</f>
        <v>2468.23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O31"/>
  <sheetViews>
    <sheetView view="pageBreakPreview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x14ac:dyDescent="0.25">
      <c r="A8" s="23" t="s">
        <v>67</v>
      </c>
      <c r="B8" s="135" t="s">
        <v>68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с внутренней трубчаткой вместимостью от 20 м3 до 30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0.2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1052.05</v>
      </c>
      <c r="G14" s="36"/>
      <c r="H14" s="35">
        <f>H15+H16+H18</f>
        <v>14636.25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447.7</v>
      </c>
      <c r="G15" s="41"/>
      <c r="H15" s="40">
        <f>H$21</f>
        <v>11111.83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10.59</v>
      </c>
      <c r="G16" s="41"/>
      <c r="H16" s="40">
        <f>H$25</f>
        <v>87.62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0.89</v>
      </c>
      <c r="G17" s="45"/>
      <c r="H17" s="44">
        <f>H$26</f>
        <v>22.08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593.76</v>
      </c>
      <c r="G18" s="41"/>
      <c r="H18" s="40">
        <f>H31</f>
        <v>3436.8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39.1</v>
      </c>
      <c r="E20" s="51">
        <f>ROUND(11.45*1,2)</f>
        <v>11.45</v>
      </c>
      <c r="F20" s="51">
        <f>ROUND($D20*E20,2)</f>
        <v>447.7</v>
      </c>
      <c r="G20" s="51">
        <f>ROUND(24.82*E20,2)</f>
        <v>284.19</v>
      </c>
      <c r="H20" s="51">
        <f>ROUND($D20*G20,2)</f>
        <v>11111.83</v>
      </c>
    </row>
    <row r="21" spans="1:11" x14ac:dyDescent="0.25">
      <c r="A21" s="54"/>
      <c r="B21" s="17" t="s">
        <v>39</v>
      </c>
      <c r="C21" s="55"/>
      <c r="D21" s="56">
        <f>SUM(D20:D20)</f>
        <v>39.1</v>
      </c>
      <c r="E21" s="57"/>
      <c r="F21" s="57">
        <f>SUM(F20:F20)</f>
        <v>447.7</v>
      </c>
      <c r="G21" s="57"/>
      <c r="H21" s="57">
        <f>SUM(H20:H20)</f>
        <v>11111.83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9.9</v>
      </c>
      <c r="E23" s="51">
        <v>1.07</v>
      </c>
      <c r="F23" s="51">
        <f>ROUND($D23*E23,2)</f>
        <v>10.59</v>
      </c>
      <c r="G23" s="51">
        <v>8.85</v>
      </c>
      <c r="H23" s="51">
        <f>ROUND($D23*G23,2)</f>
        <v>87.62</v>
      </c>
    </row>
    <row r="24" spans="1:11" x14ac:dyDescent="0.25">
      <c r="B24" s="26" t="s">
        <v>44</v>
      </c>
      <c r="E24" s="51">
        <v>0.09</v>
      </c>
      <c r="F24" s="51">
        <f>ROUND($D23*E24,2)</f>
        <v>0.89</v>
      </c>
      <c r="G24" s="51">
        <v>2.23</v>
      </c>
      <c r="H24" s="51">
        <f>ROUND($D23*G24,2)</f>
        <v>22.08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10.59</v>
      </c>
      <c r="G25" s="57"/>
      <c r="H25" s="57">
        <f>SUM(H22:H24)-H26</f>
        <v>87.62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0.89</v>
      </c>
      <c r="G26" s="57"/>
      <c r="H26" s="57">
        <f>SUMIF($C22:$C24,"",H22:H24)</f>
        <v>22.08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22</v>
      </c>
      <c r="E28" s="51">
        <v>7.07</v>
      </c>
      <c r="F28" s="51">
        <f>ROUND($D28*E28,2)</f>
        <v>155.54</v>
      </c>
      <c r="G28" s="51">
        <v>35.25</v>
      </c>
      <c r="H28" s="51">
        <f>ROUND($D28*G28,2)</f>
        <v>775.5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3.56E-2</v>
      </c>
      <c r="E29" s="51">
        <v>11496.55</v>
      </c>
      <c r="F29" s="51">
        <f>ROUND($D29*E29,2)</f>
        <v>409.28</v>
      </c>
      <c r="G29" s="51">
        <v>71195.91</v>
      </c>
      <c r="H29" s="51">
        <f>ROUND($D29*G29,2)</f>
        <v>2534.5700000000002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1.5E-3</v>
      </c>
      <c r="E30" s="51">
        <v>19291.41</v>
      </c>
      <c r="F30" s="51">
        <f>ROUND($D30*E30,2)</f>
        <v>28.94</v>
      </c>
      <c r="G30" s="51">
        <v>84487.85</v>
      </c>
      <c r="H30" s="51">
        <f>ROUND($D30*G30,2)</f>
        <v>126.73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593.76</v>
      </c>
      <c r="G31" s="57"/>
      <c r="H31" s="57">
        <f>SUM(H28:H30)</f>
        <v>3436.8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O31"/>
  <sheetViews>
    <sheetView view="pageBreakPreview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x14ac:dyDescent="0.25">
      <c r="A8" s="23" t="s">
        <v>69</v>
      </c>
      <c r="B8" s="135" t="s">
        <v>70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с внутренней трубчаткой вместимостью от 30 м3 до 50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58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1443.96</v>
      </c>
      <c r="G14" s="36"/>
      <c r="H14" s="35">
        <f>H15+H16+H18</f>
        <v>19721.239999999998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601.13</v>
      </c>
      <c r="G15" s="41"/>
      <c r="H15" s="40">
        <f>H$21</f>
        <v>14919.98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15.519999999999998</v>
      </c>
      <c r="G16" s="41"/>
      <c r="H16" s="40">
        <f>H$25</f>
        <v>128.33000000000001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1.31</v>
      </c>
      <c r="G17" s="45"/>
      <c r="H17" s="44">
        <f>H$26</f>
        <v>32.340000000000003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827.31</v>
      </c>
      <c r="G18" s="41"/>
      <c r="H18" s="40">
        <f>H31</f>
        <v>4672.9299999999994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52.5</v>
      </c>
      <c r="E20" s="51">
        <f>ROUND(11.45*1,2)</f>
        <v>11.45</v>
      </c>
      <c r="F20" s="51">
        <f>ROUND($D20*E20,2)</f>
        <v>601.13</v>
      </c>
      <c r="G20" s="51">
        <f>ROUND(24.82*E20,2)</f>
        <v>284.19</v>
      </c>
      <c r="H20" s="51">
        <f>ROUND($D20*G20,2)</f>
        <v>14919.98</v>
      </c>
    </row>
    <row r="21" spans="1:11" x14ac:dyDescent="0.25">
      <c r="A21" s="54"/>
      <c r="B21" s="17" t="s">
        <v>39</v>
      </c>
      <c r="C21" s="55"/>
      <c r="D21" s="56">
        <f>SUM(D20:D20)</f>
        <v>52.5</v>
      </c>
      <c r="E21" s="57"/>
      <c r="F21" s="57">
        <f>SUM(F20:F20)</f>
        <v>601.13</v>
      </c>
      <c r="G21" s="57"/>
      <c r="H21" s="57">
        <f>SUM(H20:H20)</f>
        <v>14919.98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14.5</v>
      </c>
      <c r="E23" s="51">
        <v>1.07</v>
      </c>
      <c r="F23" s="51">
        <f>ROUND($D23*E23,2)</f>
        <v>15.52</v>
      </c>
      <c r="G23" s="51">
        <v>8.85</v>
      </c>
      <c r="H23" s="51">
        <f>ROUND($D23*G23,2)</f>
        <v>128.33000000000001</v>
      </c>
    </row>
    <row r="24" spans="1:11" x14ac:dyDescent="0.25">
      <c r="B24" s="26" t="s">
        <v>44</v>
      </c>
      <c r="E24" s="51">
        <v>0.09</v>
      </c>
      <c r="F24" s="51">
        <f>ROUND($D23*E24,2)</f>
        <v>1.31</v>
      </c>
      <c r="G24" s="51">
        <v>2.23</v>
      </c>
      <c r="H24" s="51">
        <f>ROUND($D23*G24,2)</f>
        <v>32.340000000000003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15.519999999999998</v>
      </c>
      <c r="G25" s="57"/>
      <c r="H25" s="57">
        <f>SUM(H22:H24)-H26</f>
        <v>128.33000000000001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1.31</v>
      </c>
      <c r="G26" s="57"/>
      <c r="H26" s="57">
        <f>SUMIF($C22:$C24,"",H22:H24)</f>
        <v>32.340000000000003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45</v>
      </c>
      <c r="E28" s="51">
        <v>7.07</v>
      </c>
      <c r="F28" s="51">
        <f>ROUND($D28*E28,2)</f>
        <v>318.14999999999998</v>
      </c>
      <c r="G28" s="51">
        <v>35.25</v>
      </c>
      <c r="H28" s="51">
        <f>ROUND($D28*G28,2)</f>
        <v>1586.25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4.1099999999999998E-2</v>
      </c>
      <c r="E29" s="51">
        <v>11496.55</v>
      </c>
      <c r="F29" s="51">
        <f>ROUND($D29*E29,2)</f>
        <v>472.51</v>
      </c>
      <c r="G29" s="51">
        <v>71195.91</v>
      </c>
      <c r="H29" s="51">
        <f>ROUND($D29*G29,2)</f>
        <v>2926.15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1.9E-3</v>
      </c>
      <c r="E30" s="51">
        <v>19291.41</v>
      </c>
      <c r="F30" s="51">
        <f>ROUND($D30*E30,2)</f>
        <v>36.65</v>
      </c>
      <c r="G30" s="51">
        <v>84487.85</v>
      </c>
      <c r="H30" s="51">
        <f>ROUND($D30*G30,2)</f>
        <v>160.53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827.31</v>
      </c>
      <c r="G31" s="57"/>
      <c r="H31" s="57">
        <f>SUM(H28:H30)</f>
        <v>4672.9299999999994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O31"/>
  <sheetViews>
    <sheetView view="pageBreakPreview" topLeftCell="A7" zoomScaleNormal="85" zoomScaleSheetLayoutView="100" workbookViewId="0">
      <selection activeCell="F14" sqref="F14:F18"/>
    </sheetView>
  </sheetViews>
  <sheetFormatPr defaultRowHeight="15.75" x14ac:dyDescent="0.25"/>
  <cols>
    <col min="1" max="1" width="12.5703125" style="53" customWidth="1"/>
    <col min="2" max="2" width="44.7109375" style="26" bestFit="1" customWidth="1"/>
    <col min="3" max="3" width="12" style="49" customWidth="1"/>
    <col min="4" max="4" width="10.85546875" style="50" customWidth="1"/>
    <col min="5" max="5" width="10.7109375" style="51" customWidth="1"/>
    <col min="6" max="6" width="17.140625" style="51" customWidth="1"/>
    <col min="7" max="7" width="11.28515625" style="51" customWidth="1"/>
    <col min="8" max="8" width="17.140625" style="51" customWidth="1"/>
    <col min="9" max="9" width="11.7109375" style="18" customWidth="1"/>
    <col min="10" max="10" width="136.42578125" style="18" hidden="1" customWidth="1"/>
    <col min="11" max="11" width="123.85546875" style="20" hidden="1" customWidth="1"/>
    <col min="12" max="14" width="9.140625" style="18"/>
    <col min="15" max="15" width="9.140625" style="19"/>
    <col min="16" max="16384" width="9.140625" style="18"/>
  </cols>
  <sheetData>
    <row r="1" spans="1:11" x14ac:dyDescent="0.25">
      <c r="A1" s="135" t="s">
        <v>29</v>
      </c>
      <c r="B1" s="135"/>
      <c r="C1" s="135"/>
      <c r="D1" s="135"/>
      <c r="E1" s="135"/>
      <c r="F1" s="135"/>
      <c r="G1" s="135"/>
      <c r="H1" s="135"/>
      <c r="I1" s="17"/>
      <c r="J1" s="17" t="str">
        <f t="shared" ref="J1:J4" si="0">A1</f>
        <v>Сборник 37. Оборудование общего назначения</v>
      </c>
      <c r="K1" s="17"/>
    </row>
    <row r="2" spans="1:11" x14ac:dyDescent="0.25">
      <c r="A2" s="135" t="s">
        <v>30</v>
      </c>
      <c r="B2" s="135"/>
      <c r="C2" s="135"/>
      <c r="D2" s="135"/>
      <c r="E2" s="135"/>
      <c r="F2" s="135"/>
      <c r="G2" s="135"/>
      <c r="H2" s="135"/>
      <c r="I2" s="17"/>
      <c r="J2" s="17" t="str">
        <f t="shared" si="0"/>
        <v>Отдел 1.1. Монтаж оборудования общего назначения</v>
      </c>
      <c r="K2" s="17"/>
    </row>
    <row r="3" spans="1:11" x14ac:dyDescent="0.25">
      <c r="A3" s="135" t="s">
        <v>31</v>
      </c>
      <c r="B3" s="135"/>
      <c r="C3" s="135"/>
      <c r="D3" s="135"/>
      <c r="E3" s="135"/>
      <c r="F3" s="135"/>
      <c r="G3" s="135"/>
      <c r="H3" s="135"/>
      <c r="I3" s="17"/>
      <c r="J3" s="17" t="str">
        <f t="shared" si="0"/>
        <v>Раздел 1.1.3. Гидравлические испытания сосудов и аппаратов</v>
      </c>
      <c r="K3" s="17"/>
    </row>
    <row r="4" spans="1:11" x14ac:dyDescent="0.25">
      <c r="A4" s="135" t="s">
        <v>32</v>
      </c>
      <c r="B4" s="135"/>
      <c r="C4" s="135"/>
      <c r="D4" s="135"/>
      <c r="E4" s="135"/>
      <c r="F4" s="135"/>
      <c r="G4" s="135"/>
      <c r="H4" s="135"/>
      <c r="I4" s="17"/>
      <c r="J4" s="17" t="str">
        <f t="shared" si="0"/>
        <v>Таблица 37-5. Гидравлические испытания сосудов и аппаратов</v>
      </c>
      <c r="K4" s="17"/>
    </row>
    <row r="5" spans="1:11" x14ac:dyDescent="0.25">
      <c r="A5" s="17"/>
      <c r="B5" s="17"/>
      <c r="C5" s="17"/>
      <c r="D5" s="17"/>
      <c r="E5" s="17"/>
      <c r="F5" s="17"/>
      <c r="G5" s="18"/>
      <c r="H5" s="18"/>
    </row>
    <row r="6" spans="1:11" x14ac:dyDescent="0.25">
      <c r="A6" s="136" t="s">
        <v>20</v>
      </c>
      <c r="B6" s="136"/>
      <c r="C6" s="136"/>
      <c r="D6" s="136"/>
      <c r="E6" s="136"/>
      <c r="F6" s="136"/>
      <c r="G6" s="136"/>
      <c r="H6" s="136"/>
      <c r="I6" s="21"/>
      <c r="J6" s="21"/>
      <c r="K6" s="22"/>
    </row>
    <row r="7" spans="1:1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 x14ac:dyDescent="0.25">
      <c r="A8" s="23" t="s">
        <v>71</v>
      </c>
      <c r="B8" s="135" t="s">
        <v>72</v>
      </c>
      <c r="C8" s="135"/>
      <c r="D8" s="135"/>
      <c r="E8" s="135"/>
      <c r="F8" s="135"/>
      <c r="G8" s="135"/>
      <c r="H8" s="135"/>
      <c r="I8" s="17"/>
      <c r="J8" s="17"/>
      <c r="K8" s="17" t="str">
        <f>B8</f>
        <v>Гидравлическое испытание аппарата с внутренней трубчаткой вместимостью от 50 м3 до 70 м3</v>
      </c>
    </row>
    <row r="9" spans="1:11" x14ac:dyDescent="0.25">
      <c r="A9" s="24"/>
      <c r="B9" s="18"/>
      <c r="C9" s="25"/>
      <c r="D9" s="18"/>
      <c r="E9" s="18"/>
      <c r="F9" s="18"/>
      <c r="G9" s="18"/>
      <c r="H9" s="18"/>
      <c r="K9" s="26">
        <f>B9</f>
        <v>0</v>
      </c>
    </row>
    <row r="10" spans="1:11" x14ac:dyDescent="0.25">
      <c r="A10" s="24" t="s">
        <v>35</v>
      </c>
      <c r="B10" s="27"/>
      <c r="C10" s="25"/>
      <c r="D10" s="18"/>
      <c r="E10" s="18"/>
      <c r="F10" s="18"/>
      <c r="G10" s="18"/>
      <c r="H10" s="18"/>
    </row>
    <row r="11" spans="1:11" ht="46.5" customHeight="1" x14ac:dyDescent="0.25">
      <c r="A11" s="134" t="s">
        <v>21</v>
      </c>
      <c r="B11" s="134" t="s">
        <v>22</v>
      </c>
      <c r="C11" s="134" t="s">
        <v>2</v>
      </c>
      <c r="D11" s="134" t="s">
        <v>23</v>
      </c>
      <c r="E11" s="134" t="s">
        <v>24</v>
      </c>
      <c r="F11" s="134"/>
      <c r="G11" s="134" t="s">
        <v>25</v>
      </c>
      <c r="H11" s="134"/>
      <c r="I11" s="28"/>
      <c r="J11" s="28" t="s">
        <v>26</v>
      </c>
      <c r="K11" s="28"/>
    </row>
    <row r="12" spans="1:11" x14ac:dyDescent="0.25">
      <c r="A12" s="134"/>
      <c r="B12" s="134"/>
      <c r="C12" s="134"/>
      <c r="D12" s="134"/>
      <c r="E12" s="29" t="s">
        <v>27</v>
      </c>
      <c r="F12" s="29" t="s">
        <v>28</v>
      </c>
      <c r="G12" s="29" t="s">
        <v>27</v>
      </c>
      <c r="H12" s="29" t="s">
        <v>28</v>
      </c>
      <c r="I12" s="28"/>
      <c r="J12" s="28"/>
      <c r="K12" s="28"/>
    </row>
    <row r="13" spans="1:11" x14ac:dyDescent="0.25">
      <c r="A13" s="29">
        <v>1</v>
      </c>
      <c r="B13" s="30">
        <v>2</v>
      </c>
      <c r="C13" s="30">
        <v>3</v>
      </c>
      <c r="D13" s="29">
        <v>4</v>
      </c>
      <c r="E13" s="30">
        <v>5</v>
      </c>
      <c r="F13" s="30">
        <v>6</v>
      </c>
      <c r="G13" s="30">
        <v>7</v>
      </c>
      <c r="H13" s="30">
        <v>8</v>
      </c>
      <c r="I13" s="31"/>
      <c r="J13" s="31"/>
      <c r="K13" s="28"/>
    </row>
    <row r="14" spans="1:11" x14ac:dyDescent="0.25">
      <c r="A14" s="32"/>
      <c r="B14" s="33" t="s">
        <v>13</v>
      </c>
      <c r="C14" s="34" t="s">
        <v>14</v>
      </c>
      <c r="D14" s="28"/>
      <c r="E14" s="31"/>
      <c r="F14" s="35">
        <f>F15+F16+F18</f>
        <v>1897.7</v>
      </c>
      <c r="G14" s="36"/>
      <c r="H14" s="35">
        <f>H15+H16+H18</f>
        <v>23247.4</v>
      </c>
      <c r="I14" s="35"/>
      <c r="J14" s="35"/>
      <c r="K14" s="37"/>
    </row>
    <row r="15" spans="1:11" x14ac:dyDescent="0.25">
      <c r="A15" s="32"/>
      <c r="B15" s="38" t="s">
        <v>15</v>
      </c>
      <c r="C15" s="39" t="s">
        <v>14</v>
      </c>
      <c r="D15" s="28"/>
      <c r="E15" s="31"/>
      <c r="F15" s="40">
        <f>F$21</f>
        <v>649.22</v>
      </c>
      <c r="G15" s="41"/>
      <c r="H15" s="40">
        <f>H$21</f>
        <v>16113.57</v>
      </c>
      <c r="I15" s="40"/>
      <c r="J15" s="40"/>
      <c r="K15" s="42"/>
    </row>
    <row r="16" spans="1:11" x14ac:dyDescent="0.25">
      <c r="A16" s="32"/>
      <c r="B16" s="38" t="s">
        <v>16</v>
      </c>
      <c r="C16" s="39" t="s">
        <v>14</v>
      </c>
      <c r="D16" s="28"/>
      <c r="E16" s="31"/>
      <c r="F16" s="40">
        <f>F$25</f>
        <v>17.98</v>
      </c>
      <c r="G16" s="41"/>
      <c r="H16" s="40">
        <f>H$25</f>
        <v>148.68</v>
      </c>
      <c r="I16" s="40"/>
      <c r="J16" s="40"/>
      <c r="K16" s="42"/>
    </row>
    <row r="17" spans="1:11" x14ac:dyDescent="0.25">
      <c r="A17" s="32"/>
      <c r="B17" s="43" t="s">
        <v>17</v>
      </c>
      <c r="C17" s="39" t="s">
        <v>14</v>
      </c>
      <c r="D17" s="28"/>
      <c r="E17" s="31"/>
      <c r="F17" s="44">
        <f>F$26</f>
        <v>1.51</v>
      </c>
      <c r="G17" s="45"/>
      <c r="H17" s="44">
        <f>H$26</f>
        <v>37.46</v>
      </c>
      <c r="I17" s="42"/>
      <c r="J17" s="42"/>
      <c r="K17" s="42"/>
    </row>
    <row r="18" spans="1:11" x14ac:dyDescent="0.25">
      <c r="A18" s="32"/>
      <c r="B18" s="38" t="s">
        <v>18</v>
      </c>
      <c r="C18" s="39" t="s">
        <v>14</v>
      </c>
      <c r="D18" s="28"/>
      <c r="E18" s="31"/>
      <c r="F18" s="40">
        <f>F31</f>
        <v>1230.5</v>
      </c>
      <c r="G18" s="41"/>
      <c r="H18" s="40">
        <f>H31</f>
        <v>6985.15</v>
      </c>
      <c r="I18" s="46"/>
      <c r="J18" s="46"/>
      <c r="K18" s="47"/>
    </row>
    <row r="19" spans="1:11" x14ac:dyDescent="0.25">
      <c r="A19" s="48"/>
      <c r="B19" s="24" t="s">
        <v>36</v>
      </c>
    </row>
    <row r="20" spans="1:11" x14ac:dyDescent="0.25">
      <c r="A20" s="52"/>
      <c r="B20" s="26" t="s">
        <v>37</v>
      </c>
      <c r="C20" s="49" t="s">
        <v>38</v>
      </c>
      <c r="D20" s="50">
        <v>56.7</v>
      </c>
      <c r="E20" s="51">
        <f>ROUND(11.45*1,2)</f>
        <v>11.45</v>
      </c>
      <c r="F20" s="51">
        <f>ROUND($D20*E20,2)</f>
        <v>649.22</v>
      </c>
      <c r="G20" s="51">
        <f>ROUND(24.82*E20,2)</f>
        <v>284.19</v>
      </c>
      <c r="H20" s="51">
        <f>ROUND($D20*G20,2)</f>
        <v>16113.57</v>
      </c>
    </row>
    <row r="21" spans="1:11" x14ac:dyDescent="0.25">
      <c r="A21" s="54"/>
      <c r="B21" s="17" t="s">
        <v>39</v>
      </c>
      <c r="C21" s="55"/>
      <c r="D21" s="56">
        <f>SUM(D20:D20)</f>
        <v>56.7</v>
      </c>
      <c r="E21" s="57"/>
      <c r="F21" s="57">
        <f>SUM(F20:F20)</f>
        <v>649.22</v>
      </c>
      <c r="G21" s="57"/>
      <c r="H21" s="57">
        <f>SUM(H20:H20)</f>
        <v>16113.57</v>
      </c>
    </row>
    <row r="22" spans="1:11" x14ac:dyDescent="0.25">
      <c r="B22" s="24" t="s">
        <v>40</v>
      </c>
    </row>
    <row r="23" spans="1:11" x14ac:dyDescent="0.25">
      <c r="A23" s="53" t="s">
        <v>131</v>
      </c>
      <c r="B23" s="26" t="s">
        <v>132</v>
      </c>
      <c r="C23" s="49" t="s">
        <v>43</v>
      </c>
      <c r="D23" s="50">
        <v>16.8</v>
      </c>
      <c r="E23" s="51">
        <v>1.07</v>
      </c>
      <c r="F23" s="51">
        <f>ROUND($D23*E23,2)</f>
        <v>17.98</v>
      </c>
      <c r="G23" s="51">
        <v>8.85</v>
      </c>
      <c r="H23" s="51">
        <f>ROUND($D23*G23,2)</f>
        <v>148.68</v>
      </c>
    </row>
    <row r="24" spans="1:11" x14ac:dyDescent="0.25">
      <c r="B24" s="26" t="s">
        <v>44</v>
      </c>
      <c r="E24" s="51">
        <v>0.09</v>
      </c>
      <c r="F24" s="51">
        <f>ROUND($D23*E24,2)</f>
        <v>1.51</v>
      </c>
      <c r="G24" s="51">
        <v>2.23</v>
      </c>
      <c r="H24" s="51">
        <f>ROUND($D23*G24,2)</f>
        <v>37.46</v>
      </c>
    </row>
    <row r="25" spans="1:11" x14ac:dyDescent="0.25">
      <c r="A25" s="58"/>
      <c r="B25" s="17" t="s">
        <v>39</v>
      </c>
      <c r="C25" s="55"/>
      <c r="D25" s="56"/>
      <c r="E25" s="57"/>
      <c r="F25" s="57">
        <f>SUM(F22:F24)-F26</f>
        <v>17.98</v>
      </c>
      <c r="G25" s="57"/>
      <c r="H25" s="57">
        <f>SUM(H22:H24)-H26</f>
        <v>148.68</v>
      </c>
    </row>
    <row r="26" spans="1:11" x14ac:dyDescent="0.25">
      <c r="A26" s="58"/>
      <c r="B26" s="17" t="s">
        <v>44</v>
      </c>
      <c r="C26" s="55"/>
      <c r="D26" s="56"/>
      <c r="E26" s="57"/>
      <c r="F26" s="57">
        <f>SUMIF($C22:$C24,"",F22:F24)</f>
        <v>1.51</v>
      </c>
      <c r="G26" s="57"/>
      <c r="H26" s="57">
        <f>SUMIF($C22:$C24,"",H22:H24)</f>
        <v>37.46</v>
      </c>
    </row>
    <row r="27" spans="1:11" x14ac:dyDescent="0.25">
      <c r="A27" s="58"/>
      <c r="B27" s="24" t="s">
        <v>45</v>
      </c>
      <c r="C27" s="55"/>
      <c r="D27" s="56"/>
      <c r="E27" s="57"/>
      <c r="F27" s="57"/>
      <c r="G27" s="57"/>
      <c r="H27" s="57"/>
    </row>
    <row r="28" spans="1:11" x14ac:dyDescent="0.25">
      <c r="A28" s="53" t="s">
        <v>46</v>
      </c>
      <c r="B28" s="26" t="s">
        <v>47</v>
      </c>
      <c r="C28" s="49" t="s">
        <v>48</v>
      </c>
      <c r="D28" s="50">
        <v>65</v>
      </c>
      <c r="E28" s="51">
        <v>7.07</v>
      </c>
      <c r="F28" s="51">
        <f>ROUND($D28*E28,2)</f>
        <v>459.55</v>
      </c>
      <c r="G28" s="51">
        <v>35.25</v>
      </c>
      <c r="H28" s="51">
        <f>ROUND($D28*G28,2)</f>
        <v>2291.25</v>
      </c>
    </row>
    <row r="29" spans="1:11" ht="31.5" x14ac:dyDescent="0.25">
      <c r="A29" s="53" t="s">
        <v>49</v>
      </c>
      <c r="B29" s="26" t="s">
        <v>50</v>
      </c>
      <c r="C29" s="49" t="s">
        <v>51</v>
      </c>
      <c r="D29" s="50">
        <v>6.3200000000000006E-2</v>
      </c>
      <c r="E29" s="51">
        <v>11496.55</v>
      </c>
      <c r="F29" s="51">
        <f>ROUND($D29*E29,2)</f>
        <v>726.58</v>
      </c>
      <c r="G29" s="51">
        <v>71195.91</v>
      </c>
      <c r="H29" s="51">
        <f>ROUND($D29*G29,2)</f>
        <v>4499.58</v>
      </c>
    </row>
    <row r="30" spans="1:11" ht="31.5" x14ac:dyDescent="0.25">
      <c r="A30" s="53" t="s">
        <v>52</v>
      </c>
      <c r="B30" s="26" t="s">
        <v>53</v>
      </c>
      <c r="C30" s="49" t="s">
        <v>51</v>
      </c>
      <c r="D30" s="50">
        <v>2.3E-3</v>
      </c>
      <c r="E30" s="51">
        <v>19291.41</v>
      </c>
      <c r="F30" s="51">
        <f>ROUND($D30*E30,2)</f>
        <v>44.37</v>
      </c>
      <c r="G30" s="51">
        <v>84487.85</v>
      </c>
      <c r="H30" s="51">
        <f>ROUND($D30*G30,2)</f>
        <v>194.32</v>
      </c>
    </row>
    <row r="31" spans="1:11" x14ac:dyDescent="0.25">
      <c r="A31" s="58"/>
      <c r="B31" s="17" t="s">
        <v>39</v>
      </c>
      <c r="C31" s="55"/>
      <c r="D31" s="56"/>
      <c r="E31" s="57"/>
      <c r="F31" s="57">
        <f>SUM(F28:F30)</f>
        <v>1230.5</v>
      </c>
      <c r="G31" s="57"/>
      <c r="H31" s="57">
        <f>SUM(H28:H30)</f>
        <v>6985.15</v>
      </c>
    </row>
  </sheetData>
  <mergeCells count="12">
    <mergeCell ref="G11:H11"/>
    <mergeCell ref="A1:H1"/>
    <mergeCell ref="A2:H2"/>
    <mergeCell ref="A3:H3"/>
    <mergeCell ref="A4:H4"/>
    <mergeCell ref="A6:H6"/>
    <mergeCell ref="B8:H8"/>
    <mergeCell ref="A11:A12"/>
    <mergeCell ref="B11:B12"/>
    <mergeCell ref="C11:C12"/>
    <mergeCell ref="D11:D12"/>
    <mergeCell ref="E11:F11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33</vt:i4>
      </vt:variant>
      <vt:variant>
        <vt:lpstr>Именованные диапазоны</vt:lpstr>
      </vt:variant>
      <vt:variant>
        <vt:i4>34</vt:i4>
      </vt:variant>
    </vt:vector>
  </HeadingPairs>
  <TitlesOfParts>
    <vt:vector size="67" baseType="lpstr">
      <vt:lpstr>_ТЛ</vt:lpstr>
      <vt:lpstr>4.37-5-1</vt:lpstr>
      <vt:lpstr>4.37-5-2</vt:lpstr>
      <vt:lpstr>4.37-5-3</vt:lpstr>
      <vt:lpstr>4.37-5-4</vt:lpstr>
      <vt:lpstr>4.37-5-5</vt:lpstr>
      <vt:lpstr>4.37-5-6</vt:lpstr>
      <vt:lpstr>4.37-5-7</vt:lpstr>
      <vt:lpstr>4.37-5-8</vt:lpstr>
      <vt:lpstr>4.37-5-9</vt:lpstr>
      <vt:lpstr>4.37-5-10</vt:lpstr>
      <vt:lpstr>4.37-5-11</vt:lpstr>
      <vt:lpstr>4.37-5-12</vt:lpstr>
      <vt:lpstr>4.37-5-13</vt:lpstr>
      <vt:lpstr>4.37-5-14</vt:lpstr>
      <vt:lpstr>4.37-5-15</vt:lpstr>
      <vt:lpstr>4.37-5-16</vt:lpstr>
      <vt:lpstr>4.37-5-17</vt:lpstr>
      <vt:lpstr>4.37-5-18</vt:lpstr>
      <vt:lpstr>4.37-5-19</vt:lpstr>
      <vt:lpstr>4.37-5-20</vt:lpstr>
      <vt:lpstr>4.37-5-21</vt:lpstr>
      <vt:lpstr>4.37-5-22</vt:lpstr>
      <vt:lpstr>4.37-5-23</vt:lpstr>
      <vt:lpstr>4.37-5-24</vt:lpstr>
      <vt:lpstr>4.37-5-25</vt:lpstr>
      <vt:lpstr>4.37-5-26</vt:lpstr>
      <vt:lpstr>4.37-5-27</vt:lpstr>
      <vt:lpstr>4.37-5-28</vt:lpstr>
      <vt:lpstr>4.37-5-29</vt:lpstr>
      <vt:lpstr>_СравнениеПЗ</vt:lpstr>
      <vt:lpstr>_Таб. 4.37-5</vt:lpstr>
      <vt:lpstr>Таблица ТСН</vt:lpstr>
      <vt:lpstr>_СравнениеПЗ!Заголовки_для_печати</vt:lpstr>
      <vt:lpstr>'4.37-5-1'!Заголовки_для_печати</vt:lpstr>
      <vt:lpstr>'4.37-5-10'!Заголовки_для_печати</vt:lpstr>
      <vt:lpstr>'4.37-5-11'!Заголовки_для_печати</vt:lpstr>
      <vt:lpstr>'4.37-5-12'!Заголовки_для_печати</vt:lpstr>
      <vt:lpstr>'4.37-5-13'!Заголовки_для_печати</vt:lpstr>
      <vt:lpstr>'4.37-5-14'!Заголовки_для_печати</vt:lpstr>
      <vt:lpstr>'4.37-5-15'!Заголовки_для_печати</vt:lpstr>
      <vt:lpstr>'4.37-5-16'!Заголовки_для_печати</vt:lpstr>
      <vt:lpstr>'4.37-5-17'!Заголовки_для_печати</vt:lpstr>
      <vt:lpstr>'4.37-5-18'!Заголовки_для_печати</vt:lpstr>
      <vt:lpstr>'4.37-5-19'!Заголовки_для_печати</vt:lpstr>
      <vt:lpstr>'4.37-5-2'!Заголовки_для_печати</vt:lpstr>
      <vt:lpstr>'4.37-5-20'!Заголовки_для_печати</vt:lpstr>
      <vt:lpstr>'4.37-5-21'!Заголовки_для_печати</vt:lpstr>
      <vt:lpstr>'4.37-5-22'!Заголовки_для_печати</vt:lpstr>
      <vt:lpstr>'4.37-5-23'!Заголовки_для_печати</vt:lpstr>
      <vt:lpstr>'4.37-5-24'!Заголовки_для_печати</vt:lpstr>
      <vt:lpstr>'4.37-5-25'!Заголовки_для_печати</vt:lpstr>
      <vt:lpstr>'4.37-5-26'!Заголовки_для_печати</vt:lpstr>
      <vt:lpstr>'4.37-5-27'!Заголовки_для_печати</vt:lpstr>
      <vt:lpstr>'4.37-5-28'!Заголовки_для_печати</vt:lpstr>
      <vt:lpstr>'4.37-5-29'!Заголовки_для_печати</vt:lpstr>
      <vt:lpstr>'4.37-5-3'!Заголовки_для_печати</vt:lpstr>
      <vt:lpstr>'4.37-5-4'!Заголовки_для_печати</vt:lpstr>
      <vt:lpstr>'4.37-5-5'!Заголовки_для_печати</vt:lpstr>
      <vt:lpstr>'4.37-5-6'!Заголовки_для_печати</vt:lpstr>
      <vt:lpstr>'4.37-5-7'!Заголовки_для_печати</vt:lpstr>
      <vt:lpstr>'4.37-5-8'!Заголовки_для_печати</vt:lpstr>
      <vt:lpstr>'4.37-5-9'!Заголовки_для_печати</vt:lpstr>
      <vt:lpstr>'Таблица ТСН'!Заголовки_для_печати</vt:lpstr>
      <vt:lpstr>_СравнениеПЗ!Область_печати</vt:lpstr>
      <vt:lpstr>_ТЛ!Область_печати</vt:lpstr>
      <vt:lpstr>'4.37-5-1'!Область_печати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Радюк Владимир Владимирович</dc:creator>
  <cp:lastModifiedBy>Тополев Владислав Валерьевич</cp:lastModifiedBy>
  <cp:lastPrinted>2022-07-24T20:56:00Z</cp:lastPrinted>
  <dcterms:created xsi:type="dcterms:W3CDTF">2022-06-24T07:03:02Z</dcterms:created>
  <dcterms:modified xsi:type="dcterms:W3CDTF">2022-09-06T09:25:53Z</dcterms:modified>
</cp:coreProperties>
</file>