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Y:\Ольга\Файлы для набора\3_4.3-7-1..5\"/>
    </mc:Choice>
  </mc:AlternateContent>
  <bookViews>
    <workbookView xWindow="0" yWindow="0" windowWidth="28800" windowHeight="11685" activeTab="5"/>
  </bookViews>
  <sheets>
    <sheet name="3.9.4_ТЛ" sheetId="10" r:id="rId1"/>
    <sheet name="4.3-7-1" sheetId="2" r:id="rId2"/>
    <sheet name="4.3-7-2" sheetId="3" r:id="rId3"/>
    <sheet name="4.3-7-3" sheetId="4" r:id="rId4"/>
    <sheet name="4.3-7-4" sheetId="5" r:id="rId5"/>
    <sheet name="4.3-7-5" sheetId="6" r:id="rId6"/>
    <sheet name="3.9.5_СравнениеПЗ" sheetId="1" r:id="rId7"/>
    <sheet name="3.9.6_Таб. 4.3-7" sheetId="7" r:id="rId8"/>
  </sheets>
  <definedNames>
    <definedName name="_xlnm._FilterDatabase" localSheetId="6" hidden="1">'3.9.5_СравнениеПЗ'!$B$6:$N$32</definedName>
    <definedName name="_xlnm._FilterDatabase" localSheetId="7" hidden="1">'3.9.6_Таб. 4.3-7'!$O$3:$O$48</definedName>
    <definedName name="_xlnm._FilterDatabase" localSheetId="1" hidden="1">'4.3-7-1'!$O$1:$O$38</definedName>
    <definedName name="_xlnm._FilterDatabase" localSheetId="2" hidden="1">'4.3-7-2'!$O$1:$O$43</definedName>
    <definedName name="_xlnm._FilterDatabase" localSheetId="3" hidden="1">'4.3-7-3'!$O$1:$O$43</definedName>
    <definedName name="_xlnm._FilterDatabase" localSheetId="4" hidden="1">'4.3-7-4'!$O$1:$O$39</definedName>
    <definedName name="_xlnm._FilterDatabase" localSheetId="5" hidden="1">'4.3-7-5'!$O$1:$O$44</definedName>
    <definedName name="Global.MNULL" localSheetId="0">#REF!</definedName>
    <definedName name="Global.MNULL">#REF!</definedName>
    <definedName name="Global.NULL" localSheetId="0">#REF!</definedName>
    <definedName name="Global.NULL">#REF!</definedName>
    <definedName name="N91192176" localSheetId="0">#REF!</definedName>
    <definedName name="N91192176">#REF!</definedName>
    <definedName name="Z_48BB758D_D7CE_42EF_8AA9_B589780C57C5_.wvu.FilterData" localSheetId="1" hidden="1">'4.3-7-1'!$A$21:$F$26</definedName>
    <definedName name="Z_48BB758D_D7CE_42EF_8AA9_B589780C57C5_.wvu.FilterData" localSheetId="2" hidden="1">'4.3-7-2'!$A$21:$F$26</definedName>
    <definedName name="Z_48BB758D_D7CE_42EF_8AA9_B589780C57C5_.wvu.FilterData" localSheetId="3" hidden="1">'4.3-7-3'!$A$21:$F$26</definedName>
    <definedName name="Z_48BB758D_D7CE_42EF_8AA9_B589780C57C5_.wvu.FilterData" localSheetId="4" hidden="1">'4.3-7-4'!$A$21:$F$26</definedName>
    <definedName name="Z_48BB758D_D7CE_42EF_8AA9_B589780C57C5_.wvu.FilterData" localSheetId="5" hidden="1">'4.3-7-5'!$A$21:$F$26</definedName>
    <definedName name="Z_48BB758D_D7CE_42EF_8AA9_B589780C57C5_.wvu.PrintArea" localSheetId="6" hidden="1">'3.9.5_СравнениеПЗ'!$B$2:$I$10</definedName>
    <definedName name="Z_48BB758D_D7CE_42EF_8AA9_B589780C57C5_.wvu.PrintArea" localSheetId="1" hidden="1">'4.3-7-1'!$A$1:$F$26</definedName>
    <definedName name="Z_48BB758D_D7CE_42EF_8AA9_B589780C57C5_.wvu.PrintArea" localSheetId="2" hidden="1">'4.3-7-2'!$A$1:$F$26</definedName>
    <definedName name="Z_48BB758D_D7CE_42EF_8AA9_B589780C57C5_.wvu.PrintArea" localSheetId="3" hidden="1">'4.3-7-3'!$A$1:$F$26</definedName>
    <definedName name="Z_48BB758D_D7CE_42EF_8AA9_B589780C57C5_.wvu.PrintArea" localSheetId="4" hidden="1">'4.3-7-4'!$A$1:$F$26</definedName>
    <definedName name="Z_48BB758D_D7CE_42EF_8AA9_B589780C57C5_.wvu.PrintArea" localSheetId="5" hidden="1">'4.3-7-5'!$A$1:$F$26</definedName>
    <definedName name="Z_48BB758D_D7CE_42EF_8AA9_B589780C57C5_.wvu.PrintTitles" localSheetId="6" hidden="1">'3.9.5_СравнениеПЗ'!$4:$6</definedName>
    <definedName name="Z_48BB758D_D7CE_42EF_8AA9_B589780C57C5_.wvu.PrintTitles" localSheetId="7" hidden="1">'3.9.6_Таб. 4.3-7'!$29:$29</definedName>
    <definedName name="Z_48BB758D_D7CE_42EF_8AA9_B589780C57C5_.wvu.PrintTitles" localSheetId="1" hidden="1">'4.3-7-1'!$20:$21</definedName>
    <definedName name="Z_48BB758D_D7CE_42EF_8AA9_B589780C57C5_.wvu.PrintTitles" localSheetId="2" hidden="1">'4.3-7-2'!$20:$21</definedName>
    <definedName name="Z_48BB758D_D7CE_42EF_8AA9_B589780C57C5_.wvu.PrintTitles" localSheetId="3" hidden="1">'4.3-7-3'!$20:$21</definedName>
    <definedName name="Z_48BB758D_D7CE_42EF_8AA9_B589780C57C5_.wvu.PrintTitles" localSheetId="4" hidden="1">'4.3-7-4'!$20:$21</definedName>
    <definedName name="Z_48BB758D_D7CE_42EF_8AA9_B589780C57C5_.wvu.PrintTitles" localSheetId="5" hidden="1">'4.3-7-5'!$20:$21</definedName>
    <definedName name="Z_A2F0A160_E988_4BC0_A602_23C0553CBBF2_.wvu.FilterData" localSheetId="1" hidden="1">'4.3-7-1'!$A$21:$F$26</definedName>
    <definedName name="Z_A2F0A160_E988_4BC0_A602_23C0553CBBF2_.wvu.FilterData" localSheetId="2" hidden="1">'4.3-7-2'!$A$21:$F$26</definedName>
    <definedName name="Z_A2F0A160_E988_4BC0_A602_23C0553CBBF2_.wvu.FilterData" localSheetId="3" hidden="1">'4.3-7-3'!$A$21:$F$26</definedName>
    <definedName name="Z_A2F0A160_E988_4BC0_A602_23C0553CBBF2_.wvu.FilterData" localSheetId="4" hidden="1">'4.3-7-4'!$A$21:$F$26</definedName>
    <definedName name="Z_A2F0A160_E988_4BC0_A602_23C0553CBBF2_.wvu.FilterData" localSheetId="5" hidden="1">'4.3-7-5'!$A$21:$F$26</definedName>
    <definedName name="Z_A2F0A160_E988_4BC0_A602_23C0553CBBF2_.wvu.PrintArea" localSheetId="6" hidden="1">'3.9.5_СравнениеПЗ'!$B$2:$I$10</definedName>
    <definedName name="Z_A2F0A160_E988_4BC0_A602_23C0553CBBF2_.wvu.PrintArea" localSheetId="1" hidden="1">'4.3-7-1'!$A$1:$F$26</definedName>
    <definedName name="Z_A2F0A160_E988_4BC0_A602_23C0553CBBF2_.wvu.PrintArea" localSheetId="2" hidden="1">'4.3-7-2'!$A$1:$F$26</definedName>
    <definedName name="Z_A2F0A160_E988_4BC0_A602_23C0553CBBF2_.wvu.PrintArea" localSheetId="3" hidden="1">'4.3-7-3'!$A$1:$F$26</definedName>
    <definedName name="Z_A2F0A160_E988_4BC0_A602_23C0553CBBF2_.wvu.PrintArea" localSheetId="4" hidden="1">'4.3-7-4'!$A$1:$F$26</definedName>
    <definedName name="Z_A2F0A160_E988_4BC0_A602_23C0553CBBF2_.wvu.PrintArea" localSheetId="5" hidden="1">'4.3-7-5'!$A$1:$F$26</definedName>
    <definedName name="Z_A2F0A160_E988_4BC0_A602_23C0553CBBF2_.wvu.PrintTitles" localSheetId="6" hidden="1">'3.9.5_СравнениеПЗ'!$4:$6</definedName>
    <definedName name="Z_A2F0A160_E988_4BC0_A602_23C0553CBBF2_.wvu.PrintTitles" localSheetId="7" hidden="1">'3.9.6_Таб. 4.3-7'!$29:$29</definedName>
    <definedName name="Z_A2F0A160_E988_4BC0_A602_23C0553CBBF2_.wvu.PrintTitles" localSheetId="1" hidden="1">'4.3-7-1'!$20:$21</definedName>
    <definedName name="Z_A2F0A160_E988_4BC0_A602_23C0553CBBF2_.wvu.PrintTitles" localSheetId="2" hidden="1">'4.3-7-2'!$20:$21</definedName>
    <definedName name="Z_A2F0A160_E988_4BC0_A602_23C0553CBBF2_.wvu.PrintTitles" localSheetId="3" hidden="1">'4.3-7-3'!$20:$21</definedName>
    <definedName name="Z_A2F0A160_E988_4BC0_A602_23C0553CBBF2_.wvu.PrintTitles" localSheetId="4" hidden="1">'4.3-7-4'!$20:$21</definedName>
    <definedName name="Z_A2F0A160_E988_4BC0_A602_23C0553CBBF2_.wvu.PrintTitles" localSheetId="5" hidden="1">'4.3-7-5'!$20:$21</definedName>
    <definedName name="Z_F38FEF10_041E_491C_8137_85FF8A0062A5_.wvu.FilterData" localSheetId="1" hidden="1">'4.3-7-1'!$A$21:$F$26</definedName>
    <definedName name="Z_F38FEF10_041E_491C_8137_85FF8A0062A5_.wvu.FilterData" localSheetId="2" hidden="1">'4.3-7-2'!$A$21:$F$26</definedName>
    <definedName name="Z_F38FEF10_041E_491C_8137_85FF8A0062A5_.wvu.FilterData" localSheetId="3" hidden="1">'4.3-7-3'!$A$21:$F$26</definedName>
    <definedName name="Z_F38FEF10_041E_491C_8137_85FF8A0062A5_.wvu.FilterData" localSheetId="4" hidden="1">'4.3-7-4'!$A$21:$F$26</definedName>
    <definedName name="Z_F38FEF10_041E_491C_8137_85FF8A0062A5_.wvu.FilterData" localSheetId="5" hidden="1">'4.3-7-5'!$A$21:$F$26</definedName>
    <definedName name="Z_F38FEF10_041E_491C_8137_85FF8A0062A5_.wvu.PrintArea" localSheetId="6" hidden="1">'3.9.5_СравнениеПЗ'!$B$2:$I$10</definedName>
    <definedName name="Z_F38FEF10_041E_491C_8137_85FF8A0062A5_.wvu.PrintArea" localSheetId="1" hidden="1">'4.3-7-1'!$A$1:$F$26</definedName>
    <definedName name="Z_F38FEF10_041E_491C_8137_85FF8A0062A5_.wvu.PrintArea" localSheetId="2" hidden="1">'4.3-7-2'!$A$1:$F$26</definedName>
    <definedName name="Z_F38FEF10_041E_491C_8137_85FF8A0062A5_.wvu.PrintArea" localSheetId="3" hidden="1">'4.3-7-3'!$A$1:$F$26</definedName>
    <definedName name="Z_F38FEF10_041E_491C_8137_85FF8A0062A5_.wvu.PrintArea" localSheetId="4" hidden="1">'4.3-7-4'!$A$1:$F$26</definedName>
    <definedName name="Z_F38FEF10_041E_491C_8137_85FF8A0062A5_.wvu.PrintArea" localSheetId="5" hidden="1">'4.3-7-5'!$A$1:$F$26</definedName>
    <definedName name="Z_F38FEF10_041E_491C_8137_85FF8A0062A5_.wvu.PrintTitles" localSheetId="6" hidden="1">'3.9.5_СравнениеПЗ'!$4:$6</definedName>
    <definedName name="Z_F38FEF10_041E_491C_8137_85FF8A0062A5_.wvu.PrintTitles" localSheetId="7" hidden="1">'3.9.6_Таб. 4.3-7'!$29:$29</definedName>
    <definedName name="Z_F38FEF10_041E_491C_8137_85FF8A0062A5_.wvu.PrintTitles" localSheetId="1" hidden="1">'4.3-7-1'!$20:$21</definedName>
    <definedName name="Z_F38FEF10_041E_491C_8137_85FF8A0062A5_.wvu.PrintTitles" localSheetId="2" hidden="1">'4.3-7-2'!$20:$21</definedName>
    <definedName name="Z_F38FEF10_041E_491C_8137_85FF8A0062A5_.wvu.PrintTitles" localSheetId="3" hidden="1">'4.3-7-3'!$20:$21</definedName>
    <definedName name="Z_F38FEF10_041E_491C_8137_85FF8A0062A5_.wvu.PrintTitles" localSheetId="4" hidden="1">'4.3-7-4'!$20:$21</definedName>
    <definedName name="Z_F38FEF10_041E_491C_8137_85FF8A0062A5_.wvu.PrintTitles" localSheetId="5" hidden="1">'4.3-7-5'!$20:$21</definedName>
    <definedName name="_xlnm.Print_Titles" localSheetId="6">'3.9.5_СравнениеПЗ'!$4:$6</definedName>
    <definedName name="_xlnm.Print_Titles" localSheetId="7">'3.9.6_Таб. 4.3-7'!$29:$29</definedName>
    <definedName name="_xlnm.Print_Titles" localSheetId="1">'4.3-7-1'!$20:$21</definedName>
    <definedName name="_xlnm.Print_Titles" localSheetId="2">'4.3-7-2'!$20:$21</definedName>
    <definedName name="_xlnm.Print_Titles" localSheetId="3">'4.3-7-3'!$20:$21</definedName>
    <definedName name="_xlnm.Print_Titles" localSheetId="4">'4.3-7-4'!$20:$21</definedName>
    <definedName name="_xlnm.Print_Titles" localSheetId="5">'4.3-7-5'!$20:$21</definedName>
    <definedName name="_xlnm.Print_Area" localSheetId="0">'3.9.4_ТЛ'!$A$1:$I$19</definedName>
    <definedName name="_xlnm.Print_Area" localSheetId="6">'3.9.5_СравнениеПЗ'!$B$1:$N$32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23" i="1"/>
  <c r="A24" i="1" s="1"/>
  <c r="A25" i="1" s="1"/>
  <c r="A26" i="1" s="1"/>
  <c r="A27" i="1" s="1"/>
  <c r="A28" i="1" s="1"/>
  <c r="A17" i="1"/>
  <c r="A18" i="1" s="1"/>
  <c r="A19" i="1" s="1"/>
  <c r="A20" i="1" s="1"/>
  <c r="A21" i="1" s="1"/>
  <c r="A22" i="1" s="1"/>
  <c r="A11" i="1"/>
  <c r="A12" i="1" s="1"/>
  <c r="A13" i="1" s="1"/>
  <c r="A14" i="1" s="1"/>
  <c r="A15" i="1" s="1"/>
  <c r="A16" i="1" s="1"/>
  <c r="A7" i="1"/>
  <c r="A8" i="1" s="1"/>
  <c r="A9" i="1" s="1"/>
  <c r="A10" i="1" s="1"/>
  <c r="AB13" i="7" l="1"/>
  <c r="AB12" i="7"/>
  <c r="AB11" i="7"/>
  <c r="AB10" i="7"/>
  <c r="AB9" i="7"/>
  <c r="AA6" i="7"/>
  <c r="AA5" i="7"/>
  <c r="AA4" i="7"/>
  <c r="AA3" i="7"/>
  <c r="K16" i="6"/>
  <c r="K15" i="6"/>
  <c r="K14" i="6"/>
  <c r="K13" i="6"/>
  <c r="K12" i="6"/>
  <c r="K11" i="6"/>
  <c r="K10" i="6"/>
  <c r="K9" i="6"/>
  <c r="F42" i="6"/>
  <c r="H42" i="6"/>
  <c r="F38" i="6"/>
  <c r="H38" i="6"/>
  <c r="F37" i="6"/>
  <c r="H37" i="6"/>
  <c r="F36" i="6"/>
  <c r="H36" i="6"/>
  <c r="F35" i="6"/>
  <c r="H35" i="6"/>
  <c r="F34" i="6"/>
  <c r="H34" i="6"/>
  <c r="F33" i="6"/>
  <c r="H33" i="6"/>
  <c r="F32" i="6"/>
  <c r="F40" i="6" s="1"/>
  <c r="H32" i="6"/>
  <c r="H40" i="6" s="1"/>
  <c r="H25" i="6" s="1"/>
  <c r="L32" i="1" s="1"/>
  <c r="N32" i="1" s="1"/>
  <c r="F31" i="6"/>
  <c r="H31" i="6"/>
  <c r="G28" i="6"/>
  <c r="H28" i="6" s="1"/>
  <c r="H29" i="6" s="1"/>
  <c r="D29" i="6"/>
  <c r="F28" i="6"/>
  <c r="K17" i="6"/>
  <c r="K8" i="6"/>
  <c r="J4" i="6"/>
  <c r="J3" i="6"/>
  <c r="J2" i="6"/>
  <c r="J1" i="6"/>
  <c r="K16" i="5"/>
  <c r="K15" i="5"/>
  <c r="K14" i="5"/>
  <c r="K13" i="5"/>
  <c r="K12" i="5"/>
  <c r="K11" i="5"/>
  <c r="K10" i="5"/>
  <c r="K9" i="5"/>
  <c r="K28" i="1"/>
  <c r="F28" i="1"/>
  <c r="K26" i="1"/>
  <c r="F26" i="1"/>
  <c r="K25" i="1"/>
  <c r="F25" i="1"/>
  <c r="F36" i="5"/>
  <c r="H36" i="5"/>
  <c r="F35" i="5"/>
  <c r="H35" i="5"/>
  <c r="F34" i="5"/>
  <c r="H34" i="5"/>
  <c r="F33" i="5"/>
  <c r="H33" i="5"/>
  <c r="F32" i="5"/>
  <c r="F38" i="5" s="1"/>
  <c r="F25" i="5" s="1"/>
  <c r="G27" i="1" s="1"/>
  <c r="H32" i="5"/>
  <c r="H38" i="5" s="1"/>
  <c r="F31" i="5"/>
  <c r="H31" i="5"/>
  <c r="G28" i="5"/>
  <c r="H28" i="5" s="1"/>
  <c r="H23" i="5" s="1"/>
  <c r="L25" i="1" s="1"/>
  <c r="N25" i="1" s="1"/>
  <c r="D29" i="5"/>
  <c r="F28" i="5"/>
  <c r="K17" i="5"/>
  <c r="K8" i="5"/>
  <c r="J4" i="5"/>
  <c r="J3" i="5"/>
  <c r="J2" i="5"/>
  <c r="J1" i="5"/>
  <c r="K16" i="4"/>
  <c r="K15" i="4"/>
  <c r="K14" i="4"/>
  <c r="K13" i="4"/>
  <c r="K12" i="4"/>
  <c r="K11" i="4"/>
  <c r="K10" i="4"/>
  <c r="K9" i="4"/>
  <c r="K22" i="1"/>
  <c r="F22" i="1"/>
  <c r="K20" i="1"/>
  <c r="F20" i="1"/>
  <c r="K19" i="1"/>
  <c r="F19" i="1"/>
  <c r="F42" i="4"/>
  <c r="F43" i="4" s="1"/>
  <c r="F26" i="4" s="1"/>
  <c r="G22" i="1" s="1"/>
  <c r="I22" i="1" s="1"/>
  <c r="H42" i="4"/>
  <c r="H40" i="4"/>
  <c r="F38" i="4"/>
  <c r="H38" i="4"/>
  <c r="F37" i="4"/>
  <c r="H37" i="4"/>
  <c r="F36" i="4"/>
  <c r="H36" i="4"/>
  <c r="F35" i="4"/>
  <c r="H35" i="4"/>
  <c r="F34" i="4"/>
  <c r="H34" i="4"/>
  <c r="F33" i="4"/>
  <c r="H33" i="4"/>
  <c r="F32" i="4"/>
  <c r="F40" i="4" s="1"/>
  <c r="F25" i="4" s="1"/>
  <c r="G21" i="1" s="1"/>
  <c r="H32" i="4"/>
  <c r="F31" i="4"/>
  <c r="H31" i="4"/>
  <c r="G28" i="4"/>
  <c r="H28" i="4" s="1"/>
  <c r="H23" i="4" s="1"/>
  <c r="L19" i="1" s="1"/>
  <c r="D29" i="4"/>
  <c r="F28" i="4"/>
  <c r="F23" i="4" s="1"/>
  <c r="G19" i="1" s="1"/>
  <c r="I19" i="1" s="1"/>
  <c r="K17" i="4"/>
  <c r="K8" i="4"/>
  <c r="J4" i="4"/>
  <c r="J3" i="4"/>
  <c r="J2" i="4"/>
  <c r="J1" i="4"/>
  <c r="K16" i="3"/>
  <c r="K15" i="3"/>
  <c r="K14" i="3"/>
  <c r="K13" i="3"/>
  <c r="K12" i="3"/>
  <c r="K11" i="3"/>
  <c r="K10" i="3"/>
  <c r="K9" i="3"/>
  <c r="K16" i="1"/>
  <c r="F16" i="1"/>
  <c r="K14" i="1"/>
  <c r="F14" i="1"/>
  <c r="K13" i="1"/>
  <c r="F13" i="1"/>
  <c r="F42" i="3"/>
  <c r="H42" i="3"/>
  <c r="F38" i="3"/>
  <c r="H38" i="3"/>
  <c r="F37" i="3"/>
  <c r="H37" i="3"/>
  <c r="F36" i="3"/>
  <c r="H36" i="3"/>
  <c r="F35" i="3"/>
  <c r="H35" i="3"/>
  <c r="F34" i="3"/>
  <c r="H34" i="3"/>
  <c r="F33" i="3"/>
  <c r="H33" i="3"/>
  <c r="F32" i="3"/>
  <c r="F40" i="3" s="1"/>
  <c r="H32" i="3"/>
  <c r="H40" i="3" s="1"/>
  <c r="H25" i="3" s="1"/>
  <c r="L15" i="1" s="1"/>
  <c r="N15" i="1" s="1"/>
  <c r="F31" i="3"/>
  <c r="H31" i="3"/>
  <c r="G28" i="3"/>
  <c r="H28" i="3" s="1"/>
  <c r="H23" i="3" s="1"/>
  <c r="L13" i="1" s="1"/>
  <c r="N13" i="1" s="1"/>
  <c r="D29" i="3"/>
  <c r="F28" i="3"/>
  <c r="K17" i="3"/>
  <c r="K8" i="3"/>
  <c r="J4" i="3"/>
  <c r="J3" i="3"/>
  <c r="J2" i="3"/>
  <c r="J1" i="3"/>
  <c r="K16" i="2"/>
  <c r="K15" i="2"/>
  <c r="K14" i="2"/>
  <c r="K13" i="2"/>
  <c r="K12" i="2"/>
  <c r="K11" i="2"/>
  <c r="K10" i="2"/>
  <c r="K9" i="2"/>
  <c r="F36" i="2"/>
  <c r="H36" i="2"/>
  <c r="F35" i="2"/>
  <c r="H35" i="2"/>
  <c r="F34" i="2"/>
  <c r="H34" i="2"/>
  <c r="F33" i="2"/>
  <c r="H33" i="2"/>
  <c r="F32" i="2"/>
  <c r="F38" i="2" s="1"/>
  <c r="F25" i="2" s="1"/>
  <c r="G10" i="1" s="1"/>
  <c r="I10" i="1" s="1"/>
  <c r="H32" i="2"/>
  <c r="F31" i="2"/>
  <c r="H31" i="2"/>
  <c r="G28" i="2"/>
  <c r="H28" i="2" s="1"/>
  <c r="H29" i="2" s="1"/>
  <c r="D29" i="2"/>
  <c r="F28" i="2"/>
  <c r="F29" i="2" s="1"/>
  <c r="K17" i="2"/>
  <c r="K8" i="2"/>
  <c r="J4" i="2"/>
  <c r="J3" i="2"/>
  <c r="J2" i="2"/>
  <c r="J1" i="2"/>
  <c r="F39" i="6" l="1"/>
  <c r="F24" i="6" s="1"/>
  <c r="G31" i="1" s="1"/>
  <c r="I31" i="1" s="1"/>
  <c r="F25" i="6"/>
  <c r="G32" i="1" s="1"/>
  <c r="H39" i="6"/>
  <c r="H23" i="6"/>
  <c r="F29" i="6"/>
  <c r="F23" i="6"/>
  <c r="H37" i="5"/>
  <c r="H24" i="5" s="1"/>
  <c r="L26" i="1" s="1"/>
  <c r="N26" i="1" s="1"/>
  <c r="F37" i="5"/>
  <c r="F24" i="5" s="1"/>
  <c r="G26" i="1" s="1"/>
  <c r="I26" i="1" s="1"/>
  <c r="H25" i="5"/>
  <c r="L27" i="1" s="1"/>
  <c r="N27" i="1" s="1"/>
  <c r="G28" i="1"/>
  <c r="L28" i="1"/>
  <c r="N28" i="1" s="1"/>
  <c r="I27" i="1"/>
  <c r="F29" i="5"/>
  <c r="H29" i="5"/>
  <c r="F23" i="5"/>
  <c r="H39" i="4"/>
  <c r="H24" i="4" s="1"/>
  <c r="L20" i="1" s="1"/>
  <c r="N20" i="1" s="1"/>
  <c r="F39" i="4"/>
  <c r="F24" i="4" s="1"/>
  <c r="G20" i="1" s="1"/>
  <c r="I20" i="1" s="1"/>
  <c r="H25" i="4"/>
  <c r="L21" i="1" s="1"/>
  <c r="N21" i="1" s="1"/>
  <c r="H43" i="4"/>
  <c r="I21" i="1"/>
  <c r="N19" i="1"/>
  <c r="F29" i="4"/>
  <c r="H29" i="4"/>
  <c r="F43" i="3"/>
  <c r="F26" i="3" s="1"/>
  <c r="G16" i="1" s="1"/>
  <c r="I16" i="1" s="1"/>
  <c r="F25" i="3"/>
  <c r="G15" i="1" s="1"/>
  <c r="F39" i="3"/>
  <c r="F24" i="3" s="1"/>
  <c r="G14" i="1" s="1"/>
  <c r="I14" i="1" s="1"/>
  <c r="H39" i="3"/>
  <c r="H43" i="3"/>
  <c r="F29" i="3"/>
  <c r="H29" i="3"/>
  <c r="F23" i="3"/>
  <c r="F37" i="2"/>
  <c r="F24" i="2" s="1"/>
  <c r="G9" i="1" s="1"/>
  <c r="H38" i="2"/>
  <c r="F23" i="2"/>
  <c r="H23" i="2"/>
  <c r="G30" i="1" l="1"/>
  <c r="I32" i="1"/>
  <c r="L30" i="1"/>
  <c r="N30" i="1" s="1"/>
  <c r="H24" i="6"/>
  <c r="L31" i="1" s="1"/>
  <c r="H22" i="5"/>
  <c r="L24" i="1" s="1"/>
  <c r="M28" i="1" s="1"/>
  <c r="I28" i="1"/>
  <c r="F22" i="5"/>
  <c r="G24" i="1" s="1"/>
  <c r="G25" i="1"/>
  <c r="F22" i="4"/>
  <c r="G18" i="1" s="1"/>
  <c r="H19" i="1" s="1"/>
  <c r="H26" i="4"/>
  <c r="I15" i="1"/>
  <c r="F22" i="3"/>
  <c r="G12" i="1" s="1"/>
  <c r="G13" i="1"/>
  <c r="H24" i="3"/>
  <c r="H26" i="3"/>
  <c r="L16" i="1" s="1"/>
  <c r="G8" i="1"/>
  <c r="H37" i="2"/>
  <c r="H25" i="2"/>
  <c r="L10" i="1" s="1"/>
  <c r="L8" i="1"/>
  <c r="N8" i="1" s="1"/>
  <c r="I9" i="1"/>
  <c r="N24" i="1" l="1"/>
  <c r="I18" i="1"/>
  <c r="H22" i="1"/>
  <c r="M26" i="1"/>
  <c r="I30" i="1"/>
  <c r="N31" i="1"/>
  <c r="M25" i="1"/>
  <c r="H25" i="1"/>
  <c r="I25" i="1"/>
  <c r="H26" i="1"/>
  <c r="H28" i="1"/>
  <c r="I24" i="1"/>
  <c r="H20" i="1"/>
  <c r="L22" i="1"/>
  <c r="H22" i="4"/>
  <c r="L18" i="1" s="1"/>
  <c r="N16" i="1"/>
  <c r="L14" i="1"/>
  <c r="H22" i="3"/>
  <c r="L12" i="1" s="1"/>
  <c r="I13" i="1"/>
  <c r="H14" i="1"/>
  <c r="I12" i="1"/>
  <c r="H16" i="1"/>
  <c r="H13" i="1"/>
  <c r="N10" i="1"/>
  <c r="H24" i="2"/>
  <c r="I8" i="1"/>
  <c r="N18" i="1" l="1"/>
  <c r="M19" i="1"/>
  <c r="M20" i="1"/>
  <c r="M22" i="1"/>
  <c r="N22" i="1"/>
  <c r="M16" i="1"/>
  <c r="N12" i="1"/>
  <c r="M14" i="1"/>
  <c r="M13" i="1"/>
  <c r="N14" i="1"/>
  <c r="L9" i="1"/>
  <c r="N9" i="1" l="1"/>
</calcChain>
</file>

<file path=xl/sharedStrings.xml><?xml version="1.0" encoding="utf-8"?>
<sst xmlns="http://schemas.openxmlformats.org/spreadsheetml/2006/main" count="578" uniqueCount="107">
  <si>
    <t>Шифр расценки ТСН-2001</t>
  </si>
  <si>
    <t>Наименование статей затрат
расценки ТСН-2001</t>
  </si>
  <si>
    <t>Ед.
изм.</t>
  </si>
  <si>
    <t>В базисных ценах по состоянию на 01.01.2000 г.</t>
  </si>
  <si>
    <t>В текущих ценах по состоянию на Декабрь 2020 г.</t>
  </si>
  <si>
    <t>До подго-товки КОМ</t>
  </si>
  <si>
    <t>Удель-
ный вес показа-
теля в прямых затра-
тах, %</t>
  </si>
  <si>
    <t>После подго-товки КОМ</t>
  </si>
  <si>
    <t>Разница, %
(гр.6-гр.4)/гр.4</t>
  </si>
  <si>
    <t>После подготовки КОМ</t>
  </si>
  <si>
    <t>Разница, %
(гр.11-гр.9)/гр.9</t>
  </si>
  <si>
    <t>2</t>
  </si>
  <si>
    <t>3</t>
  </si>
  <si>
    <t>Прямые затраты:</t>
  </si>
  <si>
    <t>руб.</t>
  </si>
  <si>
    <t>заработная плата рабочих</t>
  </si>
  <si>
    <t>эксплуатация машин,</t>
  </si>
  <si>
    <t>в том числе заработная плата машинистов</t>
  </si>
  <si>
    <t>материальные ресурсы</t>
  </si>
  <si>
    <t>Сравнительный анализ показателей прямых затрат и составляющих их элементов в составе расценок таблицы ТСН 4.3-7</t>
  </si>
  <si>
    <t>СМЕТНЫЙ РАСЧЕТ ЗАТРАТ</t>
  </si>
  <si>
    <t>Шифр по
ТСН-2001</t>
  </si>
  <si>
    <t>Наименование ресурсов</t>
  </si>
  <si>
    <t>Сметная норма</t>
  </si>
  <si>
    <t>В базисном уровне цен по состоянию на
01.01.2000 г., руб.</t>
  </si>
  <si>
    <t>В текущем уровне цен по состоянию на
Декабрь 2020 г., руб.</t>
  </si>
  <si>
    <t xml:space="preserve">
 </t>
  </si>
  <si>
    <t>цена</t>
  </si>
  <si>
    <t>стоимость</t>
  </si>
  <si>
    <t>Затраты труда и заработная плата</t>
  </si>
  <si>
    <t>чел.-ч</t>
  </si>
  <si>
    <t>Итого</t>
  </si>
  <si>
    <t>Сборник  3. Подъемно-транспортное оборудование</t>
  </si>
  <si>
    <t>Отдел 1. Подъемно-транспортные механизмы прерывного действия</t>
  </si>
  <si>
    <t>Раздел 5. Краны-штабелеры и стеллажи</t>
  </si>
  <si>
    <t>Таблица 3-7 Краны-штабелеры</t>
  </si>
  <si>
    <t>4.3-7-1</t>
  </si>
  <si>
    <t>Монтаж крана-штабелера электрического, опорного, мостового, управляемого с пола или из кабины, с телескопической колонной, грузоподъемностью 1 т</t>
  </si>
  <si>
    <t>Измеритель: 1 т</t>
  </si>
  <si>
    <t>Разряд 3,7</t>
  </si>
  <si>
    <t>Эксплуатация машин и механизмов</t>
  </si>
  <si>
    <t>2.1-4-23</t>
  </si>
  <si>
    <t>Вышки телескопические на автомобиле, высота до 25 м</t>
  </si>
  <si>
    <t>маш.-ч.</t>
  </si>
  <si>
    <t>ЗПМ</t>
  </si>
  <si>
    <t>2.1-4-31</t>
  </si>
  <si>
    <t>Лебедки электрические, грузоподъемность до 1,5 т</t>
  </si>
  <si>
    <t>2.1-18-7</t>
  </si>
  <si>
    <t>Автомобили грузовые бортовые, грузоподъемность до 5 т</t>
  </si>
  <si>
    <t>Материальные ресурсы, учтенные расценкой</t>
  </si>
  <si>
    <t>1 т</t>
  </si>
  <si>
    <t>Состав работ:</t>
  </si>
  <si>
    <t>1. Подъем моста отдельными узлами</t>
  </si>
  <si>
    <t>2. Подъем и установка тележки</t>
  </si>
  <si>
    <t>3. Сборка и выверка моста и тележки</t>
  </si>
  <si>
    <t>4. Подъем и установка кабины, колонны, поворотной платформы, захватного механизма</t>
  </si>
  <si>
    <t>5. Установка шкафа с электрооборудованием</t>
  </si>
  <si>
    <t>6. Испытание крана-штабелера вхолостую и под нагрузкой</t>
  </si>
  <si>
    <t>4.3-7-2</t>
  </si>
  <si>
    <t>Монтаж крана-штабелера электрического, опорного, мостового, управляемого с пола или из кабины, с телескопической колонной, грузоподъемностью 2 т</t>
  </si>
  <si>
    <t>2.1-13-14</t>
  </si>
  <si>
    <t>Аппараты сварочные постоянного тока (выпрямители) для ручной дуговой сварки, сварочный ток до 500 А</t>
  </si>
  <si>
    <t>1.1-1-1669</t>
  </si>
  <si>
    <t>Электроды, тип Э-42А, диаметр 4-6 мм</t>
  </si>
  <si>
    <t>т</t>
  </si>
  <si>
    <t>4.3-7-3</t>
  </si>
  <si>
    <t>Монтаж крана-штабелера электрического, опорного, мостового, управляемого с пола или из кабины, с телескопической колонной, грузоподъемностью 3 т</t>
  </si>
  <si>
    <t>4.3-7-4</t>
  </si>
  <si>
    <t>Монтаж крана-штабелера автоматического, стеллажного, грузоподъемностью 1 т</t>
  </si>
  <si>
    <t>1. Сборка колонны и балки с ходовыми колесами</t>
  </si>
  <si>
    <t>2. Установка приводов подъема и передвижения</t>
  </si>
  <si>
    <t>3. Установка грузоподъемного устройства, захватного механизма</t>
  </si>
  <si>
    <t>4. Установка кабины управления</t>
  </si>
  <si>
    <t>4.3-7-5</t>
  </si>
  <si>
    <t>Монтаж крана-штабелера автоматического, стеллажного для длинномерных грузов грузоподъемностью 5 т</t>
  </si>
  <si>
    <t>1. Сборка рамы с ходовыми и направляющими колесами и двумя колоннами</t>
  </si>
  <si>
    <t>3. Установка грузовой платформы, захватного механизма</t>
  </si>
  <si>
    <t>Шифр
ресурса</t>
  </si>
  <si>
    <t>Наименование статей затрат, ресурсов</t>
  </si>
  <si>
    <t>Ед. изм.</t>
  </si>
  <si>
    <t>эксплуатация машин</t>
  </si>
  <si>
    <t>Затраты труда рабочих</t>
  </si>
  <si>
    <r>
      <t>Измеритель:</t>
    </r>
    <r>
      <rPr>
        <sz val="10"/>
        <color theme="1"/>
        <rFont val="Times New Roman"/>
        <family val="1"/>
        <charset val="204"/>
      </rPr>
      <t xml:space="preserve"> 1 т</t>
    </r>
  </si>
  <si>
    <t>Машины и механизмы</t>
  </si>
  <si>
    <t>Материальные ресурсы</t>
  </si>
  <si>
    <t>Оборудование, не учтенное расценкой</t>
  </si>
  <si>
    <t>0000000000</t>
  </si>
  <si>
    <t>Краны-штабелеры электрические, опорные, мостовые</t>
  </si>
  <si>
    <t>Краны-штабелеры автоматические, стеллажные</t>
  </si>
  <si>
    <t/>
  </si>
  <si>
    <t>Масса оборудования</t>
  </si>
  <si>
    <t>Приложение 3.9.5</t>
  </si>
  <si>
    <t>Сметные расчеты затрат</t>
  </si>
  <si>
    <t>4.3-7-4
4.3-7-5</t>
  </si>
  <si>
    <t>Конструкции индивидуальные решетчатые/Конструкции стальные приспособлений для монтажа</t>
  </si>
  <si>
    <t>-</t>
  </si>
  <si>
    <t>Приложение 3.9.4</t>
  </si>
  <si>
    <r>
      <t xml:space="preserve"> к расценкам в составе проекта таблицы ТСН-2001.4.3-7 
</t>
    </r>
    <r>
      <rPr>
        <b/>
        <sz val="14"/>
        <color theme="1"/>
        <rFont val="Times New Roman"/>
        <family val="1"/>
        <charset val="204"/>
      </rPr>
      <t>«Краны-штабелеры»</t>
    </r>
  </si>
  <si>
    <t>Канат/Канат двойной свивки ЛК-О, конструкции 6х19(1+9+9)+1 о.с., без покрытия, из проволок марки В, маркировочная группа 1570 н/мм2 и менее, диаметр 16,5 мм</t>
  </si>
  <si>
    <t>10 м</t>
  </si>
  <si>
    <t>Проект норм и расценок в составе таблицы 4.3-7</t>
  </si>
  <si>
    <t xml:space="preserve">Приложение 3.9.6  </t>
  </si>
  <si>
    <t>4.3-7-1
4.3-7-3</t>
  </si>
  <si>
    <t>нет</t>
  </si>
  <si>
    <t>у 4.3-7-5 другой состав работ</t>
  </si>
  <si>
    <t>шифр нашла в АИС по второму названию</t>
  </si>
  <si>
    <t>1.1-1-7948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</si>
</sst>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-#,##0.00;\-\ "/>
    <numFmt numFmtId="165" formatCode="General;\ General;\-\ 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40">
    <xf numFmtId="0" fontId="0" fillId="0" borderId="0" xfId="0"/>
    <xf numFmtId="0" fontId="1" fillId="0" borderId="0" xfId="2" applyFill="1"/>
    <xf numFmtId="0" fontId="1" fillId="0" borderId="0" xfId="2" applyNumberFormat="1" applyFill="1"/>
    <xf numFmtId="0" fontId="3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49" fontId="5" fillId="0" borderId="6" xfId="3" applyNumberFormat="1" applyFont="1" applyFill="1" applyBorder="1" applyAlignment="1">
      <alignment horizontal="center" vertical="center" wrapText="1"/>
    </xf>
    <xf numFmtId="49" fontId="5" fillId="0" borderId="2" xfId="3" applyNumberFormat="1" applyFont="1" applyFill="1" applyBorder="1" applyAlignment="1">
      <alignment horizontal="center" vertical="center" wrapText="1"/>
    </xf>
    <xf numFmtId="0" fontId="5" fillId="0" borderId="6" xfId="3" applyNumberFormat="1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left" vertical="top"/>
    </xf>
    <xf numFmtId="0" fontId="6" fillId="0" borderId="6" xfId="2" applyFont="1" applyFill="1" applyBorder="1" applyAlignment="1">
      <alignment horizontal="left" vertical="top" wrapText="1"/>
    </xf>
    <xf numFmtId="49" fontId="7" fillId="0" borderId="6" xfId="3" applyNumberFormat="1" applyFont="1" applyFill="1" applyBorder="1" applyAlignment="1">
      <alignment horizontal="center" wrapText="1"/>
    </xf>
    <xf numFmtId="0" fontId="5" fillId="0" borderId="6" xfId="3" applyNumberFormat="1" applyFont="1" applyFill="1" applyBorder="1" applyAlignment="1">
      <alignment horizontal="right" wrapText="1"/>
    </xf>
    <xf numFmtId="4" fontId="5" fillId="0" borderId="6" xfId="3" applyNumberFormat="1" applyFont="1" applyFill="1" applyBorder="1" applyAlignment="1">
      <alignment horizontal="right" wrapText="1"/>
    </xf>
    <xf numFmtId="4" fontId="8" fillId="0" borderId="6" xfId="3" applyNumberFormat="1" applyFont="1" applyFill="1" applyBorder="1" applyAlignment="1">
      <alignment horizontal="left" vertical="top"/>
    </xf>
    <xf numFmtId="0" fontId="3" fillId="0" borderId="6" xfId="1" applyFont="1" applyFill="1" applyBorder="1" applyAlignment="1">
      <alignment horizontal="left" vertical="top" wrapText="1"/>
    </xf>
    <xf numFmtId="0" fontId="3" fillId="0" borderId="6" xfId="1" applyFont="1" applyFill="1" applyBorder="1" applyAlignment="1">
      <alignment horizontal="center" wrapText="1"/>
    </xf>
    <xf numFmtId="4" fontId="3" fillId="0" borderId="6" xfId="1" applyNumberFormat="1" applyFont="1" applyFill="1" applyBorder="1" applyAlignment="1">
      <alignment horizontal="right" wrapText="1"/>
    </xf>
    <xf numFmtId="0" fontId="9" fillId="0" borderId="6" xfId="1" applyFont="1" applyFill="1" applyBorder="1" applyAlignment="1">
      <alignment horizontal="left" vertical="top" wrapText="1"/>
    </xf>
    <xf numFmtId="0" fontId="9" fillId="0" borderId="6" xfId="1" applyFont="1" applyFill="1" applyBorder="1" applyAlignment="1">
      <alignment horizontal="center" wrapText="1"/>
    </xf>
    <xf numFmtId="4" fontId="9" fillId="0" borderId="6" xfId="1" applyNumberFormat="1" applyFont="1" applyFill="1" applyBorder="1" applyAlignment="1">
      <alignment horizontal="right" wrapText="1"/>
    </xf>
    <xf numFmtId="0" fontId="9" fillId="0" borderId="6" xfId="1" applyFont="1" applyFill="1" applyBorder="1" applyAlignment="1">
      <alignment horizontal="left" vertical="top" wrapText="1" indent="1"/>
    </xf>
    <xf numFmtId="4" fontId="10" fillId="0" borderId="6" xfId="1" applyNumberFormat="1" applyFont="1" applyFill="1" applyBorder="1" applyAlignment="1">
      <alignment horizontal="right" wrapText="1"/>
    </xf>
    <xf numFmtId="0" fontId="3" fillId="0" borderId="0" xfId="1" applyFont="1" applyFill="1" applyAlignment="1">
      <alignment horizontal="left" vertical="top" wrapText="1"/>
    </xf>
    <xf numFmtId="0" fontId="9" fillId="0" borderId="0" xfId="1" applyFont="1" applyFill="1" applyAlignment="1">
      <alignment vertical="top"/>
    </xf>
    <xf numFmtId="0" fontId="3" fillId="0" borderId="0" xfId="1" applyFont="1" applyFill="1" applyAlignment="1">
      <alignment horizontal="center" vertical="top"/>
    </xf>
    <xf numFmtId="0" fontId="3" fillId="0" borderId="0" xfId="1" applyFont="1" applyFill="1" applyAlignment="1">
      <alignment horizontal="right" vertical="top"/>
    </xf>
    <xf numFmtId="0" fontId="3" fillId="0" borderId="0" xfId="1" applyFont="1" applyFill="1" applyAlignment="1">
      <alignment horizontal="left" vertical="top"/>
    </xf>
    <xf numFmtId="0" fontId="9" fillId="0" borderId="0" xfId="1" applyFont="1" applyFill="1" applyAlignment="1">
      <alignment horizontal="center"/>
    </xf>
    <xf numFmtId="0" fontId="9" fillId="0" borderId="0" xfId="1" applyFont="1" applyFill="1" applyAlignment="1">
      <alignment horizontal="left" vertical="top"/>
    </xf>
    <xf numFmtId="0" fontId="3" fillId="0" borderId="0" xfId="1" applyFont="1" applyFill="1" applyAlignment="1">
      <alignment vertical="top"/>
    </xf>
    <xf numFmtId="0" fontId="9" fillId="0" borderId="0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49" fontId="9" fillId="0" borderId="0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center" wrapText="1"/>
    </xf>
    <xf numFmtId="4" fontId="3" fillId="0" borderId="0" xfId="1" applyNumberFormat="1" applyFont="1" applyFill="1" applyBorder="1" applyAlignment="1">
      <alignment horizontal="right"/>
    </xf>
    <xf numFmtId="0" fontId="4" fillId="0" borderId="0" xfId="1" applyFont="1" applyFill="1" applyAlignment="1">
      <alignment vertical="top"/>
    </xf>
    <xf numFmtId="0" fontId="9" fillId="0" borderId="0" xfId="1" applyFont="1" applyFill="1" applyBorder="1" applyAlignment="1">
      <alignment horizontal="left" vertical="top"/>
    </xf>
    <xf numFmtId="0" fontId="9" fillId="0" borderId="0" xfId="1" applyFont="1" applyFill="1" applyBorder="1" applyAlignment="1">
      <alignment horizontal="center" wrapText="1"/>
    </xf>
    <xf numFmtId="4" fontId="9" fillId="0" borderId="0" xfId="1" applyNumberFormat="1" applyFont="1" applyFill="1" applyBorder="1" applyAlignment="1">
      <alignment horizontal="right"/>
    </xf>
    <xf numFmtId="4" fontId="9" fillId="0" borderId="0" xfId="1" applyNumberFormat="1" applyFont="1" applyFill="1" applyAlignment="1">
      <alignment vertical="top"/>
    </xf>
    <xf numFmtId="0" fontId="9" fillId="0" borderId="0" xfId="1" applyFont="1" applyFill="1" applyBorder="1" applyAlignment="1">
      <alignment horizontal="left" vertical="top" wrapText="1" indent="1"/>
    </xf>
    <xf numFmtId="4" fontId="10" fillId="0" borderId="0" xfId="1" applyNumberFormat="1" applyFont="1" applyFill="1" applyBorder="1" applyAlignment="1">
      <alignment horizontal="right"/>
    </xf>
    <xf numFmtId="4" fontId="10" fillId="0" borderId="0" xfId="1" applyNumberFormat="1" applyFont="1" applyFill="1" applyAlignment="1">
      <alignment vertical="top"/>
    </xf>
    <xf numFmtId="4" fontId="9" fillId="0" borderId="0" xfId="1" applyNumberFormat="1" applyFont="1" applyFill="1" applyBorder="1" applyAlignment="1">
      <alignment horizontal="right" wrapText="1"/>
    </xf>
    <xf numFmtId="164" fontId="9" fillId="0" borderId="0" xfId="1" applyNumberFormat="1" applyFont="1" applyFill="1" applyAlignment="1"/>
    <xf numFmtId="4" fontId="3" fillId="0" borderId="0" xfId="1" applyNumberFormat="1" applyFont="1" applyFill="1" applyAlignment="1">
      <alignment vertical="top"/>
    </xf>
    <xf numFmtId="49" fontId="9" fillId="0" borderId="0" xfId="1" applyNumberFormat="1" applyFont="1" applyFill="1" applyBorder="1" applyAlignment="1">
      <alignment horizontal="right" vertical="top"/>
    </xf>
    <xf numFmtId="49" fontId="3" fillId="0" borderId="0" xfId="1" applyNumberFormat="1" applyFont="1" applyFill="1" applyBorder="1" applyAlignment="1">
      <alignment horizontal="left" vertical="top"/>
    </xf>
    <xf numFmtId="0" fontId="9" fillId="0" borderId="0" xfId="1" applyFont="1" applyFill="1" applyBorder="1" applyAlignment="1">
      <alignment vertical="top"/>
    </xf>
    <xf numFmtId="49" fontId="9" fillId="0" borderId="0" xfId="1" applyNumberFormat="1" applyFont="1" applyFill="1" applyAlignment="1">
      <alignment horizontal="right" vertical="top"/>
    </xf>
    <xf numFmtId="0" fontId="9" fillId="0" borderId="0" xfId="1" applyFont="1" applyFill="1" applyAlignment="1">
      <alignment horizontal="center" wrapText="1"/>
    </xf>
    <xf numFmtId="4" fontId="9" fillId="0" borderId="0" xfId="1" applyNumberFormat="1" applyFont="1" applyFill="1" applyAlignment="1">
      <alignment horizontal="right"/>
    </xf>
    <xf numFmtId="4" fontId="9" fillId="0" borderId="0" xfId="1" applyNumberFormat="1" applyFont="1" applyFill="1" applyBorder="1" applyAlignment="1">
      <alignment horizontal="right" vertical="top" wrapText="1"/>
    </xf>
    <xf numFmtId="2" fontId="3" fillId="0" borderId="0" xfId="1" applyNumberFormat="1" applyFont="1" applyFill="1" applyAlignment="1">
      <alignment horizontal="right"/>
    </xf>
    <xf numFmtId="49" fontId="9" fillId="0" borderId="0" xfId="1" applyNumberFormat="1" applyFont="1" applyFill="1" applyAlignment="1">
      <alignment horizontal="left" vertical="top"/>
    </xf>
    <xf numFmtId="0" fontId="9" fillId="0" borderId="0" xfId="1" applyFont="1" applyFill="1" applyAlignment="1">
      <alignment horizontal="left" vertical="top" wrapText="1"/>
    </xf>
    <xf numFmtId="0" fontId="9" fillId="0" borderId="0" xfId="1" applyNumberFormat="1" applyFont="1" applyFill="1" applyAlignment="1">
      <alignment horizontal="right"/>
    </xf>
    <xf numFmtId="164" fontId="9" fillId="0" borderId="0" xfId="1" applyNumberFormat="1" applyFont="1" applyFill="1" applyAlignment="1">
      <alignment horizontal="right"/>
    </xf>
    <xf numFmtId="49" fontId="3" fillId="0" borderId="0" xfId="1" applyNumberFormat="1" applyFont="1" applyFill="1" applyAlignment="1">
      <alignment horizontal="left" vertical="top"/>
    </xf>
    <xf numFmtId="0" fontId="3" fillId="0" borderId="0" xfId="1" applyFont="1" applyFill="1" applyAlignment="1">
      <alignment horizontal="center" wrapText="1"/>
    </xf>
    <xf numFmtId="0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right"/>
    </xf>
    <xf numFmtId="0" fontId="9" fillId="0" borderId="0" xfId="1" applyFont="1" applyFill="1" applyAlignment="1">
      <alignment horizontal="right" vertical="top"/>
    </xf>
    <xf numFmtId="0" fontId="11" fillId="0" borderId="0" xfId="2" applyFont="1"/>
    <xf numFmtId="0" fontId="11" fillId="0" borderId="0" xfId="2" applyFont="1" applyAlignment="1">
      <alignment horizontal="left" vertical="top" wrapText="1"/>
    </xf>
    <xf numFmtId="0" fontId="11" fillId="0" borderId="0" xfId="2" applyFont="1" applyAlignment="1">
      <alignment wrapText="1"/>
    </xf>
    <xf numFmtId="0" fontId="12" fillId="0" borderId="0" xfId="2" applyFont="1"/>
    <xf numFmtId="0" fontId="12" fillId="0" borderId="0" xfId="2" applyFont="1" applyAlignment="1">
      <alignment wrapText="1"/>
    </xf>
    <xf numFmtId="0" fontId="11" fillId="0" borderId="7" xfId="2" applyFont="1" applyBorder="1" applyAlignment="1">
      <alignment horizontal="center" vertical="top"/>
    </xf>
    <xf numFmtId="0" fontId="11" fillId="2" borderId="7" xfId="2" applyFont="1" applyFill="1" applyBorder="1" applyAlignment="1">
      <alignment horizontal="center" vertical="center" wrapText="1"/>
    </xf>
    <xf numFmtId="0" fontId="11" fillId="2" borderId="7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 wrapText="1"/>
    </xf>
    <xf numFmtId="49" fontId="12" fillId="0" borderId="7" xfId="2" applyNumberFormat="1" applyFont="1" applyBorder="1"/>
    <xf numFmtId="49" fontId="11" fillId="0" borderId="7" xfId="2" applyNumberFormat="1" applyFont="1" applyBorder="1" applyAlignment="1">
      <alignment horizontal="left" vertical="top" wrapText="1"/>
    </xf>
    <xf numFmtId="49" fontId="11" fillId="0" borderId="7" xfId="2" applyNumberFormat="1" applyFont="1" applyBorder="1" applyAlignment="1">
      <alignment horizontal="center"/>
    </xf>
    <xf numFmtId="164" fontId="11" fillId="0" borderId="7" xfId="2" applyNumberFormat="1" applyFont="1" applyBorder="1" applyAlignment="1">
      <alignment horizontal="right"/>
    </xf>
    <xf numFmtId="49" fontId="12" fillId="0" borderId="7" xfId="2" applyNumberFormat="1" applyFont="1" applyBorder="1" applyAlignment="1">
      <alignment horizontal="left" vertical="top" wrapText="1" indent="2"/>
    </xf>
    <xf numFmtId="49" fontId="12" fillId="0" borderId="7" xfId="2" applyNumberFormat="1" applyFont="1" applyBorder="1" applyAlignment="1">
      <alignment horizontal="center"/>
    </xf>
    <xf numFmtId="164" fontId="12" fillId="0" borderId="7" xfId="2" applyNumberFormat="1" applyFont="1" applyBorder="1" applyAlignment="1">
      <alignment horizontal="right"/>
    </xf>
    <xf numFmtId="49" fontId="12" fillId="0" borderId="7" xfId="2" applyNumberFormat="1" applyFont="1" applyBorder="1" applyAlignment="1">
      <alignment horizontal="left" vertical="top"/>
    </xf>
    <xf numFmtId="49" fontId="12" fillId="0" borderId="7" xfId="2" applyNumberFormat="1" applyFont="1" applyBorder="1" applyAlignment="1">
      <alignment horizontal="left" vertical="top" wrapText="1" indent="4"/>
    </xf>
    <xf numFmtId="4" fontId="12" fillId="0" borderId="7" xfId="2" applyNumberFormat="1" applyFont="1" applyBorder="1" applyAlignment="1">
      <alignment horizontal="right"/>
    </xf>
    <xf numFmtId="49" fontId="12" fillId="0" borderId="7" xfId="2" applyNumberFormat="1" applyFont="1" applyBorder="1" applyAlignment="1">
      <alignment horizontal="left" vertical="top" wrapText="1"/>
    </xf>
    <xf numFmtId="165" fontId="12" fillId="0" borderId="7" xfId="2" applyNumberFormat="1" applyFont="1" applyBorder="1" applyAlignment="1">
      <alignment horizontal="right"/>
    </xf>
    <xf numFmtId="49" fontId="12" fillId="0" borderId="0" xfId="2" applyNumberFormat="1" applyFont="1"/>
    <xf numFmtId="0" fontId="11" fillId="0" borderId="0" xfId="2" applyFont="1" applyAlignment="1">
      <alignment horizontal="left" vertical="top"/>
    </xf>
    <xf numFmtId="49" fontId="11" fillId="0" borderId="7" xfId="2" applyNumberFormat="1" applyFont="1" applyBorder="1" applyAlignment="1">
      <alignment horizontal="left" vertical="top"/>
    </xf>
    <xf numFmtId="0" fontId="13" fillId="0" borderId="0" xfId="0" applyFont="1"/>
    <xf numFmtId="0" fontId="13" fillId="0" borderId="0" xfId="0" applyFont="1" applyFill="1"/>
    <xf numFmtId="0" fontId="13" fillId="0" borderId="0" xfId="0" applyFont="1" applyAlignment="1">
      <alignment horizontal="right"/>
    </xf>
    <xf numFmtId="49" fontId="16" fillId="0" borderId="7" xfId="2" applyNumberFormat="1" applyFont="1" applyBorder="1" applyAlignment="1">
      <alignment horizontal="left" vertical="top" wrapText="1"/>
    </xf>
    <xf numFmtId="0" fontId="12" fillId="3" borderId="0" xfId="2" applyFont="1" applyFill="1"/>
    <xf numFmtId="4" fontId="3" fillId="3" borderId="0" xfId="1" applyNumberFormat="1" applyFont="1" applyFill="1" applyBorder="1" applyAlignment="1">
      <alignment horizontal="right"/>
    </xf>
    <xf numFmtId="4" fontId="9" fillId="3" borderId="0" xfId="1" applyNumberFormat="1" applyFont="1" applyFill="1" applyBorder="1" applyAlignment="1">
      <alignment horizontal="right"/>
    </xf>
    <xf numFmtId="164" fontId="9" fillId="3" borderId="0" xfId="1" applyNumberFormat="1" applyFont="1" applyFill="1" applyAlignment="1">
      <alignment horizontal="right"/>
    </xf>
    <xf numFmtId="49" fontId="12" fillId="0" borderId="0" xfId="2" applyNumberFormat="1" applyFont="1" applyBorder="1" applyAlignment="1">
      <alignment horizontal="center"/>
    </xf>
    <xf numFmtId="164" fontId="12" fillId="3" borderId="7" xfId="2" applyNumberFormat="1" applyFont="1" applyFill="1" applyBorder="1" applyAlignment="1">
      <alignment horizontal="right"/>
    </xf>
    <xf numFmtId="165" fontId="12" fillId="0" borderId="7" xfId="2" applyNumberFormat="1" applyFont="1" applyFill="1" applyBorder="1" applyAlignment="1">
      <alignment horizontal="right"/>
    </xf>
    <xf numFmtId="164" fontId="3" fillId="3" borderId="0" xfId="1" applyNumberFormat="1" applyFont="1" applyFill="1" applyAlignment="1">
      <alignment horizontal="right"/>
    </xf>
    <xf numFmtId="0" fontId="10" fillId="0" borderId="0" xfId="1" applyFont="1" applyFill="1" applyAlignment="1">
      <alignment horizontal="left" vertical="top" wrapText="1"/>
    </xf>
    <xf numFmtId="164" fontId="11" fillId="3" borderId="7" xfId="2" applyNumberFormat="1" applyFont="1" applyFill="1" applyBorder="1" applyAlignment="1">
      <alignment horizontal="right"/>
    </xf>
    <xf numFmtId="0" fontId="1" fillId="0" borderId="0" xfId="2" applyFill="1" applyAlignment="1">
      <alignment horizontal="left" vertical="top"/>
    </xf>
    <xf numFmtId="0" fontId="3" fillId="0" borderId="0" xfId="1" applyFont="1" applyFill="1" applyAlignment="1">
      <alignment horizontal="left" vertical="top" wrapText="1"/>
    </xf>
    <xf numFmtId="0" fontId="9" fillId="0" borderId="0" xfId="1" applyFont="1" applyFill="1" applyAlignment="1">
      <alignment horizontal="left" vertical="top" wrapText="1"/>
    </xf>
    <xf numFmtId="49" fontId="19" fillId="0" borderId="0" xfId="2" applyNumberFormat="1" applyFont="1" applyBorder="1" applyAlignment="1">
      <alignment horizontal="left" vertical="top"/>
    </xf>
    <xf numFmtId="49" fontId="18" fillId="0" borderId="0" xfId="2" applyNumberFormat="1" applyFont="1" applyBorder="1" applyAlignment="1">
      <alignment horizontal="left" vertical="top"/>
    </xf>
    <xf numFmtId="49" fontId="19" fillId="0" borderId="0" xfId="2" applyNumberFormat="1" applyFont="1" applyBorder="1" applyAlignment="1">
      <alignment horizontal="left" vertical="top" wrapText="1"/>
    </xf>
    <xf numFmtId="0" fontId="9" fillId="0" borderId="0" xfId="1" applyNumberFormat="1" applyFont="1" applyFill="1" applyBorder="1" applyAlignment="1">
      <alignment horizontal="right"/>
    </xf>
    <xf numFmtId="164" fontId="9" fillId="0" borderId="0" xfId="1" applyNumberFormat="1" applyFont="1" applyFill="1" applyBorder="1" applyAlignment="1">
      <alignment horizontal="right"/>
    </xf>
    <xf numFmtId="165" fontId="19" fillId="0" borderId="0" xfId="2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3" fillId="0" borderId="0" xfId="1" applyFont="1" applyFill="1" applyAlignment="1">
      <alignment horizontal="left" vertical="top" wrapText="1"/>
    </xf>
    <xf numFmtId="0" fontId="3" fillId="0" borderId="0" xfId="1" applyFont="1" applyFill="1" applyAlignment="1">
      <alignment horizontal="center" vertical="top"/>
    </xf>
    <xf numFmtId="0" fontId="9" fillId="0" borderId="6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horizontal="left" vertical="top" wrapText="1"/>
    </xf>
    <xf numFmtId="0" fontId="6" fillId="0" borderId="0" xfId="2" applyFont="1" applyFill="1" applyAlignment="1">
      <alignment horizontal="right"/>
    </xf>
    <xf numFmtId="0" fontId="3" fillId="0" borderId="0" xfId="1" applyFont="1" applyFill="1" applyAlignment="1">
      <alignment horizontal="center" vertical="top" wrapText="1"/>
    </xf>
    <xf numFmtId="49" fontId="5" fillId="0" borderId="1" xfId="3" applyNumberFormat="1" applyFont="1" applyFill="1" applyBorder="1" applyAlignment="1">
      <alignment horizontal="center" vertical="center" wrapText="1"/>
    </xf>
    <xf numFmtId="49" fontId="5" fillId="0" borderId="5" xfId="3" applyNumberFormat="1" applyFont="1" applyFill="1" applyBorder="1" applyAlignment="1">
      <alignment horizontal="center" vertical="center" wrapText="1"/>
    </xf>
    <xf numFmtId="49" fontId="5" fillId="0" borderId="2" xfId="3" applyNumberFormat="1" applyFont="1" applyFill="1" applyBorder="1" applyAlignment="1">
      <alignment horizontal="center" vertical="center" wrapText="1"/>
    </xf>
    <xf numFmtId="49" fontId="5" fillId="0" borderId="3" xfId="3" applyNumberFormat="1" applyFont="1" applyFill="1" applyBorder="1" applyAlignment="1">
      <alignment horizontal="center" vertical="center" wrapText="1"/>
    </xf>
    <xf numFmtId="49" fontId="5" fillId="0" borderId="4" xfId="3" applyNumberFormat="1" applyFont="1" applyFill="1" applyBorder="1" applyAlignment="1">
      <alignment horizontal="center" vertical="center" wrapText="1"/>
    </xf>
    <xf numFmtId="0" fontId="12" fillId="0" borderId="7" xfId="2" applyFont="1" applyBorder="1" applyAlignment="1">
      <alignment horizontal="left" vertical="top" wrapText="1"/>
    </xf>
    <xf numFmtId="0" fontId="11" fillId="0" borderId="8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0" xfId="2" applyFont="1" applyAlignment="1">
      <alignment horizontal="left" vertical="top" wrapText="1"/>
    </xf>
    <xf numFmtId="49" fontId="12" fillId="0" borderId="0" xfId="2" applyNumberFormat="1" applyFont="1" applyAlignment="1">
      <alignment horizontal="right"/>
    </xf>
    <xf numFmtId="49" fontId="18" fillId="0" borderId="0" xfId="2" applyNumberFormat="1" applyFont="1" applyAlignment="1">
      <alignment horizontal="center"/>
    </xf>
    <xf numFmtId="49" fontId="17" fillId="4" borderId="0" xfId="2" applyNumberFormat="1" applyFont="1" applyFill="1" applyBorder="1" applyAlignment="1">
      <alignment horizontal="left" vertical="top" wrapText="1"/>
    </xf>
    <xf numFmtId="0" fontId="9" fillId="4" borderId="0" xfId="1" applyFont="1" applyFill="1" applyAlignment="1">
      <alignment vertical="top"/>
    </xf>
    <xf numFmtId="0" fontId="12" fillId="4" borderId="0" xfId="2" applyFont="1" applyFill="1"/>
    <xf numFmtId="49" fontId="9" fillId="4" borderId="0" xfId="1" applyNumberFormat="1" applyFont="1" applyFill="1" applyAlignment="1">
      <alignment horizontal="left" vertical="top"/>
    </xf>
    <xf numFmtId="0" fontId="9" fillId="4" borderId="0" xfId="1" applyFont="1" applyFill="1" applyAlignment="1">
      <alignment vertical="top" wrapText="1"/>
    </xf>
  </cellXfs>
  <cellStyles count="4">
    <cellStyle name="Обычный" xfId="0" builtinId="0"/>
    <cellStyle name="Обычный 2 2" xfId="1"/>
    <cellStyle name="Обычный 3" xfId="2"/>
    <cellStyle name="Обычный_Лист1_1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"/>
  <sheetViews>
    <sheetView view="pageBreakPreview" zoomScale="60" zoomScaleNormal="100" workbookViewId="0">
      <selection activeCell="A13" sqref="A13:I13"/>
    </sheetView>
  </sheetViews>
  <sheetFormatPr defaultRowHeight="18.75" x14ac:dyDescent="0.3"/>
  <cols>
    <col min="1" max="16384" width="9.140625" style="92"/>
  </cols>
  <sheetData>
    <row r="1" spans="1:9" x14ac:dyDescent="0.3">
      <c r="H1" s="93"/>
      <c r="I1" s="94" t="s">
        <v>96</v>
      </c>
    </row>
    <row r="12" spans="1:9" ht="35.25" customHeight="1" x14ac:dyDescent="0.3">
      <c r="A12" s="115" t="s">
        <v>92</v>
      </c>
      <c r="B12" s="115"/>
      <c r="C12" s="115"/>
      <c r="D12" s="115"/>
      <c r="E12" s="115"/>
      <c r="F12" s="115"/>
      <c r="G12" s="115"/>
      <c r="H12" s="115"/>
      <c r="I12" s="115"/>
    </row>
    <row r="13" spans="1:9" ht="138.75" customHeight="1" x14ac:dyDescent="0.3">
      <c r="A13" s="116" t="s">
        <v>97</v>
      </c>
      <c r="B13" s="116"/>
      <c r="C13" s="116"/>
      <c r="D13" s="116"/>
      <c r="E13" s="116"/>
      <c r="F13" s="116"/>
      <c r="G13" s="116"/>
      <c r="H13" s="116"/>
      <c r="I13" s="116"/>
    </row>
  </sheetData>
  <mergeCells count="2">
    <mergeCell ref="A12:I12"/>
    <mergeCell ref="A13:I13"/>
  </mergeCells>
  <pageMargins left="0.78740157480314965" right="0.59055118110236227" top="0.59055118110236227" bottom="0.59055118110236227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O44"/>
  <sheetViews>
    <sheetView topLeftCell="A28" zoomScale="115" zoomScaleNormal="115" zoomScaleSheetLayoutView="100" workbookViewId="0">
      <selection activeCell="P43" sqref="P43"/>
    </sheetView>
  </sheetViews>
  <sheetFormatPr defaultRowHeight="15.75" x14ac:dyDescent="0.25"/>
  <cols>
    <col min="1" max="1" width="12.5703125" style="58" customWidth="1"/>
    <col min="2" max="2" width="44.7109375" style="59" bestFit="1" customWidth="1"/>
    <col min="3" max="3" width="12" style="54" customWidth="1"/>
    <col min="4" max="4" width="10.85546875" style="60" customWidth="1"/>
    <col min="5" max="5" width="10.7109375" style="61" customWidth="1"/>
    <col min="6" max="6" width="17.140625" style="61" customWidth="1"/>
    <col min="7" max="7" width="11.28515625" style="61" customWidth="1"/>
    <col min="8" max="8" width="17.140625" style="61" customWidth="1"/>
    <col min="9" max="9" width="11.7109375" style="24" customWidth="1"/>
    <col min="10" max="10" width="136.42578125" style="24" hidden="1" customWidth="1"/>
    <col min="11" max="11" width="123.85546875" style="24" hidden="1" customWidth="1"/>
    <col min="12" max="14" width="9.140625" style="24"/>
    <col min="15" max="15" width="9.140625" style="48"/>
    <col min="16" max="16384" width="9.140625" style="24"/>
  </cols>
  <sheetData>
    <row r="1" spans="1:11" x14ac:dyDescent="0.25">
      <c r="A1" s="117" t="s">
        <v>32</v>
      </c>
      <c r="B1" s="117"/>
      <c r="C1" s="117"/>
      <c r="D1" s="117"/>
      <c r="E1" s="117"/>
      <c r="F1" s="117"/>
      <c r="G1" s="117"/>
      <c r="H1" s="117"/>
      <c r="I1" s="23"/>
      <c r="J1" s="23" t="str">
        <f t="shared" ref="J1:J4" si="0">A1</f>
        <v>Сборник  3. Подъемно-транспортное оборудование</v>
      </c>
      <c r="K1" s="23"/>
    </row>
    <row r="2" spans="1:11" x14ac:dyDescent="0.25">
      <c r="A2" s="117" t="s">
        <v>33</v>
      </c>
      <c r="B2" s="117"/>
      <c r="C2" s="117"/>
      <c r="D2" s="117"/>
      <c r="E2" s="117"/>
      <c r="F2" s="117"/>
      <c r="G2" s="117"/>
      <c r="H2" s="117"/>
      <c r="I2" s="23"/>
      <c r="J2" s="23" t="str">
        <f t="shared" si="0"/>
        <v>Отдел 1. Подъемно-транспортные механизмы прерывного действия</v>
      </c>
      <c r="K2" s="23"/>
    </row>
    <row r="3" spans="1:11" x14ac:dyDescent="0.25">
      <c r="A3" s="117" t="s">
        <v>34</v>
      </c>
      <c r="B3" s="117"/>
      <c r="C3" s="117"/>
      <c r="D3" s="117"/>
      <c r="E3" s="117"/>
      <c r="F3" s="117"/>
      <c r="G3" s="117"/>
      <c r="H3" s="117"/>
      <c r="I3" s="23"/>
      <c r="J3" s="23" t="str">
        <f t="shared" si="0"/>
        <v>Раздел 5. Краны-штабелеры и стеллажи</v>
      </c>
      <c r="K3" s="23"/>
    </row>
    <row r="4" spans="1:11" x14ac:dyDescent="0.25">
      <c r="A4" s="117" t="s">
        <v>35</v>
      </c>
      <c r="B4" s="117"/>
      <c r="C4" s="117"/>
      <c r="D4" s="117"/>
      <c r="E4" s="117"/>
      <c r="F4" s="117"/>
      <c r="G4" s="117"/>
      <c r="H4" s="117"/>
      <c r="I4" s="23"/>
      <c r="J4" s="23" t="str">
        <f t="shared" si="0"/>
        <v>Таблица 3-7 Краны-штабелеры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18" t="s">
        <v>20</v>
      </c>
      <c r="B6" s="118"/>
      <c r="C6" s="118"/>
      <c r="D6" s="118"/>
      <c r="E6" s="118"/>
      <c r="F6" s="118"/>
      <c r="G6" s="118"/>
      <c r="H6" s="118"/>
      <c r="I6" s="25"/>
      <c r="J6" s="25"/>
      <c r="K6" s="25"/>
    </row>
    <row r="7" spans="1:1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ht="31.5" x14ac:dyDescent="0.25">
      <c r="A8" s="26" t="s">
        <v>36</v>
      </c>
      <c r="B8" s="117" t="s">
        <v>37</v>
      </c>
      <c r="C8" s="117"/>
      <c r="D8" s="117"/>
      <c r="E8" s="117"/>
      <c r="F8" s="117"/>
      <c r="G8" s="117"/>
      <c r="H8" s="117"/>
      <c r="I8" s="23"/>
      <c r="J8" s="23"/>
      <c r="K8" s="23" t="str">
        <f>B8</f>
        <v>Монтаж крана-штабелера электрического, опорного, мостового, управляемого с пола или из кабины, с телескопической колонной, грузоподъемностью 1 т</v>
      </c>
    </row>
    <row r="9" spans="1:11" x14ac:dyDescent="0.25">
      <c r="A9" s="26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6" si="1">B9</f>
        <v>0</v>
      </c>
    </row>
    <row r="10" spans="1:11" x14ac:dyDescent="0.25">
      <c r="A10" s="27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6"/>
      <c r="B11" s="120" t="s">
        <v>52</v>
      </c>
      <c r="C11" s="120"/>
      <c r="D11" s="120"/>
      <c r="E11" s="120"/>
      <c r="F11" s="120"/>
      <c r="G11" s="120"/>
      <c r="H11" s="120"/>
      <c r="I11" s="59"/>
      <c r="J11" s="59"/>
      <c r="K11" s="59" t="str">
        <f t="shared" si="1"/>
        <v>1. Подъем моста отдельными узлами</v>
      </c>
    </row>
    <row r="12" spans="1:11" x14ac:dyDescent="0.25">
      <c r="A12" s="66"/>
      <c r="B12" s="120" t="s">
        <v>53</v>
      </c>
      <c r="C12" s="120"/>
      <c r="D12" s="120"/>
      <c r="E12" s="120"/>
      <c r="F12" s="120"/>
      <c r="G12" s="120"/>
      <c r="H12" s="120"/>
      <c r="I12" s="59"/>
      <c r="J12" s="59"/>
      <c r="K12" s="59" t="str">
        <f t="shared" si="1"/>
        <v>2. Подъем и установка тележки</v>
      </c>
    </row>
    <row r="13" spans="1:11" x14ac:dyDescent="0.25">
      <c r="A13" s="66"/>
      <c r="B13" s="120" t="s">
        <v>54</v>
      </c>
      <c r="C13" s="120"/>
      <c r="D13" s="120"/>
      <c r="E13" s="120"/>
      <c r="F13" s="120"/>
      <c r="G13" s="120"/>
      <c r="H13" s="120"/>
      <c r="I13" s="59"/>
      <c r="J13" s="59"/>
      <c r="K13" s="59" t="str">
        <f t="shared" si="1"/>
        <v>3. Сборка и выверка моста и тележки</v>
      </c>
    </row>
    <row r="14" spans="1:11" x14ac:dyDescent="0.25">
      <c r="A14" s="66"/>
      <c r="B14" s="120" t="s">
        <v>55</v>
      </c>
      <c r="C14" s="120"/>
      <c r="D14" s="120"/>
      <c r="E14" s="120"/>
      <c r="F14" s="120"/>
      <c r="G14" s="120"/>
      <c r="H14" s="120"/>
      <c r="I14" s="59"/>
      <c r="J14" s="59"/>
      <c r="K14" s="59" t="str">
        <f t="shared" si="1"/>
        <v>4. Подъем и установка кабины, колонны, поворотной платформы, захватного механизма</v>
      </c>
    </row>
    <row r="15" spans="1:11" x14ac:dyDescent="0.25">
      <c r="A15" s="66"/>
      <c r="B15" s="120" t="s">
        <v>56</v>
      </c>
      <c r="C15" s="120"/>
      <c r="D15" s="120"/>
      <c r="E15" s="120"/>
      <c r="F15" s="120"/>
      <c r="G15" s="120"/>
      <c r="H15" s="120"/>
      <c r="I15" s="59"/>
      <c r="J15" s="59"/>
      <c r="K15" s="59" t="str">
        <f t="shared" si="1"/>
        <v>5. Установка шкафа с электрооборудованием</v>
      </c>
    </row>
    <row r="16" spans="1:11" x14ac:dyDescent="0.25">
      <c r="A16" s="66"/>
      <c r="B16" s="120" t="s">
        <v>57</v>
      </c>
      <c r="C16" s="120"/>
      <c r="D16" s="120"/>
      <c r="E16" s="120"/>
      <c r="F16" s="120"/>
      <c r="G16" s="120"/>
      <c r="H16" s="120"/>
      <c r="I16" s="59"/>
      <c r="J16" s="59"/>
      <c r="K16" s="59" t="str">
        <f t="shared" si="1"/>
        <v>6. Испытание крана-штабелера вхолостую и под нагрузкой</v>
      </c>
    </row>
    <row r="17" spans="1:11" x14ac:dyDescent="0.25">
      <c r="A17" s="27"/>
      <c r="B17" s="24"/>
      <c r="C17" s="28"/>
      <c r="D17" s="24"/>
      <c r="E17" s="24"/>
      <c r="F17" s="24"/>
      <c r="G17" s="24"/>
      <c r="H17" s="24"/>
      <c r="K17" s="29">
        <f>B17</f>
        <v>0</v>
      </c>
    </row>
    <row r="18" spans="1:11" x14ac:dyDescent="0.25">
      <c r="A18" s="27" t="s">
        <v>38</v>
      </c>
      <c r="B18" s="30"/>
      <c r="C18" s="28"/>
      <c r="D18" s="24"/>
      <c r="E18" s="24"/>
      <c r="F18" s="24"/>
      <c r="G18" s="24"/>
      <c r="H18" s="24"/>
    </row>
    <row r="19" spans="1:11" ht="47.25" x14ac:dyDescent="0.25">
      <c r="A19" s="119" t="s">
        <v>21</v>
      </c>
      <c r="B19" s="119" t="s">
        <v>22</v>
      </c>
      <c r="C19" s="119" t="s">
        <v>2</v>
      </c>
      <c r="D19" s="119" t="s">
        <v>23</v>
      </c>
      <c r="E19" s="119" t="s">
        <v>24</v>
      </c>
      <c r="F19" s="119"/>
      <c r="G19" s="119" t="s">
        <v>25</v>
      </c>
      <c r="H19" s="119"/>
      <c r="I19" s="31"/>
      <c r="J19" s="31" t="s">
        <v>26</v>
      </c>
      <c r="K19" s="31"/>
    </row>
    <row r="20" spans="1:11" x14ac:dyDescent="0.25">
      <c r="A20" s="119"/>
      <c r="B20" s="119"/>
      <c r="C20" s="119"/>
      <c r="D20" s="119"/>
      <c r="E20" s="32" t="s">
        <v>27</v>
      </c>
      <c r="F20" s="32" t="s">
        <v>28</v>
      </c>
      <c r="G20" s="32" t="s">
        <v>27</v>
      </c>
      <c r="H20" s="32" t="s">
        <v>28</v>
      </c>
      <c r="I20" s="31"/>
      <c r="J20" s="31"/>
      <c r="K20" s="31"/>
    </row>
    <row r="21" spans="1:11" x14ac:dyDescent="0.25">
      <c r="A21" s="32">
        <v>1</v>
      </c>
      <c r="B21" s="33">
        <v>2</v>
      </c>
      <c r="C21" s="33">
        <v>3</v>
      </c>
      <c r="D21" s="32">
        <v>4</v>
      </c>
      <c r="E21" s="33">
        <v>5</v>
      </c>
      <c r="F21" s="33">
        <v>6</v>
      </c>
      <c r="G21" s="33">
        <v>7</v>
      </c>
      <c r="H21" s="33">
        <v>8</v>
      </c>
      <c r="I21" s="34"/>
      <c r="J21" s="34"/>
      <c r="K21" s="34"/>
    </row>
    <row r="22" spans="1:11" x14ac:dyDescent="0.25">
      <c r="A22" s="35"/>
      <c r="B22" s="36" t="s">
        <v>13</v>
      </c>
      <c r="C22" s="37" t="s">
        <v>14</v>
      </c>
      <c r="D22" s="31"/>
      <c r="E22" s="34"/>
      <c r="F22" s="97" t="s">
        <v>95</v>
      </c>
      <c r="G22" s="39"/>
      <c r="H22" s="97" t="s">
        <v>95</v>
      </c>
      <c r="I22" s="38"/>
      <c r="J22" s="38"/>
      <c r="K22" s="38"/>
    </row>
    <row r="23" spans="1:11" x14ac:dyDescent="0.25">
      <c r="A23" s="35"/>
      <c r="B23" s="40" t="s">
        <v>15</v>
      </c>
      <c r="C23" s="41" t="s">
        <v>14</v>
      </c>
      <c r="D23" s="31"/>
      <c r="E23" s="34"/>
      <c r="F23" s="42">
        <f>F28</f>
        <v>1204.83</v>
      </c>
      <c r="G23" s="43"/>
      <c r="H23" s="42">
        <f>H28</f>
        <v>29903.94</v>
      </c>
      <c r="I23" s="42"/>
      <c r="J23" s="42"/>
      <c r="K23" s="42"/>
    </row>
    <row r="24" spans="1:11" x14ac:dyDescent="0.25">
      <c r="A24" s="35"/>
      <c r="B24" s="40" t="s">
        <v>16</v>
      </c>
      <c r="C24" s="41" t="s">
        <v>14</v>
      </c>
      <c r="D24" s="31"/>
      <c r="E24" s="34"/>
      <c r="F24" s="42">
        <f>F$37</f>
        <v>1216.1300000000003</v>
      </c>
      <c r="G24" s="43"/>
      <c r="H24" s="42">
        <f>H$37</f>
        <v>9633.3000000000011</v>
      </c>
      <c r="I24" s="42"/>
      <c r="J24" s="42"/>
      <c r="K24" s="42"/>
    </row>
    <row r="25" spans="1:11" x14ac:dyDescent="0.25">
      <c r="A25" s="35"/>
      <c r="B25" s="44" t="s">
        <v>17</v>
      </c>
      <c r="C25" s="41" t="s">
        <v>14</v>
      </c>
      <c r="D25" s="31"/>
      <c r="E25" s="34"/>
      <c r="F25" s="45">
        <f>F$38</f>
        <v>238.32</v>
      </c>
      <c r="G25" s="46"/>
      <c r="H25" s="45">
        <f>H$38</f>
        <v>5915.130000000001</v>
      </c>
      <c r="I25" s="47"/>
      <c r="J25" s="47"/>
      <c r="K25" s="47"/>
    </row>
    <row r="26" spans="1:11" x14ac:dyDescent="0.25">
      <c r="A26" s="35"/>
      <c r="B26" s="40" t="s">
        <v>18</v>
      </c>
      <c r="C26" s="41" t="s">
        <v>14</v>
      </c>
      <c r="D26" s="31"/>
      <c r="E26" s="34"/>
      <c r="F26" s="98" t="s">
        <v>95</v>
      </c>
      <c r="G26" s="43"/>
      <c r="H26" s="98" t="s">
        <v>95</v>
      </c>
      <c r="I26" s="49"/>
      <c r="J26" s="49"/>
      <c r="K26" s="49"/>
    </row>
    <row r="27" spans="1:11" x14ac:dyDescent="0.25">
      <c r="A27" s="50"/>
      <c r="B27" s="51" t="s">
        <v>29</v>
      </c>
      <c r="C27" s="41"/>
      <c r="D27" s="52"/>
      <c r="E27" s="52"/>
      <c r="F27" s="42"/>
      <c r="G27" s="24"/>
      <c r="H27" s="42"/>
    </row>
    <row r="28" spans="1:11" x14ac:dyDescent="0.25">
      <c r="A28" s="53"/>
      <c r="B28" s="24" t="s">
        <v>39</v>
      </c>
      <c r="C28" s="54" t="s">
        <v>30</v>
      </c>
      <c r="D28" s="55">
        <v>99</v>
      </c>
      <c r="E28" s="55">
        <v>12.17</v>
      </c>
      <c r="F28" s="56">
        <f>ROUND(E28*D28,2)</f>
        <v>1204.83</v>
      </c>
      <c r="G28" s="24">
        <f>ROUND(24.82*E28,2)</f>
        <v>302.06</v>
      </c>
      <c r="H28" s="47">
        <f>ROUND(G28*$D28,2)</f>
        <v>29903.94</v>
      </c>
    </row>
    <row r="29" spans="1:11" x14ac:dyDescent="0.25">
      <c r="A29" s="53"/>
      <c r="B29" s="30" t="s">
        <v>31</v>
      </c>
      <c r="D29" s="57">
        <f>SUM(D28:D28)</f>
        <v>99</v>
      </c>
      <c r="E29" s="24"/>
      <c r="F29" s="49">
        <f>SUM(F28:F28)</f>
        <v>1204.83</v>
      </c>
      <c r="G29" s="24"/>
      <c r="H29" s="49">
        <f>SUM(H28:H28)</f>
        <v>29903.94</v>
      </c>
    </row>
    <row r="30" spans="1:11" x14ac:dyDescent="0.25">
      <c r="B30" s="23" t="s">
        <v>40</v>
      </c>
    </row>
    <row r="31" spans="1:11" ht="31.5" x14ac:dyDescent="0.25">
      <c r="A31" s="58" t="s">
        <v>41</v>
      </c>
      <c r="B31" s="59" t="s">
        <v>42</v>
      </c>
      <c r="C31" s="54" t="s">
        <v>43</v>
      </c>
      <c r="D31" s="60">
        <v>8.8699999999999992</v>
      </c>
      <c r="E31" s="61">
        <v>130.61000000000001</v>
      </c>
      <c r="F31" s="61">
        <f>ROUND($D31*E31,2)</f>
        <v>1158.51</v>
      </c>
      <c r="G31" s="61">
        <v>1033.1300000000001</v>
      </c>
      <c r="H31" s="61">
        <f>ROUND($D31*G31,2)</f>
        <v>9163.86</v>
      </c>
    </row>
    <row r="32" spans="1:11" x14ac:dyDescent="0.25">
      <c r="B32" s="59" t="s">
        <v>44</v>
      </c>
      <c r="E32" s="61">
        <v>25.89</v>
      </c>
      <c r="F32" s="61">
        <f>ROUND($D31*E32,2)</f>
        <v>229.64</v>
      </c>
      <c r="G32" s="61">
        <v>642.59</v>
      </c>
      <c r="H32" s="61">
        <f>ROUND($D31*G32,2)</f>
        <v>5699.77</v>
      </c>
    </row>
    <row r="33" spans="1:12" ht="31.5" x14ac:dyDescent="0.25">
      <c r="A33" s="58" t="s">
        <v>45</v>
      </c>
      <c r="B33" s="59" t="s">
        <v>46</v>
      </c>
      <c r="C33" s="54" t="s">
        <v>43</v>
      </c>
      <c r="D33" s="60">
        <v>6.36</v>
      </c>
      <c r="E33" s="61">
        <v>2.78</v>
      </c>
      <c r="F33" s="61">
        <f>ROUND($D33*E33,2)</f>
        <v>17.68</v>
      </c>
      <c r="G33" s="61">
        <v>14.34</v>
      </c>
      <c r="H33" s="61">
        <f>ROUND($D33*G33,2)</f>
        <v>91.2</v>
      </c>
    </row>
    <row r="34" spans="1:12" x14ac:dyDescent="0.25">
      <c r="B34" s="59" t="s">
        <v>44</v>
      </c>
      <c r="E34" s="61">
        <v>0.19</v>
      </c>
      <c r="F34" s="61">
        <f>ROUND($D33*E34,2)</f>
        <v>1.21</v>
      </c>
      <c r="G34" s="61">
        <v>4.72</v>
      </c>
      <c r="H34" s="61">
        <f>ROUND($D33*G34,2)</f>
        <v>30.02</v>
      </c>
    </row>
    <row r="35" spans="1:12" ht="31.5" x14ac:dyDescent="0.25">
      <c r="A35" s="58" t="s">
        <v>47</v>
      </c>
      <c r="B35" s="59" t="s">
        <v>48</v>
      </c>
      <c r="C35" s="54" t="s">
        <v>43</v>
      </c>
      <c r="D35" s="60">
        <v>0.52</v>
      </c>
      <c r="E35" s="61">
        <v>76.81</v>
      </c>
      <c r="F35" s="61">
        <f>ROUND($D35*E35,2)</f>
        <v>39.94</v>
      </c>
      <c r="G35" s="61">
        <v>727.39</v>
      </c>
      <c r="H35" s="61">
        <f>ROUND($D35*G35,2)</f>
        <v>378.24</v>
      </c>
    </row>
    <row r="36" spans="1:12" x14ac:dyDescent="0.25">
      <c r="B36" s="59" t="s">
        <v>44</v>
      </c>
      <c r="E36" s="61">
        <v>14.36</v>
      </c>
      <c r="F36" s="61">
        <f>ROUND($D35*E36,2)</f>
        <v>7.47</v>
      </c>
      <c r="G36" s="61">
        <v>356.42</v>
      </c>
      <c r="H36" s="61">
        <f>ROUND($D35*G36,2)</f>
        <v>185.34</v>
      </c>
    </row>
    <row r="37" spans="1:12" x14ac:dyDescent="0.25">
      <c r="A37" s="62"/>
      <c r="B37" s="23" t="s">
        <v>31</v>
      </c>
      <c r="C37" s="63"/>
      <c r="D37" s="64"/>
      <c r="E37" s="65"/>
      <c r="F37" s="65">
        <f>SUM(F31:F36)-F38</f>
        <v>1216.1300000000003</v>
      </c>
      <c r="G37" s="65"/>
      <c r="H37" s="65">
        <f>SUM(H31:H36)-H38</f>
        <v>9633.3000000000011</v>
      </c>
    </row>
    <row r="38" spans="1:12" x14ac:dyDescent="0.25">
      <c r="A38" s="62"/>
      <c r="B38" s="23" t="s">
        <v>44</v>
      </c>
      <c r="C38" s="63"/>
      <c r="D38" s="64"/>
      <c r="E38" s="65"/>
      <c r="F38" s="65">
        <f>SUMIF($C32:$C36,"",F32:F36)</f>
        <v>238.32</v>
      </c>
      <c r="G38" s="65"/>
      <c r="H38" s="65">
        <f>SUMIF($C32:$C36,"",H32:H36)</f>
        <v>5915.130000000001</v>
      </c>
    </row>
    <row r="39" spans="1:12" x14ac:dyDescent="0.25">
      <c r="B39" s="27" t="s">
        <v>49</v>
      </c>
    </row>
    <row r="40" spans="1:12" ht="47.25" x14ac:dyDescent="0.25">
      <c r="B40" s="135" t="s">
        <v>94</v>
      </c>
      <c r="C40" s="100" t="s">
        <v>64</v>
      </c>
      <c r="D40" s="96">
        <v>8.1000000000000003E-2</v>
      </c>
      <c r="E40" s="99" t="s">
        <v>95</v>
      </c>
      <c r="F40" s="99" t="s">
        <v>95</v>
      </c>
      <c r="G40" s="99" t="s">
        <v>95</v>
      </c>
      <c r="H40" s="99" t="s">
        <v>95</v>
      </c>
      <c r="L40" s="136" t="s">
        <v>103</v>
      </c>
    </row>
    <row r="41" spans="1:12" x14ac:dyDescent="0.25">
      <c r="B41" s="23" t="s">
        <v>31</v>
      </c>
      <c r="C41" s="63"/>
      <c r="D41" s="64"/>
      <c r="E41" s="65"/>
      <c r="F41" s="99" t="s">
        <v>95</v>
      </c>
      <c r="G41" s="65"/>
      <c r="H41" s="99" t="s">
        <v>95</v>
      </c>
    </row>
    <row r="42" spans="1:12" x14ac:dyDescent="0.25">
      <c r="B42" s="107" t="s">
        <v>85</v>
      </c>
    </row>
    <row r="43" spans="1:12" ht="31.5" x14ac:dyDescent="0.25">
      <c r="A43" s="58" t="s">
        <v>86</v>
      </c>
      <c r="B43" s="59" t="s">
        <v>87</v>
      </c>
      <c r="C43" s="54" t="s">
        <v>64</v>
      </c>
      <c r="D43" s="60">
        <v>1</v>
      </c>
      <c r="E43" s="61" t="s">
        <v>95</v>
      </c>
      <c r="F43" s="61" t="s">
        <v>95</v>
      </c>
      <c r="G43" s="61" t="s">
        <v>95</v>
      </c>
      <c r="H43" s="61" t="s">
        <v>95</v>
      </c>
    </row>
    <row r="44" spans="1:12" x14ac:dyDescent="0.25">
      <c r="A44" s="58" t="s">
        <v>89</v>
      </c>
      <c r="B44" s="59" t="s">
        <v>90</v>
      </c>
      <c r="C44" s="54" t="s">
        <v>64</v>
      </c>
      <c r="D44" s="60">
        <v>2.95</v>
      </c>
    </row>
  </sheetData>
  <mergeCells count="18">
    <mergeCell ref="B8:H8"/>
    <mergeCell ref="A19:A20"/>
    <mergeCell ref="B19:B20"/>
    <mergeCell ref="C19:C20"/>
    <mergeCell ref="D19:D20"/>
    <mergeCell ref="E19:F19"/>
    <mergeCell ref="B15:H15"/>
    <mergeCell ref="B16:H16"/>
    <mergeCell ref="B11:H11"/>
    <mergeCell ref="B12:H12"/>
    <mergeCell ref="B13:H13"/>
    <mergeCell ref="B14:H14"/>
    <mergeCell ref="G19:H19"/>
    <mergeCell ref="A1:H1"/>
    <mergeCell ref="A2:H2"/>
    <mergeCell ref="A3:H3"/>
    <mergeCell ref="A4:H4"/>
    <mergeCell ref="A6:H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O46"/>
  <sheetViews>
    <sheetView zoomScaleNormal="100" zoomScaleSheetLayoutView="100" workbookViewId="0">
      <selection activeCell="Q39" sqref="Q39"/>
    </sheetView>
  </sheetViews>
  <sheetFormatPr defaultRowHeight="15.75" x14ac:dyDescent="0.25"/>
  <cols>
    <col min="1" max="1" width="12.5703125" style="58" customWidth="1"/>
    <col min="2" max="2" width="44.7109375" style="59" bestFit="1" customWidth="1"/>
    <col min="3" max="3" width="12" style="54" customWidth="1"/>
    <col min="4" max="4" width="10.85546875" style="60" customWidth="1"/>
    <col min="5" max="5" width="10.7109375" style="61" customWidth="1"/>
    <col min="6" max="6" width="17.140625" style="61" customWidth="1"/>
    <col min="7" max="7" width="11.28515625" style="61" customWidth="1"/>
    <col min="8" max="8" width="17.140625" style="61" customWidth="1"/>
    <col min="9" max="9" width="11.7109375" style="24" customWidth="1"/>
    <col min="10" max="10" width="136.42578125" style="24" hidden="1" customWidth="1"/>
    <col min="11" max="11" width="123.85546875" style="24" hidden="1" customWidth="1"/>
    <col min="12" max="14" width="9.140625" style="24"/>
    <col min="15" max="15" width="9.140625" style="48"/>
    <col min="16" max="16384" width="9.140625" style="24"/>
  </cols>
  <sheetData>
    <row r="1" spans="1:11" x14ac:dyDescent="0.25">
      <c r="A1" s="117" t="s">
        <v>32</v>
      </c>
      <c r="B1" s="117"/>
      <c r="C1" s="117"/>
      <c r="D1" s="117"/>
      <c r="E1" s="117"/>
      <c r="F1" s="117"/>
      <c r="G1" s="117"/>
      <c r="H1" s="117"/>
      <c r="I1" s="23"/>
      <c r="J1" s="23" t="str">
        <f t="shared" ref="J1:J4" si="0">A1</f>
        <v>Сборник  3. Подъемно-транспортное оборудование</v>
      </c>
      <c r="K1" s="23"/>
    </row>
    <row r="2" spans="1:11" x14ac:dyDescent="0.25">
      <c r="A2" s="117" t="s">
        <v>33</v>
      </c>
      <c r="B2" s="117"/>
      <c r="C2" s="117"/>
      <c r="D2" s="117"/>
      <c r="E2" s="117"/>
      <c r="F2" s="117"/>
      <c r="G2" s="117"/>
      <c r="H2" s="117"/>
      <c r="I2" s="23"/>
      <c r="J2" s="23" t="str">
        <f t="shared" si="0"/>
        <v>Отдел 1. Подъемно-транспортные механизмы прерывного действия</v>
      </c>
      <c r="K2" s="23"/>
    </row>
    <row r="3" spans="1:11" x14ac:dyDescent="0.25">
      <c r="A3" s="117" t="s">
        <v>34</v>
      </c>
      <c r="B3" s="117"/>
      <c r="C3" s="117"/>
      <c r="D3" s="117"/>
      <c r="E3" s="117"/>
      <c r="F3" s="117"/>
      <c r="G3" s="117"/>
      <c r="H3" s="117"/>
      <c r="I3" s="23"/>
      <c r="J3" s="23" t="str">
        <f t="shared" si="0"/>
        <v>Раздел 5. Краны-штабелеры и стеллажи</v>
      </c>
      <c r="K3" s="23"/>
    </row>
    <row r="4" spans="1:11" x14ac:dyDescent="0.25">
      <c r="A4" s="117" t="s">
        <v>35</v>
      </c>
      <c r="B4" s="117"/>
      <c r="C4" s="117"/>
      <c r="D4" s="117"/>
      <c r="E4" s="117"/>
      <c r="F4" s="117"/>
      <c r="G4" s="117"/>
      <c r="H4" s="117"/>
      <c r="I4" s="23"/>
      <c r="J4" s="23" t="str">
        <f t="shared" si="0"/>
        <v>Таблица 3-7 Краны-штабелеры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18" t="s">
        <v>20</v>
      </c>
      <c r="B6" s="118"/>
      <c r="C6" s="118"/>
      <c r="D6" s="118"/>
      <c r="E6" s="118"/>
      <c r="F6" s="118"/>
      <c r="G6" s="118"/>
      <c r="H6" s="118"/>
      <c r="I6" s="25"/>
      <c r="J6" s="25"/>
      <c r="K6" s="25"/>
    </row>
    <row r="7" spans="1:1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ht="31.5" x14ac:dyDescent="0.25">
      <c r="A8" s="26" t="s">
        <v>58</v>
      </c>
      <c r="B8" s="117" t="s">
        <v>59</v>
      </c>
      <c r="C8" s="117"/>
      <c r="D8" s="117"/>
      <c r="E8" s="117"/>
      <c r="F8" s="117"/>
      <c r="G8" s="117"/>
      <c r="H8" s="117"/>
      <c r="I8" s="23"/>
      <c r="J8" s="23"/>
      <c r="K8" s="23" t="str">
        <f>B8</f>
        <v>Монтаж крана-штабелера электрического, опорного, мостового, управляемого с пола или из кабины, с телескопической колонной, грузоподъемностью 2 т</v>
      </c>
    </row>
    <row r="9" spans="1:11" x14ac:dyDescent="0.25">
      <c r="A9" s="26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6" si="1">B9</f>
        <v>0</v>
      </c>
    </row>
    <row r="10" spans="1:11" x14ac:dyDescent="0.25">
      <c r="A10" s="27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6"/>
      <c r="B11" s="120" t="s">
        <v>52</v>
      </c>
      <c r="C11" s="120"/>
      <c r="D11" s="120"/>
      <c r="E11" s="120"/>
      <c r="F11" s="120"/>
      <c r="G11" s="120"/>
      <c r="H11" s="120"/>
      <c r="I11" s="59"/>
      <c r="J11" s="59"/>
      <c r="K11" s="59" t="str">
        <f t="shared" si="1"/>
        <v>1. Подъем моста отдельными узлами</v>
      </c>
    </row>
    <row r="12" spans="1:11" x14ac:dyDescent="0.25">
      <c r="A12" s="66"/>
      <c r="B12" s="120" t="s">
        <v>53</v>
      </c>
      <c r="C12" s="120"/>
      <c r="D12" s="120"/>
      <c r="E12" s="120"/>
      <c r="F12" s="120"/>
      <c r="G12" s="120"/>
      <c r="H12" s="120"/>
      <c r="I12" s="59"/>
      <c r="J12" s="59"/>
      <c r="K12" s="59" t="str">
        <f t="shared" si="1"/>
        <v>2. Подъем и установка тележки</v>
      </c>
    </row>
    <row r="13" spans="1:11" x14ac:dyDescent="0.25">
      <c r="A13" s="66"/>
      <c r="B13" s="120" t="s">
        <v>54</v>
      </c>
      <c r="C13" s="120"/>
      <c r="D13" s="120"/>
      <c r="E13" s="120"/>
      <c r="F13" s="120"/>
      <c r="G13" s="120"/>
      <c r="H13" s="120"/>
      <c r="I13" s="59"/>
      <c r="J13" s="59"/>
      <c r="K13" s="59" t="str">
        <f t="shared" si="1"/>
        <v>3. Сборка и выверка моста и тележки</v>
      </c>
    </row>
    <row r="14" spans="1:11" x14ac:dyDescent="0.25">
      <c r="A14" s="66"/>
      <c r="B14" s="120" t="s">
        <v>55</v>
      </c>
      <c r="C14" s="120"/>
      <c r="D14" s="120"/>
      <c r="E14" s="120"/>
      <c r="F14" s="120"/>
      <c r="G14" s="120"/>
      <c r="H14" s="120"/>
      <c r="I14" s="59"/>
      <c r="J14" s="59"/>
      <c r="K14" s="59" t="str">
        <f t="shared" si="1"/>
        <v>4. Подъем и установка кабины, колонны, поворотной платформы, захватного механизма</v>
      </c>
    </row>
    <row r="15" spans="1:11" x14ac:dyDescent="0.25">
      <c r="A15" s="66"/>
      <c r="B15" s="120" t="s">
        <v>56</v>
      </c>
      <c r="C15" s="120"/>
      <c r="D15" s="120"/>
      <c r="E15" s="120"/>
      <c r="F15" s="120"/>
      <c r="G15" s="120"/>
      <c r="H15" s="120"/>
      <c r="I15" s="59"/>
      <c r="J15" s="59"/>
      <c r="K15" s="59" t="str">
        <f t="shared" si="1"/>
        <v>5. Установка шкафа с электрооборудованием</v>
      </c>
    </row>
    <row r="16" spans="1:11" x14ac:dyDescent="0.25">
      <c r="A16" s="66"/>
      <c r="B16" s="120" t="s">
        <v>57</v>
      </c>
      <c r="C16" s="120"/>
      <c r="D16" s="120"/>
      <c r="E16" s="120"/>
      <c r="F16" s="120"/>
      <c r="G16" s="120"/>
      <c r="H16" s="120"/>
      <c r="I16" s="59"/>
      <c r="J16" s="59"/>
      <c r="K16" s="59" t="str">
        <f t="shared" si="1"/>
        <v>6. Испытание крана-штабелера вхолостую и под нагрузкой</v>
      </c>
    </row>
    <row r="17" spans="1:11" x14ac:dyDescent="0.25">
      <c r="A17" s="27"/>
      <c r="B17" s="24"/>
      <c r="C17" s="28"/>
      <c r="D17" s="24"/>
      <c r="E17" s="24"/>
      <c r="F17" s="24"/>
      <c r="G17" s="24"/>
      <c r="H17" s="24"/>
      <c r="K17" s="29">
        <f>B17</f>
        <v>0</v>
      </c>
    </row>
    <row r="18" spans="1:11" x14ac:dyDescent="0.25">
      <c r="A18" s="27" t="s">
        <v>38</v>
      </c>
      <c r="B18" s="30"/>
      <c r="C18" s="28"/>
      <c r="D18" s="24"/>
      <c r="E18" s="24"/>
      <c r="F18" s="24"/>
      <c r="G18" s="24"/>
      <c r="H18" s="24"/>
    </row>
    <row r="19" spans="1:11" ht="47.25" x14ac:dyDescent="0.25">
      <c r="A19" s="119" t="s">
        <v>21</v>
      </c>
      <c r="B19" s="119" t="s">
        <v>22</v>
      </c>
      <c r="C19" s="119" t="s">
        <v>2</v>
      </c>
      <c r="D19" s="119" t="s">
        <v>23</v>
      </c>
      <c r="E19" s="119" t="s">
        <v>24</v>
      </c>
      <c r="F19" s="119"/>
      <c r="G19" s="119" t="s">
        <v>25</v>
      </c>
      <c r="H19" s="119"/>
      <c r="I19" s="31"/>
      <c r="J19" s="31" t="s">
        <v>26</v>
      </c>
      <c r="K19" s="31"/>
    </row>
    <row r="20" spans="1:11" x14ac:dyDescent="0.25">
      <c r="A20" s="119"/>
      <c r="B20" s="119"/>
      <c r="C20" s="119"/>
      <c r="D20" s="119"/>
      <c r="E20" s="32" t="s">
        <v>27</v>
      </c>
      <c r="F20" s="32" t="s">
        <v>28</v>
      </c>
      <c r="G20" s="32" t="s">
        <v>27</v>
      </c>
      <c r="H20" s="32" t="s">
        <v>28</v>
      </c>
      <c r="I20" s="31"/>
      <c r="J20" s="31"/>
      <c r="K20" s="31"/>
    </row>
    <row r="21" spans="1:11" x14ac:dyDescent="0.25">
      <c r="A21" s="32">
        <v>1</v>
      </c>
      <c r="B21" s="33">
        <v>2</v>
      </c>
      <c r="C21" s="33">
        <v>3</v>
      </c>
      <c r="D21" s="32">
        <v>4</v>
      </c>
      <c r="E21" s="33">
        <v>5</v>
      </c>
      <c r="F21" s="33">
        <v>6</v>
      </c>
      <c r="G21" s="33">
        <v>7</v>
      </c>
      <c r="H21" s="33">
        <v>8</v>
      </c>
      <c r="I21" s="34"/>
      <c r="J21" s="34"/>
      <c r="K21" s="34"/>
    </row>
    <row r="22" spans="1:11" x14ac:dyDescent="0.25">
      <c r="A22" s="35"/>
      <c r="B22" s="36" t="s">
        <v>13</v>
      </c>
      <c r="C22" s="37" t="s">
        <v>14</v>
      </c>
      <c r="D22" s="31"/>
      <c r="E22" s="34"/>
      <c r="F22" s="38">
        <f>SUM(F23:F24,F26)</f>
        <v>633.86</v>
      </c>
      <c r="G22" s="39"/>
      <c r="H22" s="38">
        <f>SUM(H23:H24,H26)</f>
        <v>10198.659999999998</v>
      </c>
      <c r="I22" s="38"/>
      <c r="J22" s="38"/>
      <c r="K22" s="38"/>
    </row>
    <row r="23" spans="1:11" x14ac:dyDescent="0.25">
      <c r="A23" s="35"/>
      <c r="B23" s="40" t="s">
        <v>15</v>
      </c>
      <c r="C23" s="41" t="s">
        <v>14</v>
      </c>
      <c r="D23" s="31"/>
      <c r="E23" s="34"/>
      <c r="F23" s="42">
        <f>F28</f>
        <v>304.25</v>
      </c>
      <c r="G23" s="43"/>
      <c r="H23" s="42">
        <f>H28</f>
        <v>7551.5</v>
      </c>
      <c r="I23" s="42"/>
      <c r="J23" s="42"/>
      <c r="K23" s="42"/>
    </row>
    <row r="24" spans="1:11" x14ac:dyDescent="0.25">
      <c r="A24" s="35"/>
      <c r="B24" s="40" t="s">
        <v>16</v>
      </c>
      <c r="C24" s="41" t="s">
        <v>14</v>
      </c>
      <c r="D24" s="31"/>
      <c r="E24" s="34"/>
      <c r="F24" s="42">
        <f>F$39</f>
        <v>328.75</v>
      </c>
      <c r="G24" s="43"/>
      <c r="H24" s="42">
        <f>H$39</f>
        <v>2640.1899999999996</v>
      </c>
      <c r="I24" s="42"/>
      <c r="J24" s="42"/>
      <c r="K24" s="42"/>
    </row>
    <row r="25" spans="1:11" x14ac:dyDescent="0.25">
      <c r="A25" s="35"/>
      <c r="B25" s="44" t="s">
        <v>17</v>
      </c>
      <c r="C25" s="41" t="s">
        <v>14</v>
      </c>
      <c r="D25" s="31"/>
      <c r="E25" s="34"/>
      <c r="F25" s="45">
        <f>F$40</f>
        <v>64.3</v>
      </c>
      <c r="G25" s="46"/>
      <c r="H25" s="45">
        <f>H$40</f>
        <v>1596.09</v>
      </c>
      <c r="I25" s="47"/>
      <c r="J25" s="47"/>
      <c r="K25" s="47"/>
    </row>
    <row r="26" spans="1:11" x14ac:dyDescent="0.25">
      <c r="A26" s="35"/>
      <c r="B26" s="40" t="s">
        <v>18</v>
      </c>
      <c r="C26" s="41" t="s">
        <v>14</v>
      </c>
      <c r="D26" s="31"/>
      <c r="E26" s="34"/>
      <c r="F26" s="42">
        <f>F$43</f>
        <v>0.86</v>
      </c>
      <c r="G26" s="43"/>
      <c r="H26" s="42">
        <f>H$43</f>
        <v>6.97</v>
      </c>
      <c r="I26" s="49"/>
      <c r="J26" s="49"/>
      <c r="K26" s="49"/>
    </row>
    <row r="27" spans="1:11" x14ac:dyDescent="0.25">
      <c r="A27" s="50"/>
      <c r="B27" s="51" t="s">
        <v>29</v>
      </c>
      <c r="C27" s="41"/>
      <c r="D27" s="52"/>
      <c r="E27" s="52"/>
      <c r="F27" s="42"/>
      <c r="G27" s="24"/>
      <c r="H27" s="42"/>
    </row>
    <row r="28" spans="1:11" x14ac:dyDescent="0.25">
      <c r="A28" s="53"/>
      <c r="B28" s="24" t="s">
        <v>39</v>
      </c>
      <c r="C28" s="54" t="s">
        <v>30</v>
      </c>
      <c r="D28" s="55">
        <v>25</v>
      </c>
      <c r="E28" s="55">
        <v>12.17</v>
      </c>
      <c r="F28" s="56">
        <f>ROUND(E28*D28,2)</f>
        <v>304.25</v>
      </c>
      <c r="G28" s="24">
        <f>ROUND(24.82*E28,2)</f>
        <v>302.06</v>
      </c>
      <c r="H28" s="47">
        <f>ROUND(G28*$D28,2)</f>
        <v>7551.5</v>
      </c>
    </row>
    <row r="29" spans="1:11" x14ac:dyDescent="0.25">
      <c r="A29" s="53"/>
      <c r="B29" s="30" t="s">
        <v>31</v>
      </c>
      <c r="D29" s="57">
        <f>SUM(D28:D28)</f>
        <v>25</v>
      </c>
      <c r="E29" s="24"/>
      <c r="F29" s="49">
        <f>SUM(F28:F28)</f>
        <v>304.25</v>
      </c>
      <c r="G29" s="24"/>
      <c r="H29" s="49">
        <f>SUM(H28:H28)</f>
        <v>7551.5</v>
      </c>
    </row>
    <row r="30" spans="1:11" x14ac:dyDescent="0.25">
      <c r="B30" s="23" t="s">
        <v>40</v>
      </c>
    </row>
    <row r="31" spans="1:11" ht="31.5" x14ac:dyDescent="0.25">
      <c r="A31" s="58" t="s">
        <v>41</v>
      </c>
      <c r="B31" s="59" t="s">
        <v>42</v>
      </c>
      <c r="C31" s="54" t="s">
        <v>43</v>
      </c>
      <c r="D31" s="60">
        <v>2.2599999999999998</v>
      </c>
      <c r="E31" s="61">
        <v>130.61000000000001</v>
      </c>
      <c r="F31" s="61">
        <f>ROUND($D31*E31,2)</f>
        <v>295.18</v>
      </c>
      <c r="G31" s="61">
        <v>1033.1300000000001</v>
      </c>
      <c r="H31" s="61">
        <f>ROUND($D31*G31,2)</f>
        <v>2334.87</v>
      </c>
    </row>
    <row r="32" spans="1:11" x14ac:dyDescent="0.25">
      <c r="B32" s="59" t="s">
        <v>44</v>
      </c>
      <c r="E32" s="61">
        <v>25.89</v>
      </c>
      <c r="F32" s="61">
        <f>ROUND($D31*E32,2)</f>
        <v>58.51</v>
      </c>
      <c r="G32" s="61">
        <v>642.59</v>
      </c>
      <c r="H32" s="61">
        <f>ROUND($D31*G32,2)</f>
        <v>1452.25</v>
      </c>
    </row>
    <row r="33" spans="1:8" ht="31.5" x14ac:dyDescent="0.25">
      <c r="A33" s="58" t="s">
        <v>45</v>
      </c>
      <c r="B33" s="59" t="s">
        <v>46</v>
      </c>
      <c r="C33" s="54" t="s">
        <v>43</v>
      </c>
      <c r="D33" s="60">
        <v>1.01</v>
      </c>
      <c r="E33" s="61">
        <v>2.78</v>
      </c>
      <c r="F33" s="61">
        <f>ROUND($D33*E33,2)</f>
        <v>2.81</v>
      </c>
      <c r="G33" s="61">
        <v>14.34</v>
      </c>
      <c r="H33" s="61">
        <f>ROUND($D33*G33,2)</f>
        <v>14.48</v>
      </c>
    </row>
    <row r="34" spans="1:8" x14ac:dyDescent="0.25">
      <c r="B34" s="59" t="s">
        <v>44</v>
      </c>
      <c r="E34" s="61">
        <v>0.19</v>
      </c>
      <c r="F34" s="61">
        <f>ROUND($D33*E34,2)</f>
        <v>0.19</v>
      </c>
      <c r="G34" s="61">
        <v>4.72</v>
      </c>
      <c r="H34" s="61">
        <f>ROUND($D33*G34,2)</f>
        <v>4.7699999999999996</v>
      </c>
    </row>
    <row r="35" spans="1:8" ht="47.25" x14ac:dyDescent="0.25">
      <c r="A35" s="58" t="s">
        <v>60</v>
      </c>
      <c r="B35" s="59" t="s">
        <v>61</v>
      </c>
      <c r="C35" s="54" t="s">
        <v>43</v>
      </c>
      <c r="D35" s="60">
        <v>0.13</v>
      </c>
      <c r="E35" s="61">
        <v>6.15</v>
      </c>
      <c r="F35" s="61">
        <f>ROUND($D35*E35,2)</f>
        <v>0.8</v>
      </c>
      <c r="G35" s="61">
        <v>55.1</v>
      </c>
      <c r="H35" s="61">
        <f>ROUND($D35*G35,2)</f>
        <v>7.16</v>
      </c>
    </row>
    <row r="36" spans="1:8" x14ac:dyDescent="0.25">
      <c r="B36" s="59" t="s">
        <v>44</v>
      </c>
      <c r="E36" s="61">
        <v>0.02</v>
      </c>
      <c r="F36" s="61">
        <f>ROUND($D35*E36,2)</f>
        <v>0</v>
      </c>
      <c r="G36" s="61">
        <v>0.5</v>
      </c>
      <c r="H36" s="61">
        <f>ROUND($D35*G36,2)</f>
        <v>7.0000000000000007E-2</v>
      </c>
    </row>
    <row r="37" spans="1:8" ht="31.5" x14ac:dyDescent="0.25">
      <c r="A37" s="58" t="s">
        <v>47</v>
      </c>
      <c r="B37" s="59" t="s">
        <v>48</v>
      </c>
      <c r="C37" s="54" t="s">
        <v>43</v>
      </c>
      <c r="D37" s="60">
        <v>0.39</v>
      </c>
      <c r="E37" s="61">
        <v>76.81</v>
      </c>
      <c r="F37" s="61">
        <f>ROUND($D37*E37,2)</f>
        <v>29.96</v>
      </c>
      <c r="G37" s="61">
        <v>727.39</v>
      </c>
      <c r="H37" s="61">
        <f>ROUND($D37*G37,2)</f>
        <v>283.68</v>
      </c>
    </row>
    <row r="38" spans="1:8" x14ac:dyDescent="0.25">
      <c r="B38" s="59" t="s">
        <v>44</v>
      </c>
      <c r="E38" s="61">
        <v>14.36</v>
      </c>
      <c r="F38" s="61">
        <f>ROUND($D37*E38,2)</f>
        <v>5.6</v>
      </c>
      <c r="G38" s="61">
        <v>356.42</v>
      </c>
      <c r="H38" s="61">
        <f>ROUND($D37*G38,2)</f>
        <v>139</v>
      </c>
    </row>
    <row r="39" spans="1:8" x14ac:dyDescent="0.25">
      <c r="A39" s="62"/>
      <c r="B39" s="23" t="s">
        <v>31</v>
      </c>
      <c r="C39" s="63"/>
      <c r="D39" s="64"/>
      <c r="E39" s="65"/>
      <c r="F39" s="65">
        <f>SUM(F31:F38)-F40</f>
        <v>328.75</v>
      </c>
      <c r="G39" s="65"/>
      <c r="H39" s="65">
        <f>SUM(H31:H38)-H40</f>
        <v>2640.1899999999996</v>
      </c>
    </row>
    <row r="40" spans="1:8" x14ac:dyDescent="0.25">
      <c r="A40" s="62"/>
      <c r="B40" s="23" t="s">
        <v>44</v>
      </c>
      <c r="C40" s="63"/>
      <c r="D40" s="64"/>
      <c r="E40" s="65"/>
      <c r="F40" s="65">
        <f>SUMIF($C32:$C38,"",F32:F38)</f>
        <v>64.3</v>
      </c>
      <c r="G40" s="65"/>
      <c r="H40" s="65">
        <f>SUMIF($C32:$C38,"",H32:H38)</f>
        <v>1596.09</v>
      </c>
    </row>
    <row r="41" spans="1:8" x14ac:dyDescent="0.25">
      <c r="A41" s="62"/>
      <c r="B41" s="27" t="s">
        <v>49</v>
      </c>
      <c r="C41" s="63"/>
      <c r="D41" s="64"/>
      <c r="E41" s="65"/>
      <c r="F41" s="65"/>
      <c r="G41" s="65"/>
      <c r="H41" s="65"/>
    </row>
    <row r="42" spans="1:8" x14ac:dyDescent="0.25">
      <c r="A42" s="58" t="s">
        <v>62</v>
      </c>
      <c r="B42" s="59" t="s">
        <v>63</v>
      </c>
      <c r="C42" s="54" t="s">
        <v>64</v>
      </c>
      <c r="D42" s="60">
        <v>1E-4</v>
      </c>
      <c r="E42" s="61">
        <v>8596.85</v>
      </c>
      <c r="F42" s="61">
        <f>ROUND($D42*E42,2)</f>
        <v>0.86</v>
      </c>
      <c r="G42" s="61">
        <v>69654.149999999994</v>
      </c>
      <c r="H42" s="61">
        <f>ROUND($D42*G42,2)</f>
        <v>6.97</v>
      </c>
    </row>
    <row r="43" spans="1:8" x14ac:dyDescent="0.25">
      <c r="A43" s="62"/>
      <c r="B43" s="23" t="s">
        <v>31</v>
      </c>
      <c r="C43" s="63"/>
      <c r="D43" s="64"/>
      <c r="E43" s="65"/>
      <c r="F43" s="65">
        <f>SUM(F42:F42)</f>
        <v>0.86</v>
      </c>
      <c r="G43" s="65"/>
      <c r="H43" s="65">
        <f>SUM(H42:H42)</f>
        <v>6.97</v>
      </c>
    </row>
    <row r="44" spans="1:8" x14ac:dyDescent="0.25">
      <c r="B44" s="107" t="s">
        <v>85</v>
      </c>
    </row>
    <row r="45" spans="1:8" ht="31.5" x14ac:dyDescent="0.25">
      <c r="A45" s="58" t="s">
        <v>86</v>
      </c>
      <c r="B45" s="108" t="s">
        <v>87</v>
      </c>
      <c r="C45" s="54" t="s">
        <v>64</v>
      </c>
      <c r="D45" s="60">
        <v>1</v>
      </c>
      <c r="E45" s="61" t="s">
        <v>95</v>
      </c>
      <c r="F45" s="61" t="s">
        <v>95</v>
      </c>
      <c r="G45" s="61" t="s">
        <v>95</v>
      </c>
      <c r="H45" s="61" t="s">
        <v>95</v>
      </c>
    </row>
    <row r="46" spans="1:8" x14ac:dyDescent="0.25">
      <c r="A46" s="58" t="s">
        <v>89</v>
      </c>
      <c r="B46" s="108" t="s">
        <v>90</v>
      </c>
      <c r="C46" s="54" t="s">
        <v>64</v>
      </c>
      <c r="D46" s="60">
        <v>22.9</v>
      </c>
    </row>
  </sheetData>
  <mergeCells count="18">
    <mergeCell ref="B8:H8"/>
    <mergeCell ref="A19:A20"/>
    <mergeCell ref="B19:B20"/>
    <mergeCell ref="C19:C20"/>
    <mergeCell ref="D19:D20"/>
    <mergeCell ref="E19:F19"/>
    <mergeCell ref="B15:H15"/>
    <mergeCell ref="B16:H16"/>
    <mergeCell ref="B11:H11"/>
    <mergeCell ref="B12:H12"/>
    <mergeCell ref="B13:H13"/>
    <mergeCell ref="B14:H14"/>
    <mergeCell ref="G19:H19"/>
    <mergeCell ref="A1:H1"/>
    <mergeCell ref="A2:H2"/>
    <mergeCell ref="A3:H3"/>
    <mergeCell ref="A4:H4"/>
    <mergeCell ref="A6:H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O46"/>
  <sheetViews>
    <sheetView topLeftCell="A19" zoomScaleNormal="100" zoomScaleSheetLayoutView="100" workbookViewId="0">
      <selection activeCell="A42" sqref="A42"/>
    </sheetView>
  </sheetViews>
  <sheetFormatPr defaultRowHeight="15.75" x14ac:dyDescent="0.25"/>
  <cols>
    <col min="1" max="1" width="12.5703125" style="58" customWidth="1"/>
    <col min="2" max="2" width="44.7109375" style="59" bestFit="1" customWidth="1"/>
    <col min="3" max="3" width="12" style="54" customWidth="1"/>
    <col min="4" max="4" width="10.85546875" style="60" customWidth="1"/>
    <col min="5" max="5" width="10.7109375" style="61" customWidth="1"/>
    <col min="6" max="6" width="17.140625" style="61" customWidth="1"/>
    <col min="7" max="7" width="11.28515625" style="61" customWidth="1"/>
    <col min="8" max="8" width="17.140625" style="61" customWidth="1"/>
    <col min="9" max="9" width="11.7109375" style="24" customWidth="1"/>
    <col min="10" max="10" width="136.42578125" style="24" hidden="1" customWidth="1"/>
    <col min="11" max="11" width="123.85546875" style="24" hidden="1" customWidth="1"/>
    <col min="12" max="14" width="9.140625" style="24"/>
    <col min="15" max="15" width="9.140625" style="48"/>
    <col min="16" max="16384" width="9.140625" style="24"/>
  </cols>
  <sheetData>
    <row r="1" spans="1:11" x14ac:dyDescent="0.25">
      <c r="A1" s="117" t="s">
        <v>32</v>
      </c>
      <c r="B1" s="117"/>
      <c r="C1" s="117"/>
      <c r="D1" s="117"/>
      <c r="E1" s="117"/>
      <c r="F1" s="117"/>
      <c r="G1" s="117"/>
      <c r="H1" s="117"/>
      <c r="I1" s="23"/>
      <c r="J1" s="23" t="str">
        <f t="shared" ref="J1:J4" si="0">A1</f>
        <v>Сборник  3. Подъемно-транспортное оборудование</v>
      </c>
      <c r="K1" s="23"/>
    </row>
    <row r="2" spans="1:11" x14ac:dyDescent="0.25">
      <c r="A2" s="117" t="s">
        <v>33</v>
      </c>
      <c r="B2" s="117"/>
      <c r="C2" s="117"/>
      <c r="D2" s="117"/>
      <c r="E2" s="117"/>
      <c r="F2" s="117"/>
      <c r="G2" s="117"/>
      <c r="H2" s="117"/>
      <c r="I2" s="23"/>
      <c r="J2" s="23" t="str">
        <f t="shared" si="0"/>
        <v>Отдел 1. Подъемно-транспортные механизмы прерывного действия</v>
      </c>
      <c r="K2" s="23"/>
    </row>
    <row r="3" spans="1:11" x14ac:dyDescent="0.25">
      <c r="A3" s="117" t="s">
        <v>34</v>
      </c>
      <c r="B3" s="117"/>
      <c r="C3" s="117"/>
      <c r="D3" s="117"/>
      <c r="E3" s="117"/>
      <c r="F3" s="117"/>
      <c r="G3" s="117"/>
      <c r="H3" s="117"/>
      <c r="I3" s="23"/>
      <c r="J3" s="23" t="str">
        <f t="shared" si="0"/>
        <v>Раздел 5. Краны-штабелеры и стеллажи</v>
      </c>
      <c r="K3" s="23"/>
    </row>
    <row r="4" spans="1:11" x14ac:dyDescent="0.25">
      <c r="A4" s="117" t="s">
        <v>35</v>
      </c>
      <c r="B4" s="117"/>
      <c r="C4" s="117"/>
      <c r="D4" s="117"/>
      <c r="E4" s="117"/>
      <c r="F4" s="117"/>
      <c r="G4" s="117"/>
      <c r="H4" s="117"/>
      <c r="I4" s="23"/>
      <c r="J4" s="23" t="str">
        <f t="shared" si="0"/>
        <v>Таблица 3-7 Краны-штабелеры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18" t="s">
        <v>20</v>
      </c>
      <c r="B6" s="118"/>
      <c r="C6" s="118"/>
      <c r="D6" s="118"/>
      <c r="E6" s="118"/>
      <c r="F6" s="118"/>
      <c r="G6" s="118"/>
      <c r="H6" s="118"/>
      <c r="I6" s="25"/>
      <c r="J6" s="25"/>
      <c r="K6" s="25"/>
    </row>
    <row r="7" spans="1:1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ht="31.5" x14ac:dyDescent="0.25">
      <c r="A8" s="26" t="s">
        <v>65</v>
      </c>
      <c r="B8" s="117" t="s">
        <v>66</v>
      </c>
      <c r="C8" s="117"/>
      <c r="D8" s="117"/>
      <c r="E8" s="117"/>
      <c r="F8" s="117"/>
      <c r="G8" s="117"/>
      <c r="H8" s="117"/>
      <c r="I8" s="23"/>
      <c r="J8" s="23"/>
      <c r="K8" s="23" t="str">
        <f>B8</f>
        <v>Монтаж крана-штабелера электрического, опорного, мостового, управляемого с пола или из кабины, с телескопической колонной, грузоподъемностью 3 т</v>
      </c>
    </row>
    <row r="9" spans="1:11" x14ac:dyDescent="0.25">
      <c r="A9" s="26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6" si="1">B9</f>
        <v>0</v>
      </c>
    </row>
    <row r="10" spans="1:11" x14ac:dyDescent="0.25">
      <c r="A10" s="27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6"/>
      <c r="B11" s="120" t="s">
        <v>52</v>
      </c>
      <c r="C11" s="120"/>
      <c r="D11" s="120"/>
      <c r="E11" s="120"/>
      <c r="F11" s="120"/>
      <c r="G11" s="120"/>
      <c r="H11" s="120"/>
      <c r="I11" s="59"/>
      <c r="J11" s="59"/>
      <c r="K11" s="59" t="str">
        <f t="shared" si="1"/>
        <v>1. Подъем моста отдельными узлами</v>
      </c>
    </row>
    <row r="12" spans="1:11" x14ac:dyDescent="0.25">
      <c r="A12" s="66"/>
      <c r="B12" s="120" t="s">
        <v>53</v>
      </c>
      <c r="C12" s="120"/>
      <c r="D12" s="120"/>
      <c r="E12" s="120"/>
      <c r="F12" s="120"/>
      <c r="G12" s="120"/>
      <c r="H12" s="120"/>
      <c r="I12" s="59"/>
      <c r="J12" s="59"/>
      <c r="K12" s="59" t="str">
        <f t="shared" si="1"/>
        <v>2. Подъем и установка тележки</v>
      </c>
    </row>
    <row r="13" spans="1:11" x14ac:dyDescent="0.25">
      <c r="A13" s="66"/>
      <c r="B13" s="120" t="s">
        <v>54</v>
      </c>
      <c r="C13" s="120"/>
      <c r="D13" s="120"/>
      <c r="E13" s="120"/>
      <c r="F13" s="120"/>
      <c r="G13" s="120"/>
      <c r="H13" s="120"/>
      <c r="I13" s="59"/>
      <c r="J13" s="59"/>
      <c r="K13" s="59" t="str">
        <f t="shared" si="1"/>
        <v>3. Сборка и выверка моста и тележки</v>
      </c>
    </row>
    <row r="14" spans="1:11" x14ac:dyDescent="0.25">
      <c r="A14" s="66"/>
      <c r="B14" s="120" t="s">
        <v>55</v>
      </c>
      <c r="C14" s="120"/>
      <c r="D14" s="120"/>
      <c r="E14" s="120"/>
      <c r="F14" s="120"/>
      <c r="G14" s="120"/>
      <c r="H14" s="120"/>
      <c r="I14" s="59"/>
      <c r="J14" s="59"/>
      <c r="K14" s="59" t="str">
        <f t="shared" si="1"/>
        <v>4. Подъем и установка кабины, колонны, поворотной платформы, захватного механизма</v>
      </c>
    </row>
    <row r="15" spans="1:11" x14ac:dyDescent="0.25">
      <c r="A15" s="66"/>
      <c r="B15" s="120" t="s">
        <v>56</v>
      </c>
      <c r="C15" s="120"/>
      <c r="D15" s="120"/>
      <c r="E15" s="120"/>
      <c r="F15" s="120"/>
      <c r="G15" s="120"/>
      <c r="H15" s="120"/>
      <c r="I15" s="59"/>
      <c r="J15" s="59"/>
      <c r="K15" s="59" t="str">
        <f t="shared" si="1"/>
        <v>5. Установка шкафа с электрооборудованием</v>
      </c>
    </row>
    <row r="16" spans="1:11" x14ac:dyDescent="0.25">
      <c r="A16" s="66"/>
      <c r="B16" s="120" t="s">
        <v>57</v>
      </c>
      <c r="C16" s="120"/>
      <c r="D16" s="120"/>
      <c r="E16" s="120"/>
      <c r="F16" s="120"/>
      <c r="G16" s="120"/>
      <c r="H16" s="120"/>
      <c r="I16" s="59"/>
      <c r="J16" s="59"/>
      <c r="K16" s="59" t="str">
        <f t="shared" si="1"/>
        <v>6. Испытание крана-штабелера вхолостую и под нагрузкой</v>
      </c>
    </row>
    <row r="17" spans="1:11" x14ac:dyDescent="0.25">
      <c r="A17" s="27"/>
      <c r="B17" s="24"/>
      <c r="C17" s="28"/>
      <c r="D17" s="24"/>
      <c r="E17" s="24"/>
      <c r="F17" s="24"/>
      <c r="G17" s="24"/>
      <c r="H17" s="24"/>
      <c r="K17" s="29">
        <f>B17</f>
        <v>0</v>
      </c>
    </row>
    <row r="18" spans="1:11" x14ac:dyDescent="0.25">
      <c r="A18" s="27" t="s">
        <v>38</v>
      </c>
      <c r="B18" s="30"/>
      <c r="C18" s="28"/>
      <c r="D18" s="24"/>
      <c r="E18" s="24"/>
      <c r="F18" s="24"/>
      <c r="G18" s="24"/>
      <c r="H18" s="24"/>
    </row>
    <row r="19" spans="1:11" ht="47.25" x14ac:dyDescent="0.25">
      <c r="A19" s="119" t="s">
        <v>21</v>
      </c>
      <c r="B19" s="119" t="s">
        <v>22</v>
      </c>
      <c r="C19" s="119" t="s">
        <v>2</v>
      </c>
      <c r="D19" s="119" t="s">
        <v>23</v>
      </c>
      <c r="E19" s="119" t="s">
        <v>24</v>
      </c>
      <c r="F19" s="119"/>
      <c r="G19" s="119" t="s">
        <v>25</v>
      </c>
      <c r="H19" s="119"/>
      <c r="I19" s="31"/>
      <c r="J19" s="31" t="s">
        <v>26</v>
      </c>
      <c r="K19" s="31"/>
    </row>
    <row r="20" spans="1:11" x14ac:dyDescent="0.25">
      <c r="A20" s="119"/>
      <c r="B20" s="119"/>
      <c r="C20" s="119"/>
      <c r="D20" s="119"/>
      <c r="E20" s="32" t="s">
        <v>27</v>
      </c>
      <c r="F20" s="32" t="s">
        <v>28</v>
      </c>
      <c r="G20" s="32" t="s">
        <v>27</v>
      </c>
      <c r="H20" s="32" t="s">
        <v>28</v>
      </c>
      <c r="I20" s="31"/>
      <c r="J20" s="31"/>
      <c r="K20" s="31"/>
    </row>
    <row r="21" spans="1:11" x14ac:dyDescent="0.25">
      <c r="A21" s="32">
        <v>1</v>
      </c>
      <c r="B21" s="33">
        <v>2</v>
      </c>
      <c r="C21" s="33">
        <v>3</v>
      </c>
      <c r="D21" s="32">
        <v>4</v>
      </c>
      <c r="E21" s="33">
        <v>5</v>
      </c>
      <c r="F21" s="33">
        <v>6</v>
      </c>
      <c r="G21" s="33">
        <v>7</v>
      </c>
      <c r="H21" s="33">
        <v>8</v>
      </c>
      <c r="I21" s="34"/>
      <c r="J21" s="34"/>
      <c r="K21" s="34"/>
    </row>
    <row r="22" spans="1:11" x14ac:dyDescent="0.25">
      <c r="A22" s="35"/>
      <c r="B22" s="36" t="s">
        <v>13</v>
      </c>
      <c r="C22" s="37" t="s">
        <v>14</v>
      </c>
      <c r="D22" s="31"/>
      <c r="E22" s="34"/>
      <c r="F22" s="38">
        <f>SUM(F23:F24,F26)</f>
        <v>515.68000000000006</v>
      </c>
      <c r="G22" s="39"/>
      <c r="H22" s="38">
        <f>SUM(H23:H24,H26)</f>
        <v>8648.6899999999987</v>
      </c>
      <c r="I22" s="38"/>
      <c r="J22" s="38"/>
      <c r="K22" s="38"/>
    </row>
    <row r="23" spans="1:11" x14ac:dyDescent="0.25">
      <c r="A23" s="35"/>
      <c r="B23" s="40" t="s">
        <v>15</v>
      </c>
      <c r="C23" s="41" t="s">
        <v>14</v>
      </c>
      <c r="D23" s="31"/>
      <c r="E23" s="34"/>
      <c r="F23" s="42">
        <f>F28</f>
        <v>267.74</v>
      </c>
      <c r="G23" s="43"/>
      <c r="H23" s="42">
        <f>H28</f>
        <v>6645.32</v>
      </c>
      <c r="I23" s="42"/>
      <c r="J23" s="42"/>
      <c r="K23" s="42"/>
    </row>
    <row r="24" spans="1:11" x14ac:dyDescent="0.25">
      <c r="A24" s="35"/>
      <c r="B24" s="40" t="s">
        <v>16</v>
      </c>
      <c r="C24" s="41" t="s">
        <v>14</v>
      </c>
      <c r="D24" s="31"/>
      <c r="E24" s="34"/>
      <c r="F24" s="42">
        <f>F$39</f>
        <v>247.08</v>
      </c>
      <c r="G24" s="43"/>
      <c r="H24" s="42">
        <f>H$39</f>
        <v>1996.4000000000003</v>
      </c>
      <c r="I24" s="42"/>
      <c r="J24" s="42"/>
      <c r="K24" s="42"/>
    </row>
    <row r="25" spans="1:11" x14ac:dyDescent="0.25">
      <c r="A25" s="35"/>
      <c r="B25" s="44" t="s">
        <v>17</v>
      </c>
      <c r="C25" s="41" t="s">
        <v>14</v>
      </c>
      <c r="D25" s="31"/>
      <c r="E25" s="34"/>
      <c r="F25" s="45">
        <f>F$40</f>
        <v>48.29</v>
      </c>
      <c r="G25" s="46"/>
      <c r="H25" s="45">
        <f>H$40</f>
        <v>1198.47</v>
      </c>
      <c r="I25" s="47"/>
      <c r="J25" s="47"/>
      <c r="K25" s="47"/>
    </row>
    <row r="26" spans="1:11" x14ac:dyDescent="0.25">
      <c r="A26" s="35"/>
      <c r="B26" s="40" t="s">
        <v>18</v>
      </c>
      <c r="C26" s="41" t="s">
        <v>14</v>
      </c>
      <c r="D26" s="31"/>
      <c r="E26" s="34"/>
      <c r="F26" s="42">
        <f>F$43</f>
        <v>0.86</v>
      </c>
      <c r="G26" s="43"/>
      <c r="H26" s="42">
        <f>H$43</f>
        <v>6.97</v>
      </c>
      <c r="I26" s="49"/>
      <c r="J26" s="49"/>
      <c r="K26" s="49"/>
    </row>
    <row r="27" spans="1:11" x14ac:dyDescent="0.25">
      <c r="A27" s="50"/>
      <c r="B27" s="51" t="s">
        <v>29</v>
      </c>
      <c r="C27" s="41"/>
      <c r="D27" s="52"/>
      <c r="E27" s="52"/>
      <c r="F27" s="42"/>
      <c r="G27" s="24"/>
      <c r="H27" s="42"/>
    </row>
    <row r="28" spans="1:11" x14ac:dyDescent="0.25">
      <c r="A28" s="53"/>
      <c r="B28" s="24" t="s">
        <v>39</v>
      </c>
      <c r="C28" s="54" t="s">
        <v>30</v>
      </c>
      <c r="D28" s="55">
        <v>22</v>
      </c>
      <c r="E28" s="55">
        <v>12.17</v>
      </c>
      <c r="F28" s="56">
        <f>ROUND(E28*D28,2)</f>
        <v>267.74</v>
      </c>
      <c r="G28" s="24">
        <f>ROUND(24.82*E28,2)</f>
        <v>302.06</v>
      </c>
      <c r="H28" s="47">
        <f>ROUND(G28*$D28,2)</f>
        <v>6645.32</v>
      </c>
    </row>
    <row r="29" spans="1:11" x14ac:dyDescent="0.25">
      <c r="A29" s="53"/>
      <c r="B29" s="30" t="s">
        <v>31</v>
      </c>
      <c r="D29" s="57">
        <f>SUM(D28:D28)</f>
        <v>22</v>
      </c>
      <c r="E29" s="24"/>
      <c r="F29" s="49">
        <f>SUM(F28:F28)</f>
        <v>267.74</v>
      </c>
      <c r="G29" s="24"/>
      <c r="H29" s="49">
        <f>SUM(H28:H28)</f>
        <v>6645.32</v>
      </c>
    </row>
    <row r="30" spans="1:11" x14ac:dyDescent="0.25">
      <c r="B30" s="23" t="s">
        <v>40</v>
      </c>
    </row>
    <row r="31" spans="1:11" ht="31.5" x14ac:dyDescent="0.25">
      <c r="A31" s="58" t="s">
        <v>41</v>
      </c>
      <c r="B31" s="59" t="s">
        <v>42</v>
      </c>
      <c r="C31" s="54" t="s">
        <v>43</v>
      </c>
      <c r="D31" s="60">
        <v>1.65</v>
      </c>
      <c r="E31" s="61">
        <v>130.61000000000001</v>
      </c>
      <c r="F31" s="61">
        <f>ROUND($D31*E31,2)</f>
        <v>215.51</v>
      </c>
      <c r="G31" s="61">
        <v>1033.1300000000001</v>
      </c>
      <c r="H31" s="61">
        <f>ROUND($D31*G31,2)</f>
        <v>1704.66</v>
      </c>
    </row>
    <row r="32" spans="1:11" x14ac:dyDescent="0.25">
      <c r="B32" s="59" t="s">
        <v>44</v>
      </c>
      <c r="E32" s="61">
        <v>25.89</v>
      </c>
      <c r="F32" s="61">
        <f>ROUND($D31*E32,2)</f>
        <v>42.72</v>
      </c>
      <c r="G32" s="61">
        <v>642.59</v>
      </c>
      <c r="H32" s="61">
        <f>ROUND($D31*G32,2)</f>
        <v>1060.27</v>
      </c>
    </row>
    <row r="33" spans="1:8" ht="31.5" x14ac:dyDescent="0.25">
      <c r="A33" s="58" t="s">
        <v>45</v>
      </c>
      <c r="B33" s="59" t="s">
        <v>46</v>
      </c>
      <c r="C33" s="54" t="s">
        <v>43</v>
      </c>
      <c r="D33" s="60">
        <v>0.56999999999999995</v>
      </c>
      <c r="E33" s="61">
        <v>2.78</v>
      </c>
      <c r="F33" s="61">
        <f>ROUND($D33*E33,2)</f>
        <v>1.58</v>
      </c>
      <c r="G33" s="61">
        <v>14.34</v>
      </c>
      <c r="H33" s="61">
        <f>ROUND($D33*G33,2)</f>
        <v>8.17</v>
      </c>
    </row>
    <row r="34" spans="1:8" x14ac:dyDescent="0.25">
      <c r="B34" s="59" t="s">
        <v>44</v>
      </c>
      <c r="E34" s="61">
        <v>0.19</v>
      </c>
      <c r="F34" s="61">
        <f>ROUND($D33*E34,2)</f>
        <v>0.11</v>
      </c>
      <c r="G34" s="61">
        <v>4.72</v>
      </c>
      <c r="H34" s="61">
        <f>ROUND($D33*G34,2)</f>
        <v>2.69</v>
      </c>
    </row>
    <row r="35" spans="1:8" ht="47.25" x14ac:dyDescent="0.25">
      <c r="A35" s="58" t="s">
        <v>60</v>
      </c>
      <c r="B35" s="59" t="s">
        <v>61</v>
      </c>
      <c r="C35" s="54" t="s">
        <v>43</v>
      </c>
      <c r="D35" s="60">
        <v>0.13</v>
      </c>
      <c r="E35" s="61">
        <v>6.15</v>
      </c>
      <c r="F35" s="61">
        <f>ROUND($D35*E35,2)</f>
        <v>0.8</v>
      </c>
      <c r="G35" s="61">
        <v>55.1</v>
      </c>
      <c r="H35" s="61">
        <f>ROUND($D35*G35,2)</f>
        <v>7.16</v>
      </c>
    </row>
    <row r="36" spans="1:8" x14ac:dyDescent="0.25">
      <c r="B36" s="59" t="s">
        <v>44</v>
      </c>
      <c r="E36" s="61">
        <v>0.02</v>
      </c>
      <c r="F36" s="61">
        <f>ROUND($D35*E36,2)</f>
        <v>0</v>
      </c>
      <c r="G36" s="61">
        <v>0.5</v>
      </c>
      <c r="H36" s="61">
        <f>ROUND($D35*G36,2)</f>
        <v>7.0000000000000007E-2</v>
      </c>
    </row>
    <row r="37" spans="1:8" ht="31.5" x14ac:dyDescent="0.25">
      <c r="A37" s="58" t="s">
        <v>47</v>
      </c>
      <c r="B37" s="59" t="s">
        <v>48</v>
      </c>
      <c r="C37" s="54" t="s">
        <v>43</v>
      </c>
      <c r="D37" s="60">
        <v>0.38</v>
      </c>
      <c r="E37" s="61">
        <v>76.81</v>
      </c>
      <c r="F37" s="61">
        <f>ROUND($D37*E37,2)</f>
        <v>29.19</v>
      </c>
      <c r="G37" s="61">
        <v>727.39</v>
      </c>
      <c r="H37" s="61">
        <f>ROUND($D37*G37,2)</f>
        <v>276.41000000000003</v>
      </c>
    </row>
    <row r="38" spans="1:8" x14ac:dyDescent="0.25">
      <c r="B38" s="59" t="s">
        <v>44</v>
      </c>
      <c r="E38" s="61">
        <v>14.36</v>
      </c>
      <c r="F38" s="61">
        <f>ROUND($D37*E38,2)</f>
        <v>5.46</v>
      </c>
      <c r="G38" s="61">
        <v>356.42</v>
      </c>
      <c r="H38" s="61">
        <f>ROUND($D37*G38,2)</f>
        <v>135.44</v>
      </c>
    </row>
    <row r="39" spans="1:8" x14ac:dyDescent="0.25">
      <c r="A39" s="62"/>
      <c r="B39" s="23" t="s">
        <v>31</v>
      </c>
      <c r="C39" s="63"/>
      <c r="D39" s="64"/>
      <c r="E39" s="65"/>
      <c r="F39" s="65">
        <f>SUM(F31:F38)-F40</f>
        <v>247.08</v>
      </c>
      <c r="G39" s="65"/>
      <c r="H39" s="65">
        <f>SUM(H31:H38)-H40</f>
        <v>1996.4000000000003</v>
      </c>
    </row>
    <row r="40" spans="1:8" x14ac:dyDescent="0.25">
      <c r="A40" s="62"/>
      <c r="B40" s="23" t="s">
        <v>44</v>
      </c>
      <c r="C40" s="63"/>
      <c r="D40" s="64"/>
      <c r="E40" s="65"/>
      <c r="F40" s="65">
        <f>SUMIF($C32:$C38,"",F32:F38)</f>
        <v>48.29</v>
      </c>
      <c r="G40" s="65"/>
      <c r="H40" s="65">
        <f>SUMIF($C32:$C38,"",H32:H38)</f>
        <v>1198.47</v>
      </c>
    </row>
    <row r="41" spans="1:8" x14ac:dyDescent="0.25">
      <c r="A41" s="62"/>
      <c r="B41" s="27" t="s">
        <v>49</v>
      </c>
      <c r="C41" s="63"/>
      <c r="D41" s="64"/>
      <c r="E41" s="65"/>
      <c r="F41" s="65"/>
      <c r="G41" s="65"/>
      <c r="H41" s="65"/>
    </row>
    <row r="42" spans="1:8" x14ac:dyDescent="0.25">
      <c r="A42" s="58" t="s">
        <v>62</v>
      </c>
      <c r="B42" s="59" t="s">
        <v>63</v>
      </c>
      <c r="C42" s="54" t="s">
        <v>64</v>
      </c>
      <c r="D42" s="60">
        <v>1E-4</v>
      </c>
      <c r="E42" s="61">
        <v>8596.85</v>
      </c>
      <c r="F42" s="61">
        <f>ROUND($D42*E42,2)</f>
        <v>0.86</v>
      </c>
      <c r="G42" s="61">
        <v>69654.149999999994</v>
      </c>
      <c r="H42" s="61">
        <f>ROUND($D42*G42,2)</f>
        <v>6.97</v>
      </c>
    </row>
    <row r="43" spans="1:8" x14ac:dyDescent="0.25">
      <c r="A43" s="62"/>
      <c r="B43" s="23" t="s">
        <v>31</v>
      </c>
      <c r="C43" s="63"/>
      <c r="D43" s="64"/>
      <c r="E43" s="65"/>
      <c r="F43" s="65">
        <f>SUM(F42:F42)</f>
        <v>0.86</v>
      </c>
      <c r="G43" s="65"/>
      <c r="H43" s="65">
        <f>SUM(H42:H42)</f>
        <v>6.97</v>
      </c>
    </row>
    <row r="44" spans="1:8" x14ac:dyDescent="0.25">
      <c r="B44" s="107" t="s">
        <v>85</v>
      </c>
    </row>
    <row r="45" spans="1:8" ht="31.5" x14ac:dyDescent="0.25">
      <c r="A45" s="58" t="s">
        <v>86</v>
      </c>
      <c r="B45" s="108" t="s">
        <v>87</v>
      </c>
      <c r="C45" s="54" t="s">
        <v>64</v>
      </c>
      <c r="D45" s="60">
        <v>1</v>
      </c>
      <c r="E45" s="61" t="s">
        <v>95</v>
      </c>
      <c r="F45" s="61" t="s">
        <v>95</v>
      </c>
      <c r="G45" s="61" t="s">
        <v>95</v>
      </c>
      <c r="H45" s="61" t="s">
        <v>95</v>
      </c>
    </row>
    <row r="46" spans="1:8" x14ac:dyDescent="0.25">
      <c r="A46" s="58" t="s">
        <v>89</v>
      </c>
      <c r="B46" s="108" t="s">
        <v>90</v>
      </c>
      <c r="C46" s="54" t="s">
        <v>64</v>
      </c>
      <c r="D46" s="60">
        <v>41.9</v>
      </c>
    </row>
  </sheetData>
  <mergeCells count="18">
    <mergeCell ref="B8:H8"/>
    <mergeCell ref="A19:A20"/>
    <mergeCell ref="B19:B20"/>
    <mergeCell ref="C19:C20"/>
    <mergeCell ref="D19:D20"/>
    <mergeCell ref="E19:F19"/>
    <mergeCell ref="B15:H15"/>
    <mergeCell ref="B16:H16"/>
    <mergeCell ref="B11:H11"/>
    <mergeCell ref="B12:H12"/>
    <mergeCell ref="B13:H13"/>
    <mergeCell ref="B14:H14"/>
    <mergeCell ref="G19:H19"/>
    <mergeCell ref="A1:H1"/>
    <mergeCell ref="A2:H2"/>
    <mergeCell ref="A3:H3"/>
    <mergeCell ref="A4:H4"/>
    <mergeCell ref="A6:H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O42"/>
  <sheetViews>
    <sheetView topLeftCell="A13" zoomScaleNormal="100" zoomScaleSheetLayoutView="100" workbookViewId="0">
      <selection activeCell="B45" sqref="B45"/>
    </sheetView>
  </sheetViews>
  <sheetFormatPr defaultRowHeight="15.75" x14ac:dyDescent="0.25"/>
  <cols>
    <col min="1" max="1" width="12.5703125" style="58" customWidth="1"/>
    <col min="2" max="2" width="44.7109375" style="59" bestFit="1" customWidth="1"/>
    <col min="3" max="3" width="12" style="54" customWidth="1"/>
    <col min="4" max="4" width="10.85546875" style="60" customWidth="1"/>
    <col min="5" max="5" width="10.7109375" style="61" customWidth="1"/>
    <col min="6" max="6" width="17.140625" style="61" customWidth="1"/>
    <col min="7" max="7" width="11.28515625" style="61" customWidth="1"/>
    <col min="8" max="8" width="17.140625" style="61" customWidth="1"/>
    <col min="9" max="9" width="11.7109375" style="24" customWidth="1"/>
    <col min="10" max="10" width="136.42578125" style="24" hidden="1" customWidth="1"/>
    <col min="11" max="11" width="123.85546875" style="24" hidden="1" customWidth="1"/>
    <col min="12" max="14" width="9.140625" style="24"/>
    <col min="15" max="15" width="9.140625" style="48"/>
    <col min="16" max="16384" width="9.140625" style="24"/>
  </cols>
  <sheetData>
    <row r="1" spans="1:11" x14ac:dyDescent="0.25">
      <c r="A1" s="117" t="s">
        <v>32</v>
      </c>
      <c r="B1" s="117"/>
      <c r="C1" s="117"/>
      <c r="D1" s="117"/>
      <c r="E1" s="117"/>
      <c r="F1" s="117"/>
      <c r="G1" s="117"/>
      <c r="H1" s="117"/>
      <c r="I1" s="23"/>
      <c r="J1" s="23" t="str">
        <f t="shared" ref="J1:J4" si="0">A1</f>
        <v>Сборник  3. Подъемно-транспортное оборудование</v>
      </c>
      <c r="K1" s="23"/>
    </row>
    <row r="2" spans="1:11" x14ac:dyDescent="0.25">
      <c r="A2" s="117" t="s">
        <v>33</v>
      </c>
      <c r="B2" s="117"/>
      <c r="C2" s="117"/>
      <c r="D2" s="117"/>
      <c r="E2" s="117"/>
      <c r="F2" s="117"/>
      <c r="G2" s="117"/>
      <c r="H2" s="117"/>
      <c r="I2" s="23"/>
      <c r="J2" s="23" t="str">
        <f t="shared" si="0"/>
        <v>Отдел 1. Подъемно-транспортные механизмы прерывного действия</v>
      </c>
      <c r="K2" s="23"/>
    </row>
    <row r="3" spans="1:11" x14ac:dyDescent="0.25">
      <c r="A3" s="117" t="s">
        <v>34</v>
      </c>
      <c r="B3" s="117"/>
      <c r="C3" s="117"/>
      <c r="D3" s="117"/>
      <c r="E3" s="117"/>
      <c r="F3" s="117"/>
      <c r="G3" s="117"/>
      <c r="H3" s="117"/>
      <c r="I3" s="23"/>
      <c r="J3" s="23" t="str">
        <f t="shared" si="0"/>
        <v>Раздел 5. Краны-штабелеры и стеллажи</v>
      </c>
      <c r="K3" s="23"/>
    </row>
    <row r="4" spans="1:11" x14ac:dyDescent="0.25">
      <c r="A4" s="117" t="s">
        <v>35</v>
      </c>
      <c r="B4" s="117"/>
      <c r="C4" s="117"/>
      <c r="D4" s="117"/>
      <c r="E4" s="117"/>
      <c r="F4" s="117"/>
      <c r="G4" s="117"/>
      <c r="H4" s="117"/>
      <c r="I4" s="23"/>
      <c r="J4" s="23" t="str">
        <f t="shared" si="0"/>
        <v>Таблица 3-7 Краны-штабелеры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18" t="s">
        <v>20</v>
      </c>
      <c r="B6" s="118"/>
      <c r="C6" s="118"/>
      <c r="D6" s="118"/>
      <c r="E6" s="118"/>
      <c r="F6" s="118"/>
      <c r="G6" s="118"/>
      <c r="H6" s="118"/>
      <c r="I6" s="25"/>
      <c r="J6" s="25"/>
      <c r="K6" s="25"/>
    </row>
    <row r="7" spans="1:1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x14ac:dyDescent="0.25">
      <c r="A8" s="26" t="s">
        <v>67</v>
      </c>
      <c r="B8" s="117" t="s">
        <v>68</v>
      </c>
      <c r="C8" s="117"/>
      <c r="D8" s="117"/>
      <c r="E8" s="117"/>
      <c r="F8" s="117"/>
      <c r="G8" s="117"/>
      <c r="H8" s="117"/>
      <c r="I8" s="23"/>
      <c r="J8" s="23"/>
      <c r="K8" s="23" t="str">
        <f>B8</f>
        <v>Монтаж крана-штабелера автоматического, стеллажного, грузоподъемностью 1 т</v>
      </c>
    </row>
    <row r="9" spans="1:11" x14ac:dyDescent="0.25">
      <c r="A9" s="26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6" si="1">B9</f>
        <v>0</v>
      </c>
    </row>
    <row r="10" spans="1:11" x14ac:dyDescent="0.25">
      <c r="A10" s="27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6"/>
      <c r="B11" s="120" t="s">
        <v>69</v>
      </c>
      <c r="C11" s="120"/>
      <c r="D11" s="120"/>
      <c r="E11" s="120"/>
      <c r="F11" s="120"/>
      <c r="G11" s="120"/>
      <c r="H11" s="120"/>
      <c r="I11" s="59"/>
      <c r="J11" s="59"/>
      <c r="K11" s="59" t="str">
        <f t="shared" si="1"/>
        <v>1. Сборка колонны и балки с ходовыми колесами</v>
      </c>
    </row>
    <row r="12" spans="1:11" x14ac:dyDescent="0.25">
      <c r="A12" s="66"/>
      <c r="B12" s="120" t="s">
        <v>70</v>
      </c>
      <c r="C12" s="120"/>
      <c r="D12" s="120"/>
      <c r="E12" s="120"/>
      <c r="F12" s="120"/>
      <c r="G12" s="120"/>
      <c r="H12" s="120"/>
      <c r="I12" s="59"/>
      <c r="J12" s="59"/>
      <c r="K12" s="59" t="str">
        <f t="shared" si="1"/>
        <v>2. Установка приводов подъема и передвижения</v>
      </c>
    </row>
    <row r="13" spans="1:11" x14ac:dyDescent="0.25">
      <c r="A13" s="66"/>
      <c r="B13" s="120" t="s">
        <v>71</v>
      </c>
      <c r="C13" s="120"/>
      <c r="D13" s="120"/>
      <c r="E13" s="120"/>
      <c r="F13" s="120"/>
      <c r="G13" s="120"/>
      <c r="H13" s="120"/>
      <c r="I13" s="59"/>
      <c r="J13" s="59"/>
      <c r="K13" s="59" t="str">
        <f t="shared" si="1"/>
        <v>3. Установка грузоподъемного устройства, захватного механизма</v>
      </c>
    </row>
    <row r="14" spans="1:11" x14ac:dyDescent="0.25">
      <c r="A14" s="66"/>
      <c r="B14" s="120" t="s">
        <v>72</v>
      </c>
      <c r="C14" s="120"/>
      <c r="D14" s="120"/>
      <c r="E14" s="120"/>
      <c r="F14" s="120"/>
      <c r="G14" s="120"/>
      <c r="H14" s="120"/>
      <c r="I14" s="59"/>
      <c r="J14" s="59"/>
      <c r="K14" s="59" t="str">
        <f t="shared" si="1"/>
        <v>4. Установка кабины управления</v>
      </c>
    </row>
    <row r="15" spans="1:11" x14ac:dyDescent="0.25">
      <c r="A15" s="66"/>
      <c r="B15" s="120" t="s">
        <v>56</v>
      </c>
      <c r="C15" s="120"/>
      <c r="D15" s="120"/>
      <c r="E15" s="120"/>
      <c r="F15" s="120"/>
      <c r="G15" s="120"/>
      <c r="H15" s="120"/>
      <c r="I15" s="59"/>
      <c r="J15" s="59"/>
      <c r="K15" s="59" t="str">
        <f t="shared" si="1"/>
        <v>5. Установка шкафа с электрооборудованием</v>
      </c>
    </row>
    <row r="16" spans="1:11" x14ac:dyDescent="0.25">
      <c r="A16" s="66"/>
      <c r="B16" s="120" t="s">
        <v>57</v>
      </c>
      <c r="C16" s="120"/>
      <c r="D16" s="120"/>
      <c r="E16" s="120"/>
      <c r="F16" s="120"/>
      <c r="G16" s="120"/>
      <c r="H16" s="120"/>
      <c r="I16" s="59"/>
      <c r="J16" s="59"/>
      <c r="K16" s="59" t="str">
        <f t="shared" si="1"/>
        <v>6. Испытание крана-штабелера вхолостую и под нагрузкой</v>
      </c>
    </row>
    <row r="17" spans="1:11" x14ac:dyDescent="0.25">
      <c r="A17" s="27"/>
      <c r="B17" s="24"/>
      <c r="C17" s="28"/>
      <c r="D17" s="24"/>
      <c r="E17" s="24"/>
      <c r="F17" s="24"/>
      <c r="G17" s="24"/>
      <c r="H17" s="24"/>
      <c r="K17" s="29">
        <f>B17</f>
        <v>0</v>
      </c>
    </row>
    <row r="18" spans="1:11" x14ac:dyDescent="0.25">
      <c r="A18" s="27" t="s">
        <v>38</v>
      </c>
      <c r="B18" s="30"/>
      <c r="C18" s="28"/>
      <c r="D18" s="24"/>
      <c r="E18" s="24"/>
      <c r="F18" s="24"/>
      <c r="G18" s="24"/>
      <c r="H18" s="24"/>
    </row>
    <row r="19" spans="1:11" ht="47.25" x14ac:dyDescent="0.25">
      <c r="A19" s="119" t="s">
        <v>21</v>
      </c>
      <c r="B19" s="119" t="s">
        <v>22</v>
      </c>
      <c r="C19" s="119" t="s">
        <v>2</v>
      </c>
      <c r="D19" s="119" t="s">
        <v>23</v>
      </c>
      <c r="E19" s="119" t="s">
        <v>24</v>
      </c>
      <c r="F19" s="119"/>
      <c r="G19" s="119" t="s">
        <v>25</v>
      </c>
      <c r="H19" s="119"/>
      <c r="I19" s="31"/>
      <c r="J19" s="31" t="s">
        <v>26</v>
      </c>
      <c r="K19" s="31"/>
    </row>
    <row r="20" spans="1:11" x14ac:dyDescent="0.25">
      <c r="A20" s="119"/>
      <c r="B20" s="119"/>
      <c r="C20" s="119"/>
      <c r="D20" s="119"/>
      <c r="E20" s="32" t="s">
        <v>27</v>
      </c>
      <c r="F20" s="32" t="s">
        <v>28</v>
      </c>
      <c r="G20" s="32" t="s">
        <v>27</v>
      </c>
      <c r="H20" s="32" t="s">
        <v>28</v>
      </c>
      <c r="I20" s="31"/>
      <c r="J20" s="31"/>
      <c r="K20" s="31"/>
    </row>
    <row r="21" spans="1:11" x14ac:dyDescent="0.25">
      <c r="A21" s="32">
        <v>1</v>
      </c>
      <c r="B21" s="33">
        <v>2</v>
      </c>
      <c r="C21" s="33">
        <v>3</v>
      </c>
      <c r="D21" s="32">
        <v>4</v>
      </c>
      <c r="E21" s="33">
        <v>5</v>
      </c>
      <c r="F21" s="33">
        <v>6</v>
      </c>
      <c r="G21" s="33">
        <v>7</v>
      </c>
      <c r="H21" s="33">
        <v>8</v>
      </c>
      <c r="I21" s="34"/>
      <c r="J21" s="34"/>
      <c r="K21" s="34"/>
    </row>
    <row r="22" spans="1:11" x14ac:dyDescent="0.25">
      <c r="A22" s="35"/>
      <c r="B22" s="36" t="s">
        <v>13</v>
      </c>
      <c r="C22" s="37" t="s">
        <v>14</v>
      </c>
      <c r="D22" s="31"/>
      <c r="E22" s="34"/>
      <c r="F22" s="38">
        <f>SUM(F23:F24,F26)</f>
        <v>866.54</v>
      </c>
      <c r="G22" s="39"/>
      <c r="H22" s="38">
        <f>SUM(H23:H24,H26)</f>
        <v>13495.1</v>
      </c>
      <c r="I22" s="38"/>
      <c r="J22" s="38"/>
      <c r="K22" s="38"/>
    </row>
    <row r="23" spans="1:11" x14ac:dyDescent="0.25">
      <c r="A23" s="35"/>
      <c r="B23" s="40" t="s">
        <v>15</v>
      </c>
      <c r="C23" s="41" t="s">
        <v>14</v>
      </c>
      <c r="D23" s="31"/>
      <c r="E23" s="34"/>
      <c r="F23" s="42">
        <f>F28</f>
        <v>389.44</v>
      </c>
      <c r="G23" s="43"/>
      <c r="H23" s="42">
        <f>H28</f>
        <v>9665.92</v>
      </c>
      <c r="I23" s="42"/>
      <c r="J23" s="42"/>
      <c r="K23" s="42"/>
    </row>
    <row r="24" spans="1:11" x14ac:dyDescent="0.25">
      <c r="A24" s="35"/>
      <c r="B24" s="40" t="s">
        <v>16</v>
      </c>
      <c r="C24" s="41" t="s">
        <v>14</v>
      </c>
      <c r="D24" s="31"/>
      <c r="E24" s="34"/>
      <c r="F24" s="42">
        <f>F$37</f>
        <v>477.1</v>
      </c>
      <c r="G24" s="43"/>
      <c r="H24" s="42">
        <f>H$37</f>
        <v>3829.18</v>
      </c>
      <c r="I24" s="42"/>
      <c r="J24" s="42"/>
      <c r="K24" s="42"/>
    </row>
    <row r="25" spans="1:11" x14ac:dyDescent="0.25">
      <c r="A25" s="35"/>
      <c r="B25" s="44" t="s">
        <v>17</v>
      </c>
      <c r="C25" s="41" t="s">
        <v>14</v>
      </c>
      <c r="D25" s="31"/>
      <c r="E25" s="34"/>
      <c r="F25" s="45">
        <f>F$38</f>
        <v>93.600000000000009</v>
      </c>
      <c r="G25" s="46"/>
      <c r="H25" s="45">
        <f>H$38</f>
        <v>2323.0900000000006</v>
      </c>
      <c r="I25" s="47"/>
      <c r="J25" s="47"/>
      <c r="K25" s="47"/>
    </row>
    <row r="26" spans="1:11" x14ac:dyDescent="0.25">
      <c r="A26" s="35"/>
      <c r="B26" s="40" t="s">
        <v>18</v>
      </c>
      <c r="C26" s="41" t="s">
        <v>14</v>
      </c>
      <c r="D26" s="31"/>
      <c r="E26" s="34"/>
      <c r="F26" s="42">
        <v>0</v>
      </c>
      <c r="G26" s="43"/>
      <c r="H26" s="42">
        <v>0</v>
      </c>
      <c r="I26" s="49"/>
      <c r="J26" s="49"/>
      <c r="K26" s="49"/>
    </row>
    <row r="27" spans="1:11" x14ac:dyDescent="0.25">
      <c r="A27" s="50"/>
      <c r="B27" s="51" t="s">
        <v>29</v>
      </c>
      <c r="C27" s="41"/>
      <c r="D27" s="52"/>
      <c r="E27" s="52"/>
      <c r="F27" s="42"/>
      <c r="G27" s="24"/>
      <c r="H27" s="42"/>
    </row>
    <row r="28" spans="1:11" x14ac:dyDescent="0.25">
      <c r="A28" s="53"/>
      <c r="B28" s="24" t="s">
        <v>39</v>
      </c>
      <c r="C28" s="54" t="s">
        <v>30</v>
      </c>
      <c r="D28" s="55">
        <v>32</v>
      </c>
      <c r="E28" s="55">
        <v>12.17</v>
      </c>
      <c r="F28" s="56">
        <f>ROUND(E28*D28,2)</f>
        <v>389.44</v>
      </c>
      <c r="G28" s="24">
        <f>ROUND(24.82*E28,2)</f>
        <v>302.06</v>
      </c>
      <c r="H28" s="47">
        <f>ROUND(G28*$D28,2)</f>
        <v>9665.92</v>
      </c>
    </row>
    <row r="29" spans="1:11" x14ac:dyDescent="0.25">
      <c r="A29" s="53"/>
      <c r="B29" s="30" t="s">
        <v>31</v>
      </c>
      <c r="D29" s="57">
        <f>SUM(D28:D28)</f>
        <v>32</v>
      </c>
      <c r="E29" s="24"/>
      <c r="F29" s="49">
        <f>SUM(F28:F28)</f>
        <v>389.44</v>
      </c>
      <c r="G29" s="24"/>
      <c r="H29" s="49">
        <f>SUM(H28:H28)</f>
        <v>9665.92</v>
      </c>
    </row>
    <row r="30" spans="1:11" x14ac:dyDescent="0.25">
      <c r="B30" s="23" t="s">
        <v>40</v>
      </c>
    </row>
    <row r="31" spans="1:11" ht="31.5" x14ac:dyDescent="0.25">
      <c r="A31" s="58" t="s">
        <v>41</v>
      </c>
      <c r="B31" s="59" t="s">
        <v>42</v>
      </c>
      <c r="C31" s="54" t="s">
        <v>43</v>
      </c>
      <c r="D31" s="60">
        <v>3.3</v>
      </c>
      <c r="E31" s="61">
        <v>130.61000000000001</v>
      </c>
      <c r="F31" s="61">
        <f>ROUND($D31*E31,2)</f>
        <v>431.01</v>
      </c>
      <c r="G31" s="61">
        <v>1033.1300000000001</v>
      </c>
      <c r="H31" s="61">
        <f>ROUND($D31*G31,2)</f>
        <v>3409.33</v>
      </c>
    </row>
    <row r="32" spans="1:11" x14ac:dyDescent="0.25">
      <c r="B32" s="59" t="s">
        <v>44</v>
      </c>
      <c r="E32" s="61">
        <v>25.89</v>
      </c>
      <c r="F32" s="61">
        <f>ROUND($D31*E32,2)</f>
        <v>85.44</v>
      </c>
      <c r="G32" s="61">
        <v>642.59</v>
      </c>
      <c r="H32" s="61">
        <f>ROUND($D31*G32,2)</f>
        <v>2120.5500000000002</v>
      </c>
    </row>
    <row r="33" spans="1:8" ht="31.5" x14ac:dyDescent="0.25">
      <c r="A33" s="58" t="s">
        <v>45</v>
      </c>
      <c r="B33" s="59" t="s">
        <v>46</v>
      </c>
      <c r="C33" s="54" t="s">
        <v>43</v>
      </c>
      <c r="D33" s="60">
        <v>1.38</v>
      </c>
      <c r="E33" s="61">
        <v>2.78</v>
      </c>
      <c r="F33" s="61">
        <f>ROUND($D33*E33,2)</f>
        <v>3.84</v>
      </c>
      <c r="G33" s="61">
        <v>14.34</v>
      </c>
      <c r="H33" s="61">
        <f>ROUND($D33*G33,2)</f>
        <v>19.79</v>
      </c>
    </row>
    <row r="34" spans="1:8" x14ac:dyDescent="0.25">
      <c r="B34" s="59" t="s">
        <v>44</v>
      </c>
      <c r="E34" s="61">
        <v>0.19</v>
      </c>
      <c r="F34" s="61">
        <f>ROUND($D33*E34,2)</f>
        <v>0.26</v>
      </c>
      <c r="G34" s="61">
        <v>4.72</v>
      </c>
      <c r="H34" s="61">
        <f>ROUND($D33*G34,2)</f>
        <v>6.51</v>
      </c>
    </row>
    <row r="35" spans="1:8" ht="31.5" x14ac:dyDescent="0.25">
      <c r="A35" s="58" t="s">
        <v>47</v>
      </c>
      <c r="B35" s="59" t="s">
        <v>48</v>
      </c>
      <c r="C35" s="54" t="s">
        <v>43</v>
      </c>
      <c r="D35" s="60">
        <v>0.55000000000000004</v>
      </c>
      <c r="E35" s="61">
        <v>76.81</v>
      </c>
      <c r="F35" s="61">
        <f>ROUND($D35*E35,2)</f>
        <v>42.25</v>
      </c>
      <c r="G35" s="61">
        <v>727.39</v>
      </c>
      <c r="H35" s="61">
        <f>ROUND($D35*G35,2)</f>
        <v>400.06</v>
      </c>
    </row>
    <row r="36" spans="1:8" x14ac:dyDescent="0.25">
      <c r="B36" s="59" t="s">
        <v>44</v>
      </c>
      <c r="E36" s="61">
        <v>14.36</v>
      </c>
      <c r="F36" s="61">
        <f>ROUND($D35*E36,2)</f>
        <v>7.9</v>
      </c>
      <c r="G36" s="61">
        <v>356.42</v>
      </c>
      <c r="H36" s="61">
        <f>ROUND($D35*G36,2)</f>
        <v>196.03</v>
      </c>
    </row>
    <row r="37" spans="1:8" x14ac:dyDescent="0.25">
      <c r="A37" s="62"/>
      <c r="B37" s="23" t="s">
        <v>31</v>
      </c>
      <c r="C37" s="63"/>
      <c r="D37" s="64"/>
      <c r="E37" s="65"/>
      <c r="F37" s="65">
        <f>SUM(F31:F36)-F38</f>
        <v>477.1</v>
      </c>
      <c r="G37" s="65"/>
      <c r="H37" s="65">
        <f>SUM(H31:H36)-H38</f>
        <v>3829.18</v>
      </c>
    </row>
    <row r="38" spans="1:8" x14ac:dyDescent="0.25">
      <c r="A38" s="62"/>
      <c r="B38" s="23" t="s">
        <v>44</v>
      </c>
      <c r="C38" s="63"/>
      <c r="D38" s="64"/>
      <c r="E38" s="65"/>
      <c r="F38" s="65">
        <f>SUMIF($C32:$C36,"",F32:F36)</f>
        <v>93.600000000000009</v>
      </c>
      <c r="G38" s="65"/>
      <c r="H38" s="65">
        <f>SUMIF($C32:$C36,"",H32:H36)</f>
        <v>2323.0900000000006</v>
      </c>
    </row>
    <row r="39" spans="1:8" x14ac:dyDescent="0.25">
      <c r="A39" s="62"/>
      <c r="B39" s="27" t="s">
        <v>49</v>
      </c>
      <c r="C39" s="63"/>
      <c r="D39" s="64"/>
      <c r="E39" s="65"/>
      <c r="F39" s="65"/>
      <c r="G39" s="65"/>
      <c r="H39" s="65"/>
    </row>
    <row r="40" spans="1:8" x14ac:dyDescent="0.25">
      <c r="A40" s="109"/>
      <c r="B40" s="110" t="s">
        <v>85</v>
      </c>
      <c r="C40" s="41"/>
      <c r="D40" s="112"/>
      <c r="E40" s="113"/>
      <c r="F40" s="113"/>
      <c r="G40" s="113"/>
      <c r="H40" s="113"/>
    </row>
    <row r="41" spans="1:8" ht="31.5" x14ac:dyDescent="0.25">
      <c r="A41" s="109" t="s">
        <v>86</v>
      </c>
      <c r="B41" s="111" t="s">
        <v>88</v>
      </c>
      <c r="C41" s="41" t="s">
        <v>64</v>
      </c>
      <c r="D41" s="112">
        <v>1</v>
      </c>
      <c r="E41" s="113" t="s">
        <v>95</v>
      </c>
      <c r="F41" s="113" t="s">
        <v>95</v>
      </c>
      <c r="G41" s="113" t="s">
        <v>95</v>
      </c>
      <c r="H41" s="113" t="s">
        <v>95</v>
      </c>
    </row>
    <row r="42" spans="1:8" x14ac:dyDescent="0.25">
      <c r="A42" s="109" t="s">
        <v>89</v>
      </c>
      <c r="B42" s="111" t="s">
        <v>90</v>
      </c>
      <c r="C42" s="41" t="s">
        <v>64</v>
      </c>
      <c r="D42" s="114">
        <v>5.95</v>
      </c>
      <c r="E42" s="113"/>
      <c r="F42" s="113"/>
      <c r="G42" s="113"/>
      <c r="H42" s="113"/>
    </row>
  </sheetData>
  <mergeCells count="18">
    <mergeCell ref="B8:H8"/>
    <mergeCell ref="A19:A20"/>
    <mergeCell ref="B19:B20"/>
    <mergeCell ref="C19:C20"/>
    <mergeCell ref="D19:D20"/>
    <mergeCell ref="E19:F19"/>
    <mergeCell ref="B15:H15"/>
    <mergeCell ref="B16:H16"/>
    <mergeCell ref="B11:H11"/>
    <mergeCell ref="B12:H12"/>
    <mergeCell ref="B13:H13"/>
    <mergeCell ref="B14:H14"/>
    <mergeCell ref="G19:H19"/>
    <mergeCell ref="A1:H1"/>
    <mergeCell ref="A2:H2"/>
    <mergeCell ref="A3:H3"/>
    <mergeCell ref="A4:H4"/>
    <mergeCell ref="A6:H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O47"/>
  <sheetViews>
    <sheetView tabSelected="1" topLeftCell="A25" zoomScaleNormal="100" zoomScaleSheetLayoutView="100" workbookViewId="0">
      <selection activeCell="R41" sqref="R41"/>
    </sheetView>
  </sheetViews>
  <sheetFormatPr defaultRowHeight="15.75" x14ac:dyDescent="0.25"/>
  <cols>
    <col min="1" max="1" width="12.5703125" style="58" customWidth="1"/>
    <col min="2" max="2" width="44.7109375" style="59" bestFit="1" customWidth="1"/>
    <col min="3" max="3" width="12" style="54" customWidth="1"/>
    <col min="4" max="4" width="10.85546875" style="60" customWidth="1"/>
    <col min="5" max="5" width="10.7109375" style="61" customWidth="1"/>
    <col min="6" max="6" width="17.140625" style="61" customWidth="1"/>
    <col min="7" max="7" width="11.28515625" style="61" customWidth="1"/>
    <col min="8" max="8" width="17.140625" style="61" customWidth="1"/>
    <col min="9" max="9" width="11.7109375" style="24" customWidth="1"/>
    <col min="10" max="10" width="136.42578125" style="24" hidden="1" customWidth="1"/>
    <col min="11" max="11" width="123.85546875" style="24" hidden="1" customWidth="1"/>
    <col min="12" max="14" width="9.140625" style="24"/>
    <col min="15" max="15" width="9.140625" style="48"/>
    <col min="16" max="16384" width="9.140625" style="24"/>
  </cols>
  <sheetData>
    <row r="1" spans="1:11" x14ac:dyDescent="0.25">
      <c r="A1" s="117" t="s">
        <v>32</v>
      </c>
      <c r="B1" s="117"/>
      <c r="C1" s="117"/>
      <c r="D1" s="117"/>
      <c r="E1" s="117"/>
      <c r="F1" s="117"/>
      <c r="G1" s="117"/>
      <c r="H1" s="117"/>
      <c r="I1" s="23"/>
      <c r="J1" s="23" t="str">
        <f t="shared" ref="J1:J4" si="0">A1</f>
        <v>Сборник  3. Подъемно-транспортное оборудование</v>
      </c>
      <c r="K1" s="23"/>
    </row>
    <row r="2" spans="1:11" x14ac:dyDescent="0.25">
      <c r="A2" s="117" t="s">
        <v>33</v>
      </c>
      <c r="B2" s="117"/>
      <c r="C2" s="117"/>
      <c r="D2" s="117"/>
      <c r="E2" s="117"/>
      <c r="F2" s="117"/>
      <c r="G2" s="117"/>
      <c r="H2" s="117"/>
      <c r="I2" s="23"/>
      <c r="J2" s="23" t="str">
        <f t="shared" si="0"/>
        <v>Отдел 1. Подъемно-транспортные механизмы прерывного действия</v>
      </c>
      <c r="K2" s="23"/>
    </row>
    <row r="3" spans="1:11" x14ac:dyDescent="0.25">
      <c r="A3" s="117" t="s">
        <v>34</v>
      </c>
      <c r="B3" s="117"/>
      <c r="C3" s="117"/>
      <c r="D3" s="117"/>
      <c r="E3" s="117"/>
      <c r="F3" s="117"/>
      <c r="G3" s="117"/>
      <c r="H3" s="117"/>
      <c r="I3" s="23"/>
      <c r="J3" s="23" t="str">
        <f t="shared" si="0"/>
        <v>Раздел 5. Краны-штабелеры и стеллажи</v>
      </c>
      <c r="K3" s="23"/>
    </row>
    <row r="4" spans="1:11" x14ac:dyDescent="0.25">
      <c r="A4" s="117" t="s">
        <v>35</v>
      </c>
      <c r="B4" s="117"/>
      <c r="C4" s="117"/>
      <c r="D4" s="117"/>
      <c r="E4" s="117"/>
      <c r="F4" s="117"/>
      <c r="G4" s="117"/>
      <c r="H4" s="117"/>
      <c r="I4" s="23"/>
      <c r="J4" s="23" t="str">
        <f t="shared" si="0"/>
        <v>Таблица 3-7 Краны-штабелеры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18" t="s">
        <v>20</v>
      </c>
      <c r="B6" s="118"/>
      <c r="C6" s="118"/>
      <c r="D6" s="118"/>
      <c r="E6" s="118"/>
      <c r="F6" s="118"/>
      <c r="G6" s="118"/>
      <c r="H6" s="118"/>
      <c r="I6" s="25"/>
      <c r="J6" s="25"/>
      <c r="K6" s="25"/>
    </row>
    <row r="7" spans="1:1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x14ac:dyDescent="0.25">
      <c r="A8" s="26" t="s">
        <v>73</v>
      </c>
      <c r="B8" s="117" t="s">
        <v>74</v>
      </c>
      <c r="C8" s="117"/>
      <c r="D8" s="117"/>
      <c r="E8" s="117"/>
      <c r="F8" s="117"/>
      <c r="G8" s="117"/>
      <c r="H8" s="117"/>
      <c r="I8" s="23"/>
      <c r="J8" s="23"/>
      <c r="K8" s="23" t="str">
        <f>B8</f>
        <v>Монтаж крана-штабелера автоматического, стеллажного для длинномерных грузов грузоподъемностью 5 т</v>
      </c>
    </row>
    <row r="9" spans="1:11" x14ac:dyDescent="0.25">
      <c r="A9" s="26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6" si="1">B9</f>
        <v>0</v>
      </c>
    </row>
    <row r="10" spans="1:11" x14ac:dyDescent="0.25">
      <c r="A10" s="27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6"/>
      <c r="B11" s="120" t="s">
        <v>75</v>
      </c>
      <c r="C11" s="120"/>
      <c r="D11" s="120"/>
      <c r="E11" s="120"/>
      <c r="F11" s="120"/>
      <c r="G11" s="120"/>
      <c r="H11" s="120"/>
      <c r="I11" s="59"/>
      <c r="J11" s="59"/>
      <c r="K11" s="59" t="str">
        <f t="shared" si="1"/>
        <v>1. Сборка рамы с ходовыми и направляющими колесами и двумя колоннами</v>
      </c>
    </row>
    <row r="12" spans="1:11" x14ac:dyDescent="0.25">
      <c r="A12" s="66"/>
      <c r="B12" s="120" t="s">
        <v>70</v>
      </c>
      <c r="C12" s="120"/>
      <c r="D12" s="120"/>
      <c r="E12" s="120"/>
      <c r="F12" s="120"/>
      <c r="G12" s="120"/>
      <c r="H12" s="120"/>
      <c r="I12" s="59"/>
      <c r="J12" s="59"/>
      <c r="K12" s="59" t="str">
        <f t="shared" si="1"/>
        <v>2. Установка приводов подъема и передвижения</v>
      </c>
    </row>
    <row r="13" spans="1:11" x14ac:dyDescent="0.25">
      <c r="A13" s="66"/>
      <c r="B13" s="120" t="s">
        <v>76</v>
      </c>
      <c r="C13" s="120"/>
      <c r="D13" s="120"/>
      <c r="E13" s="120"/>
      <c r="F13" s="120"/>
      <c r="G13" s="120"/>
      <c r="H13" s="120"/>
      <c r="I13" s="59"/>
      <c r="J13" s="59"/>
      <c r="K13" s="59" t="str">
        <f t="shared" si="1"/>
        <v>3. Установка грузовой платформы, захватного механизма</v>
      </c>
    </row>
    <row r="14" spans="1:11" x14ac:dyDescent="0.25">
      <c r="A14" s="66"/>
      <c r="B14" s="120" t="s">
        <v>72</v>
      </c>
      <c r="C14" s="120"/>
      <c r="D14" s="120"/>
      <c r="E14" s="120"/>
      <c r="F14" s="120"/>
      <c r="G14" s="120"/>
      <c r="H14" s="120"/>
      <c r="I14" s="59"/>
      <c r="J14" s="59"/>
      <c r="K14" s="59" t="str">
        <f t="shared" si="1"/>
        <v>4. Установка кабины управления</v>
      </c>
    </row>
    <row r="15" spans="1:11" x14ac:dyDescent="0.25">
      <c r="A15" s="66"/>
      <c r="B15" s="120" t="s">
        <v>56</v>
      </c>
      <c r="C15" s="120"/>
      <c r="D15" s="120"/>
      <c r="E15" s="120"/>
      <c r="F15" s="120"/>
      <c r="G15" s="120"/>
      <c r="H15" s="120"/>
      <c r="I15" s="59"/>
      <c r="J15" s="59"/>
      <c r="K15" s="59" t="str">
        <f t="shared" si="1"/>
        <v>5. Установка шкафа с электрооборудованием</v>
      </c>
    </row>
    <row r="16" spans="1:11" x14ac:dyDescent="0.25">
      <c r="A16" s="66"/>
      <c r="B16" s="120" t="s">
        <v>57</v>
      </c>
      <c r="C16" s="120"/>
      <c r="D16" s="120"/>
      <c r="E16" s="120"/>
      <c r="F16" s="120"/>
      <c r="G16" s="120"/>
      <c r="H16" s="120"/>
      <c r="I16" s="59"/>
      <c r="J16" s="59"/>
      <c r="K16" s="59" t="str">
        <f t="shared" si="1"/>
        <v>6. Испытание крана-штабелера вхолостую и под нагрузкой</v>
      </c>
    </row>
    <row r="17" spans="1:11" x14ac:dyDescent="0.25">
      <c r="A17" s="27"/>
      <c r="B17" s="24"/>
      <c r="C17" s="28"/>
      <c r="D17" s="24"/>
      <c r="E17" s="24"/>
      <c r="F17" s="24"/>
      <c r="G17" s="24"/>
      <c r="H17" s="24"/>
      <c r="K17" s="29">
        <f>B17</f>
        <v>0</v>
      </c>
    </row>
    <row r="18" spans="1:11" x14ac:dyDescent="0.25">
      <c r="A18" s="27" t="s">
        <v>38</v>
      </c>
      <c r="B18" s="30"/>
      <c r="C18" s="28"/>
      <c r="D18" s="24"/>
      <c r="E18" s="24"/>
      <c r="F18" s="24"/>
      <c r="G18" s="24"/>
      <c r="H18" s="24"/>
    </row>
    <row r="19" spans="1:11" ht="47.25" x14ac:dyDescent="0.25">
      <c r="A19" s="119" t="s">
        <v>21</v>
      </c>
      <c r="B19" s="119" t="s">
        <v>22</v>
      </c>
      <c r="C19" s="119" t="s">
        <v>2</v>
      </c>
      <c r="D19" s="119" t="s">
        <v>23</v>
      </c>
      <c r="E19" s="119" t="s">
        <v>24</v>
      </c>
      <c r="F19" s="119"/>
      <c r="G19" s="119" t="s">
        <v>25</v>
      </c>
      <c r="H19" s="119"/>
      <c r="I19" s="31"/>
      <c r="J19" s="31" t="s">
        <v>26</v>
      </c>
      <c r="K19" s="31"/>
    </row>
    <row r="20" spans="1:11" x14ac:dyDescent="0.25">
      <c r="A20" s="119"/>
      <c r="B20" s="119"/>
      <c r="C20" s="119"/>
      <c r="D20" s="119"/>
      <c r="E20" s="32" t="s">
        <v>27</v>
      </c>
      <c r="F20" s="32" t="s">
        <v>28</v>
      </c>
      <c r="G20" s="32" t="s">
        <v>27</v>
      </c>
      <c r="H20" s="32" t="s">
        <v>28</v>
      </c>
      <c r="I20" s="31"/>
      <c r="J20" s="31"/>
      <c r="K20" s="31"/>
    </row>
    <row r="21" spans="1:11" x14ac:dyDescent="0.25">
      <c r="A21" s="32">
        <v>1</v>
      </c>
      <c r="B21" s="33">
        <v>2</v>
      </c>
      <c r="C21" s="33">
        <v>3</v>
      </c>
      <c r="D21" s="32">
        <v>4</v>
      </c>
      <c r="E21" s="33">
        <v>5</v>
      </c>
      <c r="F21" s="33">
        <v>6</v>
      </c>
      <c r="G21" s="33">
        <v>7</v>
      </c>
      <c r="H21" s="33">
        <v>8</v>
      </c>
      <c r="I21" s="34"/>
      <c r="J21" s="34"/>
      <c r="K21" s="34"/>
    </row>
    <row r="22" spans="1:11" x14ac:dyDescent="0.25">
      <c r="A22" s="35"/>
      <c r="B22" s="36" t="s">
        <v>13</v>
      </c>
      <c r="C22" s="37" t="s">
        <v>14</v>
      </c>
      <c r="D22" s="31"/>
      <c r="E22" s="34"/>
      <c r="F22" s="98" t="s">
        <v>95</v>
      </c>
      <c r="G22" s="39"/>
      <c r="H22" s="98" t="s">
        <v>95</v>
      </c>
      <c r="I22" s="38"/>
      <c r="J22" s="38"/>
      <c r="K22" s="38"/>
    </row>
    <row r="23" spans="1:11" x14ac:dyDescent="0.25">
      <c r="A23" s="35"/>
      <c r="B23" s="40" t="s">
        <v>15</v>
      </c>
      <c r="C23" s="41" t="s">
        <v>14</v>
      </c>
      <c r="D23" s="31"/>
      <c r="E23" s="34"/>
      <c r="F23" s="42">
        <f>F28</f>
        <v>255.57</v>
      </c>
      <c r="G23" s="43"/>
      <c r="H23" s="42">
        <f>H28</f>
        <v>6343.26</v>
      </c>
      <c r="I23" s="42"/>
      <c r="J23" s="42"/>
      <c r="K23" s="42"/>
    </row>
    <row r="24" spans="1:11" x14ac:dyDescent="0.25">
      <c r="A24" s="35"/>
      <c r="B24" s="40" t="s">
        <v>16</v>
      </c>
      <c r="C24" s="41" t="s">
        <v>14</v>
      </c>
      <c r="D24" s="31"/>
      <c r="E24" s="34"/>
      <c r="F24" s="42">
        <f>F$39</f>
        <v>107.82</v>
      </c>
      <c r="G24" s="43"/>
      <c r="H24" s="42">
        <f>H$39</f>
        <v>900.06</v>
      </c>
      <c r="I24" s="42"/>
      <c r="J24" s="42"/>
      <c r="K24" s="42"/>
    </row>
    <row r="25" spans="1:11" x14ac:dyDescent="0.25">
      <c r="A25" s="35"/>
      <c r="B25" s="44" t="s">
        <v>17</v>
      </c>
      <c r="C25" s="41" t="s">
        <v>14</v>
      </c>
      <c r="D25" s="31"/>
      <c r="E25" s="34"/>
      <c r="F25" s="45">
        <f>F$40</f>
        <v>20.63</v>
      </c>
      <c r="G25" s="46"/>
      <c r="H25" s="45">
        <f>H$40</f>
        <v>512.18000000000006</v>
      </c>
      <c r="I25" s="47"/>
      <c r="J25" s="47"/>
      <c r="K25" s="47"/>
    </row>
    <row r="26" spans="1:11" x14ac:dyDescent="0.25">
      <c r="A26" s="35"/>
      <c r="B26" s="40" t="s">
        <v>18</v>
      </c>
      <c r="C26" s="41" t="s">
        <v>14</v>
      </c>
      <c r="D26" s="31"/>
      <c r="E26" s="34"/>
      <c r="F26" s="98" t="s">
        <v>95</v>
      </c>
      <c r="G26" s="43"/>
      <c r="H26" s="98" t="s">
        <v>95</v>
      </c>
      <c r="I26" s="49"/>
      <c r="J26" s="49"/>
      <c r="K26" s="49"/>
    </row>
    <row r="27" spans="1:11" x14ac:dyDescent="0.25">
      <c r="A27" s="50"/>
      <c r="B27" s="51" t="s">
        <v>29</v>
      </c>
      <c r="C27" s="41"/>
      <c r="D27" s="52"/>
      <c r="E27" s="52"/>
      <c r="F27" s="42"/>
      <c r="G27" s="24"/>
      <c r="H27" s="42"/>
    </row>
    <row r="28" spans="1:11" x14ac:dyDescent="0.25">
      <c r="A28" s="53"/>
      <c r="B28" s="24" t="s">
        <v>39</v>
      </c>
      <c r="C28" s="54" t="s">
        <v>30</v>
      </c>
      <c r="D28" s="55">
        <v>21</v>
      </c>
      <c r="E28" s="55">
        <v>12.17</v>
      </c>
      <c r="F28" s="56">
        <f>ROUND(E28*D28,2)</f>
        <v>255.57</v>
      </c>
      <c r="G28" s="24">
        <f>ROUND(24.82*E28,2)</f>
        <v>302.06</v>
      </c>
      <c r="H28" s="47">
        <f>ROUND(G28*$D28,2)</f>
        <v>6343.26</v>
      </c>
    </row>
    <row r="29" spans="1:11" x14ac:dyDescent="0.25">
      <c r="A29" s="53"/>
      <c r="B29" s="30" t="s">
        <v>31</v>
      </c>
      <c r="D29" s="57">
        <f>SUM(D28:D28)</f>
        <v>21</v>
      </c>
      <c r="E29" s="24"/>
      <c r="F29" s="49">
        <f>SUM(F28:F28)</f>
        <v>255.57</v>
      </c>
      <c r="G29" s="24"/>
      <c r="H29" s="49">
        <f>SUM(H28:H28)</f>
        <v>6343.26</v>
      </c>
    </row>
    <row r="30" spans="1:11" x14ac:dyDescent="0.25">
      <c r="B30" s="23" t="s">
        <v>40</v>
      </c>
    </row>
    <row r="31" spans="1:11" ht="31.5" x14ac:dyDescent="0.25">
      <c r="A31" s="58" t="s">
        <v>41</v>
      </c>
      <c r="B31" s="59" t="s">
        <v>42</v>
      </c>
      <c r="C31" s="54" t="s">
        <v>43</v>
      </c>
      <c r="D31" s="60">
        <v>0.56000000000000005</v>
      </c>
      <c r="E31" s="61">
        <v>130.61000000000001</v>
      </c>
      <c r="F31" s="61">
        <f>ROUND($D31*E31,2)</f>
        <v>73.14</v>
      </c>
      <c r="G31" s="61">
        <v>1033.1300000000001</v>
      </c>
      <c r="H31" s="61">
        <f>ROUND($D31*G31,2)</f>
        <v>578.54999999999995</v>
      </c>
    </row>
    <row r="32" spans="1:11" x14ac:dyDescent="0.25">
      <c r="B32" s="59" t="s">
        <v>44</v>
      </c>
      <c r="E32" s="61">
        <v>25.89</v>
      </c>
      <c r="F32" s="61">
        <f>ROUND($D31*E32,2)</f>
        <v>14.5</v>
      </c>
      <c r="G32" s="61">
        <v>642.59</v>
      </c>
      <c r="H32" s="61">
        <f>ROUND($D31*G32,2)</f>
        <v>359.85</v>
      </c>
    </row>
    <row r="33" spans="1:9" ht="31.5" x14ac:dyDescent="0.25">
      <c r="A33" s="58" t="s">
        <v>45</v>
      </c>
      <c r="B33" s="59" t="s">
        <v>46</v>
      </c>
      <c r="C33" s="54" t="s">
        <v>43</v>
      </c>
      <c r="D33" s="60">
        <v>0.54</v>
      </c>
      <c r="E33" s="61">
        <v>2.78</v>
      </c>
      <c r="F33" s="61">
        <f>ROUND($D33*E33,2)</f>
        <v>1.5</v>
      </c>
      <c r="G33" s="61">
        <v>14.34</v>
      </c>
      <c r="H33" s="61">
        <f>ROUND($D33*G33,2)</f>
        <v>7.74</v>
      </c>
    </row>
    <row r="34" spans="1:9" x14ac:dyDescent="0.25">
      <c r="B34" s="59" t="s">
        <v>44</v>
      </c>
      <c r="E34" s="61">
        <v>0.19</v>
      </c>
      <c r="F34" s="61">
        <f>ROUND($D33*E34,2)</f>
        <v>0.1</v>
      </c>
      <c r="G34" s="61">
        <v>4.72</v>
      </c>
      <c r="H34" s="61">
        <f>ROUND($D33*G34,2)</f>
        <v>2.5499999999999998</v>
      </c>
    </row>
    <row r="35" spans="1:9" ht="47.25" x14ac:dyDescent="0.25">
      <c r="A35" s="58" t="s">
        <v>60</v>
      </c>
      <c r="B35" s="59" t="s">
        <v>61</v>
      </c>
      <c r="C35" s="54" t="s">
        <v>43</v>
      </c>
      <c r="D35" s="60">
        <v>0.15</v>
      </c>
      <c r="E35" s="61">
        <v>6.15</v>
      </c>
      <c r="F35" s="61">
        <f>ROUND($D35*E35,2)</f>
        <v>0.92</v>
      </c>
      <c r="G35" s="61">
        <v>55.1</v>
      </c>
      <c r="H35" s="61">
        <f>ROUND($D35*G35,2)</f>
        <v>8.27</v>
      </c>
    </row>
    <row r="36" spans="1:9" x14ac:dyDescent="0.25">
      <c r="B36" s="59" t="s">
        <v>44</v>
      </c>
      <c r="E36" s="61">
        <v>0.02</v>
      </c>
      <c r="F36" s="61">
        <f>ROUND($D35*E36,2)</f>
        <v>0</v>
      </c>
      <c r="G36" s="61">
        <v>0.5</v>
      </c>
      <c r="H36" s="61">
        <f>ROUND($D35*G36,2)</f>
        <v>0.08</v>
      </c>
    </row>
    <row r="37" spans="1:9" ht="31.5" x14ac:dyDescent="0.25">
      <c r="A37" s="58" t="s">
        <v>47</v>
      </c>
      <c r="B37" s="59" t="s">
        <v>48</v>
      </c>
      <c r="C37" s="54" t="s">
        <v>43</v>
      </c>
      <c r="D37" s="60">
        <v>0.42</v>
      </c>
      <c r="E37" s="61">
        <v>76.81</v>
      </c>
      <c r="F37" s="61">
        <f>ROUND($D37*E37,2)</f>
        <v>32.26</v>
      </c>
      <c r="G37" s="61">
        <v>727.39</v>
      </c>
      <c r="H37" s="61">
        <f>ROUND($D37*G37,2)</f>
        <v>305.5</v>
      </c>
    </row>
    <row r="38" spans="1:9" x14ac:dyDescent="0.25">
      <c r="B38" s="59" t="s">
        <v>44</v>
      </c>
      <c r="E38" s="61">
        <v>14.36</v>
      </c>
      <c r="F38" s="61">
        <f>ROUND($D37*E38,2)</f>
        <v>6.03</v>
      </c>
      <c r="G38" s="61">
        <v>356.42</v>
      </c>
      <c r="H38" s="61">
        <f>ROUND($D37*G38,2)</f>
        <v>149.69999999999999</v>
      </c>
    </row>
    <row r="39" spans="1:9" x14ac:dyDescent="0.25">
      <c r="A39" s="62"/>
      <c r="B39" s="23" t="s">
        <v>31</v>
      </c>
      <c r="C39" s="63"/>
      <c r="D39" s="64"/>
      <c r="E39" s="65"/>
      <c r="F39" s="65">
        <f>SUM(F31:F38)-F40</f>
        <v>107.82</v>
      </c>
      <c r="G39" s="65"/>
      <c r="H39" s="65">
        <f>SUM(H31:H38)-H40</f>
        <v>900.06</v>
      </c>
    </row>
    <row r="40" spans="1:9" x14ac:dyDescent="0.25">
      <c r="A40" s="62"/>
      <c r="B40" s="23" t="s">
        <v>44</v>
      </c>
      <c r="C40" s="63"/>
      <c r="D40" s="64"/>
      <c r="E40" s="65"/>
      <c r="F40" s="65">
        <f>SUMIF($C32:$C38,"",F32:F38)</f>
        <v>20.63</v>
      </c>
      <c r="G40" s="65"/>
      <c r="H40" s="65">
        <f>SUMIF($C32:$C38,"",H32:H38)</f>
        <v>512.18000000000006</v>
      </c>
    </row>
    <row r="41" spans="1:9" x14ac:dyDescent="0.25">
      <c r="A41" s="62"/>
      <c r="B41" s="27" t="s">
        <v>49</v>
      </c>
      <c r="C41" s="63"/>
      <c r="D41" s="64"/>
      <c r="E41" s="65"/>
      <c r="F41" s="65"/>
      <c r="G41" s="65"/>
      <c r="H41" s="65"/>
    </row>
    <row r="42" spans="1:9" x14ac:dyDescent="0.25">
      <c r="A42" s="58" t="s">
        <v>62</v>
      </c>
      <c r="B42" s="59" t="s">
        <v>63</v>
      </c>
      <c r="C42" s="54" t="s">
        <v>64</v>
      </c>
      <c r="D42" s="60">
        <v>1.3300000000000001E-4</v>
      </c>
      <c r="E42" s="61">
        <v>8596.85</v>
      </c>
      <c r="F42" s="61">
        <f>ROUND($D42*E42,2)</f>
        <v>1.1399999999999999</v>
      </c>
      <c r="G42" s="61">
        <v>69654.149999999994</v>
      </c>
      <c r="H42" s="61">
        <f>ROUND($D42*G42,2)</f>
        <v>9.26</v>
      </c>
    </row>
    <row r="43" spans="1:9" ht="78.75" x14ac:dyDescent="0.25">
      <c r="A43" s="138" t="s">
        <v>106</v>
      </c>
      <c r="B43" s="104" t="s">
        <v>98</v>
      </c>
      <c r="C43" s="54" t="s">
        <v>99</v>
      </c>
      <c r="D43" s="60">
        <v>6.0000000000000001E-3</v>
      </c>
      <c r="E43" s="103" t="s">
        <v>95</v>
      </c>
      <c r="F43" s="103" t="s">
        <v>95</v>
      </c>
      <c r="G43" s="103" t="s">
        <v>95</v>
      </c>
      <c r="H43" s="103" t="s">
        <v>95</v>
      </c>
      <c r="I43" s="139" t="s">
        <v>105</v>
      </c>
    </row>
    <row r="44" spans="1:9" x14ac:dyDescent="0.25">
      <c r="A44" s="62"/>
      <c r="B44" s="23" t="s">
        <v>31</v>
      </c>
      <c r="C44" s="63"/>
      <c r="D44" s="64"/>
      <c r="E44" s="65"/>
      <c r="F44" s="103" t="s">
        <v>95</v>
      </c>
      <c r="G44" s="65"/>
      <c r="H44" s="103" t="s">
        <v>95</v>
      </c>
    </row>
    <row r="45" spans="1:9" x14ac:dyDescent="0.25">
      <c r="A45" s="109"/>
      <c r="B45" s="110" t="s">
        <v>85</v>
      </c>
      <c r="C45" s="41"/>
      <c r="D45" s="112"/>
      <c r="E45" s="113"/>
      <c r="F45" s="113"/>
      <c r="G45" s="113"/>
      <c r="H45" s="113"/>
    </row>
    <row r="46" spans="1:9" ht="31.5" x14ac:dyDescent="0.25">
      <c r="A46" s="109" t="s">
        <v>86</v>
      </c>
      <c r="B46" s="111" t="s">
        <v>88</v>
      </c>
      <c r="C46" s="41" t="s">
        <v>64</v>
      </c>
      <c r="D46" s="112">
        <v>1</v>
      </c>
      <c r="E46" s="113" t="s">
        <v>95</v>
      </c>
      <c r="F46" s="113" t="s">
        <v>95</v>
      </c>
      <c r="G46" s="113" t="s">
        <v>95</v>
      </c>
      <c r="H46" s="113" t="s">
        <v>95</v>
      </c>
    </row>
    <row r="47" spans="1:9" x14ac:dyDescent="0.25">
      <c r="A47" s="109" t="s">
        <v>89</v>
      </c>
      <c r="B47" s="111" t="s">
        <v>90</v>
      </c>
      <c r="C47" s="41" t="s">
        <v>64</v>
      </c>
      <c r="D47" s="114">
        <v>25.2</v>
      </c>
      <c r="E47" s="113"/>
      <c r="F47" s="113"/>
      <c r="G47" s="113"/>
      <c r="H47" s="113"/>
    </row>
  </sheetData>
  <mergeCells count="18">
    <mergeCell ref="B8:H8"/>
    <mergeCell ref="A19:A20"/>
    <mergeCell ref="B19:B20"/>
    <mergeCell ref="C19:C20"/>
    <mergeCell ref="D19:D20"/>
    <mergeCell ref="E19:F19"/>
    <mergeCell ref="B15:H15"/>
    <mergeCell ref="B16:H16"/>
    <mergeCell ref="B11:H11"/>
    <mergeCell ref="B12:H12"/>
    <mergeCell ref="B13:H13"/>
    <mergeCell ref="B14:H14"/>
    <mergeCell ref="G19:H19"/>
    <mergeCell ref="A1:H1"/>
    <mergeCell ref="A2:H2"/>
    <mergeCell ref="A3:H3"/>
    <mergeCell ref="A4:H4"/>
    <mergeCell ref="A6:H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R32"/>
  <sheetViews>
    <sheetView view="pageBreakPreview" zoomScaleNormal="115" zoomScaleSheetLayoutView="100" workbookViewId="0">
      <selection activeCell="J39" sqref="J39"/>
    </sheetView>
  </sheetViews>
  <sheetFormatPr defaultRowHeight="15" x14ac:dyDescent="0.25"/>
  <cols>
    <col min="1" max="1" width="9.140625" style="1"/>
    <col min="2" max="2" width="11" style="1" bestFit="1" customWidth="1"/>
    <col min="3" max="3" width="46" style="1" customWidth="1"/>
    <col min="4" max="4" width="7" style="1" customWidth="1"/>
    <col min="5" max="5" width="10.7109375" style="1" customWidth="1"/>
    <col min="6" max="6" width="9.85546875" style="1" customWidth="1"/>
    <col min="7" max="7" width="10.7109375" style="1" customWidth="1"/>
    <col min="8" max="8" width="9.85546875" style="1" customWidth="1"/>
    <col min="9" max="9" width="11" style="1" customWidth="1"/>
    <col min="10" max="10" width="12.42578125" style="1" customWidth="1"/>
    <col min="11" max="11" width="9.85546875" style="1" customWidth="1"/>
    <col min="12" max="12" width="13.140625" style="1" customWidth="1"/>
    <col min="13" max="13" width="9.85546875" style="1" customWidth="1"/>
    <col min="14" max="14" width="11" style="1" customWidth="1"/>
    <col min="15" max="17" width="9.140625" style="1"/>
    <col min="18" max="18" width="9.140625" style="2"/>
    <col min="19" max="16384" width="9.140625" style="1"/>
  </cols>
  <sheetData>
    <row r="1" spans="1:14" x14ac:dyDescent="0.25">
      <c r="L1" s="121" t="s">
        <v>91</v>
      </c>
      <c r="M1" s="121"/>
      <c r="N1" s="121"/>
    </row>
    <row r="2" spans="1:14" ht="15.75" x14ac:dyDescent="0.25">
      <c r="B2" s="122" t="s">
        <v>19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</row>
    <row r="3" spans="1:14" ht="15.75" x14ac:dyDescent="0.25">
      <c r="C3" s="3"/>
      <c r="D3" s="3"/>
      <c r="E3" s="3"/>
      <c r="F3" s="3"/>
      <c r="G3" s="3"/>
      <c r="H3" s="4"/>
      <c r="I3" s="3"/>
      <c r="J3" s="5"/>
      <c r="K3" s="3"/>
      <c r="L3" s="3"/>
      <c r="M3" s="4"/>
      <c r="N3" s="3"/>
    </row>
    <row r="4" spans="1:14" x14ac:dyDescent="0.25">
      <c r="B4" s="123" t="s">
        <v>0</v>
      </c>
      <c r="C4" s="123" t="s">
        <v>1</v>
      </c>
      <c r="D4" s="123" t="s">
        <v>2</v>
      </c>
      <c r="E4" s="125" t="s">
        <v>3</v>
      </c>
      <c r="F4" s="126"/>
      <c r="G4" s="126"/>
      <c r="H4" s="126"/>
      <c r="I4" s="127"/>
      <c r="J4" s="125" t="s">
        <v>4</v>
      </c>
      <c r="K4" s="126"/>
      <c r="L4" s="126"/>
      <c r="M4" s="126"/>
      <c r="N4" s="127"/>
    </row>
    <row r="5" spans="1:14" ht="99.75" x14ac:dyDescent="0.25">
      <c r="B5" s="124"/>
      <c r="C5" s="124"/>
      <c r="D5" s="124"/>
      <c r="E5" s="6" t="s">
        <v>5</v>
      </c>
      <c r="F5" s="7" t="s">
        <v>6</v>
      </c>
      <c r="G5" s="6" t="s">
        <v>7</v>
      </c>
      <c r="H5" s="7" t="s">
        <v>6</v>
      </c>
      <c r="I5" s="6" t="s">
        <v>8</v>
      </c>
      <c r="J5" s="6" t="s">
        <v>5</v>
      </c>
      <c r="K5" s="7" t="s">
        <v>6</v>
      </c>
      <c r="L5" s="6" t="s">
        <v>9</v>
      </c>
      <c r="M5" s="7" t="s">
        <v>6</v>
      </c>
      <c r="N5" s="6" t="s">
        <v>10</v>
      </c>
    </row>
    <row r="6" spans="1:14" x14ac:dyDescent="0.25">
      <c r="B6" s="6">
        <v>1</v>
      </c>
      <c r="C6" s="6" t="s">
        <v>11</v>
      </c>
      <c r="D6" s="6" t="s">
        <v>12</v>
      </c>
      <c r="E6" s="8">
        <v>4</v>
      </c>
      <c r="F6" s="8">
        <v>5</v>
      </c>
      <c r="G6" s="8">
        <v>6</v>
      </c>
      <c r="H6" s="8">
        <v>7</v>
      </c>
      <c r="I6" s="8">
        <v>8</v>
      </c>
      <c r="J6" s="8">
        <v>9</v>
      </c>
      <c r="K6" s="8">
        <v>10</v>
      </c>
      <c r="L6" s="8">
        <v>11</v>
      </c>
      <c r="M6" s="8">
        <v>12</v>
      </c>
      <c r="N6" s="8">
        <v>13</v>
      </c>
    </row>
    <row r="7" spans="1:14" ht="60" x14ac:dyDescent="0.25">
      <c r="A7" s="106" t="str">
        <f>B7</f>
        <v>4.3-7-1</v>
      </c>
      <c r="B7" s="9" t="s">
        <v>36</v>
      </c>
      <c r="C7" s="10" t="s">
        <v>37</v>
      </c>
      <c r="D7" s="11" t="s">
        <v>50</v>
      </c>
      <c r="E7" s="12"/>
      <c r="F7" s="13"/>
      <c r="G7" s="13"/>
      <c r="H7" s="13"/>
      <c r="I7" s="13"/>
      <c r="J7" s="14"/>
      <c r="K7" s="13"/>
      <c r="L7" s="13"/>
      <c r="M7" s="13"/>
      <c r="N7" s="13"/>
    </row>
    <row r="8" spans="1:14" ht="15.75" x14ac:dyDescent="0.25">
      <c r="A8" s="1" t="str">
        <f>A7</f>
        <v>4.3-7-1</v>
      </c>
      <c r="B8" s="9"/>
      <c r="C8" s="18" t="s">
        <v>15</v>
      </c>
      <c r="D8" s="19" t="s">
        <v>14</v>
      </c>
      <c r="E8" s="20">
        <v>1206.81</v>
      </c>
      <c r="F8" s="20" t="s">
        <v>95</v>
      </c>
      <c r="G8" s="20">
        <f>'4.3-7-1'!F23</f>
        <v>1204.83</v>
      </c>
      <c r="H8" s="20" t="s">
        <v>95</v>
      </c>
      <c r="I8" s="20">
        <f>IF(E8=0,"- ",ROUND((G8-E8)*100/E8,2))</f>
        <v>-0.16</v>
      </c>
      <c r="J8" s="20">
        <v>29953.02</v>
      </c>
      <c r="K8" s="20" t="s">
        <v>95</v>
      </c>
      <c r="L8" s="20">
        <f>'4.3-7-1'!H23</f>
        <v>29903.94</v>
      </c>
      <c r="M8" s="20" t="s">
        <v>95</v>
      </c>
      <c r="N8" s="20">
        <f>IF(J8=0,"- ",ROUND((L8-J8)*100/J8,2))</f>
        <v>-0.16</v>
      </c>
    </row>
    <row r="9" spans="1:14" ht="15.75" x14ac:dyDescent="0.25">
      <c r="A9" s="1" t="str">
        <f t="shared" ref="A9:A10" si="0">A8</f>
        <v>4.3-7-1</v>
      </c>
      <c r="B9" s="9"/>
      <c r="C9" s="18" t="s">
        <v>16</v>
      </c>
      <c r="D9" s="19" t="s">
        <v>14</v>
      </c>
      <c r="E9" s="20">
        <v>1372.37</v>
      </c>
      <c r="F9" s="20" t="s">
        <v>95</v>
      </c>
      <c r="G9" s="20">
        <f>'4.3-7-1'!F24</f>
        <v>1216.1300000000003</v>
      </c>
      <c r="H9" s="20" t="s">
        <v>95</v>
      </c>
      <c r="I9" s="20">
        <f t="shared" ref="I9:I10" si="1">IF(E9=0,"- ",ROUND((G9-E9)*100/E9,2))</f>
        <v>-11.38</v>
      </c>
      <c r="J9" s="20">
        <v>14108.11</v>
      </c>
      <c r="K9" s="20" t="s">
        <v>95</v>
      </c>
      <c r="L9" s="20">
        <f>'4.3-7-1'!H24</f>
        <v>9633.3000000000011</v>
      </c>
      <c r="M9" s="20" t="s">
        <v>95</v>
      </c>
      <c r="N9" s="20">
        <f>IF(J9=0,"- ",ROUND((L9-J9)*100/J9,2))</f>
        <v>-31.72</v>
      </c>
    </row>
    <row r="10" spans="1:14" ht="15.75" x14ac:dyDescent="0.25">
      <c r="A10" s="1" t="str">
        <f t="shared" si="0"/>
        <v>4.3-7-1</v>
      </c>
      <c r="B10" s="9"/>
      <c r="C10" s="21" t="s">
        <v>17</v>
      </c>
      <c r="D10" s="19" t="s">
        <v>14</v>
      </c>
      <c r="E10" s="22">
        <v>330.38</v>
      </c>
      <c r="F10" s="22"/>
      <c r="G10" s="22">
        <f>'4.3-7-1'!F25</f>
        <v>238.32</v>
      </c>
      <c r="H10" s="22"/>
      <c r="I10" s="22">
        <f t="shared" si="1"/>
        <v>-27.86</v>
      </c>
      <c r="J10" s="22">
        <v>8200.0300000000007</v>
      </c>
      <c r="K10" s="22"/>
      <c r="L10" s="22">
        <f>'4.3-7-1'!H25</f>
        <v>5915.130000000001</v>
      </c>
      <c r="M10" s="22"/>
      <c r="N10" s="22">
        <f t="shared" ref="N10" si="2">IF(J10=0,"- ",ROUND((L10-J10)*100/J10,2))</f>
        <v>-27.86</v>
      </c>
    </row>
    <row r="11" spans="1:14" ht="60" x14ac:dyDescent="0.25">
      <c r="A11" s="106" t="str">
        <f>B11</f>
        <v>4.3-7-2</v>
      </c>
      <c r="B11" s="9" t="s">
        <v>58</v>
      </c>
      <c r="C11" s="10" t="s">
        <v>59</v>
      </c>
      <c r="D11" s="11" t="s">
        <v>50</v>
      </c>
      <c r="E11" s="12"/>
      <c r="F11" s="13"/>
      <c r="G11" s="13"/>
      <c r="H11" s="13"/>
      <c r="I11" s="13"/>
      <c r="J11" s="14"/>
      <c r="K11" s="13"/>
      <c r="L11" s="13"/>
      <c r="M11" s="13"/>
      <c r="N11" s="13"/>
    </row>
    <row r="12" spans="1:14" ht="15.75" x14ac:dyDescent="0.25">
      <c r="A12" s="1" t="str">
        <f t="shared" ref="A12:A16" si="3">A11</f>
        <v>4.3-7-2</v>
      </c>
      <c r="B12" s="10"/>
      <c r="C12" s="15" t="s">
        <v>13</v>
      </c>
      <c r="D12" s="16" t="s">
        <v>14</v>
      </c>
      <c r="E12" s="17">
        <v>662.48</v>
      </c>
      <c r="F12" s="17"/>
      <c r="G12" s="17">
        <f>'4.3-7-2'!F22</f>
        <v>633.86</v>
      </c>
      <c r="H12" s="17"/>
      <c r="I12" s="17">
        <f>IF(E12=0,"- ",ROUND((G12-E12)*100/E12,2))</f>
        <v>-4.32</v>
      </c>
      <c r="J12" s="17">
        <v>11123.91</v>
      </c>
      <c r="K12" s="17"/>
      <c r="L12" s="17">
        <f>'4.3-7-2'!H22</f>
        <v>10198.659999999998</v>
      </c>
      <c r="M12" s="17"/>
      <c r="N12" s="17">
        <f>IF(J12=0,"- ",ROUND((L12-J12)*100/J12,2))</f>
        <v>-8.32</v>
      </c>
    </row>
    <row r="13" spans="1:14" ht="15.75" x14ac:dyDescent="0.25">
      <c r="A13" s="1" t="str">
        <f t="shared" si="3"/>
        <v>4.3-7-2</v>
      </c>
      <c r="B13" s="9"/>
      <c r="C13" s="18" t="s">
        <v>15</v>
      </c>
      <c r="D13" s="19" t="s">
        <v>14</v>
      </c>
      <c r="E13" s="20">
        <v>304.75</v>
      </c>
      <c r="F13" s="20">
        <f>IF(E12=0,"",100*E13/E12)</f>
        <v>46.001388721168937</v>
      </c>
      <c r="G13" s="20">
        <f>'4.3-7-2'!F23</f>
        <v>304.25</v>
      </c>
      <c r="H13" s="20">
        <f>IF(G12=0,"",100*G13/G12)</f>
        <v>47.999558262076796</v>
      </c>
      <c r="I13" s="20">
        <f>IF(E13=0,"- ",ROUND((G13-E13)*100/E13,2))</f>
        <v>-0.16</v>
      </c>
      <c r="J13" s="20">
        <v>7563.9</v>
      </c>
      <c r="K13" s="20">
        <f>IF(J12=0,"",100*J13/J12)</f>
        <v>67.996774515435675</v>
      </c>
      <c r="L13" s="20">
        <f>'4.3-7-2'!H23</f>
        <v>7551.5</v>
      </c>
      <c r="M13" s="20">
        <f>IF(L12=0,"",100*L13/L12)</f>
        <v>74.044041079906592</v>
      </c>
      <c r="N13" s="20">
        <f>IF(J13=0,"- ",ROUND((L13-J13)*100/J13,2))</f>
        <v>-0.16</v>
      </c>
    </row>
    <row r="14" spans="1:14" ht="15.75" x14ac:dyDescent="0.25">
      <c r="A14" s="1" t="str">
        <f t="shared" si="3"/>
        <v>4.3-7-2</v>
      </c>
      <c r="B14" s="9"/>
      <c r="C14" s="18" t="s">
        <v>16</v>
      </c>
      <c r="D14" s="19" t="s">
        <v>14</v>
      </c>
      <c r="E14" s="20">
        <v>352.83</v>
      </c>
      <c r="F14" s="20">
        <f>IF(E12=0,"",100*E14/E12)</f>
        <v>53.258966308416859</v>
      </c>
      <c r="G14" s="20">
        <f>'4.3-7-2'!F24</f>
        <v>328.75</v>
      </c>
      <c r="H14" s="20">
        <f>IF(G12=0,"",100*G14/G12)</f>
        <v>51.864765090082983</v>
      </c>
      <c r="I14" s="20">
        <f t="shared" ref="I14:I16" si="4">IF(E14=0,"- ",ROUND((G14-E14)*100/E14,2))</f>
        <v>-6.82</v>
      </c>
      <c r="J14" s="20">
        <v>3531.59</v>
      </c>
      <c r="K14" s="20">
        <f>IF(J12=0,"",100*J14/J12)</f>
        <v>31.747739778549089</v>
      </c>
      <c r="L14" s="20">
        <f>'4.3-7-2'!H24</f>
        <v>2640.1899999999996</v>
      </c>
      <c r="M14" s="20">
        <f>IF(L12=0,"",100*L14/L12)</f>
        <v>25.887616608456405</v>
      </c>
      <c r="N14" s="20">
        <f>IF(J14=0,"- ",ROUND((L14-J14)*100/J14,2))</f>
        <v>-25.24</v>
      </c>
    </row>
    <row r="15" spans="1:14" ht="15.75" x14ac:dyDescent="0.25">
      <c r="A15" s="1" t="str">
        <f t="shared" si="3"/>
        <v>4.3-7-2</v>
      </c>
      <c r="B15" s="9"/>
      <c r="C15" s="21" t="s">
        <v>17</v>
      </c>
      <c r="D15" s="19" t="s">
        <v>14</v>
      </c>
      <c r="E15" s="22">
        <v>79.95</v>
      </c>
      <c r="F15" s="22"/>
      <c r="G15" s="22">
        <f>'4.3-7-2'!F25</f>
        <v>64.3</v>
      </c>
      <c r="H15" s="22"/>
      <c r="I15" s="22">
        <f t="shared" si="4"/>
        <v>-19.57</v>
      </c>
      <c r="J15" s="22">
        <v>1984.36</v>
      </c>
      <c r="K15" s="22"/>
      <c r="L15" s="22">
        <f>'4.3-7-2'!H25</f>
        <v>1596.09</v>
      </c>
      <c r="M15" s="22"/>
      <c r="N15" s="22">
        <f t="shared" ref="N15:N16" si="5">IF(J15=0,"- ",ROUND((L15-J15)*100/J15,2))</f>
        <v>-19.57</v>
      </c>
    </row>
    <row r="16" spans="1:14" ht="15.75" x14ac:dyDescent="0.25">
      <c r="A16" s="1" t="str">
        <f t="shared" si="3"/>
        <v>4.3-7-2</v>
      </c>
      <c r="B16" s="9"/>
      <c r="C16" s="18" t="s">
        <v>18</v>
      </c>
      <c r="D16" s="19" t="s">
        <v>14</v>
      </c>
      <c r="E16" s="20">
        <v>4.9000000000000004</v>
      </c>
      <c r="F16" s="20">
        <f>IF(E12=0,"",100*E16/E12)</f>
        <v>0.7396449704142013</v>
      </c>
      <c r="G16" s="20">
        <f>'4.3-7-2'!F26</f>
        <v>0.86</v>
      </c>
      <c r="H16" s="20">
        <f>IF(G12=0,"",100*G16/G12)</f>
        <v>0.13567664784021707</v>
      </c>
      <c r="I16" s="20">
        <f t="shared" si="4"/>
        <v>-82.45</v>
      </c>
      <c r="J16" s="20">
        <v>28.42</v>
      </c>
      <c r="K16" s="20">
        <f>IF(J12=0,"",100*J16/J12)</f>
        <v>0.25548570601524107</v>
      </c>
      <c r="L16" s="20">
        <f>'4.3-7-2'!H26</f>
        <v>6.97</v>
      </c>
      <c r="M16" s="20">
        <f>IF(L12=0,"",100*L16/L12)</f>
        <v>6.8342311637018996E-2</v>
      </c>
      <c r="N16" s="20">
        <f t="shared" si="5"/>
        <v>-75.48</v>
      </c>
    </row>
    <row r="17" spans="1:14" ht="60" x14ac:dyDescent="0.25">
      <c r="A17" s="106" t="str">
        <f>B17</f>
        <v>4.3-7-3</v>
      </c>
      <c r="B17" s="9" t="s">
        <v>65</v>
      </c>
      <c r="C17" s="10" t="s">
        <v>66</v>
      </c>
      <c r="D17" s="11" t="s">
        <v>50</v>
      </c>
      <c r="E17" s="12"/>
      <c r="F17" s="13"/>
      <c r="G17" s="13"/>
      <c r="H17" s="13"/>
      <c r="I17" s="13"/>
      <c r="J17" s="14"/>
      <c r="K17" s="13"/>
      <c r="L17" s="13"/>
      <c r="M17" s="13"/>
      <c r="N17" s="13"/>
    </row>
    <row r="18" spans="1:14" ht="15.75" x14ac:dyDescent="0.25">
      <c r="A18" s="1" t="str">
        <f t="shared" ref="A18:A22" si="6">A17</f>
        <v>4.3-7-3</v>
      </c>
      <c r="B18" s="10"/>
      <c r="C18" s="15" t="s">
        <v>13</v>
      </c>
      <c r="D18" s="16" t="s">
        <v>14</v>
      </c>
      <c r="E18" s="17">
        <v>533.38</v>
      </c>
      <c r="F18" s="17"/>
      <c r="G18" s="17">
        <f>'4.3-7-3'!F22</f>
        <v>515.68000000000006</v>
      </c>
      <c r="H18" s="17"/>
      <c r="I18" s="17">
        <f>IF(E18=0,"- ",ROUND((G18-E18)*100/E18,2))</f>
        <v>-3.32</v>
      </c>
      <c r="J18" s="17">
        <v>9264.5499999999993</v>
      </c>
      <c r="K18" s="17"/>
      <c r="L18" s="17">
        <f>'4.3-7-3'!H22</f>
        <v>8648.6899999999987</v>
      </c>
      <c r="M18" s="17"/>
      <c r="N18" s="17">
        <f>IF(J18=0,"- ",ROUND((L18-J18)*100/J18,2))</f>
        <v>-6.65</v>
      </c>
    </row>
    <row r="19" spans="1:14" ht="15.75" x14ac:dyDescent="0.25">
      <c r="A19" s="1" t="str">
        <f t="shared" si="6"/>
        <v>4.3-7-3</v>
      </c>
      <c r="B19" s="9"/>
      <c r="C19" s="18" t="s">
        <v>15</v>
      </c>
      <c r="D19" s="19" t="s">
        <v>14</v>
      </c>
      <c r="E19" s="20">
        <v>268.18</v>
      </c>
      <c r="F19" s="20">
        <f>IF(E18=0,"",100*E19/E18)</f>
        <v>50.27935055682628</v>
      </c>
      <c r="G19" s="20">
        <f>'4.3-7-3'!F23</f>
        <v>267.74</v>
      </c>
      <c r="H19" s="20">
        <f>IF(G18=0,"",100*G19/G18)</f>
        <v>51.919795221842996</v>
      </c>
      <c r="I19" s="20">
        <f>IF(E19=0,"- ",ROUND((G19-E19)*100/E19,2))</f>
        <v>-0.16</v>
      </c>
      <c r="J19" s="20">
        <v>6656.23</v>
      </c>
      <c r="K19" s="20">
        <f>IF(J18=0,"",100*J19/J18)</f>
        <v>71.846231063570286</v>
      </c>
      <c r="L19" s="20">
        <f>'4.3-7-3'!H23</f>
        <v>6645.32</v>
      </c>
      <c r="M19" s="20">
        <f>IF(L18=0,"",100*L19/L18)</f>
        <v>76.836145127181126</v>
      </c>
      <c r="N19" s="20">
        <f>IF(J19=0,"- ",ROUND((L19-J19)*100/J19,2))</f>
        <v>-0.16</v>
      </c>
    </row>
    <row r="20" spans="1:14" ht="15.75" x14ac:dyDescent="0.25">
      <c r="A20" s="1" t="str">
        <f t="shared" si="6"/>
        <v>4.3-7-3</v>
      </c>
      <c r="B20" s="9"/>
      <c r="C20" s="18" t="s">
        <v>16</v>
      </c>
      <c r="D20" s="19" t="s">
        <v>14</v>
      </c>
      <c r="E20" s="20">
        <v>260.3</v>
      </c>
      <c r="F20" s="20">
        <f>IF(E18=0,"",100*E20/E18)</f>
        <v>48.801979826765155</v>
      </c>
      <c r="G20" s="20">
        <f>'4.3-7-3'!F24</f>
        <v>247.08</v>
      </c>
      <c r="H20" s="20">
        <f>IF(G18=0,"",100*G20/G18)</f>
        <v>47.913434688178711</v>
      </c>
      <c r="I20" s="20">
        <f t="shared" ref="I20:I22" si="7">IF(E20=0,"- ",ROUND((G20-E20)*100/E20,2))</f>
        <v>-5.08</v>
      </c>
      <c r="J20" s="20">
        <v>2579.9</v>
      </c>
      <c r="K20" s="20">
        <f>IF(J18=0,"",100*J20/J18)</f>
        <v>27.84700821950338</v>
      </c>
      <c r="L20" s="20">
        <f>'4.3-7-3'!H24</f>
        <v>1996.4000000000003</v>
      </c>
      <c r="M20" s="20">
        <f>IF(L18=0,"",100*L20/L18)</f>
        <v>23.083264633140981</v>
      </c>
      <c r="N20" s="20">
        <f>IF(J20=0,"- ",ROUND((L20-J20)*100/J20,2))</f>
        <v>-22.62</v>
      </c>
    </row>
    <row r="21" spans="1:14" ht="15.75" x14ac:dyDescent="0.25">
      <c r="A21" s="1" t="str">
        <f t="shared" si="6"/>
        <v>4.3-7-3</v>
      </c>
      <c r="B21" s="9"/>
      <c r="C21" s="21" t="s">
        <v>17</v>
      </c>
      <c r="D21" s="19" t="s">
        <v>14</v>
      </c>
      <c r="E21" s="22">
        <v>57.65</v>
      </c>
      <c r="F21" s="22"/>
      <c r="G21" s="22">
        <f>'4.3-7-3'!F25</f>
        <v>48.29</v>
      </c>
      <c r="H21" s="22"/>
      <c r="I21" s="22">
        <f t="shared" si="7"/>
        <v>-16.239999999999998</v>
      </c>
      <c r="J21" s="22">
        <v>1430.87</v>
      </c>
      <c r="K21" s="22"/>
      <c r="L21" s="22">
        <f>'4.3-7-3'!H25</f>
        <v>1198.47</v>
      </c>
      <c r="M21" s="22"/>
      <c r="N21" s="22">
        <f t="shared" ref="N21:N22" si="8">IF(J21=0,"- ",ROUND((L21-J21)*100/J21,2))</f>
        <v>-16.239999999999998</v>
      </c>
    </row>
    <row r="22" spans="1:14" ht="15.75" x14ac:dyDescent="0.25">
      <c r="A22" s="1" t="str">
        <f t="shared" si="6"/>
        <v>4.3-7-3</v>
      </c>
      <c r="B22" s="9"/>
      <c r="C22" s="18" t="s">
        <v>18</v>
      </c>
      <c r="D22" s="19" t="s">
        <v>14</v>
      </c>
      <c r="E22" s="20">
        <v>4.9000000000000004</v>
      </c>
      <c r="F22" s="20">
        <f>IF(E18=0,"",100*E22/E18)</f>
        <v>0.91866961640856437</v>
      </c>
      <c r="G22" s="20">
        <f>'4.3-7-3'!F26</f>
        <v>0.86</v>
      </c>
      <c r="H22" s="20">
        <f>IF(G18=0,"",100*G22/G18)</f>
        <v>0.16677008997828108</v>
      </c>
      <c r="I22" s="20">
        <f t="shared" si="7"/>
        <v>-82.45</v>
      </c>
      <c r="J22" s="20">
        <v>28.42</v>
      </c>
      <c r="K22" s="20">
        <f>IF(J18=0,"",100*J22/J18)</f>
        <v>0.30676071692634832</v>
      </c>
      <c r="L22" s="20">
        <f>'4.3-7-3'!H26</f>
        <v>6.97</v>
      </c>
      <c r="M22" s="20">
        <f>IF(L18=0,"",100*L22/L18)</f>
        <v>8.059023967791655E-2</v>
      </c>
      <c r="N22" s="20">
        <f t="shared" si="8"/>
        <v>-75.48</v>
      </c>
    </row>
    <row r="23" spans="1:14" ht="30" x14ac:dyDescent="0.25">
      <c r="A23" s="106" t="str">
        <f>B23</f>
        <v>4.3-7-4</v>
      </c>
      <c r="B23" s="9" t="s">
        <v>67</v>
      </c>
      <c r="C23" s="10" t="s">
        <v>68</v>
      </c>
      <c r="D23" s="11" t="s">
        <v>50</v>
      </c>
      <c r="E23" s="12"/>
      <c r="F23" s="13"/>
      <c r="G23" s="13"/>
      <c r="H23" s="13"/>
      <c r="I23" s="13"/>
      <c r="J23" s="14"/>
      <c r="K23" s="13"/>
      <c r="L23" s="13"/>
      <c r="M23" s="13"/>
      <c r="N23" s="13"/>
    </row>
    <row r="24" spans="1:14" ht="15.75" x14ac:dyDescent="0.25">
      <c r="A24" s="1" t="str">
        <f t="shared" ref="A24:A28" si="9">A23</f>
        <v>4.3-7-4</v>
      </c>
      <c r="B24" s="10"/>
      <c r="C24" s="15" t="s">
        <v>13</v>
      </c>
      <c r="D24" s="16" t="s">
        <v>14</v>
      </c>
      <c r="E24" s="17">
        <v>905.64</v>
      </c>
      <c r="F24" s="17"/>
      <c r="G24" s="17">
        <f>'4.3-7-4'!F22</f>
        <v>866.54</v>
      </c>
      <c r="H24" s="17"/>
      <c r="I24" s="17">
        <f>IF(E24=0,"- ",ROUND((G24-E24)*100/E24,2))</f>
        <v>-4.32</v>
      </c>
      <c r="J24" s="17">
        <v>14807.61</v>
      </c>
      <c r="K24" s="17"/>
      <c r="L24" s="17">
        <f>'4.3-7-4'!H22</f>
        <v>13495.1</v>
      </c>
      <c r="M24" s="17"/>
      <c r="N24" s="17">
        <f>IF(J24=0,"- ",ROUND((L24-J24)*100/J24,2))</f>
        <v>-8.86</v>
      </c>
    </row>
    <row r="25" spans="1:14" ht="15.75" x14ac:dyDescent="0.25">
      <c r="A25" s="1" t="str">
        <f t="shared" si="9"/>
        <v>4.3-7-4</v>
      </c>
      <c r="B25" s="9"/>
      <c r="C25" s="18" t="s">
        <v>15</v>
      </c>
      <c r="D25" s="19" t="s">
        <v>14</v>
      </c>
      <c r="E25" s="20">
        <v>390.08</v>
      </c>
      <c r="F25" s="20">
        <f>IF(E24=0,"",100*E25/E24)</f>
        <v>43.072302460138687</v>
      </c>
      <c r="G25" s="20">
        <f>'4.3-7-4'!F23</f>
        <v>389.44</v>
      </c>
      <c r="H25" s="20">
        <f>IF(G24=0,"",100*G25/G24)</f>
        <v>44.941953054677221</v>
      </c>
      <c r="I25" s="20">
        <f>IF(E25=0,"- ",ROUND((G25-E25)*100/E25,2))</f>
        <v>-0.16</v>
      </c>
      <c r="J25" s="20">
        <v>9681.7900000000009</v>
      </c>
      <c r="K25" s="20">
        <f>IF(J24=0,"",100*J25/J24)</f>
        <v>65.383880315594482</v>
      </c>
      <c r="L25" s="20">
        <f>'4.3-7-4'!H23</f>
        <v>9665.92</v>
      </c>
      <c r="M25" s="20">
        <f>IF(L24=0,"",100*L25/L24)</f>
        <v>71.625404776548521</v>
      </c>
      <c r="N25" s="20">
        <f>IF(J25=0,"- ",ROUND((L25-J25)*100/J25,2))</f>
        <v>-0.16</v>
      </c>
    </row>
    <row r="26" spans="1:14" ht="15.75" x14ac:dyDescent="0.25">
      <c r="A26" s="1" t="str">
        <f t="shared" si="9"/>
        <v>4.3-7-4</v>
      </c>
      <c r="B26" s="9"/>
      <c r="C26" s="18" t="s">
        <v>16</v>
      </c>
      <c r="D26" s="19" t="s">
        <v>14</v>
      </c>
      <c r="E26" s="20">
        <v>509.96</v>
      </c>
      <c r="F26" s="20">
        <f>IF(E24=0,"",100*E26/E24)</f>
        <v>56.309350293714942</v>
      </c>
      <c r="G26" s="20">
        <f>'4.3-7-4'!F24</f>
        <v>477.1</v>
      </c>
      <c r="H26" s="20">
        <f>IF(G24=0,"",100*G26/G24)</f>
        <v>55.058046945322779</v>
      </c>
      <c r="I26" s="20">
        <f t="shared" ref="I26:I28" si="10">IF(E26=0,"- ",ROUND((G26-E26)*100/E26,2))</f>
        <v>-6.44</v>
      </c>
      <c r="J26" s="20">
        <v>5093.34</v>
      </c>
      <c r="K26" s="20">
        <f>IF(J24=0,"",100*J26/J24)</f>
        <v>34.396773010634398</v>
      </c>
      <c r="L26" s="20">
        <f>'4.3-7-4'!H24</f>
        <v>3829.18</v>
      </c>
      <c r="M26" s="20">
        <f>IF(L24=0,"",100*L26/L24)</f>
        <v>28.374595223451475</v>
      </c>
      <c r="N26" s="20">
        <f>IF(J26=0,"- ",ROUND((L26-J26)*100/J26,2))</f>
        <v>-24.82</v>
      </c>
    </row>
    <row r="27" spans="1:14" ht="15.75" x14ac:dyDescent="0.25">
      <c r="A27" s="1" t="str">
        <f t="shared" si="9"/>
        <v>4.3-7-4</v>
      </c>
      <c r="B27" s="9"/>
      <c r="C27" s="21" t="s">
        <v>17</v>
      </c>
      <c r="D27" s="19" t="s">
        <v>14</v>
      </c>
      <c r="E27" s="22">
        <v>114.98</v>
      </c>
      <c r="F27" s="22"/>
      <c r="G27" s="22">
        <f>'4.3-7-4'!F25</f>
        <v>93.600000000000009</v>
      </c>
      <c r="H27" s="22"/>
      <c r="I27" s="22">
        <f t="shared" si="10"/>
        <v>-18.59</v>
      </c>
      <c r="J27" s="22">
        <v>2853.8</v>
      </c>
      <c r="K27" s="22"/>
      <c r="L27" s="22">
        <f>'4.3-7-4'!H25</f>
        <v>2323.0900000000006</v>
      </c>
      <c r="M27" s="22"/>
      <c r="N27" s="22">
        <f t="shared" ref="N27:N28" si="11">IF(J27=0,"- ",ROUND((L27-J27)*100/J27,2))</f>
        <v>-18.600000000000001</v>
      </c>
    </row>
    <row r="28" spans="1:14" ht="15.75" x14ac:dyDescent="0.25">
      <c r="A28" s="1" t="str">
        <f t="shared" si="9"/>
        <v>4.3-7-4</v>
      </c>
      <c r="B28" s="9"/>
      <c r="C28" s="18" t="s">
        <v>18</v>
      </c>
      <c r="D28" s="19" t="s">
        <v>14</v>
      </c>
      <c r="E28" s="20">
        <v>5.6</v>
      </c>
      <c r="F28" s="20">
        <f>IF(E24=0,"",100*E28/E24)</f>
        <v>0.6183472461463716</v>
      </c>
      <c r="G28" s="20">
        <f>'4.3-7-4'!F26</f>
        <v>0</v>
      </c>
      <c r="H28" s="20">
        <f>IF(G24=0,"",100*G28/G24)</f>
        <v>0</v>
      </c>
      <c r="I28" s="20">
        <f t="shared" si="10"/>
        <v>-100</v>
      </c>
      <c r="J28" s="20">
        <v>32.479999999999997</v>
      </c>
      <c r="K28" s="20">
        <f>IF(J24=0,"",100*J28/J24)</f>
        <v>0.21934667377112171</v>
      </c>
      <c r="L28" s="20">
        <f>'4.3-7-4'!H26</f>
        <v>0</v>
      </c>
      <c r="M28" s="20">
        <f>IF(L24=0,"",100*L28/L24)</f>
        <v>0</v>
      </c>
      <c r="N28" s="20">
        <f t="shared" si="11"/>
        <v>-100</v>
      </c>
    </row>
    <row r="29" spans="1:14" ht="44.25" customHeight="1" x14ac:dyDescent="0.25">
      <c r="A29" s="106" t="str">
        <f>B29</f>
        <v>4.3-7-5</v>
      </c>
      <c r="B29" s="9" t="s">
        <v>73</v>
      </c>
      <c r="C29" s="10" t="s">
        <v>74</v>
      </c>
      <c r="D29" s="11" t="s">
        <v>50</v>
      </c>
      <c r="E29" s="12"/>
      <c r="F29" s="13"/>
      <c r="G29" s="13"/>
      <c r="H29" s="13"/>
      <c r="I29" s="13"/>
      <c r="J29" s="14"/>
      <c r="K29" s="13"/>
      <c r="L29" s="13"/>
      <c r="M29" s="13"/>
      <c r="N29" s="13"/>
    </row>
    <row r="30" spans="1:14" ht="15.75" x14ac:dyDescent="0.25">
      <c r="A30" s="1" t="str">
        <f t="shared" ref="A30:A32" si="12">A29</f>
        <v>4.3-7-5</v>
      </c>
      <c r="B30" s="9"/>
      <c r="C30" s="18" t="s">
        <v>15</v>
      </c>
      <c r="D30" s="19" t="s">
        <v>14</v>
      </c>
      <c r="E30" s="20">
        <v>255.99</v>
      </c>
      <c r="F30" s="20" t="s">
        <v>95</v>
      </c>
      <c r="G30" s="20">
        <f>'4.3-7-5'!F23</f>
        <v>255.57</v>
      </c>
      <c r="H30" s="20" t="s">
        <v>95</v>
      </c>
      <c r="I30" s="20">
        <f>IF(E30=0,"- ",ROUND((G30-E30)*100/E30,2))</f>
        <v>-0.16</v>
      </c>
      <c r="J30" s="20">
        <v>6353.67</v>
      </c>
      <c r="K30" s="20" t="s">
        <v>95</v>
      </c>
      <c r="L30" s="20">
        <f>'4.3-7-5'!H23</f>
        <v>6343.26</v>
      </c>
      <c r="M30" s="20" t="s">
        <v>95</v>
      </c>
      <c r="N30" s="20">
        <f>IF(J30=0,"- ",ROUND((L30-J30)*100/J30,2))</f>
        <v>-0.16</v>
      </c>
    </row>
    <row r="31" spans="1:14" ht="15.75" x14ac:dyDescent="0.25">
      <c r="A31" s="1" t="str">
        <f t="shared" si="12"/>
        <v>4.3-7-5</v>
      </c>
      <c r="B31" s="9"/>
      <c r="C31" s="18" t="s">
        <v>16</v>
      </c>
      <c r="D31" s="19" t="s">
        <v>14</v>
      </c>
      <c r="E31" s="20">
        <v>120.21</v>
      </c>
      <c r="F31" s="20" t="s">
        <v>95</v>
      </c>
      <c r="G31" s="20">
        <f>'4.3-7-5'!F24</f>
        <v>107.82</v>
      </c>
      <c r="H31" s="20" t="s">
        <v>95</v>
      </c>
      <c r="I31" s="20">
        <f t="shared" ref="I31:I32" si="13">IF(E31=0,"- ",ROUND((G31-E31)*100/E31,2))</f>
        <v>-10.31</v>
      </c>
      <c r="J31" s="20">
        <v>1250.54</v>
      </c>
      <c r="K31" s="20" t="s">
        <v>95</v>
      </c>
      <c r="L31" s="20">
        <f>'4.3-7-5'!H24</f>
        <v>900.06</v>
      </c>
      <c r="M31" s="20" t="s">
        <v>95</v>
      </c>
      <c r="N31" s="20">
        <f>IF(J31=0,"- ",ROUND((L31-J31)*100/J31,2))</f>
        <v>-28.03</v>
      </c>
    </row>
    <row r="32" spans="1:14" ht="15.75" x14ac:dyDescent="0.25">
      <c r="A32" s="1" t="str">
        <f t="shared" si="12"/>
        <v>4.3-7-5</v>
      </c>
      <c r="B32" s="9"/>
      <c r="C32" s="21" t="s">
        <v>17</v>
      </c>
      <c r="D32" s="19" t="s">
        <v>14</v>
      </c>
      <c r="E32" s="22">
        <v>29.71</v>
      </c>
      <c r="F32" s="22"/>
      <c r="G32" s="22">
        <f>'4.3-7-5'!F25</f>
        <v>20.63</v>
      </c>
      <c r="H32" s="22"/>
      <c r="I32" s="22">
        <f t="shared" si="13"/>
        <v>-30.56</v>
      </c>
      <c r="J32" s="22">
        <v>737.4</v>
      </c>
      <c r="K32" s="22"/>
      <c r="L32" s="22">
        <f>'4.3-7-5'!H25</f>
        <v>512.18000000000006</v>
      </c>
      <c r="M32" s="22"/>
      <c r="N32" s="22">
        <f t="shared" ref="N32" si="14">IF(J32=0,"- ",ROUND((L32-J32)*100/J32,2))</f>
        <v>-30.54</v>
      </c>
    </row>
  </sheetData>
  <autoFilter ref="B6:N32"/>
  <mergeCells count="7">
    <mergeCell ref="L1:N1"/>
    <mergeCell ref="B2:N2"/>
    <mergeCell ref="B4:B5"/>
    <mergeCell ref="C4:C5"/>
    <mergeCell ref="D4:D5"/>
    <mergeCell ref="E4:I4"/>
    <mergeCell ref="J4:N4"/>
  </mergeCells>
  <conditionalFormatting sqref="C13:C16">
    <cfRule type="duplicateValues" dxfId="4" priority="4"/>
  </conditionalFormatting>
  <conditionalFormatting sqref="C19:C22">
    <cfRule type="duplicateValues" dxfId="3" priority="3"/>
  </conditionalFormatting>
  <conditionalFormatting sqref="C25:C28">
    <cfRule type="duplicateValues" dxfId="2" priority="2"/>
  </conditionalFormatting>
  <conditionalFormatting sqref="C8:C10">
    <cfRule type="duplicateValues" dxfId="1" priority="6"/>
  </conditionalFormatting>
  <conditionalFormatting sqref="C30:C32">
    <cfRule type="duplicateValues" dxfId="0" priority="7"/>
  </conditionalFormatting>
  <pageMargins left="0.59055118110236227" right="0.39370078740157483" top="0.78740157480314965" bottom="0.59055118110236227" header="0.31496062992125984" footer="0.31496062992125984"/>
  <pageSetup paperSize="9" scale="79" orientation="landscape" useFirstPageNumber="1" r:id="rId1"/>
  <headerFooter differentFirst="1">
    <oddFooter>&amp;R&amp;"Times New Roman,обычный"&amp;P</oddFooter>
  </headerFooter>
  <colBreaks count="1" manualBreakCount="1">
    <brk id="14" min="1" max="1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outlinePr summaryBelow="0"/>
  </sheetPr>
  <dimension ref="A1:AC48"/>
  <sheetViews>
    <sheetView zoomScaleNormal="100" zoomScaleSheetLayoutView="40" workbookViewId="0">
      <selection activeCell="K27" sqref="K27"/>
    </sheetView>
  </sheetViews>
  <sheetFormatPr defaultRowHeight="12.75" x14ac:dyDescent="0.2"/>
  <cols>
    <col min="1" max="1" width="12.5703125" style="89" customWidth="1"/>
    <col min="2" max="2" width="56.28515625" style="89" customWidth="1"/>
    <col min="3" max="3" width="10" style="89" bestFit="1" customWidth="1"/>
    <col min="4" max="8" width="11.42578125" style="70" customWidth="1"/>
    <col min="9" max="9" width="28.7109375" style="70" customWidth="1"/>
    <col min="10" max="26" width="9.140625" style="70"/>
    <col min="27" max="27" width="136" style="71" hidden="1" customWidth="1"/>
    <col min="28" max="28" width="123.42578125" style="71" hidden="1" customWidth="1"/>
    <col min="29" max="29" width="56.28515625" style="70" hidden="1" customWidth="1"/>
    <col min="30" max="16384" width="9.140625" style="70"/>
  </cols>
  <sheetData>
    <row r="1" spans="1:28" x14ac:dyDescent="0.2">
      <c r="B1" s="133"/>
      <c r="C1" s="133"/>
      <c r="D1" s="133"/>
      <c r="E1" s="89"/>
      <c r="F1" s="133" t="s">
        <v>101</v>
      </c>
      <c r="G1" s="133"/>
      <c r="H1" s="133"/>
    </row>
    <row r="2" spans="1:28" ht="15.75" x14ac:dyDescent="0.25">
      <c r="A2" s="134" t="s">
        <v>100</v>
      </c>
      <c r="B2" s="134"/>
      <c r="C2" s="134"/>
      <c r="D2" s="134"/>
      <c r="E2" s="134"/>
      <c r="F2" s="134"/>
      <c r="G2" s="134"/>
      <c r="H2" s="134"/>
    </row>
    <row r="3" spans="1:28" s="67" customFormat="1" x14ac:dyDescent="0.2">
      <c r="A3" s="132" t="s">
        <v>32</v>
      </c>
      <c r="B3" s="132"/>
      <c r="C3" s="132"/>
      <c r="D3" s="132"/>
      <c r="E3" s="132"/>
      <c r="F3" s="132"/>
      <c r="G3" s="132"/>
      <c r="H3" s="132"/>
      <c r="AA3" s="68" t="str">
        <f>A3</f>
        <v>Сборник  3. Подъемно-транспортное оборудование</v>
      </c>
      <c r="AB3" s="69"/>
    </row>
    <row r="4" spans="1:28" s="67" customFormat="1" x14ac:dyDescent="0.2">
      <c r="A4" s="132" t="s">
        <v>33</v>
      </c>
      <c r="B4" s="132"/>
      <c r="C4" s="132"/>
      <c r="D4" s="132"/>
      <c r="E4" s="132"/>
      <c r="F4" s="132"/>
      <c r="G4" s="132"/>
      <c r="H4" s="132"/>
      <c r="AA4" s="68" t="str">
        <f t="shared" ref="AA4:AA6" si="0">A4</f>
        <v>Отдел 1. Подъемно-транспортные механизмы прерывного действия</v>
      </c>
      <c r="AB4" s="69"/>
    </row>
    <row r="5" spans="1:28" s="67" customFormat="1" x14ac:dyDescent="0.2">
      <c r="A5" s="132" t="s">
        <v>34</v>
      </c>
      <c r="B5" s="132"/>
      <c r="C5" s="132"/>
      <c r="D5" s="132"/>
      <c r="E5" s="132"/>
      <c r="F5" s="132"/>
      <c r="G5" s="132"/>
      <c r="H5" s="132"/>
      <c r="AA5" s="68" t="str">
        <f t="shared" si="0"/>
        <v>Раздел 5. Краны-штабелеры и стеллажи</v>
      </c>
      <c r="AB5" s="69"/>
    </row>
    <row r="6" spans="1:28" s="67" customFormat="1" x14ac:dyDescent="0.2">
      <c r="A6" s="132" t="s">
        <v>35</v>
      </c>
      <c r="B6" s="132"/>
      <c r="C6" s="132"/>
      <c r="D6" s="132"/>
      <c r="E6" s="132"/>
      <c r="F6" s="132"/>
      <c r="G6" s="132"/>
      <c r="H6" s="132"/>
      <c r="AA6" s="68" t="str">
        <f t="shared" si="0"/>
        <v>Таблица 3-7 Краны-штабелеры</v>
      </c>
      <c r="AB6" s="69"/>
    </row>
    <row r="7" spans="1:28" x14ac:dyDescent="0.2">
      <c r="A7" s="70"/>
      <c r="B7" s="70"/>
      <c r="C7" s="70"/>
    </row>
    <row r="8" spans="1:28" x14ac:dyDescent="0.2">
      <c r="A8" s="90" t="s">
        <v>82</v>
      </c>
      <c r="B8" s="67"/>
      <c r="C8" s="70"/>
    </row>
    <row r="9" spans="1:28" ht="25.5" x14ac:dyDescent="0.2">
      <c r="A9" s="72" t="s">
        <v>36</v>
      </c>
      <c r="B9" s="128" t="s">
        <v>37</v>
      </c>
      <c r="C9" s="128"/>
      <c r="D9" s="128"/>
      <c r="E9" s="128"/>
      <c r="F9" s="128"/>
      <c r="G9" s="128"/>
      <c r="H9" s="128"/>
      <c r="AB9" s="68" t="str">
        <f>B9</f>
        <v>Монтаж крана-штабелера электрического, опорного, мостового, управляемого с пола или из кабины, с телескопической колонной, грузоподъемностью 1 т</v>
      </c>
    </row>
    <row r="10" spans="1:28" ht="25.5" x14ac:dyDescent="0.2">
      <c r="A10" s="72" t="s">
        <v>58</v>
      </c>
      <c r="B10" s="128" t="s">
        <v>59</v>
      </c>
      <c r="C10" s="128"/>
      <c r="D10" s="128"/>
      <c r="E10" s="128"/>
      <c r="F10" s="128"/>
      <c r="G10" s="128"/>
      <c r="H10" s="128"/>
      <c r="AB10" s="68" t="str">
        <f t="shared" ref="AB10:AB13" si="1">B10</f>
        <v>Монтаж крана-штабелера электрического, опорного, мостового, управляемого с пола или из кабины, с телескопической колонной, грузоподъемностью 2 т</v>
      </c>
    </row>
    <row r="11" spans="1:28" ht="25.5" x14ac:dyDescent="0.2">
      <c r="A11" s="72" t="s">
        <v>65</v>
      </c>
      <c r="B11" s="128" t="s">
        <v>66</v>
      </c>
      <c r="C11" s="128"/>
      <c r="D11" s="128"/>
      <c r="E11" s="128"/>
      <c r="F11" s="128"/>
      <c r="G11" s="128"/>
      <c r="H11" s="128"/>
      <c r="AB11" s="68" t="str">
        <f t="shared" si="1"/>
        <v>Монтаж крана-штабелера электрического, опорного, мостового, управляемого с пола или из кабины, с телескопической колонной, грузоподъемностью 3 т</v>
      </c>
    </row>
    <row r="12" spans="1:28" x14ac:dyDescent="0.2">
      <c r="A12" s="72" t="s">
        <v>67</v>
      </c>
      <c r="B12" s="128" t="s">
        <v>68</v>
      </c>
      <c r="C12" s="128"/>
      <c r="D12" s="128"/>
      <c r="E12" s="128"/>
      <c r="F12" s="128"/>
      <c r="G12" s="128"/>
      <c r="H12" s="128"/>
      <c r="AB12" s="68" t="str">
        <f t="shared" si="1"/>
        <v>Монтаж крана-штабелера автоматического, стеллажного, грузоподъемностью 1 т</v>
      </c>
    </row>
    <row r="13" spans="1:28" x14ac:dyDescent="0.2">
      <c r="A13" s="72" t="s">
        <v>73</v>
      </c>
      <c r="B13" s="128" t="s">
        <v>74</v>
      </c>
      <c r="C13" s="128"/>
      <c r="D13" s="128"/>
      <c r="E13" s="128"/>
      <c r="F13" s="128"/>
      <c r="G13" s="128"/>
      <c r="H13" s="128"/>
      <c r="AB13" s="68" t="str">
        <f t="shared" si="1"/>
        <v>Монтаж крана-штабелера автоматического, стеллажного для длинномерных грузов грузоподъемностью 5 т</v>
      </c>
    </row>
    <row r="14" spans="1:28" x14ac:dyDescent="0.2">
      <c r="A14" s="70"/>
      <c r="B14" s="70"/>
      <c r="C14" s="70"/>
    </row>
    <row r="15" spans="1:28" x14ac:dyDescent="0.2">
      <c r="A15" s="67" t="s">
        <v>51</v>
      </c>
      <c r="B15" s="70"/>
      <c r="C15" s="70"/>
    </row>
    <row r="16" spans="1:28" ht="12" customHeight="1" x14ac:dyDescent="0.2">
      <c r="A16" s="129" t="s">
        <v>102</v>
      </c>
      <c r="B16" s="128" t="s">
        <v>52</v>
      </c>
      <c r="C16" s="128"/>
      <c r="D16" s="128"/>
      <c r="E16" s="128"/>
      <c r="F16" s="128"/>
      <c r="G16" s="128"/>
      <c r="H16" s="128"/>
    </row>
    <row r="17" spans="1:28" x14ac:dyDescent="0.2">
      <c r="A17" s="130"/>
      <c r="B17" s="128" t="s">
        <v>53</v>
      </c>
      <c r="C17" s="128"/>
      <c r="D17" s="128"/>
      <c r="E17" s="128"/>
      <c r="F17" s="128"/>
      <c r="G17" s="128"/>
      <c r="H17" s="128"/>
    </row>
    <row r="18" spans="1:28" x14ac:dyDescent="0.2">
      <c r="A18" s="130"/>
      <c r="B18" s="128" t="s">
        <v>54</v>
      </c>
      <c r="C18" s="128"/>
      <c r="D18" s="128"/>
      <c r="E18" s="128"/>
      <c r="F18" s="128"/>
      <c r="G18" s="128"/>
      <c r="H18" s="128"/>
    </row>
    <row r="19" spans="1:28" x14ac:dyDescent="0.2">
      <c r="A19" s="130"/>
      <c r="B19" s="128" t="s">
        <v>55</v>
      </c>
      <c r="C19" s="128"/>
      <c r="D19" s="128"/>
      <c r="E19" s="128"/>
      <c r="F19" s="128"/>
      <c r="G19" s="128"/>
      <c r="H19" s="128"/>
    </row>
    <row r="20" spans="1:28" x14ac:dyDescent="0.2">
      <c r="A20" s="130"/>
      <c r="B20" s="128" t="s">
        <v>56</v>
      </c>
      <c r="C20" s="128"/>
      <c r="D20" s="128"/>
      <c r="E20" s="128"/>
      <c r="F20" s="128"/>
      <c r="G20" s="128"/>
      <c r="H20" s="128"/>
    </row>
    <row r="21" spans="1:28" x14ac:dyDescent="0.2">
      <c r="A21" s="131"/>
      <c r="B21" s="128" t="s">
        <v>57</v>
      </c>
      <c r="C21" s="128"/>
      <c r="D21" s="128"/>
      <c r="E21" s="128"/>
      <c r="F21" s="128"/>
      <c r="G21" s="128"/>
      <c r="H21" s="128"/>
    </row>
    <row r="22" spans="1:28" x14ac:dyDescent="0.2">
      <c r="A22" s="129" t="s">
        <v>93</v>
      </c>
      <c r="B22" s="128" t="s">
        <v>69</v>
      </c>
      <c r="C22" s="128"/>
      <c r="D22" s="128"/>
      <c r="E22" s="128"/>
      <c r="F22" s="128"/>
      <c r="G22" s="128"/>
      <c r="H22" s="128"/>
    </row>
    <row r="23" spans="1:28" x14ac:dyDescent="0.2">
      <c r="A23" s="130"/>
      <c r="B23" s="128" t="s">
        <v>70</v>
      </c>
      <c r="C23" s="128"/>
      <c r="D23" s="128"/>
      <c r="E23" s="128"/>
      <c r="F23" s="128"/>
      <c r="G23" s="128"/>
      <c r="H23" s="128"/>
    </row>
    <row r="24" spans="1:28" x14ac:dyDescent="0.2">
      <c r="A24" s="130"/>
      <c r="B24" s="128" t="s">
        <v>71</v>
      </c>
      <c r="C24" s="128"/>
      <c r="D24" s="128"/>
      <c r="E24" s="128"/>
      <c r="F24" s="128"/>
      <c r="G24" s="128"/>
      <c r="H24" s="128"/>
    </row>
    <row r="25" spans="1:28" x14ac:dyDescent="0.2">
      <c r="A25" s="130"/>
      <c r="B25" s="128" t="s">
        <v>72</v>
      </c>
      <c r="C25" s="128"/>
      <c r="D25" s="128"/>
      <c r="E25" s="128"/>
      <c r="F25" s="128"/>
      <c r="G25" s="128"/>
      <c r="H25" s="128"/>
      <c r="I25" s="137" t="s">
        <v>104</v>
      </c>
    </row>
    <row r="26" spans="1:28" x14ac:dyDescent="0.2">
      <c r="A26" s="130"/>
      <c r="B26" s="128" t="s">
        <v>56</v>
      </c>
      <c r="C26" s="128"/>
      <c r="D26" s="128"/>
      <c r="E26" s="128"/>
      <c r="F26" s="128"/>
      <c r="G26" s="128"/>
      <c r="H26" s="128"/>
    </row>
    <row r="27" spans="1:28" x14ac:dyDescent="0.2">
      <c r="A27" s="131"/>
      <c r="B27" s="128" t="s">
        <v>57</v>
      </c>
      <c r="C27" s="128"/>
      <c r="D27" s="128"/>
      <c r="E27" s="128"/>
      <c r="F27" s="128"/>
      <c r="G27" s="128"/>
      <c r="H27" s="128"/>
    </row>
    <row r="28" spans="1:28" x14ac:dyDescent="0.2">
      <c r="A28" s="70"/>
      <c r="B28" s="70"/>
      <c r="C28" s="70"/>
    </row>
    <row r="29" spans="1:28" s="75" customFormat="1" ht="25.5" x14ac:dyDescent="0.25">
      <c r="A29" s="73" t="s">
        <v>77</v>
      </c>
      <c r="B29" s="74" t="s">
        <v>78</v>
      </c>
      <c r="C29" s="74" t="s">
        <v>79</v>
      </c>
      <c r="D29" s="74" t="s">
        <v>36</v>
      </c>
      <c r="E29" s="74" t="s">
        <v>58</v>
      </c>
      <c r="F29" s="74" t="s">
        <v>65</v>
      </c>
      <c r="G29" s="74" t="s">
        <v>67</v>
      </c>
      <c r="H29" s="74" t="s">
        <v>73</v>
      </c>
      <c r="AA29" s="76"/>
      <c r="AB29" s="76"/>
    </row>
    <row r="30" spans="1:28" x14ac:dyDescent="0.2">
      <c r="A30" s="77"/>
      <c r="B30" s="78" t="s">
        <v>13</v>
      </c>
      <c r="C30" s="79" t="s">
        <v>14</v>
      </c>
      <c r="D30" s="101" t="s">
        <v>95</v>
      </c>
      <c r="E30" s="80">
        <v>633.86</v>
      </c>
      <c r="F30" s="80">
        <v>515.68000000000006</v>
      </c>
      <c r="G30" s="80">
        <v>866.54</v>
      </c>
      <c r="H30" s="105" t="s">
        <v>95</v>
      </c>
    </row>
    <row r="31" spans="1:28" x14ac:dyDescent="0.2">
      <c r="A31" s="77"/>
      <c r="B31" s="81" t="s">
        <v>15</v>
      </c>
      <c r="C31" s="82" t="s">
        <v>14</v>
      </c>
      <c r="D31" s="83">
        <v>1204.83</v>
      </c>
      <c r="E31" s="83">
        <v>304.25</v>
      </c>
      <c r="F31" s="83">
        <v>267.74</v>
      </c>
      <c r="G31" s="83">
        <v>389.44</v>
      </c>
      <c r="H31" s="83">
        <v>255.57</v>
      </c>
    </row>
    <row r="32" spans="1:28" x14ac:dyDescent="0.2">
      <c r="A32" s="77"/>
      <c r="B32" s="81" t="s">
        <v>80</v>
      </c>
      <c r="C32" s="82" t="s">
        <v>14</v>
      </c>
      <c r="D32" s="83">
        <v>1216.1300000000003</v>
      </c>
      <c r="E32" s="83">
        <v>328.75</v>
      </c>
      <c r="F32" s="83">
        <v>247.08</v>
      </c>
      <c r="G32" s="83">
        <v>477.1</v>
      </c>
      <c r="H32" s="83">
        <v>107.82</v>
      </c>
    </row>
    <row r="33" spans="1:8" x14ac:dyDescent="0.2">
      <c r="A33" s="84"/>
      <c r="B33" s="85" t="s">
        <v>17</v>
      </c>
      <c r="C33" s="82" t="s">
        <v>14</v>
      </c>
      <c r="D33" s="83">
        <v>238.32</v>
      </c>
      <c r="E33" s="83">
        <v>64.3</v>
      </c>
      <c r="F33" s="83">
        <v>48.29</v>
      </c>
      <c r="G33" s="83">
        <v>93.600000000000009</v>
      </c>
      <c r="H33" s="83">
        <v>20.63</v>
      </c>
    </row>
    <row r="34" spans="1:8" x14ac:dyDescent="0.2">
      <c r="A34" s="84"/>
      <c r="B34" s="81" t="s">
        <v>18</v>
      </c>
      <c r="C34" s="82" t="s">
        <v>14</v>
      </c>
      <c r="D34" s="101" t="s">
        <v>95</v>
      </c>
      <c r="E34" s="83">
        <v>0.86</v>
      </c>
      <c r="F34" s="83">
        <v>0.86</v>
      </c>
      <c r="G34" s="83">
        <v>0</v>
      </c>
      <c r="H34" s="101" t="s">
        <v>95</v>
      </c>
    </row>
    <row r="35" spans="1:8" x14ac:dyDescent="0.2">
      <c r="A35" s="84"/>
      <c r="B35" s="78" t="s">
        <v>81</v>
      </c>
      <c r="C35" s="79" t="s">
        <v>30</v>
      </c>
      <c r="D35" s="80">
        <v>99</v>
      </c>
      <c r="E35" s="80">
        <v>25</v>
      </c>
      <c r="F35" s="80">
        <v>22</v>
      </c>
      <c r="G35" s="80">
        <v>32</v>
      </c>
      <c r="H35" s="80">
        <v>21</v>
      </c>
    </row>
    <row r="36" spans="1:8" x14ac:dyDescent="0.2">
      <c r="A36" s="84"/>
      <c r="B36" s="91" t="s">
        <v>83</v>
      </c>
      <c r="C36" s="82"/>
      <c r="D36" s="86"/>
      <c r="E36" s="86"/>
      <c r="F36" s="86"/>
      <c r="G36" s="86"/>
      <c r="H36" s="86"/>
    </row>
    <row r="37" spans="1:8" x14ac:dyDescent="0.2">
      <c r="A37" s="84" t="s">
        <v>41</v>
      </c>
      <c r="B37" s="87" t="s">
        <v>42</v>
      </c>
      <c r="C37" s="82" t="s">
        <v>43</v>
      </c>
      <c r="D37" s="88">
        <v>8.8699999999999992</v>
      </c>
      <c r="E37" s="88">
        <v>2.2599999999999998</v>
      </c>
      <c r="F37" s="88">
        <v>1.65</v>
      </c>
      <c r="G37" s="88">
        <v>3.3</v>
      </c>
      <c r="H37" s="88">
        <v>0.56000000000000005</v>
      </c>
    </row>
    <row r="38" spans="1:8" x14ac:dyDescent="0.2">
      <c r="A38" s="84" t="s">
        <v>45</v>
      </c>
      <c r="B38" s="87" t="s">
        <v>46</v>
      </c>
      <c r="C38" s="82" t="s">
        <v>43</v>
      </c>
      <c r="D38" s="88">
        <v>6.36</v>
      </c>
      <c r="E38" s="88">
        <v>1.01</v>
      </c>
      <c r="F38" s="88">
        <v>0.56999999999999995</v>
      </c>
      <c r="G38" s="88">
        <v>1.38</v>
      </c>
      <c r="H38" s="88">
        <v>0.54</v>
      </c>
    </row>
    <row r="39" spans="1:8" ht="25.5" x14ac:dyDescent="0.2">
      <c r="A39" s="84" t="s">
        <v>60</v>
      </c>
      <c r="B39" s="87" t="s">
        <v>61</v>
      </c>
      <c r="C39" s="82" t="s">
        <v>43</v>
      </c>
      <c r="D39" s="88">
        <v>0</v>
      </c>
      <c r="E39" s="88">
        <v>0.13</v>
      </c>
      <c r="F39" s="88">
        <v>0.13</v>
      </c>
      <c r="G39" s="88">
        <v>0</v>
      </c>
      <c r="H39" s="88">
        <v>0.15</v>
      </c>
    </row>
    <row r="40" spans="1:8" x14ac:dyDescent="0.2">
      <c r="A40" s="84" t="s">
        <v>47</v>
      </c>
      <c r="B40" s="87" t="s">
        <v>48</v>
      </c>
      <c r="C40" s="82" t="s">
        <v>43</v>
      </c>
      <c r="D40" s="88">
        <v>0.52</v>
      </c>
      <c r="E40" s="88">
        <v>0.39</v>
      </c>
      <c r="F40" s="88">
        <v>0.38</v>
      </c>
      <c r="G40" s="88">
        <v>0.55000000000000004</v>
      </c>
      <c r="H40" s="88">
        <v>0.42</v>
      </c>
    </row>
    <row r="41" spans="1:8" x14ac:dyDescent="0.2">
      <c r="A41" s="84"/>
      <c r="B41" s="91" t="s">
        <v>84</v>
      </c>
      <c r="C41" s="82"/>
      <c r="D41" s="88"/>
      <c r="E41" s="88"/>
      <c r="F41" s="88"/>
      <c r="G41" s="88"/>
      <c r="H41" s="88"/>
    </row>
    <row r="42" spans="1:8" x14ac:dyDescent="0.2">
      <c r="A42" s="84" t="s">
        <v>62</v>
      </c>
      <c r="B42" s="87" t="s">
        <v>63</v>
      </c>
      <c r="C42" s="82" t="s">
        <v>64</v>
      </c>
      <c r="D42" s="88">
        <v>0</v>
      </c>
      <c r="E42" s="88">
        <v>1E-4</v>
      </c>
      <c r="F42" s="88">
        <v>1E-4</v>
      </c>
      <c r="G42" s="88">
        <v>0</v>
      </c>
      <c r="H42" s="88">
        <v>1.3300000000000001E-4</v>
      </c>
    </row>
    <row r="43" spans="1:8" ht="25.5" x14ac:dyDescent="0.2">
      <c r="A43" s="84"/>
      <c r="B43" s="95" t="s">
        <v>94</v>
      </c>
      <c r="C43" s="82" t="s">
        <v>64</v>
      </c>
      <c r="D43" s="96">
        <v>8.1000000000000003E-2</v>
      </c>
      <c r="E43" s="102" t="s">
        <v>95</v>
      </c>
      <c r="F43" s="102" t="s">
        <v>95</v>
      </c>
      <c r="G43" s="102" t="s">
        <v>95</v>
      </c>
      <c r="H43" s="102" t="s">
        <v>95</v>
      </c>
    </row>
    <row r="44" spans="1:8" ht="38.25" x14ac:dyDescent="0.2">
      <c r="A44" s="84"/>
      <c r="B44" s="95" t="s">
        <v>98</v>
      </c>
      <c r="C44" s="82" t="s">
        <v>99</v>
      </c>
      <c r="D44" s="102" t="s">
        <v>95</v>
      </c>
      <c r="E44" s="102" t="s">
        <v>95</v>
      </c>
      <c r="F44" s="102" t="s">
        <v>95</v>
      </c>
      <c r="G44" s="102" t="s">
        <v>95</v>
      </c>
      <c r="H44" s="96">
        <v>6.0000000000000001E-3</v>
      </c>
    </row>
    <row r="45" spans="1:8" x14ac:dyDescent="0.2">
      <c r="A45" s="84"/>
      <c r="B45" s="91" t="s">
        <v>85</v>
      </c>
      <c r="C45" s="82"/>
      <c r="D45" s="88"/>
      <c r="E45" s="88"/>
      <c r="F45" s="88"/>
      <c r="G45" s="88"/>
      <c r="H45" s="88"/>
    </row>
    <row r="46" spans="1:8" x14ac:dyDescent="0.2">
      <c r="A46" s="84" t="s">
        <v>86</v>
      </c>
      <c r="B46" s="87" t="s">
        <v>88</v>
      </c>
      <c r="C46" s="82" t="s">
        <v>64</v>
      </c>
      <c r="D46" s="88">
        <v>0</v>
      </c>
      <c r="E46" s="88">
        <v>0</v>
      </c>
      <c r="F46" s="88">
        <v>0</v>
      </c>
      <c r="G46" s="88">
        <v>1</v>
      </c>
      <c r="H46" s="88">
        <v>1</v>
      </c>
    </row>
    <row r="47" spans="1:8" x14ac:dyDescent="0.2">
      <c r="A47" s="84" t="s">
        <v>86</v>
      </c>
      <c r="B47" s="87" t="s">
        <v>87</v>
      </c>
      <c r="C47" s="82" t="s">
        <v>64</v>
      </c>
      <c r="D47" s="88">
        <v>1</v>
      </c>
      <c r="E47" s="88">
        <v>1</v>
      </c>
      <c r="F47" s="88">
        <v>1</v>
      </c>
      <c r="G47" s="88">
        <v>0</v>
      </c>
      <c r="H47" s="88">
        <v>0</v>
      </c>
    </row>
    <row r="48" spans="1:8" x14ac:dyDescent="0.2">
      <c r="A48" s="84" t="s">
        <v>89</v>
      </c>
      <c r="B48" s="87" t="s">
        <v>90</v>
      </c>
      <c r="C48" s="82" t="s">
        <v>64</v>
      </c>
      <c r="D48" s="88">
        <v>2.95</v>
      </c>
      <c r="E48" s="88">
        <v>22.9</v>
      </c>
      <c r="F48" s="88">
        <v>41.9</v>
      </c>
      <c r="G48" s="88">
        <v>5.95</v>
      </c>
      <c r="H48" s="88">
        <v>25.2</v>
      </c>
    </row>
  </sheetData>
  <sortState ref="A29:AB31">
    <sortCondition ref="A29:A31"/>
    <sortCondition ref="B29:B31"/>
  </sortState>
  <mergeCells count="26">
    <mergeCell ref="B1:D1"/>
    <mergeCell ref="F1:H1"/>
    <mergeCell ref="A2:H2"/>
    <mergeCell ref="B11:H11"/>
    <mergeCell ref="B12:H12"/>
    <mergeCell ref="B13:H13"/>
    <mergeCell ref="A3:H3"/>
    <mergeCell ref="A4:H4"/>
    <mergeCell ref="A5:H5"/>
    <mergeCell ref="A6:H6"/>
    <mergeCell ref="B9:H9"/>
    <mergeCell ref="B10:H10"/>
    <mergeCell ref="B17:H17"/>
    <mergeCell ref="B19:H19"/>
    <mergeCell ref="A16:A21"/>
    <mergeCell ref="B16:H16"/>
    <mergeCell ref="B18:H18"/>
    <mergeCell ref="B20:H20"/>
    <mergeCell ref="B21:H21"/>
    <mergeCell ref="B25:H25"/>
    <mergeCell ref="B26:H26"/>
    <mergeCell ref="B27:H27"/>
    <mergeCell ref="A22:A27"/>
    <mergeCell ref="B23:H23"/>
    <mergeCell ref="B24:H24"/>
    <mergeCell ref="B22:H22"/>
  </mergeCells>
  <printOptions horizontalCentered="1"/>
  <pageMargins left="0.59055118110236227" right="0.39370078740157483" top="0.78740157480314965" bottom="0.59055118110236227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9</vt:i4>
      </vt:variant>
    </vt:vector>
  </HeadingPairs>
  <TitlesOfParts>
    <vt:vector size="17" baseType="lpstr">
      <vt:lpstr>3.9.4_ТЛ</vt:lpstr>
      <vt:lpstr>4.3-7-1</vt:lpstr>
      <vt:lpstr>4.3-7-2</vt:lpstr>
      <vt:lpstr>4.3-7-3</vt:lpstr>
      <vt:lpstr>4.3-7-4</vt:lpstr>
      <vt:lpstr>4.3-7-5</vt:lpstr>
      <vt:lpstr>3.9.5_СравнениеПЗ</vt:lpstr>
      <vt:lpstr>3.9.6_Таб. 4.3-7</vt:lpstr>
      <vt:lpstr>'3.9.5_СравнениеПЗ'!Заголовки_для_печати</vt:lpstr>
      <vt:lpstr>'3.9.6_Таб. 4.3-7'!Заголовки_для_печати</vt:lpstr>
      <vt:lpstr>'4.3-7-1'!Заголовки_для_печати</vt:lpstr>
      <vt:lpstr>'4.3-7-2'!Заголовки_для_печати</vt:lpstr>
      <vt:lpstr>'4.3-7-3'!Заголовки_для_печати</vt:lpstr>
      <vt:lpstr>'4.3-7-4'!Заголовки_для_печати</vt:lpstr>
      <vt:lpstr>'4.3-7-5'!Заголовки_для_печати</vt:lpstr>
      <vt:lpstr>'3.9.4_ТЛ'!Область_печати</vt:lpstr>
      <vt:lpstr>'3.9.5_СравнениеПЗ'!Область_печати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Радюк Владимир Владимирович</dc:creator>
  <cp:lastModifiedBy>Житушкина Ольга Алексеевна</cp:lastModifiedBy>
  <cp:lastPrinted>2021-04-14T13:47:58Z</cp:lastPrinted>
  <dcterms:created xsi:type="dcterms:W3CDTF">2021-03-29T10:53:58Z</dcterms:created>
  <dcterms:modified xsi:type="dcterms:W3CDTF">2022-08-02T08:43:28Z</dcterms:modified>
</cp:coreProperties>
</file>