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's Project\GitHub_files\"/>
    </mc:Choice>
  </mc:AlternateContent>
  <xr:revisionPtr revIDLastSave="0" documentId="13_ncr:1_{4C6C0FFD-20CF-4402-933A-139959301DA8}" xr6:coauthVersionLast="47" xr6:coauthVersionMax="47" xr10:uidLastSave="{00000000-0000-0000-0000-000000000000}"/>
  <bookViews>
    <workbookView xWindow="-120" yWindow="-120" windowWidth="29040" windowHeight="15840" xr2:uid="{7BD1D179-04FF-4745-8303-6113756FBB47}"/>
  </bookViews>
  <sheets>
    <sheet name="Isotherm list" sheetId="1" r:id="rId1"/>
    <sheet name="Average" sheetId="41" r:id="rId2"/>
    <sheet name="no outliers" sheetId="49" r:id="rId3"/>
    <sheet name="001" sheetId="3" r:id="rId4"/>
    <sheet name="002" sheetId="4" r:id="rId5"/>
    <sheet name="003" sheetId="5" r:id="rId6"/>
    <sheet name="004" sheetId="6" r:id="rId7"/>
    <sheet name="005" sheetId="7" r:id="rId8"/>
    <sheet name="008" sheetId="8" r:id="rId9"/>
    <sheet name="009" sheetId="9" r:id="rId10"/>
    <sheet name="012" sheetId="10" r:id="rId11"/>
    <sheet name="013" sheetId="11" r:id="rId12"/>
    <sheet name="015" sheetId="12" r:id="rId13"/>
    <sheet name="021a" sheetId="14" r:id="rId14"/>
    <sheet name="021b" sheetId="15" r:id="rId15"/>
    <sheet name="024" sheetId="18" r:id="rId16"/>
    <sheet name="025" sheetId="19" r:id="rId17"/>
    <sheet name="026" sheetId="20" r:id="rId18"/>
    <sheet name="029" sheetId="21" r:id="rId19"/>
    <sheet name="032" sheetId="39" r:id="rId20"/>
    <sheet name="033" sheetId="23" r:id="rId21"/>
    <sheet name="035" sheetId="25" r:id="rId22"/>
    <sheet name="037" sheetId="26" r:id="rId23"/>
    <sheet name="038" sheetId="27" r:id="rId24"/>
    <sheet name="042" sheetId="28" r:id="rId25"/>
    <sheet name="045" sheetId="29" r:id="rId26"/>
    <sheet name="046" sheetId="30" r:id="rId27"/>
    <sheet name="052" sheetId="31" r:id="rId28"/>
    <sheet name="058" sheetId="32" r:id="rId29"/>
    <sheet name="060" sheetId="33" r:id="rId30"/>
    <sheet name="063" sheetId="34" r:id="rId31"/>
    <sheet name="068" sheetId="36" r:id="rId32"/>
    <sheet name="069" sheetId="37" r:id="rId33"/>
    <sheet name="070" sheetId="38" r:id="rId34"/>
  </sheets>
  <definedNames>
    <definedName name="CIQWBGuid" hidden="1">"3f9c6438-8870-47f6-af03-b1938bf599a3"</definedName>
    <definedName name="CIQWBInfo" hidden="1">"{ ""CIQVersion"":""9.50.2716.4594"" }"</definedName>
    <definedName name="solver_adj" localSheetId="3" hidden="1">'001'!$N$2:$P$2</definedName>
    <definedName name="solver_adj" localSheetId="4" hidden="1">'002'!$N$2:$P$2</definedName>
    <definedName name="solver_adj" localSheetId="6" hidden="1">'004'!$N$2:$P$2</definedName>
    <definedName name="solver_adj" localSheetId="7" hidden="1">'005'!$N$2:$P$2</definedName>
    <definedName name="solver_adj" localSheetId="8" hidden="1">'008'!$N$2:$P$2</definedName>
    <definedName name="solver_adj" localSheetId="9" hidden="1">'009'!$N$2:$P$2</definedName>
    <definedName name="solver_adj" localSheetId="10" hidden="1">'012'!$N$2:$P$2</definedName>
    <definedName name="solver_adj" localSheetId="11" hidden="1">'013'!$N$2:$P$2</definedName>
    <definedName name="solver_adj" localSheetId="12" hidden="1">'015'!$N$2:$P$2</definedName>
    <definedName name="solver_adj" localSheetId="13" hidden="1">'021a'!$N$2:$P$2</definedName>
    <definedName name="solver_adj" localSheetId="14" hidden="1">'021b'!$N$2:$P$2</definedName>
    <definedName name="solver_adj" localSheetId="15" hidden="1">'024'!$N$2:$P$2</definedName>
    <definedName name="solver_adj" localSheetId="16" hidden="1">'025'!$N$2:$P$2</definedName>
    <definedName name="solver_adj" localSheetId="17" hidden="1">'026'!$N$2:$P$2</definedName>
    <definedName name="solver_adj" localSheetId="18" hidden="1">'029'!$N$2:$P$2</definedName>
    <definedName name="solver_adj" localSheetId="19" hidden="1">'032'!$N$2:$P$2</definedName>
    <definedName name="solver_adj" localSheetId="20" hidden="1">'033'!$N$2:$P$2</definedName>
    <definedName name="solver_adj" localSheetId="22" hidden="1">'037'!$N$2:$P$2</definedName>
    <definedName name="solver_adj" localSheetId="23" hidden="1">'038'!$N$2:$P$2</definedName>
    <definedName name="solver_adj" localSheetId="24" hidden="1">'042'!$N$2:$P$2</definedName>
    <definedName name="solver_adj" localSheetId="25" hidden="1">'045'!$N$2:$P$2</definedName>
    <definedName name="solver_adj" localSheetId="26" hidden="1">'046'!$N$2:$P$2</definedName>
    <definedName name="solver_adj" localSheetId="27" hidden="1">'052'!$N$2:$P$2</definedName>
    <definedName name="solver_adj" localSheetId="29" hidden="1">'060'!$N$2:$P$2</definedName>
    <definedName name="solver_adj" localSheetId="30" hidden="1">'063'!$N$2:$P$2</definedName>
    <definedName name="solver_adj" localSheetId="33" hidden="1">'070'!$N$2:$P$2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20" hidden="1">0.0001</definedName>
    <definedName name="solver_cvg" localSheetId="22" hidden="1">0.0001</definedName>
    <definedName name="solver_cvg" localSheetId="23" hidden="1">0.0001</definedName>
    <definedName name="solver_cvg" localSheetId="24" hidden="1">0.0001</definedName>
    <definedName name="solver_cvg" localSheetId="25" hidden="1">0.0001</definedName>
    <definedName name="solver_cvg" localSheetId="26" hidden="1">0.0001</definedName>
    <definedName name="solver_cvg" localSheetId="27" hidden="1">0.0001</definedName>
    <definedName name="solver_cvg" localSheetId="29" hidden="1">0.0001</definedName>
    <definedName name="solver_cvg" localSheetId="30" hidden="1">0.0001</definedName>
    <definedName name="solver_cvg" localSheetId="33" hidden="1">0.0001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drv" localSheetId="20" hidden="1">1</definedName>
    <definedName name="solver_drv" localSheetId="22" hidden="1">1</definedName>
    <definedName name="solver_drv" localSheetId="23" hidden="1">1</definedName>
    <definedName name="solver_drv" localSheetId="24" hidden="1">1</definedName>
    <definedName name="solver_drv" localSheetId="25" hidden="1">1</definedName>
    <definedName name="solver_drv" localSheetId="26" hidden="1">1</definedName>
    <definedName name="solver_drv" localSheetId="27" hidden="1">1</definedName>
    <definedName name="solver_drv" localSheetId="29" hidden="1">1</definedName>
    <definedName name="solver_drv" localSheetId="30" hidden="1">1</definedName>
    <definedName name="solver_drv" localSheetId="33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2" hidden="1">1</definedName>
    <definedName name="solver_eng" localSheetId="23" hidden="1">1</definedName>
    <definedName name="solver_eng" localSheetId="24" hidden="1">1</definedName>
    <definedName name="solver_eng" localSheetId="25" hidden="1">1</definedName>
    <definedName name="solver_eng" localSheetId="26" hidden="1">1</definedName>
    <definedName name="solver_eng" localSheetId="27" hidden="1">1</definedName>
    <definedName name="solver_eng" localSheetId="29" hidden="1">1</definedName>
    <definedName name="solver_eng" localSheetId="30" hidden="1">1</definedName>
    <definedName name="solver_eng" localSheetId="33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2" hidden="1">1</definedName>
    <definedName name="solver_est" localSheetId="23" hidden="1">1</definedName>
    <definedName name="solver_est" localSheetId="24" hidden="1">1</definedName>
    <definedName name="solver_est" localSheetId="25" hidden="1">1</definedName>
    <definedName name="solver_est" localSheetId="26" hidden="1">1</definedName>
    <definedName name="solver_est" localSheetId="27" hidden="1">1</definedName>
    <definedName name="solver_est" localSheetId="29" hidden="1">1</definedName>
    <definedName name="solver_est" localSheetId="30" hidden="1">1</definedName>
    <definedName name="solver_est" localSheetId="33" hidden="1">1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20" hidden="1">2147483647</definedName>
    <definedName name="solver_itr" localSheetId="22" hidden="1">2147483647</definedName>
    <definedName name="solver_itr" localSheetId="23" hidden="1">2147483647</definedName>
    <definedName name="solver_itr" localSheetId="24" hidden="1">2147483647</definedName>
    <definedName name="solver_itr" localSheetId="25" hidden="1">2147483647</definedName>
    <definedName name="solver_itr" localSheetId="26" hidden="1">2147483647</definedName>
    <definedName name="solver_itr" localSheetId="27" hidden="1">2147483647</definedName>
    <definedName name="solver_itr" localSheetId="29" hidden="1">2147483647</definedName>
    <definedName name="solver_itr" localSheetId="30" hidden="1">2147483647</definedName>
    <definedName name="solver_itr" localSheetId="33" hidden="1">2147483647</definedName>
    <definedName name="solver_lin" localSheetId="20" hidden="1">2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20" hidden="1">2147483647</definedName>
    <definedName name="solver_mip" localSheetId="22" hidden="1">2147483647</definedName>
    <definedName name="solver_mip" localSheetId="23" hidden="1">2147483647</definedName>
    <definedName name="solver_mip" localSheetId="24" hidden="1">2147483647</definedName>
    <definedName name="solver_mip" localSheetId="25" hidden="1">2147483647</definedName>
    <definedName name="solver_mip" localSheetId="26" hidden="1">2147483647</definedName>
    <definedName name="solver_mip" localSheetId="27" hidden="1">2147483647</definedName>
    <definedName name="solver_mip" localSheetId="29" hidden="1">2147483647</definedName>
    <definedName name="solver_mip" localSheetId="30" hidden="1">2147483647</definedName>
    <definedName name="solver_mip" localSheetId="33" hidden="1">2147483647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20" hidden="1">30</definedName>
    <definedName name="solver_mni" localSheetId="22" hidden="1">30</definedName>
    <definedName name="solver_mni" localSheetId="23" hidden="1">30</definedName>
    <definedName name="solver_mni" localSheetId="24" hidden="1">30</definedName>
    <definedName name="solver_mni" localSheetId="25" hidden="1">30</definedName>
    <definedName name="solver_mni" localSheetId="26" hidden="1">30</definedName>
    <definedName name="solver_mni" localSheetId="27" hidden="1">30</definedName>
    <definedName name="solver_mni" localSheetId="29" hidden="1">30</definedName>
    <definedName name="solver_mni" localSheetId="30" hidden="1">30</definedName>
    <definedName name="solver_mni" localSheetId="33" hidden="1">30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20" hidden="1">0.075</definedName>
    <definedName name="solver_mrt" localSheetId="22" hidden="1">0.075</definedName>
    <definedName name="solver_mrt" localSheetId="23" hidden="1">0.075</definedName>
    <definedName name="solver_mrt" localSheetId="24" hidden="1">0.075</definedName>
    <definedName name="solver_mrt" localSheetId="25" hidden="1">0.075</definedName>
    <definedName name="solver_mrt" localSheetId="26" hidden="1">0.075</definedName>
    <definedName name="solver_mrt" localSheetId="27" hidden="1">0.075</definedName>
    <definedName name="solver_mrt" localSheetId="29" hidden="1">0.075</definedName>
    <definedName name="solver_mrt" localSheetId="30" hidden="1">0.075</definedName>
    <definedName name="solver_mrt" localSheetId="33" hidden="1">0.075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20" hidden="1">2</definedName>
    <definedName name="solver_msl" localSheetId="22" hidden="1">2</definedName>
    <definedName name="solver_msl" localSheetId="23" hidden="1">2</definedName>
    <definedName name="solver_msl" localSheetId="24" hidden="1">2</definedName>
    <definedName name="solver_msl" localSheetId="25" hidden="1">2</definedName>
    <definedName name="solver_msl" localSheetId="26" hidden="1">2</definedName>
    <definedName name="solver_msl" localSheetId="27" hidden="1">2</definedName>
    <definedName name="solver_msl" localSheetId="29" hidden="1">2</definedName>
    <definedName name="solver_msl" localSheetId="30" hidden="1">2</definedName>
    <definedName name="solver_msl" localSheetId="33" hidden="1">2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2" hidden="1">1</definedName>
    <definedName name="solver_neg" localSheetId="23" hidden="1">1</definedName>
    <definedName name="solver_neg" localSheetId="24" hidden="1">1</definedName>
    <definedName name="solver_neg" localSheetId="25" hidden="1">1</definedName>
    <definedName name="solver_neg" localSheetId="26" hidden="1">1</definedName>
    <definedName name="solver_neg" localSheetId="27" hidden="1">1</definedName>
    <definedName name="solver_neg" localSheetId="29" hidden="1">1</definedName>
    <definedName name="solver_neg" localSheetId="30" hidden="1">1</definedName>
    <definedName name="solver_neg" localSheetId="33" hidden="1">1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20" hidden="1">2147483647</definedName>
    <definedName name="solver_nod" localSheetId="22" hidden="1">2147483647</definedName>
    <definedName name="solver_nod" localSheetId="23" hidden="1">2147483647</definedName>
    <definedName name="solver_nod" localSheetId="24" hidden="1">2147483647</definedName>
    <definedName name="solver_nod" localSheetId="25" hidden="1">2147483647</definedName>
    <definedName name="solver_nod" localSheetId="26" hidden="1">2147483647</definedName>
    <definedName name="solver_nod" localSheetId="27" hidden="1">2147483647</definedName>
    <definedName name="solver_nod" localSheetId="29" hidden="1">2147483647</definedName>
    <definedName name="solver_nod" localSheetId="30" hidden="1">2147483647</definedName>
    <definedName name="solver_nod" localSheetId="33" hidden="1">2147483647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num" localSheetId="13" hidden="1">0</definedName>
    <definedName name="solver_num" localSheetId="14" hidden="1">0</definedName>
    <definedName name="solver_num" localSheetId="15" hidden="1">0</definedName>
    <definedName name="solver_num" localSheetId="16" hidden="1">0</definedName>
    <definedName name="solver_num" localSheetId="17" hidden="1">0</definedName>
    <definedName name="solver_num" localSheetId="18" hidden="1">0</definedName>
    <definedName name="solver_num" localSheetId="19" hidden="1">0</definedName>
    <definedName name="solver_num" localSheetId="20" hidden="1">0</definedName>
    <definedName name="solver_num" localSheetId="22" hidden="1">0</definedName>
    <definedName name="solver_num" localSheetId="23" hidden="1">0</definedName>
    <definedName name="solver_num" localSheetId="24" hidden="1">0</definedName>
    <definedName name="solver_num" localSheetId="25" hidden="1">0</definedName>
    <definedName name="solver_num" localSheetId="26" hidden="1">0</definedName>
    <definedName name="solver_num" localSheetId="27" hidden="1">0</definedName>
    <definedName name="solver_num" localSheetId="29" hidden="1">0</definedName>
    <definedName name="solver_num" localSheetId="30" hidden="1">0</definedName>
    <definedName name="solver_num" localSheetId="33" hidden="1">0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2" hidden="1">1</definedName>
    <definedName name="solver_nwt" localSheetId="23" hidden="1">1</definedName>
    <definedName name="solver_nwt" localSheetId="24" hidden="1">1</definedName>
    <definedName name="solver_nwt" localSheetId="25" hidden="1">1</definedName>
    <definedName name="solver_nwt" localSheetId="26" hidden="1">1</definedName>
    <definedName name="solver_nwt" localSheetId="27" hidden="1">1</definedName>
    <definedName name="solver_nwt" localSheetId="29" hidden="1">1</definedName>
    <definedName name="solver_nwt" localSheetId="30" hidden="1">1</definedName>
    <definedName name="solver_nwt" localSheetId="33" hidden="1">1</definedName>
    <definedName name="solver_opt" localSheetId="3" hidden="1">'001'!$L$2</definedName>
    <definedName name="solver_opt" localSheetId="4" hidden="1">'002'!$L$2</definedName>
    <definedName name="solver_opt" localSheetId="6" hidden="1">'004'!$L$2</definedName>
    <definedName name="solver_opt" localSheetId="7" hidden="1">'005'!$L$2</definedName>
    <definedName name="solver_opt" localSheetId="8" hidden="1">'008'!$L$2</definedName>
    <definedName name="solver_opt" localSheetId="9" hidden="1">'009'!$L$2</definedName>
    <definedName name="solver_opt" localSheetId="10" hidden="1">'012'!$L$2</definedName>
    <definedName name="solver_opt" localSheetId="11" hidden="1">'013'!$L$2</definedName>
    <definedName name="solver_opt" localSheetId="12" hidden="1">'015'!$L$2</definedName>
    <definedName name="solver_opt" localSheetId="13" hidden="1">'021a'!$L$2</definedName>
    <definedName name="solver_opt" localSheetId="14" hidden="1">'021b'!$L$2</definedName>
    <definedName name="solver_opt" localSheetId="15" hidden="1">'024'!$L$2</definedName>
    <definedName name="solver_opt" localSheetId="16" hidden="1">'025'!$L$2</definedName>
    <definedName name="solver_opt" localSheetId="17" hidden="1">'026'!$L$2</definedName>
    <definedName name="solver_opt" localSheetId="18" hidden="1">'029'!$L$2</definedName>
    <definedName name="solver_opt" localSheetId="19" hidden="1">'032'!$L$2</definedName>
    <definedName name="solver_opt" localSheetId="20" hidden="1">'033'!$L$2</definedName>
    <definedName name="solver_opt" localSheetId="22" hidden="1">'037'!$L$2</definedName>
    <definedName name="solver_opt" localSheetId="23" hidden="1">'038'!$L$2</definedName>
    <definedName name="solver_opt" localSheetId="24" hidden="1">'042'!$L$2</definedName>
    <definedName name="solver_opt" localSheetId="25" hidden="1">'045'!$L$2</definedName>
    <definedName name="solver_opt" localSheetId="26" hidden="1">'046'!$L$2</definedName>
    <definedName name="solver_opt" localSheetId="27" hidden="1">'052'!$L$2</definedName>
    <definedName name="solver_opt" localSheetId="29" hidden="1">'060'!$L$2</definedName>
    <definedName name="solver_opt" localSheetId="30" hidden="1">'063'!$L$2</definedName>
    <definedName name="solver_opt" localSheetId="33" hidden="1">'070'!$L$2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2" hidden="1">0.000001</definedName>
    <definedName name="solver_pre" localSheetId="23" hidden="1">0.000001</definedName>
    <definedName name="solver_pre" localSheetId="24" hidden="1">0.000001</definedName>
    <definedName name="solver_pre" localSheetId="25" hidden="1">0.000001</definedName>
    <definedName name="solver_pre" localSheetId="26" hidden="1">0.000001</definedName>
    <definedName name="solver_pre" localSheetId="27" hidden="1">0.000001</definedName>
    <definedName name="solver_pre" localSheetId="29" hidden="1">0.000001</definedName>
    <definedName name="solver_pre" localSheetId="30" hidden="1">0.000001</definedName>
    <definedName name="solver_pre" localSheetId="33" hidden="1">0.000001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bv" localSheetId="20" hidden="1">1</definedName>
    <definedName name="solver_rbv" localSheetId="22" hidden="1">1</definedName>
    <definedName name="solver_rbv" localSheetId="23" hidden="1">1</definedName>
    <definedName name="solver_rbv" localSheetId="24" hidden="1">1</definedName>
    <definedName name="solver_rbv" localSheetId="25" hidden="1">1</definedName>
    <definedName name="solver_rbv" localSheetId="26" hidden="1">1</definedName>
    <definedName name="solver_rbv" localSheetId="27" hidden="1">1</definedName>
    <definedName name="solver_rbv" localSheetId="29" hidden="1">1</definedName>
    <definedName name="solver_rbv" localSheetId="30" hidden="1">1</definedName>
    <definedName name="solver_rbv" localSheetId="33" hidden="1">1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20" hidden="1">2</definedName>
    <definedName name="solver_rlx" localSheetId="22" hidden="1">2</definedName>
    <definedName name="solver_rlx" localSheetId="23" hidden="1">2</definedName>
    <definedName name="solver_rlx" localSheetId="24" hidden="1">2</definedName>
    <definedName name="solver_rlx" localSheetId="25" hidden="1">2</definedName>
    <definedName name="solver_rlx" localSheetId="26" hidden="1">2</definedName>
    <definedName name="solver_rlx" localSheetId="27" hidden="1">2</definedName>
    <definedName name="solver_rlx" localSheetId="29" hidden="1">2</definedName>
    <definedName name="solver_rlx" localSheetId="30" hidden="1">2</definedName>
    <definedName name="solver_rlx" localSheetId="33" hidden="1">2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20" hidden="1">0</definedName>
    <definedName name="solver_rsd" localSheetId="22" hidden="1">0</definedName>
    <definedName name="solver_rsd" localSheetId="23" hidden="1">0</definedName>
    <definedName name="solver_rsd" localSheetId="24" hidden="1">0</definedName>
    <definedName name="solver_rsd" localSheetId="25" hidden="1">0</definedName>
    <definedName name="solver_rsd" localSheetId="26" hidden="1">0</definedName>
    <definedName name="solver_rsd" localSheetId="27" hidden="1">0</definedName>
    <definedName name="solver_rsd" localSheetId="29" hidden="1">0</definedName>
    <definedName name="solver_rsd" localSheetId="30" hidden="1">0</definedName>
    <definedName name="solver_rsd" localSheetId="33" hidden="1">0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2" hidden="1">1</definedName>
    <definedName name="solver_scl" localSheetId="23" hidden="1">1</definedName>
    <definedName name="solver_scl" localSheetId="24" hidden="1">1</definedName>
    <definedName name="solver_scl" localSheetId="25" hidden="1">1</definedName>
    <definedName name="solver_scl" localSheetId="26" hidden="1">1</definedName>
    <definedName name="solver_scl" localSheetId="27" hidden="1">1</definedName>
    <definedName name="solver_scl" localSheetId="29" hidden="1">1</definedName>
    <definedName name="solver_scl" localSheetId="30" hidden="1">1</definedName>
    <definedName name="solver_scl" localSheetId="33" hidden="1">1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2" hidden="1">2</definedName>
    <definedName name="solver_sho" localSheetId="23" hidden="1">2</definedName>
    <definedName name="solver_sho" localSheetId="24" hidden="1">2</definedName>
    <definedName name="solver_sho" localSheetId="25" hidden="1">2</definedName>
    <definedName name="solver_sho" localSheetId="26" hidden="1">2</definedName>
    <definedName name="solver_sho" localSheetId="27" hidden="1">2</definedName>
    <definedName name="solver_sho" localSheetId="29" hidden="1">2</definedName>
    <definedName name="solver_sho" localSheetId="30" hidden="1">2</definedName>
    <definedName name="solver_sho" localSheetId="33" hidden="1">2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20" hidden="1">100</definedName>
    <definedName name="solver_ssz" localSheetId="22" hidden="1">100</definedName>
    <definedName name="solver_ssz" localSheetId="23" hidden="1">100</definedName>
    <definedName name="solver_ssz" localSheetId="24" hidden="1">100</definedName>
    <definedName name="solver_ssz" localSheetId="25" hidden="1">100</definedName>
    <definedName name="solver_ssz" localSheetId="26" hidden="1">100</definedName>
    <definedName name="solver_ssz" localSheetId="27" hidden="1">100</definedName>
    <definedName name="solver_ssz" localSheetId="29" hidden="1">100</definedName>
    <definedName name="solver_ssz" localSheetId="30" hidden="1">100</definedName>
    <definedName name="solver_ssz" localSheetId="33" hidden="1">100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20" hidden="1">2147483647</definedName>
    <definedName name="solver_tim" localSheetId="22" hidden="1">2147483647</definedName>
    <definedName name="solver_tim" localSheetId="23" hidden="1">2147483647</definedName>
    <definedName name="solver_tim" localSheetId="24" hidden="1">2147483647</definedName>
    <definedName name="solver_tim" localSheetId="25" hidden="1">2147483647</definedName>
    <definedName name="solver_tim" localSheetId="26" hidden="1">2147483647</definedName>
    <definedName name="solver_tim" localSheetId="27" hidden="1">2147483647</definedName>
    <definedName name="solver_tim" localSheetId="29" hidden="1">2147483647</definedName>
    <definedName name="solver_tim" localSheetId="30" hidden="1">2147483647</definedName>
    <definedName name="solver_tim" localSheetId="33" hidden="1">2147483647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ol" localSheetId="20" hidden="1">0.01</definedName>
    <definedName name="solver_tol" localSheetId="22" hidden="1">0.01</definedName>
    <definedName name="solver_tol" localSheetId="23" hidden="1">0.01</definedName>
    <definedName name="solver_tol" localSheetId="24" hidden="1">0.01</definedName>
    <definedName name="solver_tol" localSheetId="25" hidden="1">0.01</definedName>
    <definedName name="solver_tol" localSheetId="26" hidden="1">0.01</definedName>
    <definedName name="solver_tol" localSheetId="27" hidden="1">0.01</definedName>
    <definedName name="solver_tol" localSheetId="29" hidden="1">0.01</definedName>
    <definedName name="solver_tol" localSheetId="30" hidden="1">0.01</definedName>
    <definedName name="solver_tol" localSheetId="33" hidden="1">0.01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2" hidden="1">2</definedName>
    <definedName name="solver_typ" localSheetId="23" hidden="1">2</definedName>
    <definedName name="solver_typ" localSheetId="24" hidden="1">2</definedName>
    <definedName name="solver_typ" localSheetId="25" hidden="1">2</definedName>
    <definedName name="solver_typ" localSheetId="26" hidden="1">2</definedName>
    <definedName name="solver_typ" localSheetId="27" hidden="1">2</definedName>
    <definedName name="solver_typ" localSheetId="29" hidden="1">2</definedName>
    <definedName name="solver_typ" localSheetId="30" hidden="1">2</definedName>
    <definedName name="solver_typ" localSheetId="33" hidden="1">2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2" hidden="1">0</definedName>
    <definedName name="solver_val" localSheetId="23" hidden="1">0</definedName>
    <definedName name="solver_val" localSheetId="24" hidden="1">0</definedName>
    <definedName name="solver_val" localSheetId="25" hidden="1">0</definedName>
    <definedName name="solver_val" localSheetId="26" hidden="1">0</definedName>
    <definedName name="solver_val" localSheetId="27" hidden="1">0</definedName>
    <definedName name="solver_val" localSheetId="29" hidden="1">0</definedName>
    <definedName name="solver_val" localSheetId="30" hidden="1">0</definedName>
    <definedName name="solver_val" localSheetId="33" hidden="1">0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2" hidden="1">3</definedName>
    <definedName name="solver_ver" localSheetId="23" hidden="1">3</definedName>
    <definedName name="solver_ver" localSheetId="24" hidden="1">3</definedName>
    <definedName name="solver_ver" localSheetId="25" hidden="1">3</definedName>
    <definedName name="solver_ver" localSheetId="26" hidden="1">3</definedName>
    <definedName name="solver_ver" localSheetId="27" hidden="1">3</definedName>
    <definedName name="solver_ver" localSheetId="29" hidden="1">3</definedName>
    <definedName name="solver_ver" localSheetId="30" hidden="1">3</definedName>
    <definedName name="solver_ver" localSheetId="3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49" l="1"/>
  <c r="A68" i="49"/>
  <c r="A65" i="49"/>
  <c r="A62" i="49"/>
  <c r="A59" i="49"/>
  <c r="A56" i="49"/>
  <c r="A53" i="49"/>
  <c r="A50" i="49"/>
  <c r="A47" i="49"/>
  <c r="A44" i="49"/>
  <c r="A41" i="49"/>
  <c r="A38" i="49"/>
  <c r="A35" i="49"/>
  <c r="A32" i="49"/>
  <c r="A29" i="49"/>
  <c r="A26" i="49"/>
  <c r="J11" i="28"/>
  <c r="J10" i="28"/>
  <c r="J9" i="28"/>
  <c r="J8" i="28"/>
  <c r="J7" i="28"/>
  <c r="J6" i="28"/>
  <c r="J5" i="28"/>
  <c r="J32" i="11" l="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17" i="38" l="1"/>
  <c r="J16" i="38"/>
  <c r="J15" i="38"/>
  <c r="J14" i="38"/>
  <c r="J13" i="38"/>
  <c r="J12" i="38"/>
  <c r="J11" i="38"/>
  <c r="J10" i="38"/>
  <c r="J9" i="38"/>
  <c r="J8" i="38"/>
  <c r="J7" i="38"/>
  <c r="J6" i="38"/>
  <c r="J5" i="38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" i="30"/>
  <c r="J15" i="26"/>
  <c r="J14" i="26"/>
  <c r="J13" i="26"/>
  <c r="J12" i="26"/>
  <c r="J11" i="26"/>
  <c r="J10" i="26"/>
  <c r="J9" i="26"/>
  <c r="J8" i="26"/>
  <c r="J7" i="26"/>
  <c r="J6" i="26"/>
  <c r="J5" i="26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4" i="21"/>
  <c r="J15" i="20"/>
  <c r="J14" i="20"/>
  <c r="J13" i="20"/>
  <c r="J12" i="20"/>
  <c r="J11" i="20"/>
  <c r="J10" i="20"/>
  <c r="J9" i="20"/>
  <c r="J8" i="20"/>
  <c r="J7" i="20"/>
  <c r="J6" i="20"/>
  <c r="J5" i="20"/>
  <c r="J12" i="18"/>
  <c r="J11" i="18"/>
  <c r="J10" i="18"/>
  <c r="J9" i="18"/>
  <c r="J8" i="18"/>
  <c r="J7" i="18"/>
  <c r="J6" i="18"/>
  <c r="J5" i="18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K20" i="33"/>
  <c r="L20" i="33" s="1"/>
  <c r="K21" i="33"/>
  <c r="L21" i="33" s="1"/>
  <c r="K22" i="33"/>
  <c r="L22" i="33" s="1"/>
  <c r="K23" i="33"/>
  <c r="L23" i="33" s="1"/>
  <c r="K24" i="33"/>
  <c r="L24" i="33" s="1"/>
  <c r="K25" i="33"/>
  <c r="L25" i="33" s="1"/>
  <c r="K26" i="33"/>
  <c r="L26" i="33" s="1"/>
  <c r="K27" i="33"/>
  <c r="L27" i="33" s="1"/>
  <c r="K28" i="33"/>
  <c r="L28" i="33" s="1"/>
  <c r="K29" i="33"/>
  <c r="L29" i="33" s="1"/>
  <c r="K30" i="33"/>
  <c r="L30" i="33" s="1"/>
  <c r="O16" i="33"/>
  <c r="Y16" i="49" s="1"/>
  <c r="O17" i="33"/>
  <c r="Y17" i="49" s="1"/>
  <c r="O18" i="33"/>
  <c r="Y18" i="49" s="1"/>
  <c r="O19" i="33"/>
  <c r="Y19" i="49" s="1"/>
  <c r="O20" i="33"/>
  <c r="Y20" i="49" s="1"/>
  <c r="D19" i="33"/>
  <c r="D20" i="33"/>
  <c r="D21" i="33"/>
  <c r="D22" i="33"/>
  <c r="D23" i="33"/>
  <c r="D24" i="33"/>
  <c r="D25" i="33"/>
  <c r="D26" i="33"/>
  <c r="D27" i="33"/>
  <c r="D28" i="33"/>
  <c r="D29" i="33"/>
  <c r="B19" i="33"/>
  <c r="B20" i="33"/>
  <c r="B21" i="33"/>
  <c r="B22" i="33"/>
  <c r="B23" i="33"/>
  <c r="B24" i="33"/>
  <c r="B25" i="33"/>
  <c r="B26" i="33"/>
  <c r="B27" i="33"/>
  <c r="B28" i="33"/>
  <c r="B29" i="33"/>
  <c r="Y20" i="41" l="1"/>
  <c r="Y19" i="41"/>
  <c r="Y18" i="41"/>
  <c r="Y16" i="41"/>
  <c r="Y17" i="41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4" i="15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4" i="14"/>
  <c r="B6" i="1"/>
  <c r="K9" i="12"/>
  <c r="E4" i="12"/>
  <c r="E25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4" i="12"/>
  <c r="D31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4" i="11"/>
  <c r="D4" i="10"/>
  <c r="D6" i="10"/>
  <c r="D7" i="10"/>
  <c r="D8" i="10"/>
  <c r="D9" i="10"/>
  <c r="D10" i="10"/>
  <c r="D11" i="10"/>
  <c r="D12" i="10"/>
  <c r="D13" i="10"/>
  <c r="D14" i="10"/>
  <c r="D15" i="10"/>
  <c r="D16" i="10"/>
  <c r="D5" i="10"/>
  <c r="J12" i="9"/>
  <c r="J11" i="9"/>
  <c r="J10" i="9"/>
  <c r="J9" i="9"/>
  <c r="J8" i="9"/>
  <c r="J7" i="9"/>
  <c r="J6" i="9"/>
  <c r="J5" i="9"/>
  <c r="D5" i="9"/>
  <c r="D6" i="9"/>
  <c r="D7" i="9"/>
  <c r="D8" i="9"/>
  <c r="D9" i="9"/>
  <c r="D10" i="9"/>
  <c r="D11" i="9"/>
  <c r="D4" i="9"/>
  <c r="O17" i="8"/>
  <c r="F17" i="49" s="1"/>
  <c r="K6" i="8"/>
  <c r="D5" i="8"/>
  <c r="D6" i="8"/>
  <c r="D7" i="8"/>
  <c r="D8" i="8"/>
  <c r="D9" i="8"/>
  <c r="D4" i="8"/>
  <c r="O19" i="7"/>
  <c r="E19" i="49" s="1"/>
  <c r="O20" i="7"/>
  <c r="E20" i="49" s="1"/>
  <c r="K17" i="7"/>
  <c r="K5" i="3"/>
  <c r="L5" i="3" s="1"/>
  <c r="K8" i="3"/>
  <c r="D4" i="3"/>
  <c r="E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" i="3"/>
  <c r="E20" i="41" l="1"/>
  <c r="E19" i="41"/>
  <c r="F17" i="41"/>
  <c r="A50" i="41" l="1"/>
  <c r="A47" i="41"/>
  <c r="A71" i="41" l="1"/>
  <c r="A68" i="41"/>
  <c r="A65" i="41"/>
  <c r="A62" i="41"/>
  <c r="A59" i="41"/>
  <c r="A56" i="41"/>
  <c r="A53" i="41"/>
  <c r="A44" i="41"/>
  <c r="A41" i="41"/>
  <c r="A38" i="41"/>
  <c r="A35" i="41"/>
  <c r="A32" i="41"/>
  <c r="A29" i="41"/>
  <c r="A26" i="41"/>
  <c r="K5" i="23" l="1"/>
  <c r="O18" i="38" l="1"/>
  <c r="AA18" i="49" s="1"/>
  <c r="O17" i="38"/>
  <c r="AA17" i="49" s="1"/>
  <c r="O16" i="38"/>
  <c r="AA16" i="49" s="1"/>
  <c r="O15" i="38"/>
  <c r="AA15" i="49" s="1"/>
  <c r="O14" i="38"/>
  <c r="AA14" i="49" s="1"/>
  <c r="O13" i="38"/>
  <c r="AA13" i="49" s="1"/>
  <c r="O12" i="38"/>
  <c r="AA12" i="49" s="1"/>
  <c r="O11" i="38"/>
  <c r="AA11" i="49" s="1"/>
  <c r="O10" i="38"/>
  <c r="AA10" i="49" s="1"/>
  <c r="O9" i="38"/>
  <c r="AA9" i="49" s="1"/>
  <c r="O8" i="38"/>
  <c r="AA8" i="49" s="1"/>
  <c r="O7" i="38"/>
  <c r="AA7" i="49" s="1"/>
  <c r="O6" i="38"/>
  <c r="AA6" i="49" s="1"/>
  <c r="O5" i="38"/>
  <c r="AA5" i="49" s="1"/>
  <c r="O9" i="34"/>
  <c r="Z9" i="49" s="1"/>
  <c r="O8" i="34"/>
  <c r="Z8" i="49" s="1"/>
  <c r="O7" i="34"/>
  <c r="Z7" i="49" s="1"/>
  <c r="O6" i="34"/>
  <c r="Z6" i="49" s="1"/>
  <c r="O5" i="34"/>
  <c r="Z5" i="49" s="1"/>
  <c r="O15" i="33"/>
  <c r="Y15" i="49" s="1"/>
  <c r="O14" i="33"/>
  <c r="Y14" i="49" s="1"/>
  <c r="O13" i="33"/>
  <c r="Y13" i="49" s="1"/>
  <c r="O12" i="33"/>
  <c r="Y12" i="49" s="1"/>
  <c r="O11" i="33"/>
  <c r="Y11" i="49" s="1"/>
  <c r="O10" i="33"/>
  <c r="Y10" i="49" s="1"/>
  <c r="O9" i="33"/>
  <c r="Y9" i="49" s="1"/>
  <c r="O8" i="33"/>
  <c r="Y8" i="49" s="1"/>
  <c r="O7" i="33"/>
  <c r="Y7" i="49" s="1"/>
  <c r="O6" i="33"/>
  <c r="Y6" i="49" s="1"/>
  <c r="O5" i="33"/>
  <c r="Y5" i="49" s="1"/>
  <c r="O9" i="31"/>
  <c r="X9" i="49" s="1"/>
  <c r="O8" i="31"/>
  <c r="X8" i="49" s="1"/>
  <c r="O7" i="31"/>
  <c r="X7" i="49" s="1"/>
  <c r="O6" i="31"/>
  <c r="X6" i="49" s="1"/>
  <c r="O5" i="31"/>
  <c r="X5" i="49" s="1"/>
  <c r="O20" i="30"/>
  <c r="O19" i="30"/>
  <c r="O18" i="30"/>
  <c r="O17" i="30"/>
  <c r="O16" i="30"/>
  <c r="O15" i="30"/>
  <c r="O14" i="30"/>
  <c r="O13" i="30"/>
  <c r="O12" i="30"/>
  <c r="O11" i="30"/>
  <c r="O10" i="30"/>
  <c r="O9" i="30"/>
  <c r="O8" i="30"/>
  <c r="O7" i="30"/>
  <c r="O6" i="30"/>
  <c r="O5" i="30"/>
  <c r="O18" i="29"/>
  <c r="V18" i="49" s="1"/>
  <c r="O17" i="29"/>
  <c r="V17" i="49" s="1"/>
  <c r="O16" i="29"/>
  <c r="V16" i="49" s="1"/>
  <c r="O15" i="29"/>
  <c r="V15" i="49" s="1"/>
  <c r="O14" i="29"/>
  <c r="V14" i="49" s="1"/>
  <c r="O13" i="29"/>
  <c r="V13" i="49" s="1"/>
  <c r="O12" i="29"/>
  <c r="V12" i="49" s="1"/>
  <c r="O11" i="29"/>
  <c r="V11" i="49" s="1"/>
  <c r="O10" i="29"/>
  <c r="V10" i="49" s="1"/>
  <c r="O9" i="29"/>
  <c r="V9" i="49" s="1"/>
  <c r="O8" i="29"/>
  <c r="V8" i="49" s="1"/>
  <c r="O7" i="29"/>
  <c r="V7" i="49" s="1"/>
  <c r="O6" i="29"/>
  <c r="V6" i="49" s="1"/>
  <c r="O5" i="29"/>
  <c r="V5" i="49" s="1"/>
  <c r="O9" i="28"/>
  <c r="U9" i="49" s="1"/>
  <c r="O8" i="28"/>
  <c r="U8" i="49" s="1"/>
  <c r="O7" i="28"/>
  <c r="U7" i="49" s="1"/>
  <c r="O6" i="28"/>
  <c r="U6" i="49" s="1"/>
  <c r="O5" i="28"/>
  <c r="U5" i="49" s="1"/>
  <c r="O22" i="27"/>
  <c r="T22" i="49" s="1"/>
  <c r="O21" i="27"/>
  <c r="T21" i="49" s="1"/>
  <c r="O20" i="27"/>
  <c r="T20" i="49" s="1"/>
  <c r="O19" i="27"/>
  <c r="T19" i="49" s="1"/>
  <c r="O18" i="27"/>
  <c r="T18" i="49" s="1"/>
  <c r="O17" i="27"/>
  <c r="T17" i="49" s="1"/>
  <c r="O16" i="27"/>
  <c r="T16" i="49" s="1"/>
  <c r="O15" i="27"/>
  <c r="T15" i="49" s="1"/>
  <c r="O14" i="27"/>
  <c r="T14" i="49" s="1"/>
  <c r="O13" i="27"/>
  <c r="T13" i="49" s="1"/>
  <c r="O12" i="27"/>
  <c r="T12" i="49" s="1"/>
  <c r="O11" i="27"/>
  <c r="T11" i="49" s="1"/>
  <c r="O10" i="27"/>
  <c r="T10" i="49" s="1"/>
  <c r="O9" i="27"/>
  <c r="T9" i="49" s="1"/>
  <c r="O8" i="27"/>
  <c r="T8" i="49" s="1"/>
  <c r="O7" i="27"/>
  <c r="T7" i="49" s="1"/>
  <c r="O6" i="27"/>
  <c r="T6" i="49" s="1"/>
  <c r="O5" i="27"/>
  <c r="T5" i="49" s="1"/>
  <c r="O22" i="26"/>
  <c r="S22" i="49" s="1"/>
  <c r="O21" i="26"/>
  <c r="S21" i="49" s="1"/>
  <c r="O20" i="26"/>
  <c r="S20" i="49" s="1"/>
  <c r="O19" i="26"/>
  <c r="S19" i="49" s="1"/>
  <c r="O18" i="26"/>
  <c r="S18" i="49" s="1"/>
  <c r="O17" i="26"/>
  <c r="S17" i="49" s="1"/>
  <c r="O16" i="26"/>
  <c r="S16" i="49" s="1"/>
  <c r="O15" i="26"/>
  <c r="S15" i="49" s="1"/>
  <c r="O14" i="26"/>
  <c r="S14" i="49" s="1"/>
  <c r="O13" i="26"/>
  <c r="S13" i="49" s="1"/>
  <c r="O12" i="26"/>
  <c r="S12" i="49" s="1"/>
  <c r="O11" i="26"/>
  <c r="S11" i="49" s="1"/>
  <c r="O10" i="26"/>
  <c r="S10" i="49" s="1"/>
  <c r="O9" i="26"/>
  <c r="S9" i="49" s="1"/>
  <c r="O8" i="26"/>
  <c r="S8" i="49" s="1"/>
  <c r="O7" i="26"/>
  <c r="S7" i="49" s="1"/>
  <c r="O6" i="26"/>
  <c r="S6" i="49" s="1"/>
  <c r="O5" i="26"/>
  <c r="S5" i="49" s="1"/>
  <c r="O22" i="23"/>
  <c r="R22" i="49" s="1"/>
  <c r="O21" i="23"/>
  <c r="R21" i="49" s="1"/>
  <c r="O20" i="23"/>
  <c r="R20" i="49" s="1"/>
  <c r="O19" i="23"/>
  <c r="R19" i="49" s="1"/>
  <c r="O18" i="23"/>
  <c r="R18" i="49" s="1"/>
  <c r="O17" i="23"/>
  <c r="R17" i="49" s="1"/>
  <c r="O16" i="23"/>
  <c r="R16" i="49" s="1"/>
  <c r="O15" i="23"/>
  <c r="R15" i="49" s="1"/>
  <c r="O14" i="23"/>
  <c r="R14" i="49" s="1"/>
  <c r="O13" i="23"/>
  <c r="R13" i="49" s="1"/>
  <c r="O12" i="23"/>
  <c r="R12" i="49" s="1"/>
  <c r="O11" i="23"/>
  <c r="R11" i="49" s="1"/>
  <c r="O10" i="23"/>
  <c r="R10" i="49" s="1"/>
  <c r="O9" i="23"/>
  <c r="R9" i="49" s="1"/>
  <c r="O8" i="23"/>
  <c r="R8" i="49" s="1"/>
  <c r="O7" i="23"/>
  <c r="R7" i="49" s="1"/>
  <c r="O6" i="23"/>
  <c r="R6" i="49" s="1"/>
  <c r="O5" i="23"/>
  <c r="R5" i="49" s="1"/>
  <c r="O19" i="39"/>
  <c r="Q19" i="49" s="1"/>
  <c r="O18" i="39"/>
  <c r="Q18" i="49" s="1"/>
  <c r="O17" i="39"/>
  <c r="Q17" i="49" s="1"/>
  <c r="O16" i="39"/>
  <c r="Q16" i="49" s="1"/>
  <c r="O15" i="39"/>
  <c r="Q15" i="49" s="1"/>
  <c r="O14" i="39"/>
  <c r="Q14" i="49" s="1"/>
  <c r="O13" i="39"/>
  <c r="Q13" i="49" s="1"/>
  <c r="O12" i="39"/>
  <c r="Q12" i="49" s="1"/>
  <c r="O11" i="39"/>
  <c r="Q11" i="49" s="1"/>
  <c r="O10" i="39"/>
  <c r="Q10" i="49" s="1"/>
  <c r="O9" i="39"/>
  <c r="Q9" i="49" s="1"/>
  <c r="O8" i="39"/>
  <c r="Q8" i="49" s="1"/>
  <c r="O7" i="39"/>
  <c r="Q7" i="49" s="1"/>
  <c r="O6" i="39"/>
  <c r="Q6" i="49" s="1"/>
  <c r="O5" i="39"/>
  <c r="Q5" i="49" s="1"/>
  <c r="O19" i="21"/>
  <c r="P19" i="49" s="1"/>
  <c r="O18" i="21"/>
  <c r="P18" i="49" s="1"/>
  <c r="O17" i="21"/>
  <c r="P17" i="49" s="1"/>
  <c r="O16" i="21"/>
  <c r="P16" i="49" s="1"/>
  <c r="O15" i="21"/>
  <c r="P15" i="49" s="1"/>
  <c r="O14" i="21"/>
  <c r="P14" i="49" s="1"/>
  <c r="O13" i="21"/>
  <c r="P13" i="49" s="1"/>
  <c r="O12" i="21"/>
  <c r="P12" i="49" s="1"/>
  <c r="O11" i="21"/>
  <c r="P11" i="49" s="1"/>
  <c r="O10" i="21"/>
  <c r="P10" i="49" s="1"/>
  <c r="O9" i="21"/>
  <c r="P9" i="49" s="1"/>
  <c r="O8" i="21"/>
  <c r="P8" i="49" s="1"/>
  <c r="O7" i="21"/>
  <c r="P7" i="49" s="1"/>
  <c r="O6" i="21"/>
  <c r="P6" i="49" s="1"/>
  <c r="O5" i="21"/>
  <c r="P5" i="49" s="1"/>
  <c r="O18" i="20"/>
  <c r="O18" i="49" s="1"/>
  <c r="O17" i="20"/>
  <c r="O17" i="49" s="1"/>
  <c r="O16" i="20"/>
  <c r="O16" i="49" s="1"/>
  <c r="O15" i="20"/>
  <c r="O15" i="49" s="1"/>
  <c r="O14" i="20"/>
  <c r="O14" i="49" s="1"/>
  <c r="O13" i="20"/>
  <c r="O13" i="49" s="1"/>
  <c r="O12" i="20"/>
  <c r="O12" i="49" s="1"/>
  <c r="O11" i="20"/>
  <c r="O11" i="49" s="1"/>
  <c r="O10" i="20"/>
  <c r="O10" i="49" s="1"/>
  <c r="O9" i="20"/>
  <c r="O9" i="49" s="1"/>
  <c r="O8" i="20"/>
  <c r="O8" i="49" s="1"/>
  <c r="O7" i="20"/>
  <c r="O7" i="49" s="1"/>
  <c r="O6" i="20"/>
  <c r="O6" i="49" s="1"/>
  <c r="O5" i="20"/>
  <c r="O5" i="49" s="1"/>
  <c r="O19" i="19"/>
  <c r="N19" i="41" s="1"/>
  <c r="O18" i="19"/>
  <c r="N18" i="41" s="1"/>
  <c r="O17" i="19"/>
  <c r="N17" i="41" s="1"/>
  <c r="O16" i="19"/>
  <c r="N16" i="41" s="1"/>
  <c r="O15" i="19"/>
  <c r="N15" i="41" s="1"/>
  <c r="O14" i="19"/>
  <c r="N14" i="41" s="1"/>
  <c r="O13" i="19"/>
  <c r="N13" i="41" s="1"/>
  <c r="O12" i="19"/>
  <c r="N12" i="41" s="1"/>
  <c r="O11" i="19"/>
  <c r="N11" i="41" s="1"/>
  <c r="O10" i="19"/>
  <c r="N10" i="41" s="1"/>
  <c r="O9" i="19"/>
  <c r="N9" i="41" s="1"/>
  <c r="O8" i="19"/>
  <c r="N8" i="41" s="1"/>
  <c r="O7" i="19"/>
  <c r="N7" i="41" s="1"/>
  <c r="O6" i="19"/>
  <c r="N6" i="41" s="1"/>
  <c r="O5" i="19"/>
  <c r="N5" i="41" s="1"/>
  <c r="O18" i="18"/>
  <c r="M18" i="41" s="1"/>
  <c r="O17" i="18"/>
  <c r="M17" i="41" s="1"/>
  <c r="O16" i="18"/>
  <c r="M16" i="41" s="1"/>
  <c r="O15" i="18"/>
  <c r="M15" i="41" s="1"/>
  <c r="O14" i="18"/>
  <c r="M14" i="41" s="1"/>
  <c r="O13" i="18"/>
  <c r="M13" i="41" s="1"/>
  <c r="O12" i="18"/>
  <c r="M12" i="41" s="1"/>
  <c r="O11" i="18"/>
  <c r="M11" i="41" s="1"/>
  <c r="O10" i="18"/>
  <c r="M10" i="41" s="1"/>
  <c r="O9" i="18"/>
  <c r="M9" i="41" s="1"/>
  <c r="O8" i="18"/>
  <c r="M8" i="41" s="1"/>
  <c r="O7" i="18"/>
  <c r="M7" i="41" s="1"/>
  <c r="O6" i="18"/>
  <c r="M6" i="41" s="1"/>
  <c r="O5" i="18"/>
  <c r="M5" i="41" s="1"/>
  <c r="O9" i="15"/>
  <c r="L9" i="49" s="1"/>
  <c r="O8" i="15"/>
  <c r="L8" i="49" s="1"/>
  <c r="O7" i="15"/>
  <c r="L7" i="49" s="1"/>
  <c r="O6" i="15"/>
  <c r="L6" i="49" s="1"/>
  <c r="O5" i="15"/>
  <c r="L5" i="49" s="1"/>
  <c r="O9" i="14"/>
  <c r="K9" i="49" s="1"/>
  <c r="O8" i="14"/>
  <c r="K8" i="49" s="1"/>
  <c r="O7" i="14"/>
  <c r="K7" i="49" s="1"/>
  <c r="O6" i="14"/>
  <c r="K6" i="49" s="1"/>
  <c r="O5" i="14"/>
  <c r="K5" i="49" s="1"/>
  <c r="O20" i="12"/>
  <c r="J20" i="49" s="1"/>
  <c r="O19" i="12"/>
  <c r="J19" i="49" s="1"/>
  <c r="O18" i="12"/>
  <c r="J18" i="49" s="1"/>
  <c r="O17" i="12"/>
  <c r="J17" i="49" s="1"/>
  <c r="O16" i="12"/>
  <c r="J16" i="49" s="1"/>
  <c r="O15" i="12"/>
  <c r="J15" i="49" s="1"/>
  <c r="O14" i="12"/>
  <c r="J14" i="49" s="1"/>
  <c r="O13" i="12"/>
  <c r="J13" i="49" s="1"/>
  <c r="O12" i="12"/>
  <c r="J12" i="49" s="1"/>
  <c r="O11" i="12"/>
  <c r="J11" i="49" s="1"/>
  <c r="O10" i="12"/>
  <c r="J10" i="49" s="1"/>
  <c r="O9" i="12"/>
  <c r="J9" i="49" s="1"/>
  <c r="O8" i="12"/>
  <c r="J8" i="49" s="1"/>
  <c r="O7" i="12"/>
  <c r="J7" i="49" s="1"/>
  <c r="O6" i="12"/>
  <c r="J6" i="49" s="1"/>
  <c r="O5" i="12"/>
  <c r="J5" i="49" s="1"/>
  <c r="O9" i="11"/>
  <c r="I9" i="49" s="1"/>
  <c r="O8" i="11"/>
  <c r="I8" i="49" s="1"/>
  <c r="O7" i="11"/>
  <c r="I7" i="49" s="1"/>
  <c r="O6" i="11"/>
  <c r="I6" i="49" s="1"/>
  <c r="O5" i="11"/>
  <c r="I5" i="49" s="1"/>
  <c r="O19" i="10"/>
  <c r="H19" i="49" s="1"/>
  <c r="O18" i="10"/>
  <c r="H18" i="49" s="1"/>
  <c r="O17" i="10"/>
  <c r="H17" i="49" s="1"/>
  <c r="O16" i="10"/>
  <c r="H16" i="49" s="1"/>
  <c r="O15" i="10"/>
  <c r="H15" i="49" s="1"/>
  <c r="O14" i="10"/>
  <c r="H14" i="49" s="1"/>
  <c r="O13" i="10"/>
  <c r="H13" i="49" s="1"/>
  <c r="O12" i="10"/>
  <c r="H12" i="49" s="1"/>
  <c r="O11" i="10"/>
  <c r="H11" i="49" s="1"/>
  <c r="O10" i="10"/>
  <c r="H10" i="49" s="1"/>
  <c r="O9" i="10"/>
  <c r="H9" i="49" s="1"/>
  <c r="O8" i="10"/>
  <c r="H8" i="49" s="1"/>
  <c r="O7" i="10"/>
  <c r="H7" i="49" s="1"/>
  <c r="O6" i="10"/>
  <c r="H6" i="49" s="1"/>
  <c r="O5" i="10"/>
  <c r="H5" i="49" s="1"/>
  <c r="O18" i="9"/>
  <c r="G18" i="49" s="1"/>
  <c r="O17" i="9"/>
  <c r="G17" i="49" s="1"/>
  <c r="O16" i="9"/>
  <c r="G16" i="49" s="1"/>
  <c r="O15" i="9"/>
  <c r="G15" i="49" s="1"/>
  <c r="O14" i="9"/>
  <c r="G14" i="49" s="1"/>
  <c r="O13" i="9"/>
  <c r="G13" i="49" s="1"/>
  <c r="O12" i="9"/>
  <c r="G12" i="49" s="1"/>
  <c r="O11" i="9"/>
  <c r="G11" i="49" s="1"/>
  <c r="O10" i="9"/>
  <c r="G10" i="49" s="1"/>
  <c r="O9" i="9"/>
  <c r="G9" i="49" s="1"/>
  <c r="O8" i="9"/>
  <c r="G8" i="49" s="1"/>
  <c r="O7" i="9"/>
  <c r="G7" i="49" s="1"/>
  <c r="O6" i="9"/>
  <c r="G6" i="49" s="1"/>
  <c r="O5" i="9"/>
  <c r="G5" i="49" s="1"/>
  <c r="O20" i="8"/>
  <c r="F20" i="49" s="1"/>
  <c r="O19" i="8"/>
  <c r="F19" i="49" s="1"/>
  <c r="O18" i="8"/>
  <c r="F18" i="49" s="1"/>
  <c r="O16" i="8"/>
  <c r="F16" i="49" s="1"/>
  <c r="O15" i="8"/>
  <c r="F15" i="49" s="1"/>
  <c r="O14" i="8"/>
  <c r="F14" i="49" s="1"/>
  <c r="O13" i="8"/>
  <c r="F13" i="49" s="1"/>
  <c r="O12" i="8"/>
  <c r="F12" i="49" s="1"/>
  <c r="O11" i="8"/>
  <c r="F11" i="49" s="1"/>
  <c r="O10" i="8"/>
  <c r="F10" i="49" s="1"/>
  <c r="O9" i="8"/>
  <c r="F9" i="49" s="1"/>
  <c r="O8" i="8"/>
  <c r="F8" i="49" s="1"/>
  <c r="O7" i="8"/>
  <c r="F7" i="49" s="1"/>
  <c r="O6" i="8"/>
  <c r="F6" i="49" s="1"/>
  <c r="O5" i="8"/>
  <c r="F5" i="49" s="1"/>
  <c r="O5" i="3"/>
  <c r="B5" i="49" s="1"/>
  <c r="O6" i="3"/>
  <c r="B6" i="49" s="1"/>
  <c r="O7" i="3"/>
  <c r="B7" i="49" s="1"/>
  <c r="O8" i="3"/>
  <c r="B8" i="49" s="1"/>
  <c r="O9" i="3"/>
  <c r="B9" i="49" s="1"/>
  <c r="O18" i="7"/>
  <c r="E18" i="49" s="1"/>
  <c r="O17" i="7"/>
  <c r="E17" i="49" s="1"/>
  <c r="O16" i="7"/>
  <c r="E16" i="49" s="1"/>
  <c r="O15" i="7"/>
  <c r="E15" i="49" s="1"/>
  <c r="O14" i="7"/>
  <c r="E14" i="49" s="1"/>
  <c r="O13" i="7"/>
  <c r="E13" i="49" s="1"/>
  <c r="O12" i="7"/>
  <c r="E12" i="49" s="1"/>
  <c r="O11" i="7"/>
  <c r="E11" i="49" s="1"/>
  <c r="O10" i="7"/>
  <c r="E10" i="49" s="1"/>
  <c r="O9" i="7"/>
  <c r="E9" i="49" s="1"/>
  <c r="O8" i="7"/>
  <c r="E8" i="49" s="1"/>
  <c r="O7" i="7"/>
  <c r="E7" i="49" s="1"/>
  <c r="O6" i="7"/>
  <c r="E6" i="49" s="1"/>
  <c r="O5" i="7"/>
  <c r="E5" i="49" s="1"/>
  <c r="O9" i="6"/>
  <c r="D9" i="49" s="1"/>
  <c r="O8" i="6"/>
  <c r="D8" i="49" s="1"/>
  <c r="O7" i="6"/>
  <c r="D7" i="49" s="1"/>
  <c r="O6" i="6"/>
  <c r="D6" i="49" s="1"/>
  <c r="O5" i="6"/>
  <c r="D5" i="49" s="1"/>
  <c r="O6" i="4"/>
  <c r="C6" i="49" s="1"/>
  <c r="O5" i="4"/>
  <c r="C5" i="49" s="1"/>
  <c r="O9" i="4"/>
  <c r="C9" i="49" s="1"/>
  <c r="O8" i="4"/>
  <c r="C8" i="49" s="1"/>
  <c r="O7" i="4"/>
  <c r="C7" i="49" s="1"/>
  <c r="AC22" i="49" l="1"/>
  <c r="AH22" i="49" s="1"/>
  <c r="B79" i="49"/>
  <c r="C79" i="49"/>
  <c r="D79" i="49" s="1"/>
  <c r="F79" i="49" s="1"/>
  <c r="AB22" i="49"/>
  <c r="W5" i="41"/>
  <c r="W5" i="49"/>
  <c r="W9" i="41"/>
  <c r="W9" i="49"/>
  <c r="AC9" i="49" s="1"/>
  <c r="AH9" i="49" s="1"/>
  <c r="W13" i="41"/>
  <c r="W13" i="49"/>
  <c r="W17" i="41"/>
  <c r="W17" i="49"/>
  <c r="W6" i="41"/>
  <c r="W6" i="49"/>
  <c r="W10" i="41"/>
  <c r="W10" i="49"/>
  <c r="C43" i="49" s="1"/>
  <c r="D43" i="49" s="1"/>
  <c r="F43" i="49" s="1"/>
  <c r="W14" i="41"/>
  <c r="W14" i="49"/>
  <c r="W18" i="41"/>
  <c r="W18" i="49"/>
  <c r="AB18" i="49" s="1"/>
  <c r="B76" i="49"/>
  <c r="AC21" i="49"/>
  <c r="AH21" i="49" s="1"/>
  <c r="AI21" i="49" s="1"/>
  <c r="C76" i="49"/>
  <c r="AB21" i="49"/>
  <c r="W8" i="41"/>
  <c r="W8" i="49"/>
  <c r="W12" i="41"/>
  <c r="W12" i="49"/>
  <c r="AC12" i="49" s="1"/>
  <c r="AH12" i="49" s="1"/>
  <c r="W16" i="41"/>
  <c r="W16" i="49"/>
  <c r="W20" i="41"/>
  <c r="W20" i="49"/>
  <c r="AC20" i="49" s="1"/>
  <c r="AH20" i="49" s="1"/>
  <c r="B43" i="49"/>
  <c r="AC14" i="49"/>
  <c r="AH14" i="49" s="1"/>
  <c r="AC18" i="49"/>
  <c r="AH18" i="49" s="1"/>
  <c r="C31" i="49"/>
  <c r="B73" i="49"/>
  <c r="C73" i="49"/>
  <c r="AB20" i="49"/>
  <c r="AC5" i="49"/>
  <c r="AH5" i="49" s="1"/>
  <c r="AI5" i="49" s="1"/>
  <c r="AB5" i="49"/>
  <c r="C28" i="49"/>
  <c r="B28" i="49"/>
  <c r="B49" i="49"/>
  <c r="W7" i="41"/>
  <c r="W7" i="49"/>
  <c r="W11" i="41"/>
  <c r="W11" i="49"/>
  <c r="AB11" i="49" s="1"/>
  <c r="W15" i="41"/>
  <c r="W15" i="49"/>
  <c r="B58" i="49" s="1"/>
  <c r="W19" i="41"/>
  <c r="W19" i="49"/>
  <c r="AB19" i="49" s="1"/>
  <c r="D7" i="41"/>
  <c r="B6" i="41"/>
  <c r="F11" i="41"/>
  <c r="G8" i="41"/>
  <c r="H6" i="41"/>
  <c r="H18" i="41"/>
  <c r="J6" i="41"/>
  <c r="J18" i="41"/>
  <c r="K6" i="41"/>
  <c r="L9" i="41"/>
  <c r="O11" i="41"/>
  <c r="P5" i="41"/>
  <c r="P17" i="41"/>
  <c r="Q14" i="41"/>
  <c r="R15" i="41"/>
  <c r="S13" i="41"/>
  <c r="T7" i="41"/>
  <c r="T19" i="41"/>
  <c r="V12" i="41"/>
  <c r="Y5" i="41"/>
  <c r="Y9" i="41"/>
  <c r="Y13" i="41"/>
  <c r="AA9" i="41"/>
  <c r="AA17" i="41"/>
  <c r="C7" i="41"/>
  <c r="C6" i="41"/>
  <c r="D8" i="41"/>
  <c r="E7" i="41"/>
  <c r="E11" i="41"/>
  <c r="E15" i="41"/>
  <c r="B9" i="41"/>
  <c r="B5" i="41"/>
  <c r="F8" i="41"/>
  <c r="F12" i="41"/>
  <c r="F16" i="41"/>
  <c r="G5" i="41"/>
  <c r="G9" i="41"/>
  <c r="G13" i="41"/>
  <c r="G17" i="41"/>
  <c r="H7" i="41"/>
  <c r="H11" i="41"/>
  <c r="H15" i="41"/>
  <c r="H19" i="41"/>
  <c r="I8" i="41"/>
  <c r="J7" i="41"/>
  <c r="J11" i="41"/>
  <c r="J15" i="41"/>
  <c r="J19" i="41"/>
  <c r="K7" i="41"/>
  <c r="L6" i="41"/>
  <c r="O8" i="41"/>
  <c r="O12" i="41"/>
  <c r="O16" i="41"/>
  <c r="P6" i="41"/>
  <c r="P10" i="41"/>
  <c r="P14" i="41"/>
  <c r="P18" i="41"/>
  <c r="Q7" i="41"/>
  <c r="Q11" i="41"/>
  <c r="Q15" i="41"/>
  <c r="Q19" i="41"/>
  <c r="R8" i="41"/>
  <c r="R12" i="41"/>
  <c r="R16" i="41"/>
  <c r="R20" i="41"/>
  <c r="S6" i="41"/>
  <c r="S10" i="41"/>
  <c r="S14" i="41"/>
  <c r="S18" i="41"/>
  <c r="S22" i="41"/>
  <c r="T8" i="41"/>
  <c r="T12" i="41"/>
  <c r="T16" i="41"/>
  <c r="T20" i="41"/>
  <c r="V5" i="41"/>
  <c r="V9" i="41"/>
  <c r="V13" i="41"/>
  <c r="V17" i="41"/>
  <c r="X7" i="41"/>
  <c r="Y6" i="41"/>
  <c r="Y10" i="41"/>
  <c r="Y14" i="41"/>
  <c r="Z7" i="41"/>
  <c r="AA6" i="41"/>
  <c r="AA10" i="41"/>
  <c r="AA14" i="41"/>
  <c r="AA18" i="41"/>
  <c r="E6" i="41"/>
  <c r="E14" i="41"/>
  <c r="F15" i="41"/>
  <c r="G12" i="41"/>
  <c r="H10" i="41"/>
  <c r="I7" i="41"/>
  <c r="J14" i="41"/>
  <c r="L5" i="41"/>
  <c r="O15" i="41"/>
  <c r="P13" i="41"/>
  <c r="Q6" i="41"/>
  <c r="Q18" i="41"/>
  <c r="R7" i="41"/>
  <c r="R19" i="41"/>
  <c r="S9" i="41"/>
  <c r="S21" i="41"/>
  <c r="T15" i="41"/>
  <c r="AA5" i="41"/>
  <c r="C8" i="41"/>
  <c r="D5" i="41"/>
  <c r="D9" i="41"/>
  <c r="E8" i="41"/>
  <c r="E12" i="41"/>
  <c r="E16" i="41"/>
  <c r="B8" i="41"/>
  <c r="F5" i="41"/>
  <c r="F9" i="41"/>
  <c r="F13" i="41"/>
  <c r="F18" i="41"/>
  <c r="G6" i="41"/>
  <c r="G10" i="41"/>
  <c r="G14" i="41"/>
  <c r="G18" i="41"/>
  <c r="H8" i="41"/>
  <c r="H12" i="41"/>
  <c r="H16" i="41"/>
  <c r="I5" i="41"/>
  <c r="I9" i="41"/>
  <c r="J8" i="41"/>
  <c r="J12" i="41"/>
  <c r="J16" i="41"/>
  <c r="J20" i="41"/>
  <c r="K8" i="41"/>
  <c r="L7" i="41"/>
  <c r="O5" i="41"/>
  <c r="O9" i="41"/>
  <c r="O13" i="41"/>
  <c r="O17" i="41"/>
  <c r="P7" i="41"/>
  <c r="P11" i="41"/>
  <c r="P15" i="41"/>
  <c r="P19" i="41"/>
  <c r="Q8" i="41"/>
  <c r="Q12" i="41"/>
  <c r="Q16" i="41"/>
  <c r="R5" i="41"/>
  <c r="R9" i="41"/>
  <c r="R13" i="41"/>
  <c r="R17" i="41"/>
  <c r="R21" i="41"/>
  <c r="S7" i="41"/>
  <c r="S11" i="41"/>
  <c r="S15" i="41"/>
  <c r="S19" i="41"/>
  <c r="T5" i="41"/>
  <c r="T9" i="41"/>
  <c r="T13" i="41"/>
  <c r="T17" i="41"/>
  <c r="T21" i="41"/>
  <c r="V6" i="41"/>
  <c r="V10" i="41"/>
  <c r="V14" i="41"/>
  <c r="V18" i="41"/>
  <c r="X8" i="41"/>
  <c r="Y7" i="41"/>
  <c r="Y11" i="41"/>
  <c r="Y15" i="41"/>
  <c r="Z8" i="41"/>
  <c r="AA7" i="41"/>
  <c r="AA11" i="41"/>
  <c r="AA15" i="41"/>
  <c r="C5" i="41"/>
  <c r="E10" i="41"/>
  <c r="E18" i="41"/>
  <c r="F7" i="41"/>
  <c r="F20" i="41"/>
  <c r="G16" i="41"/>
  <c r="H14" i="41"/>
  <c r="J10" i="41"/>
  <c r="O7" i="41"/>
  <c r="P9" i="41"/>
  <c r="Q10" i="41"/>
  <c r="R11" i="41"/>
  <c r="S5" i="41"/>
  <c r="S17" i="41"/>
  <c r="T11" i="41"/>
  <c r="V8" i="41"/>
  <c r="V16" i="41"/>
  <c r="X6" i="41"/>
  <c r="Z6" i="41"/>
  <c r="AA13" i="41"/>
  <c r="C9" i="41"/>
  <c r="D6" i="41"/>
  <c r="E5" i="41"/>
  <c r="E9" i="41"/>
  <c r="E13" i="41"/>
  <c r="E17" i="41"/>
  <c r="B7" i="41"/>
  <c r="F6" i="41"/>
  <c r="F10" i="41"/>
  <c r="F14" i="41"/>
  <c r="F19" i="41"/>
  <c r="G7" i="41"/>
  <c r="G11" i="41"/>
  <c r="G15" i="41"/>
  <c r="H5" i="41"/>
  <c r="H9" i="41"/>
  <c r="H13" i="41"/>
  <c r="H17" i="41"/>
  <c r="I6" i="41"/>
  <c r="J5" i="41"/>
  <c r="J9" i="41"/>
  <c r="J13" i="41"/>
  <c r="J17" i="41"/>
  <c r="K5" i="41"/>
  <c r="K9" i="41"/>
  <c r="L8" i="41"/>
  <c r="O6" i="41"/>
  <c r="O10" i="41"/>
  <c r="O14" i="41"/>
  <c r="O18" i="41"/>
  <c r="P8" i="41"/>
  <c r="P12" i="41"/>
  <c r="P16" i="41"/>
  <c r="Q5" i="41"/>
  <c r="Q9" i="41"/>
  <c r="Q13" i="41"/>
  <c r="Q17" i="41"/>
  <c r="R6" i="41"/>
  <c r="R10" i="41"/>
  <c r="R14" i="41"/>
  <c r="R18" i="41"/>
  <c r="R22" i="41"/>
  <c r="S8" i="41"/>
  <c r="S12" i="41"/>
  <c r="S16" i="41"/>
  <c r="S20" i="41"/>
  <c r="T6" i="41"/>
  <c r="T10" i="41"/>
  <c r="T14" i="41"/>
  <c r="T18" i="41"/>
  <c r="T22" i="41"/>
  <c r="V7" i="41"/>
  <c r="V11" i="41"/>
  <c r="V15" i="41"/>
  <c r="X5" i="41"/>
  <c r="X9" i="41"/>
  <c r="Y8" i="41"/>
  <c r="Y12" i="41"/>
  <c r="Z5" i="41"/>
  <c r="Z9" i="41"/>
  <c r="AA8" i="41"/>
  <c r="AA12" i="41"/>
  <c r="AA16" i="41"/>
  <c r="U6" i="41"/>
  <c r="U7" i="41"/>
  <c r="U8" i="41"/>
  <c r="U5" i="41"/>
  <c r="U9" i="41"/>
  <c r="B4" i="39"/>
  <c r="D4" i="39"/>
  <c r="K5" i="39"/>
  <c r="L5" i="39" s="1"/>
  <c r="B5" i="39"/>
  <c r="D5" i="39"/>
  <c r="K6" i="39"/>
  <c r="L6" i="39" s="1"/>
  <c r="B6" i="39"/>
  <c r="D6" i="39"/>
  <c r="K7" i="39"/>
  <c r="L7" i="39" s="1"/>
  <c r="B7" i="39"/>
  <c r="D7" i="39"/>
  <c r="K8" i="39"/>
  <c r="L8" i="39" s="1"/>
  <c r="B8" i="39"/>
  <c r="D8" i="39"/>
  <c r="K9" i="39"/>
  <c r="L9" i="39" s="1"/>
  <c r="B9" i="39"/>
  <c r="D9" i="39"/>
  <c r="K10" i="39"/>
  <c r="L10" i="39" s="1"/>
  <c r="B10" i="39"/>
  <c r="D10" i="39"/>
  <c r="K11" i="39"/>
  <c r="L11" i="39" s="1"/>
  <c r="B11" i="39"/>
  <c r="D11" i="39"/>
  <c r="K12" i="39"/>
  <c r="L12" i="39" s="1"/>
  <c r="B12" i="39"/>
  <c r="D12" i="39"/>
  <c r="K13" i="39"/>
  <c r="L13" i="39" s="1"/>
  <c r="B13" i="39"/>
  <c r="D13" i="39"/>
  <c r="K14" i="39"/>
  <c r="L14" i="39" s="1"/>
  <c r="B14" i="39"/>
  <c r="D14" i="39"/>
  <c r="K15" i="39"/>
  <c r="L15" i="39" s="1"/>
  <c r="B15" i="39"/>
  <c r="D15" i="39"/>
  <c r="K16" i="39"/>
  <c r="L16" i="39" s="1"/>
  <c r="B16" i="39"/>
  <c r="D16" i="39"/>
  <c r="K17" i="39"/>
  <c r="L17" i="39" s="1"/>
  <c r="B17" i="39"/>
  <c r="D17" i="39"/>
  <c r="K18" i="39"/>
  <c r="L18" i="39" s="1"/>
  <c r="B18" i="39"/>
  <c r="D18" i="39"/>
  <c r="K19" i="39"/>
  <c r="L19" i="39" s="1"/>
  <c r="B19" i="39"/>
  <c r="D19" i="39"/>
  <c r="K20" i="39"/>
  <c r="L20" i="39" s="1"/>
  <c r="B20" i="39"/>
  <c r="D20" i="39"/>
  <c r="K21" i="39"/>
  <c r="L21" i="39" s="1"/>
  <c r="B21" i="39"/>
  <c r="D21" i="39"/>
  <c r="K22" i="39"/>
  <c r="L22" i="39" s="1"/>
  <c r="B22" i="39"/>
  <c r="D22" i="39"/>
  <c r="K23" i="39"/>
  <c r="L23" i="39" s="1"/>
  <c r="AC21" i="41" l="1"/>
  <c r="AB10" i="49"/>
  <c r="AI10" i="49" s="1"/>
  <c r="C40" i="49"/>
  <c r="C67" i="49"/>
  <c r="D67" i="49" s="1"/>
  <c r="E67" i="49" s="1"/>
  <c r="AC10" i="49"/>
  <c r="AH10" i="49" s="1"/>
  <c r="AC11" i="49"/>
  <c r="AH11" i="49" s="1"/>
  <c r="B67" i="49"/>
  <c r="B46" i="49"/>
  <c r="D73" i="49"/>
  <c r="F73" i="49" s="1"/>
  <c r="AI22" i="49"/>
  <c r="AG20" i="49"/>
  <c r="AF20" i="49"/>
  <c r="AG10" i="49"/>
  <c r="AB16" i="49"/>
  <c r="B37" i="49"/>
  <c r="C37" i="49"/>
  <c r="AB14" i="49"/>
  <c r="C55" i="49"/>
  <c r="AC6" i="49"/>
  <c r="AH6" i="49" s="1"/>
  <c r="AB6" i="49"/>
  <c r="AI11" i="49"/>
  <c r="AF11" i="49"/>
  <c r="AI20" i="49"/>
  <c r="B31" i="49"/>
  <c r="D31" i="49" s="1"/>
  <c r="F76" i="49"/>
  <c r="D76" i="49"/>
  <c r="E76" i="49" s="1"/>
  <c r="AB8" i="49"/>
  <c r="B77" i="49"/>
  <c r="E77" i="49"/>
  <c r="C77" i="49"/>
  <c r="U77" i="49"/>
  <c r="AF5" i="49"/>
  <c r="AG5" i="49"/>
  <c r="AC8" i="49"/>
  <c r="AH8" i="49" s="1"/>
  <c r="C61" i="49"/>
  <c r="E79" i="49"/>
  <c r="T77" i="49" s="1"/>
  <c r="AB15" i="49"/>
  <c r="C58" i="49"/>
  <c r="B34" i="49"/>
  <c r="AB7" i="49"/>
  <c r="AC7" i="49"/>
  <c r="AH7" i="49" s="1"/>
  <c r="AC15" i="49"/>
  <c r="AH15" i="49" s="1"/>
  <c r="AI15" i="49" s="1"/>
  <c r="AC16" i="49"/>
  <c r="AH16" i="49" s="1"/>
  <c r="AI16" i="49" s="1"/>
  <c r="AF18" i="49"/>
  <c r="AG18" i="49"/>
  <c r="B55" i="49"/>
  <c r="B61" i="49"/>
  <c r="AB17" i="49"/>
  <c r="AC17" i="49"/>
  <c r="AH17" i="49" s="1"/>
  <c r="C64" i="49"/>
  <c r="B64" i="49"/>
  <c r="AB9" i="49"/>
  <c r="B40" i="49"/>
  <c r="B28" i="41"/>
  <c r="C28" i="41"/>
  <c r="AI18" i="49"/>
  <c r="Z41" i="49"/>
  <c r="N41" i="49"/>
  <c r="W74" i="49"/>
  <c r="AB12" i="49"/>
  <c r="Q41" i="49"/>
  <c r="AC13" i="49"/>
  <c r="AH13" i="49" s="1"/>
  <c r="B34" i="41"/>
  <c r="D28" i="49"/>
  <c r="E28" i="49" s="1"/>
  <c r="F28" i="49"/>
  <c r="W26" i="49" s="1"/>
  <c r="C46" i="49"/>
  <c r="E73" i="49"/>
  <c r="M71" i="49" s="1"/>
  <c r="E43" i="49"/>
  <c r="I41" i="49" s="1"/>
  <c r="AF21" i="49"/>
  <c r="AG21" i="49"/>
  <c r="C49" i="49"/>
  <c r="W41" i="49"/>
  <c r="AG22" i="49"/>
  <c r="AF22" i="49"/>
  <c r="C70" i="49"/>
  <c r="AB13" i="49"/>
  <c r="AC19" i="49"/>
  <c r="AH19" i="49" s="1"/>
  <c r="AI19" i="49" s="1"/>
  <c r="B52" i="49"/>
  <c r="R41" i="49"/>
  <c r="B70" i="49"/>
  <c r="C52" i="49"/>
  <c r="B31" i="41"/>
  <c r="C55" i="41"/>
  <c r="B55" i="41"/>
  <c r="AC14" i="41"/>
  <c r="AH14" i="41" s="1"/>
  <c r="AB14" i="41"/>
  <c r="C64" i="41"/>
  <c r="B64" i="41"/>
  <c r="AC17" i="41"/>
  <c r="AH17" i="41" s="1"/>
  <c r="AB17" i="41"/>
  <c r="C76" i="41"/>
  <c r="B76" i="41"/>
  <c r="AH21" i="41"/>
  <c r="AB21" i="41"/>
  <c r="C79" i="41"/>
  <c r="B79" i="41"/>
  <c r="AC22" i="41"/>
  <c r="AH22" i="41" s="1"/>
  <c r="AB22" i="41"/>
  <c r="B73" i="41"/>
  <c r="C73" i="41"/>
  <c r="AB20" i="41"/>
  <c r="AC20" i="41"/>
  <c r="AH20" i="41" s="1"/>
  <c r="C67" i="41"/>
  <c r="B67" i="41"/>
  <c r="AC18" i="41"/>
  <c r="AH18" i="41" s="1"/>
  <c r="AB18" i="41"/>
  <c r="C46" i="41"/>
  <c r="B46" i="41"/>
  <c r="AB11" i="41"/>
  <c r="AC11" i="41"/>
  <c r="AH11" i="41" s="1"/>
  <c r="B61" i="41"/>
  <c r="C61" i="41"/>
  <c r="AB16" i="41"/>
  <c r="AC16" i="41"/>
  <c r="AH16" i="41" s="1"/>
  <c r="B70" i="41"/>
  <c r="C70" i="41"/>
  <c r="AB19" i="41"/>
  <c r="AC19" i="41"/>
  <c r="AH19" i="41" s="1"/>
  <c r="B52" i="41"/>
  <c r="C52" i="41"/>
  <c r="AB13" i="41"/>
  <c r="AC13" i="41"/>
  <c r="AH13" i="41" s="1"/>
  <c r="C43" i="41"/>
  <c r="B43" i="41"/>
  <c r="AC10" i="41"/>
  <c r="AH10" i="41" s="1"/>
  <c r="AB10" i="41"/>
  <c r="B58" i="41"/>
  <c r="C58" i="41"/>
  <c r="AB15" i="41"/>
  <c r="AC15" i="41"/>
  <c r="AH15" i="41" s="1"/>
  <c r="C49" i="41"/>
  <c r="B49" i="41"/>
  <c r="AB12" i="41"/>
  <c r="AC12" i="41"/>
  <c r="AH12" i="41" s="1"/>
  <c r="AC7" i="41"/>
  <c r="AH7" i="41" s="1"/>
  <c r="AB7" i="41"/>
  <c r="AB5" i="41"/>
  <c r="AC5" i="41"/>
  <c r="AH5" i="41" s="1"/>
  <c r="C40" i="41"/>
  <c r="B40" i="41"/>
  <c r="AC9" i="41"/>
  <c r="AH9" i="41" s="1"/>
  <c r="AB9" i="41"/>
  <c r="B37" i="41"/>
  <c r="C37" i="41"/>
  <c r="AC8" i="41"/>
  <c r="AH8" i="41" s="1"/>
  <c r="AB8" i="41"/>
  <c r="C31" i="41"/>
  <c r="AC6" i="41"/>
  <c r="AH6" i="41" s="1"/>
  <c r="AB6" i="41"/>
  <c r="L2" i="39"/>
  <c r="E31" i="49" l="1"/>
  <c r="F31" i="49"/>
  <c r="N29" i="49" s="1"/>
  <c r="O41" i="49"/>
  <c r="D46" i="49"/>
  <c r="F46" i="49" s="1"/>
  <c r="L41" i="49"/>
  <c r="B41" i="49"/>
  <c r="N71" i="49"/>
  <c r="F67" i="49"/>
  <c r="W65" i="49" s="1"/>
  <c r="S77" i="49"/>
  <c r="H77" i="49"/>
  <c r="W77" i="49"/>
  <c r="G77" i="49"/>
  <c r="K77" i="49"/>
  <c r="AF10" i="49"/>
  <c r="Q71" i="49"/>
  <c r="U71" i="49"/>
  <c r="I77" i="49"/>
  <c r="Q77" i="49"/>
  <c r="L77" i="49"/>
  <c r="P77" i="49"/>
  <c r="D77" i="49"/>
  <c r="AG5" i="41"/>
  <c r="AF5" i="41"/>
  <c r="AI5" i="41"/>
  <c r="U41" i="49"/>
  <c r="D28" i="41"/>
  <c r="J77" i="49"/>
  <c r="Y77" i="49"/>
  <c r="N77" i="49"/>
  <c r="V77" i="49"/>
  <c r="X77" i="49"/>
  <c r="AG11" i="49"/>
  <c r="AF13" i="49"/>
  <c r="AG13" i="49"/>
  <c r="D49" i="49"/>
  <c r="E49" i="49" s="1"/>
  <c r="V71" i="49"/>
  <c r="R71" i="49"/>
  <c r="S71" i="49"/>
  <c r="T71" i="49"/>
  <c r="F71" i="49"/>
  <c r="J71" i="49"/>
  <c r="G71" i="49"/>
  <c r="O71" i="49"/>
  <c r="Z71" i="49"/>
  <c r="I71" i="49"/>
  <c r="P71" i="49"/>
  <c r="D64" i="49"/>
  <c r="E64" i="49" s="1"/>
  <c r="E61" i="49"/>
  <c r="Z59" i="49" s="1"/>
  <c r="AF7" i="49"/>
  <c r="AG7" i="49"/>
  <c r="AG15" i="49"/>
  <c r="AF15" i="49"/>
  <c r="D61" i="49"/>
  <c r="F61" i="49" s="1"/>
  <c r="F41" i="49"/>
  <c r="T41" i="49"/>
  <c r="M41" i="49"/>
  <c r="D41" i="49"/>
  <c r="H71" i="49"/>
  <c r="C71" i="49"/>
  <c r="K71" i="49"/>
  <c r="AA71" i="49"/>
  <c r="X71" i="49"/>
  <c r="AG9" i="49"/>
  <c r="AF9" i="49"/>
  <c r="AI17" i="49"/>
  <c r="AA74" i="49"/>
  <c r="C74" i="49"/>
  <c r="B74" i="49"/>
  <c r="I74" i="49"/>
  <c r="U74" i="49"/>
  <c r="O74" i="49"/>
  <c r="Z74" i="49"/>
  <c r="L74" i="49"/>
  <c r="M74" i="49"/>
  <c r="P74" i="49"/>
  <c r="K74" i="49"/>
  <c r="V74" i="49"/>
  <c r="D74" i="49"/>
  <c r="X74" i="49"/>
  <c r="G74" i="49"/>
  <c r="N74" i="49"/>
  <c r="Q74" i="49"/>
  <c r="H74" i="49"/>
  <c r="Y74" i="49"/>
  <c r="E74" i="49"/>
  <c r="J74" i="49"/>
  <c r="R74" i="49"/>
  <c r="S74" i="49"/>
  <c r="F74" i="49"/>
  <c r="T74" i="49"/>
  <c r="AF6" i="49"/>
  <c r="AG6" i="49"/>
  <c r="AG14" i="49"/>
  <c r="AF14" i="49"/>
  <c r="M29" i="49"/>
  <c r="D29" i="49"/>
  <c r="O29" i="49"/>
  <c r="G29" i="49"/>
  <c r="Z29" i="49"/>
  <c r="C29" i="49"/>
  <c r="R29" i="49"/>
  <c r="E29" i="49"/>
  <c r="J29" i="49"/>
  <c r="L29" i="49"/>
  <c r="V29" i="49"/>
  <c r="T29" i="49"/>
  <c r="Y29" i="49"/>
  <c r="L65" i="49"/>
  <c r="M65" i="49"/>
  <c r="D65" i="49"/>
  <c r="N65" i="49"/>
  <c r="C65" i="49"/>
  <c r="Y65" i="49"/>
  <c r="E65" i="49"/>
  <c r="P65" i="49"/>
  <c r="G65" i="49"/>
  <c r="V65" i="49"/>
  <c r="AA65" i="49"/>
  <c r="Q65" i="49"/>
  <c r="D40" i="49"/>
  <c r="F40" i="49" s="1"/>
  <c r="AG19" i="49"/>
  <c r="AI6" i="49"/>
  <c r="D52" i="49"/>
  <c r="E52" i="49" s="1"/>
  <c r="D70" i="49"/>
  <c r="E70" i="49" s="1"/>
  <c r="N26" i="49"/>
  <c r="M26" i="49"/>
  <c r="H26" i="49"/>
  <c r="E26" i="49"/>
  <c r="J26" i="49"/>
  <c r="K26" i="49"/>
  <c r="X26" i="49"/>
  <c r="D26" i="49"/>
  <c r="P26" i="49"/>
  <c r="S26" i="49"/>
  <c r="U26" i="49"/>
  <c r="Q26" i="49"/>
  <c r="AA26" i="49"/>
  <c r="R26" i="49"/>
  <c r="T26" i="49"/>
  <c r="V26" i="49"/>
  <c r="B26" i="49"/>
  <c r="G26" i="49"/>
  <c r="Z26" i="49"/>
  <c r="I26" i="49"/>
  <c r="O26" i="49"/>
  <c r="C26" i="49"/>
  <c r="F26" i="49"/>
  <c r="Y26" i="49"/>
  <c r="L26" i="49"/>
  <c r="AG17" i="49"/>
  <c r="AF17" i="49"/>
  <c r="X41" i="49"/>
  <c r="H41" i="49"/>
  <c r="G41" i="49"/>
  <c r="J41" i="49"/>
  <c r="S41" i="49"/>
  <c r="Y41" i="49"/>
  <c r="V41" i="49"/>
  <c r="P41" i="49"/>
  <c r="E41" i="49"/>
  <c r="AA41" i="49"/>
  <c r="AI13" i="49"/>
  <c r="AG12" i="49"/>
  <c r="AF12" i="49"/>
  <c r="W71" i="49"/>
  <c r="C41" i="49"/>
  <c r="K41" i="49"/>
  <c r="E71" i="49"/>
  <c r="D71" i="49"/>
  <c r="L71" i="49"/>
  <c r="Y71" i="49"/>
  <c r="B71" i="49"/>
  <c r="AI7" i="49"/>
  <c r="D58" i="49"/>
  <c r="E58" i="49" s="1"/>
  <c r="F58" i="49"/>
  <c r="R77" i="49"/>
  <c r="O77" i="49"/>
  <c r="Z77" i="49"/>
  <c r="F77" i="49"/>
  <c r="AA77" i="49"/>
  <c r="M77" i="49"/>
  <c r="AI8" i="49"/>
  <c r="AG8" i="49"/>
  <c r="AF8" i="49"/>
  <c r="AF19" i="49"/>
  <c r="AI12" i="49"/>
  <c r="AG16" i="49"/>
  <c r="AF16" i="49"/>
  <c r="AI14" i="49"/>
  <c r="D55" i="49"/>
  <c r="E55" i="49" s="1"/>
  <c r="D37" i="49"/>
  <c r="F37" i="49" s="1"/>
  <c r="AI9" i="49"/>
  <c r="E28" i="41"/>
  <c r="AI15" i="41"/>
  <c r="AI18" i="41"/>
  <c r="AI21" i="41"/>
  <c r="AI17" i="41"/>
  <c r="AI6" i="41"/>
  <c r="AI8" i="41"/>
  <c r="AI10" i="41"/>
  <c r="D73" i="41"/>
  <c r="F73" i="41" s="1"/>
  <c r="AI20" i="41"/>
  <c r="D52" i="41"/>
  <c r="F52" i="41" s="1"/>
  <c r="AG19" i="41"/>
  <c r="AF19" i="41"/>
  <c r="D61" i="41"/>
  <c r="E61" i="41" s="1"/>
  <c r="AG22" i="41"/>
  <c r="AF22" i="41"/>
  <c r="D79" i="41"/>
  <c r="F79" i="41" s="1"/>
  <c r="D76" i="41"/>
  <c r="E76" i="41" s="1"/>
  <c r="AF14" i="41"/>
  <c r="AG14" i="41"/>
  <c r="D55" i="41"/>
  <c r="F55" i="41" s="1"/>
  <c r="AI12" i="41"/>
  <c r="D49" i="41"/>
  <c r="F49" i="41" s="1"/>
  <c r="D58" i="41"/>
  <c r="E58" i="41" s="1"/>
  <c r="AI13" i="41"/>
  <c r="AI16" i="41"/>
  <c r="AI11" i="41"/>
  <c r="D46" i="41"/>
  <c r="E46" i="41" s="1"/>
  <c r="AG20" i="41"/>
  <c r="AF20" i="41"/>
  <c r="AI22" i="41"/>
  <c r="AG21" i="41"/>
  <c r="AF21" i="41"/>
  <c r="AI14" i="41"/>
  <c r="AF12" i="41"/>
  <c r="AG12" i="41"/>
  <c r="AG13" i="41"/>
  <c r="AF13" i="41"/>
  <c r="D70" i="41"/>
  <c r="E70" i="41" s="1"/>
  <c r="AF16" i="41"/>
  <c r="AG16" i="41"/>
  <c r="AF11" i="41"/>
  <c r="AG11" i="41"/>
  <c r="AF15" i="41"/>
  <c r="AG15" i="41"/>
  <c r="AF10" i="41"/>
  <c r="AG10" i="41"/>
  <c r="D43" i="41"/>
  <c r="F43" i="41" s="1"/>
  <c r="AI19" i="41"/>
  <c r="AF18" i="41"/>
  <c r="AG18" i="41"/>
  <c r="D67" i="41"/>
  <c r="F67" i="41" s="1"/>
  <c r="AG17" i="41"/>
  <c r="AF17" i="41"/>
  <c r="D64" i="41"/>
  <c r="E64" i="41" s="1"/>
  <c r="AI9" i="41"/>
  <c r="AI7" i="41"/>
  <c r="AG6" i="41"/>
  <c r="AF6" i="41"/>
  <c r="C34" i="41" s="1"/>
  <c r="D34" i="41" s="1"/>
  <c r="D37" i="41"/>
  <c r="E37" i="41" s="1"/>
  <c r="AG7" i="41"/>
  <c r="AF7" i="41"/>
  <c r="AG8" i="41"/>
  <c r="AF8" i="41"/>
  <c r="AG9" i="41"/>
  <c r="AF9" i="41"/>
  <c r="D40" i="41"/>
  <c r="E40" i="41" s="1"/>
  <c r="D31" i="41"/>
  <c r="E31" i="41" s="1"/>
  <c r="F55" i="49" l="1"/>
  <c r="N53" i="49" s="1"/>
  <c r="F70" i="49"/>
  <c r="T65" i="49"/>
  <c r="F65" i="49"/>
  <c r="J65" i="49"/>
  <c r="I65" i="49"/>
  <c r="X65" i="49"/>
  <c r="K65" i="49"/>
  <c r="S29" i="49"/>
  <c r="P29" i="49"/>
  <c r="B29" i="49"/>
  <c r="U29" i="49"/>
  <c r="Q29" i="49"/>
  <c r="I29" i="49"/>
  <c r="E46" i="49"/>
  <c r="W44" i="49" s="1"/>
  <c r="W29" i="49"/>
  <c r="H65" i="49"/>
  <c r="S65" i="49"/>
  <c r="O65" i="49"/>
  <c r="R65" i="49"/>
  <c r="U65" i="49"/>
  <c r="B65" i="49"/>
  <c r="Z65" i="49"/>
  <c r="AA29" i="49"/>
  <c r="K29" i="49"/>
  <c r="X29" i="49"/>
  <c r="H29" i="49"/>
  <c r="F29" i="49"/>
  <c r="F34" i="41"/>
  <c r="E34" i="41"/>
  <c r="R44" i="49"/>
  <c r="Z53" i="49"/>
  <c r="L53" i="49"/>
  <c r="K53" i="49"/>
  <c r="B53" i="49"/>
  <c r="D53" i="49"/>
  <c r="X53" i="49"/>
  <c r="U53" i="49"/>
  <c r="C53" i="49"/>
  <c r="I53" i="49"/>
  <c r="O53" i="49"/>
  <c r="V53" i="49"/>
  <c r="S53" i="49"/>
  <c r="AA53" i="49"/>
  <c r="F53" i="49"/>
  <c r="T53" i="49"/>
  <c r="G53" i="49"/>
  <c r="E53" i="49"/>
  <c r="J53" i="49"/>
  <c r="P53" i="49"/>
  <c r="W53" i="49"/>
  <c r="E44" i="49"/>
  <c r="H44" i="49"/>
  <c r="AA44" i="49"/>
  <c r="B44" i="49"/>
  <c r="Q44" i="49"/>
  <c r="G44" i="49"/>
  <c r="Z44" i="49"/>
  <c r="F52" i="49"/>
  <c r="B56" i="49"/>
  <c r="D56" i="49"/>
  <c r="X56" i="49"/>
  <c r="U56" i="49"/>
  <c r="K56" i="49"/>
  <c r="M56" i="49"/>
  <c r="I56" i="49"/>
  <c r="C56" i="49"/>
  <c r="N56" i="49"/>
  <c r="L56" i="49"/>
  <c r="Z56" i="49"/>
  <c r="AA56" i="49"/>
  <c r="P56" i="49"/>
  <c r="E56" i="49"/>
  <c r="G56" i="49"/>
  <c r="Y56" i="49"/>
  <c r="F56" i="49"/>
  <c r="H56" i="49"/>
  <c r="V56" i="49"/>
  <c r="Q56" i="49"/>
  <c r="O56" i="49"/>
  <c r="S56" i="49"/>
  <c r="J56" i="49"/>
  <c r="R56" i="49"/>
  <c r="T56" i="49"/>
  <c r="W56" i="49"/>
  <c r="B68" i="49"/>
  <c r="L68" i="49"/>
  <c r="C68" i="49"/>
  <c r="G68" i="49"/>
  <c r="U68" i="49"/>
  <c r="D68" i="49"/>
  <c r="O68" i="49"/>
  <c r="Z68" i="49"/>
  <c r="M68" i="49"/>
  <c r="AA68" i="49"/>
  <c r="V68" i="49"/>
  <c r="I68" i="49"/>
  <c r="K68" i="49"/>
  <c r="X68" i="49"/>
  <c r="N68" i="49"/>
  <c r="Y68" i="49"/>
  <c r="E68" i="49"/>
  <c r="F68" i="49"/>
  <c r="S68" i="49"/>
  <c r="Q68" i="49"/>
  <c r="P68" i="49"/>
  <c r="J68" i="49"/>
  <c r="R68" i="49"/>
  <c r="T68" i="49"/>
  <c r="H68" i="49"/>
  <c r="W68" i="49"/>
  <c r="P44" i="49"/>
  <c r="J44" i="49"/>
  <c r="F44" i="49"/>
  <c r="K44" i="49"/>
  <c r="I44" i="49"/>
  <c r="F64" i="49"/>
  <c r="X44" i="49"/>
  <c r="E37" i="49"/>
  <c r="Y35" i="49" s="1"/>
  <c r="C34" i="49"/>
  <c r="T44" i="49"/>
  <c r="Y44" i="49"/>
  <c r="C44" i="49"/>
  <c r="U44" i="49"/>
  <c r="L59" i="49"/>
  <c r="B59" i="49"/>
  <c r="K59" i="49"/>
  <c r="I59" i="49"/>
  <c r="X59" i="49"/>
  <c r="U59" i="49"/>
  <c r="N59" i="49"/>
  <c r="C59" i="49"/>
  <c r="Y59" i="49"/>
  <c r="M59" i="49"/>
  <c r="D59" i="49"/>
  <c r="P59" i="49"/>
  <c r="S59" i="49"/>
  <c r="V59" i="49"/>
  <c r="Q59" i="49"/>
  <c r="O59" i="49"/>
  <c r="E59" i="49"/>
  <c r="J59" i="49"/>
  <c r="H59" i="49"/>
  <c r="T59" i="49"/>
  <c r="G59" i="49"/>
  <c r="R59" i="49"/>
  <c r="AA59" i="49"/>
  <c r="F59" i="49"/>
  <c r="W59" i="49"/>
  <c r="E40" i="49"/>
  <c r="Y38" i="49" s="1"/>
  <c r="F49" i="49"/>
  <c r="E55" i="41"/>
  <c r="D53" i="41" s="1"/>
  <c r="E52" i="41"/>
  <c r="U50" i="41" s="1"/>
  <c r="E73" i="41"/>
  <c r="Z71" i="41" s="1"/>
  <c r="F58" i="41"/>
  <c r="L56" i="41" s="1"/>
  <c r="F28" i="41"/>
  <c r="E49" i="41"/>
  <c r="D47" i="41" s="1"/>
  <c r="E79" i="41"/>
  <c r="U77" i="41" s="1"/>
  <c r="E67" i="41"/>
  <c r="X65" i="41" s="1"/>
  <c r="F70" i="41"/>
  <c r="E43" i="41"/>
  <c r="W41" i="41" s="1"/>
  <c r="F46" i="41"/>
  <c r="F76" i="41"/>
  <c r="F64" i="41"/>
  <c r="F61" i="41"/>
  <c r="F40" i="41"/>
  <c r="H38" i="41" s="1"/>
  <c r="F37" i="41"/>
  <c r="W35" i="41" s="1"/>
  <c r="F31" i="41"/>
  <c r="K6" i="38"/>
  <c r="L6" i="38" s="1"/>
  <c r="K7" i="38"/>
  <c r="L7" i="38" s="1"/>
  <c r="K8" i="38"/>
  <c r="L8" i="38" s="1"/>
  <c r="K9" i="38"/>
  <c r="L9" i="38" s="1"/>
  <c r="K10" i="38"/>
  <c r="L10" i="38" s="1"/>
  <c r="K11" i="38"/>
  <c r="L11" i="38" s="1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5" i="38"/>
  <c r="L5" i="38" s="1"/>
  <c r="K6" i="34"/>
  <c r="L6" i="34" s="1"/>
  <c r="K7" i="34"/>
  <c r="L7" i="34" s="1"/>
  <c r="K8" i="34"/>
  <c r="L8" i="34" s="1"/>
  <c r="K9" i="34"/>
  <c r="L9" i="34" s="1"/>
  <c r="K10" i="34"/>
  <c r="L10" i="34" s="1"/>
  <c r="K11" i="34"/>
  <c r="L11" i="34" s="1"/>
  <c r="K12" i="34"/>
  <c r="L12" i="34" s="1"/>
  <c r="K13" i="34"/>
  <c r="L13" i="34" s="1"/>
  <c r="K14" i="34"/>
  <c r="L14" i="34" s="1"/>
  <c r="K15" i="34"/>
  <c r="L15" i="34" s="1"/>
  <c r="K16" i="34"/>
  <c r="L16" i="34" s="1"/>
  <c r="K17" i="34"/>
  <c r="L17" i="34" s="1"/>
  <c r="K18" i="34"/>
  <c r="L18" i="34" s="1"/>
  <c r="K19" i="34"/>
  <c r="L19" i="34" s="1"/>
  <c r="K20" i="34"/>
  <c r="L20" i="34" s="1"/>
  <c r="K21" i="34"/>
  <c r="L21" i="34" s="1"/>
  <c r="K22" i="34"/>
  <c r="L22" i="34" s="1"/>
  <c r="K23" i="34"/>
  <c r="L23" i="34" s="1"/>
  <c r="K24" i="34"/>
  <c r="L24" i="34" s="1"/>
  <c r="K25" i="34"/>
  <c r="L25" i="34" s="1"/>
  <c r="K26" i="34"/>
  <c r="L26" i="34" s="1"/>
  <c r="K27" i="34"/>
  <c r="L27" i="34" s="1"/>
  <c r="K28" i="34"/>
  <c r="L28" i="34" s="1"/>
  <c r="K29" i="34"/>
  <c r="L29" i="34" s="1"/>
  <c r="K30" i="34"/>
  <c r="L30" i="34" s="1"/>
  <c r="K31" i="34"/>
  <c r="L31" i="34" s="1"/>
  <c r="K5" i="34"/>
  <c r="L5" i="34" s="1"/>
  <c r="K6" i="33"/>
  <c r="L6" i="33" s="1"/>
  <c r="K7" i="33"/>
  <c r="L7" i="33" s="1"/>
  <c r="K8" i="33"/>
  <c r="L8" i="33" s="1"/>
  <c r="K9" i="33"/>
  <c r="L9" i="33" s="1"/>
  <c r="K10" i="33"/>
  <c r="L10" i="33" s="1"/>
  <c r="K11" i="33"/>
  <c r="L11" i="33" s="1"/>
  <c r="K12" i="33"/>
  <c r="L12" i="33" s="1"/>
  <c r="K13" i="33"/>
  <c r="L13" i="33" s="1"/>
  <c r="K14" i="33"/>
  <c r="L14" i="33" s="1"/>
  <c r="K15" i="33"/>
  <c r="L15" i="33" s="1"/>
  <c r="K16" i="33"/>
  <c r="L16" i="33" s="1"/>
  <c r="K17" i="33"/>
  <c r="L17" i="33" s="1"/>
  <c r="K18" i="33"/>
  <c r="L18" i="33" s="1"/>
  <c r="K19" i="33"/>
  <c r="L19" i="33" s="1"/>
  <c r="K5" i="33"/>
  <c r="L5" i="33" s="1"/>
  <c r="K6" i="31"/>
  <c r="L6" i="31" s="1"/>
  <c r="K7" i="31"/>
  <c r="L7" i="31" s="1"/>
  <c r="K8" i="31"/>
  <c r="L8" i="31" s="1"/>
  <c r="K9" i="31"/>
  <c r="L9" i="31" s="1"/>
  <c r="K10" i="31"/>
  <c r="L10" i="31" s="1"/>
  <c r="K11" i="31"/>
  <c r="L11" i="31" s="1"/>
  <c r="K12" i="31"/>
  <c r="L12" i="31" s="1"/>
  <c r="K5" i="31"/>
  <c r="L5" i="31" s="1"/>
  <c r="K6" i="30"/>
  <c r="L6" i="30" s="1"/>
  <c r="K7" i="30"/>
  <c r="L7" i="30" s="1"/>
  <c r="K8" i="30"/>
  <c r="L8" i="30" s="1"/>
  <c r="K9" i="30"/>
  <c r="L9" i="30" s="1"/>
  <c r="K10" i="30"/>
  <c r="L10" i="30" s="1"/>
  <c r="K11" i="30"/>
  <c r="L11" i="30" s="1"/>
  <c r="K12" i="30"/>
  <c r="L12" i="30" s="1"/>
  <c r="K13" i="30"/>
  <c r="L13" i="30" s="1"/>
  <c r="K14" i="30"/>
  <c r="L14" i="30" s="1"/>
  <c r="K15" i="30"/>
  <c r="L15" i="30" s="1"/>
  <c r="K16" i="30"/>
  <c r="L16" i="30" s="1"/>
  <c r="K17" i="30"/>
  <c r="L17" i="30" s="1"/>
  <c r="K18" i="30"/>
  <c r="L18" i="30" s="1"/>
  <c r="K19" i="30"/>
  <c r="L19" i="30" s="1"/>
  <c r="K20" i="30"/>
  <c r="L20" i="30" s="1"/>
  <c r="K21" i="30"/>
  <c r="L21" i="30" s="1"/>
  <c r="K22" i="30"/>
  <c r="L22" i="30" s="1"/>
  <c r="K23" i="30"/>
  <c r="L23" i="30" s="1"/>
  <c r="K24" i="30"/>
  <c r="L24" i="30" s="1"/>
  <c r="K25" i="30"/>
  <c r="L25" i="30" s="1"/>
  <c r="K26" i="30"/>
  <c r="L26" i="30" s="1"/>
  <c r="K27" i="30"/>
  <c r="L27" i="30" s="1"/>
  <c r="K28" i="30"/>
  <c r="L28" i="30" s="1"/>
  <c r="K29" i="30"/>
  <c r="L29" i="30" s="1"/>
  <c r="K30" i="30"/>
  <c r="L30" i="30" s="1"/>
  <c r="K31" i="30"/>
  <c r="L31" i="30" s="1"/>
  <c r="K32" i="30"/>
  <c r="L32" i="30" s="1"/>
  <c r="K33" i="30"/>
  <c r="L33" i="30" s="1"/>
  <c r="K34" i="30"/>
  <c r="L34" i="30" s="1"/>
  <c r="K35" i="30"/>
  <c r="L35" i="30" s="1"/>
  <c r="K36" i="30"/>
  <c r="L36" i="30" s="1"/>
  <c r="K37" i="30"/>
  <c r="L37" i="30" s="1"/>
  <c r="K38" i="30"/>
  <c r="L38" i="30" s="1"/>
  <c r="K39" i="30"/>
  <c r="L39" i="30" s="1"/>
  <c r="K40" i="30"/>
  <c r="L40" i="30" s="1"/>
  <c r="K41" i="30"/>
  <c r="L41" i="30" s="1"/>
  <c r="K5" i="30"/>
  <c r="L5" i="30" s="1"/>
  <c r="K6" i="29"/>
  <c r="L6" i="29" s="1"/>
  <c r="K7" i="29"/>
  <c r="L7" i="29" s="1"/>
  <c r="K8" i="29"/>
  <c r="L8" i="29" s="1"/>
  <c r="K9" i="29"/>
  <c r="L9" i="29" s="1"/>
  <c r="K10" i="29"/>
  <c r="L10" i="29" s="1"/>
  <c r="K11" i="29"/>
  <c r="L11" i="29" s="1"/>
  <c r="K12" i="29"/>
  <c r="L12" i="29" s="1"/>
  <c r="K13" i="29"/>
  <c r="L13" i="29" s="1"/>
  <c r="K14" i="29"/>
  <c r="L14" i="29" s="1"/>
  <c r="K15" i="29"/>
  <c r="L15" i="29" s="1"/>
  <c r="K16" i="29"/>
  <c r="L16" i="29" s="1"/>
  <c r="K17" i="29"/>
  <c r="L17" i="29" s="1"/>
  <c r="K18" i="29"/>
  <c r="L18" i="29" s="1"/>
  <c r="K19" i="29"/>
  <c r="L19" i="29" s="1"/>
  <c r="K20" i="29"/>
  <c r="L20" i="29" s="1"/>
  <c r="K21" i="29"/>
  <c r="L21" i="29" s="1"/>
  <c r="K22" i="29"/>
  <c r="L22" i="29" s="1"/>
  <c r="K5" i="29"/>
  <c r="L5" i="29" s="1"/>
  <c r="K6" i="28"/>
  <c r="L6" i="28" s="1"/>
  <c r="K7" i="28"/>
  <c r="L7" i="28" s="1"/>
  <c r="K8" i="28"/>
  <c r="L8" i="28" s="1"/>
  <c r="K9" i="28"/>
  <c r="L9" i="28" s="1"/>
  <c r="K10" i="28"/>
  <c r="L10" i="28" s="1"/>
  <c r="K11" i="28"/>
  <c r="L11" i="28" s="1"/>
  <c r="K5" i="28"/>
  <c r="L5" i="28" s="1"/>
  <c r="K5" i="27"/>
  <c r="L5" i="27" s="1"/>
  <c r="K6" i="27"/>
  <c r="L6" i="27" s="1"/>
  <c r="K7" i="27"/>
  <c r="L7" i="27" s="1"/>
  <c r="K8" i="27"/>
  <c r="L8" i="27" s="1"/>
  <c r="K9" i="27"/>
  <c r="L9" i="27" s="1"/>
  <c r="K10" i="27"/>
  <c r="L10" i="27" s="1"/>
  <c r="K11" i="27"/>
  <c r="L11" i="27" s="1"/>
  <c r="K12" i="27"/>
  <c r="L12" i="27" s="1"/>
  <c r="K13" i="27"/>
  <c r="L13" i="27" s="1"/>
  <c r="K14" i="27"/>
  <c r="L14" i="27" s="1"/>
  <c r="K15" i="27"/>
  <c r="L15" i="27" s="1"/>
  <c r="K16" i="27"/>
  <c r="L16" i="27" s="1"/>
  <c r="K17" i="27"/>
  <c r="L17" i="27" s="1"/>
  <c r="K18" i="27"/>
  <c r="L18" i="27" s="1"/>
  <c r="K19" i="27"/>
  <c r="L19" i="27" s="1"/>
  <c r="K20" i="27"/>
  <c r="L20" i="27" s="1"/>
  <c r="K21" i="27"/>
  <c r="L21" i="27" s="1"/>
  <c r="K22" i="27"/>
  <c r="L22" i="27" s="1"/>
  <c r="K23" i="27"/>
  <c r="L23" i="27" s="1"/>
  <c r="K24" i="27"/>
  <c r="L24" i="27" s="1"/>
  <c r="K25" i="27"/>
  <c r="L25" i="27" s="1"/>
  <c r="K26" i="27"/>
  <c r="L26" i="27" s="1"/>
  <c r="K27" i="27"/>
  <c r="L27" i="27" s="1"/>
  <c r="K28" i="27"/>
  <c r="L28" i="27" s="1"/>
  <c r="K29" i="27"/>
  <c r="L29" i="27" s="1"/>
  <c r="K30" i="27"/>
  <c r="L30" i="27" s="1"/>
  <c r="K4" i="27"/>
  <c r="L4" i="27" s="1"/>
  <c r="K6" i="26"/>
  <c r="L6" i="26" s="1"/>
  <c r="K7" i="26"/>
  <c r="L7" i="26" s="1"/>
  <c r="K8" i="26"/>
  <c r="L8" i="26" s="1"/>
  <c r="K9" i="26"/>
  <c r="L9" i="26" s="1"/>
  <c r="K10" i="26"/>
  <c r="L10" i="26" s="1"/>
  <c r="K11" i="26"/>
  <c r="L11" i="26" s="1"/>
  <c r="K12" i="26"/>
  <c r="L12" i="26" s="1"/>
  <c r="K13" i="26"/>
  <c r="L13" i="26" s="1"/>
  <c r="K14" i="26"/>
  <c r="L14" i="26" s="1"/>
  <c r="K15" i="26"/>
  <c r="L15" i="26" s="1"/>
  <c r="K5" i="26"/>
  <c r="L5" i="26" s="1"/>
  <c r="K6" i="23"/>
  <c r="L6" i="23" s="1"/>
  <c r="K7" i="23"/>
  <c r="L7" i="23" s="1"/>
  <c r="K8" i="23"/>
  <c r="L8" i="23" s="1"/>
  <c r="K9" i="23"/>
  <c r="L9" i="23" s="1"/>
  <c r="K10" i="23"/>
  <c r="L10" i="23" s="1"/>
  <c r="K11" i="23"/>
  <c r="L11" i="23" s="1"/>
  <c r="K12" i="23"/>
  <c r="L12" i="23" s="1"/>
  <c r="K13" i="23"/>
  <c r="L13" i="23" s="1"/>
  <c r="K14" i="23"/>
  <c r="L14" i="23" s="1"/>
  <c r="K15" i="23"/>
  <c r="L15" i="23" s="1"/>
  <c r="K16" i="23"/>
  <c r="L16" i="23" s="1"/>
  <c r="K17" i="23"/>
  <c r="L17" i="23" s="1"/>
  <c r="K18" i="23"/>
  <c r="L18" i="23" s="1"/>
  <c r="K19" i="23"/>
  <c r="L19" i="23" s="1"/>
  <c r="K20" i="23"/>
  <c r="L20" i="23" s="1"/>
  <c r="K21" i="23"/>
  <c r="L21" i="23" s="1"/>
  <c r="K22" i="23"/>
  <c r="L22" i="23" s="1"/>
  <c r="K23" i="23"/>
  <c r="L23" i="23" s="1"/>
  <c r="K24" i="23"/>
  <c r="L24" i="23" s="1"/>
  <c r="K25" i="23"/>
  <c r="L25" i="23" s="1"/>
  <c r="K26" i="23"/>
  <c r="L26" i="23" s="1"/>
  <c r="K27" i="23"/>
  <c r="L27" i="23" s="1"/>
  <c r="K28" i="23"/>
  <c r="L28" i="23" s="1"/>
  <c r="K29" i="23"/>
  <c r="L29" i="23" s="1"/>
  <c r="K30" i="23"/>
  <c r="L30" i="23" s="1"/>
  <c r="L5" i="23"/>
  <c r="K6" i="21"/>
  <c r="L6" i="21" s="1"/>
  <c r="K7" i="21"/>
  <c r="L7" i="21" s="1"/>
  <c r="K8" i="21"/>
  <c r="L8" i="21" s="1"/>
  <c r="K9" i="21"/>
  <c r="L9" i="21" s="1"/>
  <c r="K10" i="21"/>
  <c r="L10" i="21" s="1"/>
  <c r="K11" i="21"/>
  <c r="L11" i="21" s="1"/>
  <c r="K12" i="21"/>
  <c r="L12" i="21" s="1"/>
  <c r="K13" i="21"/>
  <c r="L13" i="21" s="1"/>
  <c r="K14" i="21"/>
  <c r="L14" i="21" s="1"/>
  <c r="K15" i="21"/>
  <c r="L15" i="21" s="1"/>
  <c r="K16" i="21"/>
  <c r="L16" i="21" s="1"/>
  <c r="K17" i="21"/>
  <c r="L17" i="21" s="1"/>
  <c r="K18" i="21"/>
  <c r="L18" i="21" s="1"/>
  <c r="K19" i="21"/>
  <c r="L19" i="21" s="1"/>
  <c r="K20" i="21"/>
  <c r="L20" i="21" s="1"/>
  <c r="K5" i="21"/>
  <c r="L5" i="21" s="1"/>
  <c r="K6" i="20"/>
  <c r="L6" i="20" s="1"/>
  <c r="K7" i="20"/>
  <c r="L7" i="20" s="1"/>
  <c r="K8" i="20"/>
  <c r="L8" i="20" s="1"/>
  <c r="K9" i="20"/>
  <c r="L9" i="20" s="1"/>
  <c r="K10" i="20"/>
  <c r="L10" i="20" s="1"/>
  <c r="K11" i="20"/>
  <c r="L11" i="20" s="1"/>
  <c r="K12" i="20"/>
  <c r="L12" i="20" s="1"/>
  <c r="K13" i="20"/>
  <c r="L13" i="20" s="1"/>
  <c r="K14" i="20"/>
  <c r="L14" i="20" s="1"/>
  <c r="K15" i="20"/>
  <c r="L15" i="20" s="1"/>
  <c r="K5" i="20"/>
  <c r="L5" i="20" s="1"/>
  <c r="K6" i="19"/>
  <c r="L6" i="19" s="1"/>
  <c r="K7" i="19"/>
  <c r="L7" i="19" s="1"/>
  <c r="K8" i="19"/>
  <c r="L8" i="19" s="1"/>
  <c r="K9" i="19"/>
  <c r="L9" i="19" s="1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5" i="19"/>
  <c r="L5" i="19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5" i="18"/>
  <c r="L5" i="18" s="1"/>
  <c r="K5" i="15"/>
  <c r="L5" i="15" s="1"/>
  <c r="K6" i="15"/>
  <c r="L6" i="15" s="1"/>
  <c r="K7" i="15"/>
  <c r="L7" i="15" s="1"/>
  <c r="K8" i="15"/>
  <c r="L8" i="15" s="1"/>
  <c r="K9" i="15"/>
  <c r="L9" i="15" s="1"/>
  <c r="K10" i="15"/>
  <c r="L10" i="15" s="1"/>
  <c r="K11" i="15"/>
  <c r="L11" i="15" s="1"/>
  <c r="K12" i="15"/>
  <c r="L12" i="15" s="1"/>
  <c r="K13" i="15"/>
  <c r="L13" i="15" s="1"/>
  <c r="K14" i="15"/>
  <c r="L14" i="15" s="1"/>
  <c r="K15" i="15"/>
  <c r="L15" i="15" s="1"/>
  <c r="K16" i="15"/>
  <c r="L16" i="15" s="1"/>
  <c r="K17" i="15"/>
  <c r="L17" i="15" s="1"/>
  <c r="K18" i="15"/>
  <c r="L18" i="15" s="1"/>
  <c r="K19" i="15"/>
  <c r="L19" i="15" s="1"/>
  <c r="K20" i="15"/>
  <c r="L20" i="15" s="1"/>
  <c r="K21" i="15"/>
  <c r="L21" i="15" s="1"/>
  <c r="K22" i="15"/>
  <c r="L22" i="15" s="1"/>
  <c r="K23" i="15"/>
  <c r="L23" i="15" s="1"/>
  <c r="K24" i="15"/>
  <c r="L24" i="15" s="1"/>
  <c r="K25" i="15"/>
  <c r="L25" i="15" s="1"/>
  <c r="K26" i="15"/>
  <c r="L26" i="15" s="1"/>
  <c r="K27" i="15"/>
  <c r="L27" i="15" s="1"/>
  <c r="K28" i="15"/>
  <c r="L28" i="15" s="1"/>
  <c r="K29" i="15"/>
  <c r="L29" i="15" s="1"/>
  <c r="K30" i="15"/>
  <c r="L30" i="15" s="1"/>
  <c r="K31" i="15"/>
  <c r="L31" i="15" s="1"/>
  <c r="K32" i="15"/>
  <c r="L32" i="15" s="1"/>
  <c r="K33" i="15"/>
  <c r="L33" i="15" s="1"/>
  <c r="K34" i="15"/>
  <c r="L34" i="15" s="1"/>
  <c r="K35" i="15"/>
  <c r="L35" i="15" s="1"/>
  <c r="K36" i="15"/>
  <c r="L36" i="15" s="1"/>
  <c r="K37" i="15"/>
  <c r="L37" i="15" s="1"/>
  <c r="K38" i="15"/>
  <c r="L38" i="15" s="1"/>
  <c r="K39" i="15"/>
  <c r="L39" i="15" s="1"/>
  <c r="K40" i="15"/>
  <c r="L40" i="15" s="1"/>
  <c r="K41" i="15"/>
  <c r="L41" i="15" s="1"/>
  <c r="K42" i="15"/>
  <c r="L42" i="15" s="1"/>
  <c r="K43" i="15"/>
  <c r="L43" i="15" s="1"/>
  <c r="K44" i="15"/>
  <c r="L44" i="15" s="1"/>
  <c r="K45" i="15"/>
  <c r="L45" i="15" s="1"/>
  <c r="K46" i="15"/>
  <c r="L46" i="15" s="1"/>
  <c r="K47" i="15"/>
  <c r="L47" i="15" s="1"/>
  <c r="K48" i="15"/>
  <c r="L48" i="15" s="1"/>
  <c r="K49" i="15"/>
  <c r="L49" i="15" s="1"/>
  <c r="K50" i="15"/>
  <c r="L50" i="15" s="1"/>
  <c r="K51" i="15"/>
  <c r="L51" i="15" s="1"/>
  <c r="K52" i="15"/>
  <c r="L52" i="15" s="1"/>
  <c r="K53" i="15"/>
  <c r="L53" i="15" s="1"/>
  <c r="K54" i="15"/>
  <c r="L54" i="15" s="1"/>
  <c r="K55" i="15"/>
  <c r="L55" i="15" s="1"/>
  <c r="K56" i="15"/>
  <c r="L56" i="15" s="1"/>
  <c r="K57" i="15"/>
  <c r="L57" i="15" s="1"/>
  <c r="K58" i="15"/>
  <c r="L58" i="15" s="1"/>
  <c r="K59" i="15"/>
  <c r="L59" i="15" s="1"/>
  <c r="K60" i="15"/>
  <c r="L60" i="15" s="1"/>
  <c r="K61" i="15"/>
  <c r="L61" i="15" s="1"/>
  <c r="K62" i="15"/>
  <c r="L62" i="15" s="1"/>
  <c r="K63" i="15"/>
  <c r="L63" i="15" s="1"/>
  <c r="K64" i="15"/>
  <c r="L64" i="15" s="1"/>
  <c r="K65" i="15"/>
  <c r="L65" i="15" s="1"/>
  <c r="K66" i="15"/>
  <c r="L66" i="15" s="1"/>
  <c r="K67" i="15"/>
  <c r="L67" i="15" s="1"/>
  <c r="K68" i="15"/>
  <c r="L68" i="15" s="1"/>
  <c r="K69" i="15"/>
  <c r="L69" i="15" s="1"/>
  <c r="K70" i="15"/>
  <c r="L70" i="15" s="1"/>
  <c r="K71" i="15"/>
  <c r="L71" i="15" s="1"/>
  <c r="K72" i="15"/>
  <c r="L72" i="15" s="1"/>
  <c r="K5" i="14"/>
  <c r="L5" i="14" s="1"/>
  <c r="K6" i="14"/>
  <c r="L6" i="14" s="1"/>
  <c r="K7" i="14"/>
  <c r="L7" i="14" s="1"/>
  <c r="K8" i="14"/>
  <c r="L8" i="14" s="1"/>
  <c r="K9" i="14"/>
  <c r="L9" i="14" s="1"/>
  <c r="K10" i="14"/>
  <c r="L10" i="14" s="1"/>
  <c r="K11" i="14"/>
  <c r="L11" i="14" s="1"/>
  <c r="K12" i="14"/>
  <c r="L12" i="14" s="1"/>
  <c r="K13" i="14"/>
  <c r="L13" i="14" s="1"/>
  <c r="K14" i="14"/>
  <c r="L14" i="14" s="1"/>
  <c r="K15" i="14"/>
  <c r="L15" i="14" s="1"/>
  <c r="K16" i="14"/>
  <c r="L16" i="14" s="1"/>
  <c r="K17" i="14"/>
  <c r="L17" i="14" s="1"/>
  <c r="K18" i="14"/>
  <c r="L18" i="14" s="1"/>
  <c r="K19" i="14"/>
  <c r="L19" i="14" s="1"/>
  <c r="K20" i="14"/>
  <c r="L20" i="14" s="1"/>
  <c r="K21" i="14"/>
  <c r="L21" i="14" s="1"/>
  <c r="K22" i="14"/>
  <c r="L22" i="14" s="1"/>
  <c r="K23" i="14"/>
  <c r="L23" i="14" s="1"/>
  <c r="K24" i="14"/>
  <c r="L24" i="14" s="1"/>
  <c r="K25" i="14"/>
  <c r="L25" i="14" s="1"/>
  <c r="K26" i="14"/>
  <c r="L26" i="14" s="1"/>
  <c r="K27" i="14"/>
  <c r="L27" i="14" s="1"/>
  <c r="K28" i="14"/>
  <c r="L28" i="14" s="1"/>
  <c r="K29" i="14"/>
  <c r="L29" i="14" s="1"/>
  <c r="K30" i="14"/>
  <c r="L30" i="14" s="1"/>
  <c r="K31" i="14"/>
  <c r="L31" i="14" s="1"/>
  <c r="K32" i="14"/>
  <c r="L32" i="14" s="1"/>
  <c r="K33" i="14"/>
  <c r="L33" i="14" s="1"/>
  <c r="K34" i="14"/>
  <c r="L34" i="14" s="1"/>
  <c r="K35" i="14"/>
  <c r="L35" i="14" s="1"/>
  <c r="K36" i="14"/>
  <c r="L36" i="14" s="1"/>
  <c r="K37" i="14"/>
  <c r="L37" i="14" s="1"/>
  <c r="K38" i="14"/>
  <c r="L38" i="14" s="1"/>
  <c r="K39" i="14"/>
  <c r="L39" i="14" s="1"/>
  <c r="K40" i="14"/>
  <c r="L40" i="14" s="1"/>
  <c r="K41" i="14"/>
  <c r="L41" i="14" s="1"/>
  <c r="K42" i="14"/>
  <c r="L42" i="14" s="1"/>
  <c r="K43" i="14"/>
  <c r="L43" i="14" s="1"/>
  <c r="K44" i="14"/>
  <c r="L44" i="14" s="1"/>
  <c r="K45" i="14"/>
  <c r="L45" i="14" s="1"/>
  <c r="K46" i="14"/>
  <c r="L46" i="14" s="1"/>
  <c r="K47" i="14"/>
  <c r="L47" i="14" s="1"/>
  <c r="K48" i="14"/>
  <c r="L48" i="14" s="1"/>
  <c r="K49" i="14"/>
  <c r="L49" i="14" s="1"/>
  <c r="K50" i="14"/>
  <c r="L50" i="14" s="1"/>
  <c r="K51" i="14"/>
  <c r="L51" i="14" s="1"/>
  <c r="K52" i="14"/>
  <c r="L52" i="14" s="1"/>
  <c r="K53" i="14"/>
  <c r="L53" i="14" s="1"/>
  <c r="K54" i="14"/>
  <c r="L54" i="14" s="1"/>
  <c r="K55" i="14"/>
  <c r="L55" i="14" s="1"/>
  <c r="K56" i="14"/>
  <c r="L56" i="14" s="1"/>
  <c r="K57" i="14"/>
  <c r="L57" i="14" s="1"/>
  <c r="K58" i="14"/>
  <c r="L58" i="14" s="1"/>
  <c r="K59" i="14"/>
  <c r="L59" i="14" s="1"/>
  <c r="K60" i="14"/>
  <c r="L60" i="14" s="1"/>
  <c r="K61" i="14"/>
  <c r="L61" i="14" s="1"/>
  <c r="K62" i="14"/>
  <c r="L62" i="14" s="1"/>
  <c r="K63" i="14"/>
  <c r="L63" i="14" s="1"/>
  <c r="K64" i="14"/>
  <c r="L64" i="14" s="1"/>
  <c r="K65" i="14"/>
  <c r="L65" i="14" s="1"/>
  <c r="K66" i="14"/>
  <c r="L66" i="14" s="1"/>
  <c r="K67" i="14"/>
  <c r="L67" i="14" s="1"/>
  <c r="K68" i="14"/>
  <c r="L68" i="14" s="1"/>
  <c r="K69" i="14"/>
  <c r="L69" i="14" s="1"/>
  <c r="K70" i="14"/>
  <c r="L70" i="14" s="1"/>
  <c r="K71" i="14"/>
  <c r="L71" i="14" s="1"/>
  <c r="K72" i="14"/>
  <c r="L72" i="14" s="1"/>
  <c r="K5" i="12"/>
  <c r="L5" i="12" s="1"/>
  <c r="K6" i="12"/>
  <c r="L6" i="12" s="1"/>
  <c r="K7" i="12"/>
  <c r="L7" i="12" s="1"/>
  <c r="K8" i="12"/>
  <c r="L8" i="12" s="1"/>
  <c r="L9" i="12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5" i="11"/>
  <c r="L5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5" i="10"/>
  <c r="L5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11" i="9"/>
  <c r="L11" i="9" s="1"/>
  <c r="K12" i="9"/>
  <c r="L12" i="9" s="1"/>
  <c r="K5" i="8"/>
  <c r="L5" i="8" s="1"/>
  <c r="L6" i="8"/>
  <c r="K7" i="8"/>
  <c r="L7" i="8" s="1"/>
  <c r="K8" i="8"/>
  <c r="L8" i="8" s="1"/>
  <c r="K9" i="8"/>
  <c r="L9" i="8" s="1"/>
  <c r="K10" i="8"/>
  <c r="L10" i="8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L17" i="7"/>
  <c r="K5" i="6"/>
  <c r="L5" i="6" s="1"/>
  <c r="R38" i="49" l="1"/>
  <c r="J38" i="49"/>
  <c r="AA38" i="49"/>
  <c r="N38" i="49"/>
  <c r="M44" i="49"/>
  <c r="S44" i="49"/>
  <c r="O44" i="49"/>
  <c r="N44" i="49"/>
  <c r="D44" i="49"/>
  <c r="V44" i="49"/>
  <c r="H53" i="49"/>
  <c r="Q53" i="49"/>
  <c r="Y53" i="49"/>
  <c r="R53" i="49"/>
  <c r="M53" i="49"/>
  <c r="L44" i="49"/>
  <c r="P38" i="49"/>
  <c r="F38" i="49"/>
  <c r="F35" i="49"/>
  <c r="G35" i="49"/>
  <c r="T35" i="49"/>
  <c r="I35" i="49"/>
  <c r="S35" i="49"/>
  <c r="E35" i="49"/>
  <c r="H35" i="49"/>
  <c r="M35" i="49"/>
  <c r="W38" i="49"/>
  <c r="I38" i="49"/>
  <c r="B38" i="49"/>
  <c r="X38" i="49"/>
  <c r="L38" i="49"/>
  <c r="E38" i="49"/>
  <c r="M38" i="49"/>
  <c r="B35" i="49"/>
  <c r="P35" i="49"/>
  <c r="Z47" i="49"/>
  <c r="X47" i="49"/>
  <c r="B47" i="49"/>
  <c r="M47" i="49"/>
  <c r="U47" i="49"/>
  <c r="K47" i="49"/>
  <c r="L47" i="49"/>
  <c r="C47" i="49"/>
  <c r="I47" i="49"/>
  <c r="D47" i="49"/>
  <c r="N47" i="49"/>
  <c r="P47" i="49"/>
  <c r="T47" i="49"/>
  <c r="G47" i="49"/>
  <c r="F47" i="49"/>
  <c r="Y47" i="49"/>
  <c r="H47" i="49"/>
  <c r="E47" i="49"/>
  <c r="O47" i="49"/>
  <c r="S47" i="49"/>
  <c r="V47" i="49"/>
  <c r="Q47" i="49"/>
  <c r="R47" i="49"/>
  <c r="AA47" i="49"/>
  <c r="J47" i="49"/>
  <c r="W47" i="49"/>
  <c r="U50" i="49"/>
  <c r="D50" i="49"/>
  <c r="N50" i="49"/>
  <c r="I50" i="49"/>
  <c r="C50" i="49"/>
  <c r="Z50" i="49"/>
  <c r="X50" i="49"/>
  <c r="K50" i="49"/>
  <c r="M50" i="49"/>
  <c r="B50" i="49"/>
  <c r="L50" i="49"/>
  <c r="Q50" i="49"/>
  <c r="H50" i="49"/>
  <c r="O50" i="49"/>
  <c r="E50" i="49"/>
  <c r="J50" i="49"/>
  <c r="G50" i="49"/>
  <c r="S50" i="49"/>
  <c r="AA50" i="49"/>
  <c r="P50" i="49"/>
  <c r="V50" i="49"/>
  <c r="F50" i="49"/>
  <c r="Y50" i="49"/>
  <c r="R50" i="49"/>
  <c r="T50" i="49"/>
  <c r="W50" i="49"/>
  <c r="W35" i="49"/>
  <c r="X35" i="49"/>
  <c r="Z35" i="49"/>
  <c r="R35" i="49"/>
  <c r="AA35" i="49"/>
  <c r="J35" i="49"/>
  <c r="N35" i="49"/>
  <c r="O38" i="49"/>
  <c r="D38" i="49"/>
  <c r="U38" i="49"/>
  <c r="C38" i="49"/>
  <c r="Z38" i="49"/>
  <c r="H38" i="49"/>
  <c r="V35" i="49"/>
  <c r="C35" i="49"/>
  <c r="D50" i="41"/>
  <c r="D34" i="49"/>
  <c r="E34" i="49" s="1"/>
  <c r="U62" i="49"/>
  <c r="D62" i="49"/>
  <c r="I62" i="49"/>
  <c r="C62" i="49"/>
  <c r="M62" i="49"/>
  <c r="Z62" i="49"/>
  <c r="X62" i="49"/>
  <c r="K62" i="49"/>
  <c r="B62" i="49"/>
  <c r="L62" i="49"/>
  <c r="N62" i="49"/>
  <c r="Y62" i="49"/>
  <c r="F62" i="49"/>
  <c r="E62" i="49"/>
  <c r="J62" i="49"/>
  <c r="Q62" i="49"/>
  <c r="AA62" i="49"/>
  <c r="R62" i="49"/>
  <c r="T62" i="49"/>
  <c r="V62" i="49"/>
  <c r="H62" i="49"/>
  <c r="O62" i="49"/>
  <c r="S62" i="49"/>
  <c r="G62" i="49"/>
  <c r="P62" i="49"/>
  <c r="W62" i="49"/>
  <c r="O35" i="49"/>
  <c r="K35" i="49"/>
  <c r="Q35" i="49"/>
  <c r="D35" i="49"/>
  <c r="L35" i="49"/>
  <c r="U35" i="49"/>
  <c r="T38" i="49"/>
  <c r="V38" i="49"/>
  <c r="S38" i="49"/>
  <c r="G38" i="49"/>
  <c r="K38" i="49"/>
  <c r="Q38" i="49"/>
  <c r="G26" i="41"/>
  <c r="B26" i="41"/>
  <c r="G50" i="41"/>
  <c r="G56" i="41"/>
  <c r="G53" i="41"/>
  <c r="AA50" i="41"/>
  <c r="H50" i="41"/>
  <c r="E50" i="41"/>
  <c r="C50" i="41"/>
  <c r="E56" i="41"/>
  <c r="F53" i="41"/>
  <c r="B53" i="41"/>
  <c r="Y56" i="41"/>
  <c r="J53" i="41"/>
  <c r="C56" i="41"/>
  <c r="K53" i="41"/>
  <c r="T50" i="41"/>
  <c r="N50" i="41"/>
  <c r="B50" i="41"/>
  <c r="Y50" i="41"/>
  <c r="R50" i="41"/>
  <c r="Z50" i="41"/>
  <c r="X50" i="41"/>
  <c r="R56" i="41"/>
  <c r="V56" i="41"/>
  <c r="K56" i="41"/>
  <c r="I56" i="41"/>
  <c r="V53" i="41"/>
  <c r="E53" i="41"/>
  <c r="M53" i="41"/>
  <c r="U53" i="41"/>
  <c r="X53" i="41"/>
  <c r="S56" i="41"/>
  <c r="O56" i="41"/>
  <c r="D56" i="41"/>
  <c r="S53" i="41"/>
  <c r="Q53" i="41"/>
  <c r="O53" i="41"/>
  <c r="W53" i="41"/>
  <c r="I53" i="41"/>
  <c r="F56" i="41"/>
  <c r="AA56" i="41"/>
  <c r="W56" i="41"/>
  <c r="X56" i="41"/>
  <c r="P53" i="41"/>
  <c r="H53" i="41"/>
  <c r="R53" i="41"/>
  <c r="Z53" i="41"/>
  <c r="C53" i="41"/>
  <c r="J50" i="41"/>
  <c r="F50" i="41"/>
  <c r="S50" i="41"/>
  <c r="M50" i="41"/>
  <c r="I50" i="41"/>
  <c r="L50" i="41"/>
  <c r="V50" i="41"/>
  <c r="O50" i="41"/>
  <c r="Q50" i="41"/>
  <c r="P50" i="41"/>
  <c r="W50" i="41"/>
  <c r="K50" i="41"/>
  <c r="S26" i="41"/>
  <c r="X26" i="41"/>
  <c r="Q47" i="41"/>
  <c r="I47" i="41"/>
  <c r="Y71" i="41"/>
  <c r="E71" i="41"/>
  <c r="R47" i="41"/>
  <c r="N71" i="41"/>
  <c r="S71" i="41"/>
  <c r="W47" i="41"/>
  <c r="T53" i="41"/>
  <c r="Y53" i="41"/>
  <c r="AA53" i="41"/>
  <c r="N53" i="41"/>
  <c r="L53" i="41"/>
  <c r="H47" i="41"/>
  <c r="L47" i="41"/>
  <c r="P71" i="41"/>
  <c r="I71" i="41"/>
  <c r="W71" i="41"/>
  <c r="R71" i="41"/>
  <c r="X71" i="41"/>
  <c r="U71" i="41"/>
  <c r="D71" i="41"/>
  <c r="Q71" i="41"/>
  <c r="C71" i="41"/>
  <c r="G71" i="41"/>
  <c r="J71" i="41"/>
  <c r="T71" i="41"/>
  <c r="K71" i="41"/>
  <c r="O71" i="41"/>
  <c r="AA71" i="41"/>
  <c r="F71" i="41"/>
  <c r="L71" i="41"/>
  <c r="H71" i="41"/>
  <c r="B71" i="41"/>
  <c r="V71" i="41"/>
  <c r="AA47" i="41"/>
  <c r="P47" i="41"/>
  <c r="T47" i="41"/>
  <c r="N47" i="41"/>
  <c r="C47" i="41"/>
  <c r="Z47" i="41"/>
  <c r="Y47" i="41"/>
  <c r="V47" i="41"/>
  <c r="S47" i="41"/>
  <c r="E47" i="41"/>
  <c r="M47" i="41"/>
  <c r="K47" i="41"/>
  <c r="X47" i="41"/>
  <c r="O47" i="41"/>
  <c r="J47" i="41"/>
  <c r="G47" i="41"/>
  <c r="F47" i="41"/>
  <c r="B47" i="41"/>
  <c r="U47" i="41"/>
  <c r="H56" i="41"/>
  <c r="Q56" i="41"/>
  <c r="M56" i="41"/>
  <c r="Z56" i="41"/>
  <c r="B56" i="41"/>
  <c r="M71" i="41"/>
  <c r="H65" i="41"/>
  <c r="W65" i="41"/>
  <c r="L65" i="41"/>
  <c r="Y26" i="41"/>
  <c r="R26" i="41"/>
  <c r="M26" i="41"/>
  <c r="I26" i="41"/>
  <c r="D26" i="41"/>
  <c r="W26" i="41"/>
  <c r="P26" i="41"/>
  <c r="L26" i="41"/>
  <c r="H26" i="41"/>
  <c r="C26" i="41"/>
  <c r="AA26" i="41"/>
  <c r="U26" i="41"/>
  <c r="O26" i="41"/>
  <c r="K26" i="41"/>
  <c r="F26" i="41"/>
  <c r="Z26" i="41"/>
  <c r="T26" i="41"/>
  <c r="N26" i="41"/>
  <c r="J26" i="41"/>
  <c r="E26" i="41"/>
  <c r="Q26" i="41"/>
  <c r="T56" i="41"/>
  <c r="P56" i="41"/>
  <c r="J56" i="41"/>
  <c r="N56" i="41"/>
  <c r="U56" i="41"/>
  <c r="O65" i="41"/>
  <c r="D65" i="41"/>
  <c r="G65" i="41"/>
  <c r="T65" i="41"/>
  <c r="J65" i="41"/>
  <c r="Z65" i="41"/>
  <c r="U65" i="41"/>
  <c r="E41" i="41"/>
  <c r="X41" i="41"/>
  <c r="C77" i="41"/>
  <c r="Q65" i="41"/>
  <c r="F65" i="41"/>
  <c r="AA65" i="41"/>
  <c r="B65" i="41"/>
  <c r="I65" i="41"/>
  <c r="Q41" i="41"/>
  <c r="Z41" i="41"/>
  <c r="H77" i="41"/>
  <c r="G77" i="41"/>
  <c r="G41" i="41"/>
  <c r="B77" i="41"/>
  <c r="W77" i="41"/>
  <c r="E65" i="41"/>
  <c r="P65" i="41"/>
  <c r="N65" i="41"/>
  <c r="Y65" i="41"/>
  <c r="C65" i="41"/>
  <c r="N41" i="41"/>
  <c r="M77" i="41"/>
  <c r="V26" i="41"/>
  <c r="V65" i="41"/>
  <c r="S65" i="41"/>
  <c r="R65" i="41"/>
  <c r="M65" i="41"/>
  <c r="K65" i="41"/>
  <c r="T41" i="41"/>
  <c r="J41" i="41"/>
  <c r="F41" i="41"/>
  <c r="V41" i="41"/>
  <c r="I41" i="41"/>
  <c r="D41" i="41"/>
  <c r="L41" i="41"/>
  <c r="S77" i="41"/>
  <c r="P77" i="41"/>
  <c r="Z77" i="41"/>
  <c r="J77" i="41"/>
  <c r="X77" i="41"/>
  <c r="F77" i="41"/>
  <c r="K77" i="41"/>
  <c r="U44" i="41"/>
  <c r="I44" i="41"/>
  <c r="D44" i="41"/>
  <c r="K44" i="41"/>
  <c r="L44" i="41"/>
  <c r="Z44" i="41"/>
  <c r="B44" i="41"/>
  <c r="X44" i="41"/>
  <c r="C44" i="41"/>
  <c r="N44" i="41"/>
  <c r="M44" i="41"/>
  <c r="W44" i="41"/>
  <c r="E44" i="41"/>
  <c r="V44" i="41"/>
  <c r="T44" i="41"/>
  <c r="F44" i="41"/>
  <c r="AA44" i="41"/>
  <c r="S44" i="41"/>
  <c r="H44" i="41"/>
  <c r="O44" i="41"/>
  <c r="J44" i="41"/>
  <c r="R44" i="41"/>
  <c r="Y44" i="41"/>
  <c r="P44" i="41"/>
  <c r="G44" i="41"/>
  <c r="Q44" i="41"/>
  <c r="S41" i="41"/>
  <c r="Y41" i="41"/>
  <c r="R41" i="41"/>
  <c r="O41" i="41"/>
  <c r="K41" i="41"/>
  <c r="C41" i="41"/>
  <c r="T77" i="41"/>
  <c r="Y77" i="41"/>
  <c r="N77" i="41"/>
  <c r="Q77" i="41"/>
  <c r="V77" i="41"/>
  <c r="D77" i="41"/>
  <c r="I77" i="41"/>
  <c r="Z59" i="41"/>
  <c r="I59" i="41"/>
  <c r="D59" i="41"/>
  <c r="K59" i="41"/>
  <c r="U59" i="41"/>
  <c r="C59" i="41"/>
  <c r="Y59" i="41"/>
  <c r="L59" i="41"/>
  <c r="X59" i="41"/>
  <c r="B59" i="41"/>
  <c r="M59" i="41"/>
  <c r="N59" i="41"/>
  <c r="W59" i="41"/>
  <c r="AA59" i="41"/>
  <c r="E59" i="41"/>
  <c r="R59" i="41"/>
  <c r="Q59" i="41"/>
  <c r="T59" i="41"/>
  <c r="F59" i="41"/>
  <c r="J59" i="41"/>
  <c r="O59" i="41"/>
  <c r="H59" i="41"/>
  <c r="S59" i="41"/>
  <c r="P59" i="41"/>
  <c r="V59" i="41"/>
  <c r="G59" i="41"/>
  <c r="Y62" i="41"/>
  <c r="D62" i="41"/>
  <c r="C62" i="41"/>
  <c r="F62" i="41"/>
  <c r="B62" i="41"/>
  <c r="U62" i="41"/>
  <c r="K62" i="41"/>
  <c r="L62" i="41"/>
  <c r="Z62" i="41"/>
  <c r="X62" i="41"/>
  <c r="I62" i="41"/>
  <c r="W62" i="41"/>
  <c r="M62" i="41"/>
  <c r="N62" i="41"/>
  <c r="H62" i="41"/>
  <c r="P62" i="41"/>
  <c r="S62" i="41"/>
  <c r="J62" i="41"/>
  <c r="E62" i="41"/>
  <c r="V62" i="41"/>
  <c r="G62" i="41"/>
  <c r="Q62" i="41"/>
  <c r="AA62" i="41"/>
  <c r="T62" i="41"/>
  <c r="O62" i="41"/>
  <c r="R62" i="41"/>
  <c r="H41" i="41"/>
  <c r="P41" i="41"/>
  <c r="AA41" i="41"/>
  <c r="M41" i="41"/>
  <c r="B41" i="41"/>
  <c r="U41" i="41"/>
  <c r="R77" i="41"/>
  <c r="AA77" i="41"/>
  <c r="E77" i="41"/>
  <c r="O77" i="41"/>
  <c r="L77" i="41"/>
  <c r="U74" i="41"/>
  <c r="B74" i="41"/>
  <c r="Z74" i="41"/>
  <c r="C74" i="41"/>
  <c r="Y74" i="41"/>
  <c r="V74" i="41"/>
  <c r="P74" i="41"/>
  <c r="E74" i="41"/>
  <c r="M74" i="41"/>
  <c r="L74" i="41"/>
  <c r="AA74" i="41"/>
  <c r="N74" i="41"/>
  <c r="G74" i="41"/>
  <c r="D74" i="41"/>
  <c r="X74" i="41"/>
  <c r="O74" i="41"/>
  <c r="K74" i="41"/>
  <c r="I74" i="41"/>
  <c r="H74" i="41"/>
  <c r="Q74" i="41"/>
  <c r="W74" i="41"/>
  <c r="S74" i="41"/>
  <c r="F74" i="41"/>
  <c r="J74" i="41"/>
  <c r="T74" i="41"/>
  <c r="R74" i="41"/>
  <c r="AA68" i="41"/>
  <c r="U68" i="41"/>
  <c r="O68" i="41"/>
  <c r="E68" i="41"/>
  <c r="I68" i="41"/>
  <c r="B68" i="41"/>
  <c r="D68" i="41"/>
  <c r="C68" i="41"/>
  <c r="M68" i="41"/>
  <c r="V68" i="41"/>
  <c r="Y68" i="41"/>
  <c r="K68" i="41"/>
  <c r="G68" i="41"/>
  <c r="L68" i="41"/>
  <c r="Z68" i="41"/>
  <c r="X68" i="41"/>
  <c r="W68" i="41"/>
  <c r="N68" i="41"/>
  <c r="S68" i="41"/>
  <c r="J68" i="41"/>
  <c r="H68" i="41"/>
  <c r="P68" i="41"/>
  <c r="F68" i="41"/>
  <c r="R68" i="41"/>
  <c r="Q68" i="41"/>
  <c r="T68" i="41"/>
  <c r="S32" i="41"/>
  <c r="Y38" i="41"/>
  <c r="J38" i="41"/>
  <c r="V38" i="41"/>
  <c r="O38" i="41"/>
  <c r="AA38" i="41"/>
  <c r="W38" i="41"/>
  <c r="U38" i="41"/>
  <c r="G38" i="41"/>
  <c r="C38" i="41"/>
  <c r="Q38" i="41"/>
  <c r="K38" i="41"/>
  <c r="R38" i="41"/>
  <c r="B38" i="41"/>
  <c r="D38" i="41"/>
  <c r="T38" i="41"/>
  <c r="M38" i="41"/>
  <c r="N38" i="41"/>
  <c r="I38" i="41"/>
  <c r="L38" i="41"/>
  <c r="Z38" i="41"/>
  <c r="X38" i="41"/>
  <c r="S38" i="41"/>
  <c r="P38" i="41"/>
  <c r="F38" i="41"/>
  <c r="E38" i="41"/>
  <c r="U35" i="41"/>
  <c r="R35" i="41"/>
  <c r="M35" i="41"/>
  <c r="N35" i="41"/>
  <c r="Z35" i="41"/>
  <c r="P35" i="41"/>
  <c r="D35" i="41"/>
  <c r="H35" i="41"/>
  <c r="T35" i="41"/>
  <c r="E35" i="41"/>
  <c r="G35" i="41"/>
  <c r="L35" i="41"/>
  <c r="J35" i="41"/>
  <c r="B35" i="41"/>
  <c r="O35" i="41"/>
  <c r="I35" i="41"/>
  <c r="Y35" i="41"/>
  <c r="Q35" i="41"/>
  <c r="F35" i="41"/>
  <c r="V35" i="41"/>
  <c r="K35" i="41"/>
  <c r="C35" i="41"/>
  <c r="AA35" i="41"/>
  <c r="S35" i="41"/>
  <c r="X35" i="41"/>
  <c r="S29" i="41"/>
  <c r="V29" i="41"/>
  <c r="AA29" i="41"/>
  <c r="E29" i="41"/>
  <c r="B29" i="41"/>
  <c r="I29" i="41"/>
  <c r="Q29" i="41"/>
  <c r="P29" i="41"/>
  <c r="N29" i="41"/>
  <c r="T29" i="41"/>
  <c r="W29" i="41"/>
  <c r="G29" i="41"/>
  <c r="X29" i="41"/>
  <c r="M29" i="41"/>
  <c r="C29" i="41"/>
  <c r="H29" i="41"/>
  <c r="D29" i="41"/>
  <c r="R29" i="41"/>
  <c r="F29" i="41"/>
  <c r="Z29" i="41"/>
  <c r="Y29" i="41"/>
  <c r="L29" i="41"/>
  <c r="O29" i="41"/>
  <c r="J29" i="41"/>
  <c r="K29" i="41"/>
  <c r="U29" i="41"/>
  <c r="L2" i="33"/>
  <c r="L2" i="19"/>
  <c r="L2" i="38"/>
  <c r="L2" i="34"/>
  <c r="L2" i="31"/>
  <c r="L2" i="30"/>
  <c r="L2" i="29"/>
  <c r="L2" i="28"/>
  <c r="L2" i="27"/>
  <c r="L2" i="26"/>
  <c r="L2" i="23"/>
  <c r="L2" i="21"/>
  <c r="L2" i="20"/>
  <c r="L2" i="18"/>
  <c r="L2" i="15"/>
  <c r="L2" i="14"/>
  <c r="L2" i="12"/>
  <c r="L2" i="11"/>
  <c r="L2" i="10"/>
  <c r="L2" i="9"/>
  <c r="L2" i="8"/>
  <c r="L2" i="7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5" i="4"/>
  <c r="L5" i="4" s="1"/>
  <c r="F34" i="49" l="1"/>
  <c r="M32" i="49" s="1"/>
  <c r="N32" i="49"/>
  <c r="T32" i="49"/>
  <c r="D32" i="49"/>
  <c r="V32" i="49"/>
  <c r="S32" i="49"/>
  <c r="Z32" i="49"/>
  <c r="L32" i="49"/>
  <c r="H32" i="49"/>
  <c r="Y32" i="49"/>
  <c r="Z32" i="41"/>
  <c r="F32" i="41"/>
  <c r="P32" i="41"/>
  <c r="B32" i="41"/>
  <c r="H32" i="41"/>
  <c r="Q32" i="41"/>
  <c r="G32" i="41"/>
  <c r="E32" i="41"/>
  <c r="D32" i="41"/>
  <c r="C32" i="41"/>
  <c r="L32" i="41"/>
  <c r="W32" i="41"/>
  <c r="U32" i="41"/>
  <c r="J32" i="41"/>
  <c r="R32" i="41"/>
  <c r="Y32" i="41"/>
  <c r="I32" i="41"/>
  <c r="M32" i="41"/>
  <c r="O32" i="41"/>
  <c r="AA32" i="41"/>
  <c r="N32" i="41"/>
  <c r="V32" i="41"/>
  <c r="K32" i="41"/>
  <c r="X32" i="41"/>
  <c r="T32" i="41"/>
  <c r="L2" i="6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" i="3"/>
  <c r="L6" i="3" s="1"/>
  <c r="K7" i="3"/>
  <c r="L7" i="3" s="1"/>
  <c r="L8" i="3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XFD1048550" i="3"/>
  <c r="XFD1048551" i="3"/>
  <c r="XFD1048552" i="3"/>
  <c r="XFD1048553" i="3"/>
  <c r="XFD1048554" i="3"/>
  <c r="XFD1048555" i="3"/>
  <c r="XFD1048556" i="3"/>
  <c r="XFD1048557" i="3"/>
  <c r="XFD1048558" i="3"/>
  <c r="XFD1048559" i="3"/>
  <c r="XFD1048560" i="3"/>
  <c r="XFD1048561" i="3"/>
  <c r="XFD1048562" i="3"/>
  <c r="XFD1048563" i="3"/>
  <c r="XFD1048564" i="3"/>
  <c r="XFD1048565" i="3"/>
  <c r="XFD1048566" i="3"/>
  <c r="XFD1048567" i="3"/>
  <c r="XFD1048568" i="3"/>
  <c r="XFD1048569" i="3"/>
  <c r="XFD1048570" i="3"/>
  <c r="XFD1048571" i="3"/>
  <c r="XFD1048572" i="3"/>
  <c r="XFD1048573" i="3"/>
  <c r="XFD1048574" i="3"/>
  <c r="XFD1048575" i="3"/>
  <c r="D5" i="38"/>
  <c r="D6" i="38"/>
  <c r="D7" i="38"/>
  <c r="D8" i="38"/>
  <c r="D9" i="38"/>
  <c r="D10" i="38"/>
  <c r="D11" i="38"/>
  <c r="D12" i="38"/>
  <c r="D13" i="38"/>
  <c r="D14" i="38"/>
  <c r="D15" i="38"/>
  <c r="D16" i="38"/>
  <c r="D4" i="38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4" i="33"/>
  <c r="D5" i="31"/>
  <c r="D6" i="31"/>
  <c r="D7" i="31"/>
  <c r="D8" i="31"/>
  <c r="D9" i="31"/>
  <c r="D10" i="31"/>
  <c r="D11" i="31"/>
  <c r="D4" i="31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4" i="29"/>
  <c r="D5" i="28"/>
  <c r="D6" i="28"/>
  <c r="D7" i="28"/>
  <c r="D8" i="28"/>
  <c r="D9" i="28"/>
  <c r="D10" i="28"/>
  <c r="D4" i="28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4" i="27"/>
  <c r="D5" i="26"/>
  <c r="D6" i="26"/>
  <c r="D7" i="26"/>
  <c r="D8" i="26"/>
  <c r="D9" i="26"/>
  <c r="D10" i="26"/>
  <c r="D11" i="26"/>
  <c r="D12" i="26"/>
  <c r="D13" i="26"/>
  <c r="D14" i="26"/>
  <c r="D4" i="26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4" i="23"/>
  <c r="D5" i="20"/>
  <c r="D6" i="20"/>
  <c r="D7" i="20"/>
  <c r="D8" i="20"/>
  <c r="D9" i="20"/>
  <c r="D10" i="20"/>
  <c r="D11" i="20"/>
  <c r="D12" i="20"/>
  <c r="D13" i="20"/>
  <c r="D14" i="20"/>
  <c r="D4" i="20"/>
  <c r="D5" i="19"/>
  <c r="D6" i="19"/>
  <c r="D7" i="19"/>
  <c r="D8" i="19"/>
  <c r="D9" i="19"/>
  <c r="D10" i="19"/>
  <c r="D11" i="19"/>
  <c r="D12" i="19"/>
  <c r="D13" i="19"/>
  <c r="D14" i="19"/>
  <c r="D4" i="19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6" i="12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4" i="1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4" i="6"/>
  <c r="P32" i="49" l="1"/>
  <c r="Q32" i="49"/>
  <c r="K32" i="49"/>
  <c r="R32" i="49"/>
  <c r="W32" i="49"/>
  <c r="E32" i="49"/>
  <c r="U32" i="49"/>
  <c r="J32" i="49"/>
  <c r="B32" i="49"/>
  <c r="AA32" i="49"/>
  <c r="C32" i="49"/>
  <c r="F32" i="49"/>
  <c r="X32" i="49"/>
  <c r="O32" i="49"/>
  <c r="I32" i="49"/>
  <c r="G32" i="49"/>
  <c r="L2" i="3"/>
  <c r="L2" i="4" l="1"/>
  <c r="D5" i="18"/>
  <c r="D6" i="18"/>
  <c r="D7" i="18"/>
  <c r="D8" i="18"/>
  <c r="D9" i="18"/>
  <c r="D10" i="18"/>
  <c r="D11" i="18"/>
  <c r="D4" i="18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4" i="1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4" i="4"/>
  <c r="E4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21" i="3" s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3" s="1"/>
  <c r="D38" i="3"/>
  <c r="D39" i="3"/>
  <c r="D40" i="3"/>
  <c r="D41" i="3"/>
  <c r="D5" i="3"/>
  <c r="E5" i="3" s="1"/>
  <c r="E60" i="14" l="1"/>
  <c r="E44" i="14"/>
  <c r="E8" i="14"/>
  <c r="E16" i="15"/>
  <c r="E4" i="14"/>
  <c r="E68" i="14"/>
  <c r="E64" i="14"/>
  <c r="E56" i="14"/>
  <c r="E52" i="14"/>
  <c r="E48" i="14"/>
  <c r="E40" i="14"/>
  <c r="E36" i="14"/>
  <c r="E32" i="14"/>
  <c r="E28" i="14"/>
  <c r="E24" i="14"/>
  <c r="E20" i="14"/>
  <c r="E16" i="14"/>
  <c r="E12" i="14"/>
  <c r="E4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2" i="15"/>
  <c r="E8" i="15"/>
  <c r="E4" i="18"/>
  <c r="E8" i="18"/>
  <c r="E71" i="14"/>
  <c r="E67" i="14"/>
  <c r="E63" i="14"/>
  <c r="E59" i="14"/>
  <c r="E55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E71" i="15"/>
  <c r="E67" i="15"/>
  <c r="E63" i="15"/>
  <c r="E59" i="15"/>
  <c r="E55" i="15"/>
  <c r="E51" i="15"/>
  <c r="E47" i="15"/>
  <c r="E43" i="15"/>
  <c r="E39" i="15"/>
  <c r="E35" i="15"/>
  <c r="E31" i="15"/>
  <c r="E27" i="15"/>
  <c r="E23" i="15"/>
  <c r="E19" i="15"/>
  <c r="E15" i="15"/>
  <c r="E11" i="15"/>
  <c r="E7" i="15"/>
  <c r="E11" i="18"/>
  <c r="E7" i="18"/>
  <c r="E69" i="14"/>
  <c r="E65" i="14"/>
  <c r="E61" i="14"/>
  <c r="E57" i="14"/>
  <c r="E53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69" i="15"/>
  <c r="E65" i="15"/>
  <c r="E61" i="15"/>
  <c r="E57" i="15"/>
  <c r="E53" i="15"/>
  <c r="E49" i="15"/>
  <c r="E45" i="15"/>
  <c r="E41" i="15"/>
  <c r="E37" i="15"/>
  <c r="E33" i="15"/>
  <c r="E29" i="15"/>
  <c r="E25" i="15"/>
  <c r="E21" i="15"/>
  <c r="E17" i="15"/>
  <c r="E13" i="15"/>
  <c r="E9" i="15"/>
  <c r="E5" i="15"/>
  <c r="E9" i="18"/>
  <c r="E5" i="18"/>
  <c r="E70" i="14"/>
  <c r="E66" i="14"/>
  <c r="E62" i="14"/>
  <c r="E58" i="14"/>
  <c r="E54" i="14"/>
  <c r="E50" i="14"/>
  <c r="E46" i="14"/>
  <c r="E42" i="14"/>
  <c r="E38" i="14"/>
  <c r="E34" i="14"/>
  <c r="E30" i="14"/>
  <c r="E26" i="14"/>
  <c r="E22" i="14"/>
  <c r="E18" i="14"/>
  <c r="E14" i="14"/>
  <c r="E10" i="14"/>
  <c r="E6" i="14"/>
  <c r="E70" i="15"/>
  <c r="E66" i="15"/>
  <c r="E62" i="15"/>
  <c r="E58" i="15"/>
  <c r="E54" i="15"/>
  <c r="E50" i="15"/>
  <c r="E46" i="15"/>
  <c r="E42" i="15"/>
  <c r="E38" i="15"/>
  <c r="E34" i="15"/>
  <c r="E30" i="15"/>
  <c r="E26" i="15"/>
  <c r="E22" i="15"/>
  <c r="E18" i="15"/>
  <c r="E14" i="15"/>
  <c r="E10" i="15"/>
  <c r="E6" i="15"/>
  <c r="E10" i="18"/>
  <c r="E6" i="18"/>
  <c r="E41" i="3"/>
  <c r="E29" i="3"/>
  <c r="E17" i="3"/>
  <c r="E30" i="3"/>
  <c r="E40" i="3"/>
  <c r="E39" i="3"/>
  <c r="E27" i="3"/>
  <c r="E15" i="3"/>
  <c r="E16" i="3"/>
  <c r="E38" i="3"/>
  <c r="E26" i="3"/>
  <c r="E14" i="3"/>
  <c r="E18" i="3"/>
  <c r="E28" i="3"/>
  <c r="E25" i="3"/>
  <c r="E13" i="3"/>
  <c r="E24" i="3"/>
  <c r="E12" i="3"/>
  <c r="E36" i="3"/>
  <c r="E35" i="3"/>
  <c r="E23" i="3"/>
  <c r="E11" i="3"/>
  <c r="E6" i="3"/>
  <c r="E10" i="3"/>
  <c r="E33" i="3"/>
  <c r="E9" i="3"/>
  <c r="E22" i="3"/>
  <c r="E32" i="3"/>
  <c r="E20" i="3"/>
  <c r="E8" i="3"/>
  <c r="E34" i="3"/>
  <c r="E31" i="3"/>
  <c r="E19" i="3"/>
  <c r="E7" i="3"/>
  <c r="B5" i="38"/>
  <c r="B6" i="38"/>
  <c r="B7" i="38"/>
  <c r="B8" i="38"/>
  <c r="B9" i="38"/>
  <c r="B10" i="38"/>
  <c r="B11" i="38"/>
  <c r="B12" i="38"/>
  <c r="B13" i="38"/>
  <c r="B14" i="38"/>
  <c r="B15" i="38"/>
  <c r="B16" i="38"/>
  <c r="B4" i="38"/>
  <c r="B5" i="37" l="1"/>
  <c r="B6" i="37"/>
  <c r="B7" i="37"/>
  <c r="B8" i="37"/>
  <c r="B9" i="37"/>
  <c r="B10" i="37"/>
  <c r="B11" i="37"/>
  <c r="B12" i="37"/>
  <c r="B13" i="37"/>
  <c r="B4" i="37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4" i="34"/>
  <c r="E26" i="34" l="1"/>
  <c r="E22" i="34"/>
  <c r="E18" i="34"/>
  <c r="E14" i="34"/>
  <c r="E10" i="34"/>
  <c r="E6" i="34"/>
  <c r="E25" i="34"/>
  <c r="E17" i="34"/>
  <c r="E9" i="34"/>
  <c r="E28" i="34"/>
  <c r="E24" i="34"/>
  <c r="E20" i="34"/>
  <c r="E16" i="34"/>
  <c r="E12" i="34"/>
  <c r="E8" i="34"/>
  <c r="E30" i="34"/>
  <c r="E29" i="34"/>
  <c r="E21" i="34"/>
  <c r="E13" i="34"/>
  <c r="E5" i="34"/>
  <c r="E4" i="34"/>
  <c r="E27" i="34"/>
  <c r="E23" i="34"/>
  <c r="E19" i="34"/>
  <c r="E15" i="34"/>
  <c r="E11" i="34"/>
  <c r="E7" i="34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4" i="33"/>
  <c r="B5" i="31"/>
  <c r="B6" i="31"/>
  <c r="B7" i="31"/>
  <c r="B8" i="31"/>
  <c r="B9" i="31"/>
  <c r="B10" i="31"/>
  <c r="B11" i="31"/>
  <c r="B4" i="31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" i="30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4" i="29"/>
  <c r="B5" i="28"/>
  <c r="B6" i="28"/>
  <c r="B7" i="28"/>
  <c r="B8" i="28"/>
  <c r="B9" i="28"/>
  <c r="B10" i="28"/>
  <c r="B4" i="28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4" i="27"/>
  <c r="B5" i="26" l="1"/>
  <c r="B6" i="26"/>
  <c r="B7" i="26"/>
  <c r="B8" i="26"/>
  <c r="B9" i="26"/>
  <c r="B10" i="26"/>
  <c r="B11" i="26"/>
  <c r="B12" i="26"/>
  <c r="B13" i="26"/>
  <c r="B14" i="26"/>
  <c r="B4" i="26"/>
  <c r="B5" i="23" l="1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4" i="23"/>
  <c r="D4" i="7"/>
  <c r="E4" i="7" s="1"/>
  <c r="F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4" i="21"/>
  <c r="B5" i="20"/>
  <c r="B6" i="20"/>
  <c r="B7" i="20"/>
  <c r="B8" i="20"/>
  <c r="B9" i="20"/>
  <c r="B10" i="20"/>
  <c r="B11" i="20"/>
  <c r="B12" i="20"/>
  <c r="B13" i="20"/>
  <c r="B14" i="20"/>
  <c r="B4" i="20"/>
  <c r="B5" i="19"/>
  <c r="B6" i="19"/>
  <c r="B7" i="19"/>
  <c r="B8" i="19"/>
  <c r="B9" i="19"/>
  <c r="B10" i="19"/>
  <c r="B11" i="19"/>
  <c r="B12" i="19"/>
  <c r="B13" i="19"/>
  <c r="B14" i="19"/>
  <c r="B4" i="19"/>
  <c r="B5" i="18"/>
  <c r="B6" i="18"/>
  <c r="B7" i="18"/>
  <c r="B8" i="18"/>
  <c r="B9" i="18"/>
  <c r="B10" i="18"/>
  <c r="B11" i="18"/>
  <c r="B4" i="18"/>
  <c r="F16" i="7" l="1"/>
  <c r="F12" i="7"/>
  <c r="F8" i="7"/>
  <c r="F15" i="7"/>
  <c r="F14" i="7"/>
  <c r="F10" i="7"/>
  <c r="F6" i="7"/>
  <c r="F11" i="7"/>
  <c r="F7" i="7"/>
  <c r="F13" i="7"/>
  <c r="F9" i="7"/>
  <c r="F5" i="7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4" i="12"/>
  <c r="B5" i="10"/>
  <c r="B6" i="10"/>
  <c r="B7" i="10"/>
  <c r="B8" i="10"/>
  <c r="B9" i="10"/>
  <c r="B10" i="10"/>
  <c r="B11" i="10"/>
  <c r="B12" i="10"/>
  <c r="B13" i="10"/>
  <c r="B14" i="10"/>
  <c r="B15" i="10"/>
  <c r="B16" i="10"/>
  <c r="B4" i="10"/>
  <c r="B5" i="9" l="1"/>
  <c r="B6" i="9"/>
  <c r="B7" i="9"/>
  <c r="B8" i="9"/>
  <c r="B9" i="9"/>
  <c r="B10" i="9"/>
  <c r="B11" i="9"/>
  <c r="B4" i="9"/>
  <c r="B5" i="8" l="1"/>
  <c r="B6" i="8"/>
  <c r="B7" i="8"/>
  <c r="B8" i="8"/>
  <c r="B9" i="8"/>
  <c r="B4" i="8"/>
  <c r="B5" i="7" l="1"/>
  <c r="B6" i="7"/>
  <c r="B7" i="7"/>
  <c r="B8" i="7"/>
  <c r="B9" i="7"/>
  <c r="B10" i="7"/>
  <c r="B11" i="7"/>
  <c r="B12" i="7"/>
  <c r="B13" i="7"/>
  <c r="B14" i="7"/>
  <c r="B15" i="7"/>
  <c r="B16" i="7"/>
  <c r="B4" i="7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4" i="6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4" i="4"/>
</calcChain>
</file>

<file path=xl/sharedStrings.xml><?xml version="1.0" encoding="utf-8"?>
<sst xmlns="http://schemas.openxmlformats.org/spreadsheetml/2006/main" count="947" uniqueCount="267">
  <si>
    <t>File Number</t>
  </si>
  <si>
    <t>Source/Ref</t>
  </si>
  <si>
    <t>DOI</t>
  </si>
  <si>
    <t>_001</t>
  </si>
  <si>
    <t>_002</t>
  </si>
  <si>
    <t>_003</t>
  </si>
  <si>
    <t>_004</t>
  </si>
  <si>
    <t>_005</t>
  </si>
  <si>
    <t>_008</t>
  </si>
  <si>
    <t>_009</t>
  </si>
  <si>
    <t>_012</t>
  </si>
  <si>
    <t>_013</t>
  </si>
  <si>
    <t>_015</t>
  </si>
  <si>
    <t>_016</t>
  </si>
  <si>
    <t>Gas [T(K)]</t>
  </si>
  <si>
    <t>CO2 [298], N2 [77]</t>
  </si>
  <si>
    <t>&gt; bar</t>
  </si>
  <si>
    <t>Pressure (kPa)</t>
  </si>
  <si>
    <t>Q (cm^3/g)</t>
  </si>
  <si>
    <t>Q (mmol/g)</t>
  </si>
  <si>
    <t>CO2 Properties:</t>
  </si>
  <si>
    <t>Pressure (bar)</t>
  </si>
  <si>
    <t xml:space="preserve">Rui Li et al. </t>
  </si>
  <si>
    <t>https://doi.org/10.1002/adma.201400428</t>
  </si>
  <si>
    <t>-</t>
  </si>
  <si>
    <t>Comments</t>
  </si>
  <si>
    <t xml:space="preserve">Digitalised CO2 isotherm myself </t>
  </si>
  <si>
    <t>CO2 [295], N2 [77]</t>
  </si>
  <si>
    <t>Arnau Carné-Sánchez et al.</t>
  </si>
  <si>
    <t>https://doi.org/10.1002/adma.201403827</t>
  </si>
  <si>
    <t>6, 1</t>
  </si>
  <si>
    <t>saturation pressure (298K)</t>
  </si>
  <si>
    <t xml:space="preserve">Digitalised N2 isotherm myself </t>
  </si>
  <si>
    <t xml:space="preserve">7, - </t>
  </si>
  <si>
    <t>https://doi.org/10.1002/aic.15837</t>
  </si>
  <si>
    <r>
      <t xml:space="preserve">CO2 [303], </t>
    </r>
    <r>
      <rPr>
        <i/>
        <sz val="11"/>
        <color theme="1"/>
        <rFont val="Calibri"/>
        <family val="2"/>
        <scheme val="minor"/>
      </rPr>
      <t>N2</t>
    </r>
  </si>
  <si>
    <t>https://doi.org/10.1002/cssc.201100716</t>
  </si>
  <si>
    <t>pressure (bar)</t>
  </si>
  <si>
    <t>Q (mol/m^3)</t>
  </si>
  <si>
    <t>4, -</t>
  </si>
  <si>
    <t>Cu-BTC Properties:</t>
  </si>
  <si>
    <t>NIST Website</t>
  </si>
  <si>
    <t>PV Reported (cm^3/g)</t>
  </si>
  <si>
    <t>https://adsorption.nist.gov/isodb/index.php?DOI=10.1002/adma.201400428#biblio</t>
  </si>
  <si>
    <t>https://adsorption.nist.gov/isodb/index.php?DOI=10.1002/adma.201403827#biblio</t>
  </si>
  <si>
    <t>https://adsorption.nist.gov/isodb/index.php?DOI=10.1002/Aic.14467#biblio</t>
  </si>
  <si>
    <t>https://adsorption.nist.gov/isodb/index.php?DOI=10.1002/aic.15837#biblio</t>
  </si>
  <si>
    <t>https://adsorption.nist.gov/isodb/index.php?DOI=10.1002/cssc.201100716#biblio</t>
  </si>
  <si>
    <r>
      <t xml:space="preserve">CO2 [298], </t>
    </r>
    <r>
      <rPr>
        <i/>
        <sz val="11"/>
        <color theme="1"/>
        <rFont val="Calibri"/>
        <family val="2"/>
        <scheme val="minor"/>
      </rPr>
      <t>N2</t>
    </r>
  </si>
  <si>
    <t>https://adsorption.nist.gov/isodb/index.php?DOI=10.1007/s10450-013-9527-2#biblio</t>
  </si>
  <si>
    <t>50, -</t>
  </si>
  <si>
    <t>J. Rother et al.</t>
  </si>
  <si>
    <t>Gerhard D. Pirngruber et al.</t>
  </si>
  <si>
    <t>Zhigang Hu et al.</t>
  </si>
  <si>
    <t>https://doi.org/10.1007/s10450-013-9527-2</t>
  </si>
  <si>
    <t>https://adsorption.nist.gov/isodb/index.php?DOI=10.1007/s10450-014-9639-3#biblio</t>
  </si>
  <si>
    <t>3, -</t>
  </si>
  <si>
    <t>https://doi.org/10.1007/s10450-014-9639-3</t>
  </si>
  <si>
    <t>Rafael B. Rios et al.</t>
  </si>
  <si>
    <t>https://adsorption.nist.gov/isodb/index.php?DOI=10.1007/s10450-019-00124-3#biblio</t>
  </si>
  <si>
    <t>https://doi.org/10.1007/s10450-019-00124-3</t>
  </si>
  <si>
    <t>F. A. Kloutse</t>
  </si>
  <si>
    <t>https://adsorption.nist.gov/isodb/index.php?DOI=10.1007/s10973-013-3497-1#biblio</t>
  </si>
  <si>
    <t>https://doi.org/10.1007/s10973-013-3497-1</t>
  </si>
  <si>
    <t xml:space="preserve">Huiyan Zhang et al. </t>
  </si>
  <si>
    <t xml:space="preserve">NIST Isotherm </t>
  </si>
  <si>
    <t>-, 1</t>
  </si>
  <si>
    <t>https://adsorption.nist.gov/isodb/index.php?DOI=10.1016/j.cej.2015.07.020#biblio</t>
  </si>
  <si>
    <t>-, -</t>
  </si>
  <si>
    <r>
      <t xml:space="preserve">CO2 [293], </t>
    </r>
    <r>
      <rPr>
        <i/>
        <sz val="11"/>
        <color theme="1"/>
        <rFont val="Calibri"/>
        <family val="2"/>
        <scheme val="minor"/>
      </rPr>
      <t>N2</t>
    </r>
  </si>
  <si>
    <t>Nadeen AI-Janabi et al.</t>
  </si>
  <si>
    <t>https://doi.org/10.1016/j.cej.2015.07.020</t>
  </si>
  <si>
    <t xml:space="preserve">Relative Pressure </t>
  </si>
  <si>
    <t>https://doi.org/10.1016/j.egypro.2009.01.166</t>
  </si>
  <si>
    <t>https://adsorption.nist.gov/isodb/index.php?DOI=10.1016/j.egypro.2009.01.166#biblio</t>
  </si>
  <si>
    <t>1, -</t>
  </si>
  <si>
    <t xml:space="preserve">Zhijian Liang et al. </t>
  </si>
  <si>
    <t>https://doi.org/10.1016/j.micromeso.2012.05.021</t>
  </si>
  <si>
    <t>_021a</t>
  </si>
  <si>
    <t>_021b</t>
  </si>
  <si>
    <t>https://adsorption.nist.gov/isodb/index.php?DOI=10.1016/j.micromeso.2012.05.021#biblio</t>
  </si>
  <si>
    <t>Jun Kim et al.</t>
  </si>
  <si>
    <t xml:space="preserve">https://doi.org/10.1016/j.micromeso.2012.05.021 </t>
  </si>
  <si>
    <t>Q (mg/g)</t>
  </si>
  <si>
    <t xml:space="preserve">molecular weight </t>
  </si>
  <si>
    <t>_024</t>
  </si>
  <si>
    <t>https://adsorption.nist.gov/isodb/index.php?DOI=10.1016/S2095-4956(14)60171-6#biblio</t>
  </si>
  <si>
    <t>Junmin Li et al.</t>
  </si>
  <si>
    <t>https://doi.org/10.1016/S2095-4956(14)60171-6</t>
  </si>
  <si>
    <t>Pressure (MPa)</t>
  </si>
  <si>
    <t>-, 2</t>
  </si>
  <si>
    <t>_025</t>
  </si>
  <si>
    <t>https://adsorption.nist.gov/isodb/index.php?DOI=10.1016/S2095-4956(14)60173-X#biblio</t>
  </si>
  <si>
    <t>Yan Cao et al.</t>
  </si>
  <si>
    <t>https://doi.org/10.1016/S2095-4956(14)60173-X</t>
  </si>
  <si>
    <t>5, -</t>
  </si>
  <si>
    <t>_026</t>
  </si>
  <si>
    <t>https://adsorption.nist.gov/isodb/index.php?DOI=10.1021/acs.iecr.7b03008#biblio</t>
  </si>
  <si>
    <t>3, 1</t>
  </si>
  <si>
    <t>Kourish Esfandiari et al.</t>
  </si>
  <si>
    <t>https://doi.org/10.1021/acs.iecr.7b03008</t>
  </si>
  <si>
    <t>https://doi.org/10.1021/am404952z</t>
  </si>
  <si>
    <t>_029</t>
  </si>
  <si>
    <t>https://adsorption.nist.gov/isodb/index.php?DOI=10.1021/am404952z#biblio</t>
  </si>
  <si>
    <t xml:space="preserve">Alfonsp Policicchio et al. </t>
  </si>
  <si>
    <t xml:space="preserve">Q (mmol/g) </t>
  </si>
  <si>
    <t>_032</t>
  </si>
  <si>
    <t>https://doi.org/10.1021/Ef800938e</t>
  </si>
  <si>
    <t>density</t>
  </si>
  <si>
    <t>&gt;g/cm^3</t>
  </si>
  <si>
    <t>https://doi.org/10.1038/nmat5050</t>
  </si>
  <si>
    <t>Q (mmol/cm^3)</t>
  </si>
  <si>
    <t>_033</t>
  </si>
  <si>
    <t>https://adsorption.nist.gov/isodb/index.php?DOI=10.1021/Ef800938e#biblio</t>
  </si>
  <si>
    <t>https://doi.org/10.1021/Ic500722n</t>
  </si>
  <si>
    <t>https://adsorption.nist.gov/isodb/index.php?DOI=10.1021/Ic500722n#biblio</t>
  </si>
  <si>
    <t>55, -</t>
  </si>
  <si>
    <t>https://doi.org/10.1021/Ie1014958</t>
  </si>
  <si>
    <t>_034</t>
  </si>
  <si>
    <t>https://adsorption.nist.gov/isodb/index.php?DOI=10.1021/Ie1014958#biblio</t>
  </si>
  <si>
    <t>Jun Hu et al.</t>
  </si>
  <si>
    <t xml:space="preserve">Gokhan Barin et al. </t>
  </si>
  <si>
    <t>_035</t>
  </si>
  <si>
    <t>Simone Cavenati et al.</t>
  </si>
  <si>
    <t>https://doi.org/10.1021/Ie8005269</t>
  </si>
  <si>
    <t>CO2 [298]</t>
  </si>
  <si>
    <t>https://adsorption.nist.gov/isodb/index.php?DOI=10.1021/Ie8005269#biblio</t>
  </si>
  <si>
    <t>_037</t>
  </si>
  <si>
    <t>https://doi.org/10.1021/Ie902008g</t>
  </si>
  <si>
    <t>https://adsorption.nist.gov/isodb/index.php?DOI=10.1021/Ie902008g#biblio</t>
  </si>
  <si>
    <t xml:space="preserve">-, - </t>
  </si>
  <si>
    <t>Weizhen Sun et al.</t>
  </si>
  <si>
    <t>https://doi.org/10.1002/Aic.14467</t>
  </si>
  <si>
    <t>CO2 data taken from _038</t>
  </si>
  <si>
    <t>_038</t>
  </si>
  <si>
    <t xml:space="preserve">Raw experimetnal data found and used, not digitilsed version </t>
  </si>
  <si>
    <t>https://adsorption.nist.gov/isodb/index.php?DOI=10.1021/Ja0570032#biblio</t>
  </si>
  <si>
    <t>https://doi.org/10.1021/Ja0570032</t>
  </si>
  <si>
    <t>_042</t>
  </si>
  <si>
    <t>https://adsorption.nist.gov/isodb/index.php?DOI=10.1021/Je1002225#biblio</t>
  </si>
  <si>
    <t>https://doi.org/10.1021/Je1002225</t>
  </si>
  <si>
    <t>Lomig Hamon et al.</t>
  </si>
  <si>
    <t>Andrew R. Millward et al.</t>
  </si>
  <si>
    <t xml:space="preserve">Paolo Aprea et al. </t>
  </si>
  <si>
    <t>_045</t>
  </si>
  <si>
    <t>https://adsorption.nist.gov/isodb/index.php?DOI=10.1021/Jp206002d#biblio</t>
  </si>
  <si>
    <t>Lukas Grajciar et al.</t>
  </si>
  <si>
    <t>https://doi.org/10.1021/Jp206002d</t>
  </si>
  <si>
    <t>_046</t>
  </si>
  <si>
    <t>https://adsorption.nist.gov/isodb/index.php?DOI=10.1021/jp206959k#biblio</t>
  </si>
  <si>
    <t>9, -</t>
  </si>
  <si>
    <t>Zhonghua Xiang et al.</t>
  </si>
  <si>
    <t>https://doi.org/10.1021/jp206959k</t>
  </si>
  <si>
    <t>_052</t>
  </si>
  <si>
    <t>https://adsorption.nist.gov/isodb/index.php?DOI=10.1021/La102359q#biblio</t>
  </si>
  <si>
    <t>11, -</t>
  </si>
  <si>
    <t>Jian Liu et al.</t>
  </si>
  <si>
    <t>https://doi.org/10.1021/La102359q</t>
  </si>
  <si>
    <t>_058</t>
  </si>
  <si>
    <t>https://adsorption.nist.gov/isodb/index.php?DOI=10.1039/B807470d#biblio</t>
  </si>
  <si>
    <t>Ana Martin-Calvo et al.</t>
  </si>
  <si>
    <t>https://doi.org/10.1039/B807470d</t>
  </si>
  <si>
    <t xml:space="preserve">Simulation paper. Compared to _038 paper </t>
  </si>
  <si>
    <t>_060</t>
  </si>
  <si>
    <t>https://adsorption.nist.gov/isodb/index.php?DOI=10.1039/C0ee00700e#biblio</t>
  </si>
  <si>
    <t>Jason M. Simmons et al.</t>
  </si>
  <si>
    <t>https://doi.org/10.1039/C0ee00700e</t>
  </si>
  <si>
    <t>_063</t>
  </si>
  <si>
    <t>https://adsorption.nist.gov/isodb/index.php?DOI=10.1039/c2jm16770k#biblio</t>
  </si>
  <si>
    <t>9, 1</t>
  </si>
  <si>
    <t>Carmen Montoro et al.</t>
  </si>
  <si>
    <t>https://doi.org/10.1039/c2jm16770k</t>
  </si>
  <si>
    <t>&gt;g/mmol</t>
  </si>
  <si>
    <t>https://pubchem.ncbi.nlm.nih.gov/compound/Cu-BTC</t>
  </si>
  <si>
    <t>Q (mmol/mmol)</t>
  </si>
  <si>
    <t>Simulation paper. Compared to _038 paper. No N2/pore volume</t>
  </si>
  <si>
    <t>_068</t>
  </si>
  <si>
    <t>Chunyu Xue et al.</t>
  </si>
  <si>
    <t>https://doi.org/10.1080/08927020902988865</t>
  </si>
  <si>
    <t>_069</t>
  </si>
  <si>
    <t>https://adsorption.nist.gov/isodb/index.php?DOI=10.1080/15422119.2014.884507#biblio</t>
  </si>
  <si>
    <t>https://adsorption.nist.gov/isodb/index.php?DOI=10.1080/08927020902988865#biblio</t>
  </si>
  <si>
    <t>Pengwei Li et al.</t>
  </si>
  <si>
    <t>https://doi.org/10.1080/15422119.2014.884507</t>
  </si>
  <si>
    <t>_070</t>
  </si>
  <si>
    <t>https://adsorption.nist.gov/isodb/index.php?DOI=10.1260/0263-6174.33.2.223#biblio</t>
  </si>
  <si>
    <t>F. Silva</t>
  </si>
  <si>
    <t>https://doi.org/10.1260/0263-6174.33.2.223</t>
  </si>
  <si>
    <t xml:space="preserve">ideal molar volume </t>
  </si>
  <si>
    <t>&gt;cm^3/mmol</t>
  </si>
  <si>
    <t>&gt;g/mol (mg/mmol)</t>
  </si>
  <si>
    <t>Total files &gt;</t>
  </si>
  <si>
    <t>Green files &gt;</t>
  </si>
  <si>
    <t>Amber files &gt;</t>
  </si>
  <si>
    <t>Red files &gt;</t>
  </si>
  <si>
    <t xml:space="preserve">Theoretical Pore volume </t>
  </si>
  <si>
    <t>&gt;cm^3/g</t>
  </si>
  <si>
    <t>PV Gurvitsch (cm^3/g)</t>
  </si>
  <si>
    <t xml:space="preserve">Digitalised CO2/N2 isotherm myself </t>
  </si>
  <si>
    <t>10, -</t>
  </si>
  <si>
    <t>12, -</t>
  </si>
  <si>
    <t>Scaled Q (mmol/g)</t>
  </si>
  <si>
    <t xml:space="preserve">Toth fit </t>
  </si>
  <si>
    <t xml:space="preserve">Error </t>
  </si>
  <si>
    <t xml:space="preserve">Sum  </t>
  </si>
  <si>
    <t>nm</t>
  </si>
  <si>
    <t>k</t>
  </si>
  <si>
    <t>t</t>
  </si>
  <si>
    <t>P (kPa)</t>
  </si>
  <si>
    <t>Toth (mmol/g)</t>
  </si>
  <si>
    <t>001</t>
  </si>
  <si>
    <t>002</t>
  </si>
  <si>
    <t>004</t>
  </si>
  <si>
    <t>005</t>
  </si>
  <si>
    <t>008</t>
  </si>
  <si>
    <t>009</t>
  </si>
  <si>
    <t>012</t>
  </si>
  <si>
    <t>013</t>
  </si>
  <si>
    <t>015</t>
  </si>
  <si>
    <t>021a</t>
  </si>
  <si>
    <t>021b</t>
  </si>
  <si>
    <t>024</t>
  </si>
  <si>
    <t>025</t>
  </si>
  <si>
    <t>026</t>
  </si>
  <si>
    <t>029</t>
  </si>
  <si>
    <t>032</t>
  </si>
  <si>
    <t>033</t>
  </si>
  <si>
    <t>037</t>
  </si>
  <si>
    <t>038</t>
  </si>
  <si>
    <t>042</t>
  </si>
  <si>
    <t>045</t>
  </si>
  <si>
    <t>046</t>
  </si>
  <si>
    <t>052</t>
  </si>
  <si>
    <t>060</t>
  </si>
  <si>
    <t>063</t>
  </si>
  <si>
    <t>070</t>
  </si>
  <si>
    <t>Average (mmol/g)</t>
  </si>
  <si>
    <t xml:space="preserve">Standard Deviation </t>
  </si>
  <si>
    <t xml:space="preserve">n of values </t>
  </si>
  <si>
    <t>Q1</t>
  </si>
  <si>
    <t>Q3</t>
  </si>
  <si>
    <t>IQR</t>
  </si>
  <si>
    <t>lower</t>
  </si>
  <si>
    <t>upper</t>
  </si>
  <si>
    <t xml:space="preserve">  </t>
  </si>
  <si>
    <t>Z (95% confidence)</t>
  </si>
  <si>
    <t>Lower 95% Confidence Interval</t>
  </si>
  <si>
    <t>Upper 95% Confidence Interval</t>
  </si>
  <si>
    <t>ERROR MARGIN</t>
  </si>
  <si>
    <t>% error</t>
  </si>
  <si>
    <t>P (bar)</t>
  </si>
  <si>
    <t>Digitalised CO2/N2 isotherm myself. CO2 reported as P/Po when it was actually pressure up to 1 bar</t>
  </si>
  <si>
    <t>exists in methane; Pv = 0.79</t>
  </si>
  <si>
    <t>2, -</t>
  </si>
  <si>
    <t>NIST mislabelled due to black and white copy of a coloured key graph</t>
  </si>
  <si>
    <t xml:space="preserve">Basolite C300 has been used. Pv = 0.7092. Previously calculated from a paper </t>
  </si>
  <si>
    <t>Digitalised CO2 isotherm myself. CO2 reported as P/Po when it was actually pressure up to 1 bar</t>
  </si>
  <si>
    <t>Saturation Pressure (bar) &gt;</t>
  </si>
  <si>
    <t>Digitalised CO2 isotherm myself. Saturation Pressure of 21 bar</t>
  </si>
  <si>
    <t>exists in methane; Pv = 0.6408</t>
  </si>
  <si>
    <t>Digitalised N2 isotherm myself.  exists in methane; Pv = 0.7315</t>
  </si>
  <si>
    <t>same as _032</t>
  </si>
  <si>
    <t>Digitalised CO2 isotherm myself. exists in methane; Pv = 0.2295</t>
  </si>
  <si>
    <t>Powder form. CO2 reported as P/Po when it was actually pressure up to 1 bar</t>
  </si>
  <si>
    <t>Pellet form. CO2 reported as P/Po when it was actually pressure up to 1 bar</t>
  </si>
  <si>
    <t>Digitalised N2 isotherm myself. exists in methane; Pv = 0.7524</t>
  </si>
  <si>
    <t xml:space="preserve">Discarded because was adsorption on film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</si>
</sst>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0"/>
      <name val="Arial"/>
      <family val="2"/>
    </font>
    <font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DD7E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2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Font="1"/>
    <xf numFmtId="0" fontId="0" fillId="3" borderId="0" xfId="0" applyFill="1"/>
    <xf numFmtId="0" fontId="2" fillId="0" borderId="0" xfId="0" applyFont="1" applyAlignment="1">
      <alignment horizontal="left"/>
    </xf>
    <xf numFmtId="0" fontId="0" fillId="4" borderId="0" xfId="0" applyFill="1"/>
    <xf numFmtId="0" fontId="5" fillId="0" borderId="0" xfId="0" applyFont="1"/>
    <xf numFmtId="0" fontId="7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0" borderId="0" xfId="0" applyNumberFormat="1"/>
    <xf numFmtId="164" fontId="0" fillId="0" borderId="0" xfId="0" applyNumberFormat="1"/>
    <xf numFmtId="0" fontId="0" fillId="5" borderId="0" xfId="0" applyFill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/>
    </xf>
    <xf numFmtId="0" fontId="9" fillId="6" borderId="3" xfId="0" applyFont="1" applyFill="1" applyBorder="1"/>
    <xf numFmtId="0" fontId="12" fillId="6" borderId="4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0" fillId="0" borderId="7" xfId="0" applyBorder="1"/>
    <xf numFmtId="0" fontId="13" fillId="6" borderId="4" xfId="0" applyFont="1" applyFill="1" applyBorder="1"/>
    <xf numFmtId="0" fontId="14" fillId="6" borderId="4" xfId="0" applyFont="1" applyFill="1" applyBorder="1"/>
    <xf numFmtId="0" fontId="11" fillId="7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0" xfId="2"/>
    <xf numFmtId="0" fontId="3" fillId="0" borderId="0" xfId="2"/>
    <xf numFmtId="0" fontId="16" fillId="0" borderId="0" xfId="2" applyFont="1" applyFill="1"/>
    <xf numFmtId="0" fontId="0" fillId="0" borderId="0" xfId="0" applyNumberFormat="1" applyFill="1"/>
    <xf numFmtId="0" fontId="11" fillId="8" borderId="1" xfId="0" applyFont="1" applyFill="1" applyBorder="1" applyAlignment="1">
      <alignment horizontal="center" vertical="top"/>
    </xf>
    <xf numFmtId="0" fontId="17" fillId="6" borderId="4" xfId="0" applyFont="1" applyFill="1" applyBorder="1"/>
    <xf numFmtId="0" fontId="3" fillId="0" borderId="0" xfId="2"/>
    <xf numFmtId="0" fontId="3" fillId="0" borderId="0" xfId="2"/>
  </cellXfs>
  <cellStyles count="3">
    <cellStyle name="Hyperlink" xfId="2" builtinId="8"/>
    <cellStyle name="Normal" xfId="0" builtinId="0"/>
    <cellStyle name="Normal 4" xfId="1" xr:uid="{84E8CE03-E8FC-44AF-9635-BAB4837EE2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C94059-579F-4B77-8359-EFEB03C82F3A}">
  <we:reference id="1e10eb66-9ba2-46e3-84ee-57e2a49831f0" version="3.0.0.1" store="EXCatalog" storeType="EXCatalog"/>
  <we:alternateReferences>
    <we:reference id="WA104100404" version="3.0.0.1" store="en-GB" storeType="OMEX"/>
  </we:alternateReferences>
  <we:properties>
    <we:property name="UniqueID" value="&quot;2024161707239629770&quot;"/>
    <we:property name="SVIFQgAEEw==" value="&quot;&quot;"/>
    <we:property name="SVIFQjwJFTkMECkHCQE=" value="&quot;PjBz&quot;"/>
    <we:property name="SVIFQgIHAQIADA==" value="&quot;Sw==&quot;"/>
    <we:property name="SVIFQjwJFTkMECkMAgE=" value="&quot;SA==&quot;"/>
    <we:property name="SVIFQjwJFTkMECkSFQM=" value="&quot;SUwEU39WSX4=&quot;"/>
    <we:property name="SVIFQjwJFTkMECkRBAo=" value="&quot;SA==&quot;"/>
    <we:property name="SVIFQjwJFTkMECkQCx4=" value="&quot;SQ==&quot;"/>
    <we:property name="SVIFQjwJFTkMECkWCAo=" value="&quot;SUwEUg==&quot;"/>
    <we:property name="SVIFQjwJFTkMECkBEQE=" value="&quot;SUwEU39X&quot;"/>
    <we:property name="SVIFQjwJFTkMECkPFAo=" value="&quot;SQ==&quot;"/>
    <we:property name="SVIFQjwJFTkMECkRFBw=" value="&quot;SFIE&quot;"/>
    <we:property name="SVIFQjwJFTkMECkQFAI=" value="&quot;SQ==&quot;"/>
    <we:property name="SVIFQjwJFTkMECkPFRI=" value="&quot;SUwEVHo=&quot;"/>
    <we:property name="SVIFQjwJFTkMECkPCQ8=" value="&quot;SlI=&quot;"/>
    <we:property name="SVIFQjwJFTkMECkQBRA=" value="&quot;SA==&quot;"/>
    <we:property name="SVIFQjwJFTkMECkMExQ=" value="&quot;Sw==&quot;"/>
    <we:property name="SVIFQjwJFTkMECkDBAU=" value="&quot;SUwEU34=&quot;"/>
    <we:property name="SVIFQjwJFTkMECkQAhU=" value="&quot;TA==&quot;"/>
    <we:property name="SVIFQjwJFTkMECkDFRU=" value="&quot;SA==&quot;"/>
    <we:property name="SVIFQjwJFTkMECkREwc=" value="&quot;SQ==&quot;"/>
    <we:property name="SVIFQjwJFTkMECkPAhI=" value="&quot;Sw==&quot;"/>
    <we:property name="SVIFQjwJFTkMECkRCAU=" value="&quot;SQ==&quot;"/>
    <we:property name="SVIFQjwJFTkMECkOFxI=" value="&quot;SQ==&quot;"/>
    <we:property name="SVIFQjwJFTkMECkOFxY=" value="&quot;SQ==&quot;"/>
    <we:property name="SVIFQjwJFTkMECkFBhY=" value="&quot;SUwEU39WSX4=&quot;"/>
    <we:property name="SVIFQjwJFTkMECkLFxU=" value="&quot;SUwNWg==&quot;"/>
    <we:property name="SVIFQjwJFTkMECkEAgc=" value="&quot;SUwEU39WSX4=&quot;"/>
    <we:property name="SVIFQjwJFTkMECkLFw8=" value="&quot;SA==&quot;"/>
    <we:property name="SVIFQjwJFTkMECkLFwI=" value="&quot;Sg==&quot;"/>
  </we:properties>
  <we:bindings>
    <we:binding id="refEdit" type="matrix" appref="{F66D2EC1-531C-4113-8860-82464ACFE9A0}"/>
    <we:binding id="Worker" type="matrix" appref="{144F37B0-E761-4E62-AC04-FD4B487D801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dsorption.nist.gov/isodb/index.php?DOI=10.1016/S2095-4956(14)60171-6" TargetMode="External"/><Relationship Id="rId21" Type="http://schemas.openxmlformats.org/officeDocument/2006/relationships/hyperlink" Target="https://adsorption.nist.gov/isodb/index.php?DOI=10.1016/j.egypro.2009.01.166" TargetMode="External"/><Relationship Id="rId42" Type="http://schemas.openxmlformats.org/officeDocument/2006/relationships/hyperlink" Target="https://doi.org/10.1021/Ie902008g" TargetMode="External"/><Relationship Id="rId47" Type="http://schemas.openxmlformats.org/officeDocument/2006/relationships/hyperlink" Target="https://adsorption.nist.gov/isodb/index.php?DOI=10.1021/Je1002225" TargetMode="External"/><Relationship Id="rId63" Type="http://schemas.openxmlformats.org/officeDocument/2006/relationships/hyperlink" Target="https://doi.org/10.1080/08927020902988865" TargetMode="External"/><Relationship Id="rId68" Type="http://schemas.openxmlformats.org/officeDocument/2006/relationships/hyperlink" Target="https://doi.org/10.1038/nmat5050" TargetMode="External"/><Relationship Id="rId7" Type="http://schemas.openxmlformats.org/officeDocument/2006/relationships/hyperlink" Target="https://adsorption.nist.gov/isodb/index.php?DOI=10.1002/Aic.14467" TargetMode="External"/><Relationship Id="rId2" Type="http://schemas.openxmlformats.org/officeDocument/2006/relationships/hyperlink" Target="https://doi.org/10.1002/adma.201403827" TargetMode="External"/><Relationship Id="rId16" Type="http://schemas.openxmlformats.org/officeDocument/2006/relationships/hyperlink" Target="https://adsorption.nist.gov/isodb/index.php?DOI=10.1007/s10973-013-3497-1" TargetMode="External"/><Relationship Id="rId29" Type="http://schemas.openxmlformats.org/officeDocument/2006/relationships/hyperlink" Target="https://doi.org/10.1016/S2095-4956(14)60173-X" TargetMode="External"/><Relationship Id="rId11" Type="http://schemas.openxmlformats.org/officeDocument/2006/relationships/hyperlink" Target="https://doi.org/10.1007/s10450-013-9527-2" TargetMode="External"/><Relationship Id="rId24" Type="http://schemas.openxmlformats.org/officeDocument/2006/relationships/hyperlink" Target="https://adsorption.nist.gov/isodb/index.php?DOI=10.1016/j.micromeso.2012.05.021" TargetMode="External"/><Relationship Id="rId32" Type="http://schemas.openxmlformats.org/officeDocument/2006/relationships/hyperlink" Target="https://doi.org/10.1021/am404952z" TargetMode="External"/><Relationship Id="rId37" Type="http://schemas.openxmlformats.org/officeDocument/2006/relationships/hyperlink" Target="https://adsorption.nist.gov/isodb/index.php?DOI=10.1021/Ic500722n" TargetMode="External"/><Relationship Id="rId40" Type="http://schemas.openxmlformats.org/officeDocument/2006/relationships/hyperlink" Target="https://adsorption.nist.gov/isodb/index.php?DOI=10.1021/Ie8005269" TargetMode="External"/><Relationship Id="rId45" Type="http://schemas.openxmlformats.org/officeDocument/2006/relationships/hyperlink" Target="https://adsorption.nist.gov/isodb/index.php?DOI=10.1021/Ja0570032" TargetMode="External"/><Relationship Id="rId53" Type="http://schemas.openxmlformats.org/officeDocument/2006/relationships/hyperlink" Target="https://adsorption.nist.gov/isodb/index.php?DOI=10.1021/La102359q" TargetMode="External"/><Relationship Id="rId58" Type="http://schemas.openxmlformats.org/officeDocument/2006/relationships/hyperlink" Target="https://doi.org/10.1039/C0ee00700e" TargetMode="External"/><Relationship Id="rId66" Type="http://schemas.openxmlformats.org/officeDocument/2006/relationships/hyperlink" Target="https://adsorption.nist.gov/isodb/index.php?DOI=10.1260/0263-6174.33.2.223" TargetMode="External"/><Relationship Id="rId5" Type="http://schemas.openxmlformats.org/officeDocument/2006/relationships/hyperlink" Target="https://adsorption.nist.gov/isodb/index.php?DOI=10.1002/adma.201400428" TargetMode="External"/><Relationship Id="rId61" Type="http://schemas.openxmlformats.org/officeDocument/2006/relationships/hyperlink" Target="https://pubchem.ncbi.nlm.nih.gov/compound/Cu-BTC" TargetMode="External"/><Relationship Id="rId19" Type="http://schemas.openxmlformats.org/officeDocument/2006/relationships/hyperlink" Target="https://doi.org/10.1016/j.cej.2015.07.020" TargetMode="External"/><Relationship Id="rId14" Type="http://schemas.openxmlformats.org/officeDocument/2006/relationships/hyperlink" Target="https://adsorption.nist.gov/isodb/index.php?DOI=10.1007/s10450-019-00124-3" TargetMode="External"/><Relationship Id="rId22" Type="http://schemas.openxmlformats.org/officeDocument/2006/relationships/hyperlink" Target="https://doi.org/10.1016/j.micromeso.2012.05.021" TargetMode="External"/><Relationship Id="rId27" Type="http://schemas.openxmlformats.org/officeDocument/2006/relationships/hyperlink" Target="https://doi.org/10.1016/S2095-4956(14)60171-6" TargetMode="External"/><Relationship Id="rId30" Type="http://schemas.openxmlformats.org/officeDocument/2006/relationships/hyperlink" Target="https://adsorption.nist.gov/isodb/index.php?DOI=10.1021/acs.iecr.7b03008" TargetMode="External"/><Relationship Id="rId35" Type="http://schemas.openxmlformats.org/officeDocument/2006/relationships/hyperlink" Target="https://adsorption.nist.gov/isodb/index.php?DOI=10.1021/Ef800938e" TargetMode="External"/><Relationship Id="rId43" Type="http://schemas.openxmlformats.org/officeDocument/2006/relationships/hyperlink" Target="https://adsorption.nist.gov/isodb/index.php?DOI=10.1021/Ie902008g" TargetMode="External"/><Relationship Id="rId48" Type="http://schemas.openxmlformats.org/officeDocument/2006/relationships/hyperlink" Target="https://doi.org/10.1021/Je1002225" TargetMode="External"/><Relationship Id="rId56" Type="http://schemas.openxmlformats.org/officeDocument/2006/relationships/hyperlink" Target="https://doi.org/10.1039/B807470d" TargetMode="External"/><Relationship Id="rId64" Type="http://schemas.openxmlformats.org/officeDocument/2006/relationships/hyperlink" Target="https://adsorption.nist.gov/isodb/index.php?DOI=10.1080/15422119.2014.884507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adsorption.nist.gov/isodb/index.php?DOI=10.1002/aic.15837" TargetMode="External"/><Relationship Id="rId51" Type="http://schemas.openxmlformats.org/officeDocument/2006/relationships/hyperlink" Target="https://adsorption.nist.gov/isodb/index.php?DOI=10.1021/jp206959k" TargetMode="External"/><Relationship Id="rId3" Type="http://schemas.openxmlformats.org/officeDocument/2006/relationships/hyperlink" Target="https://doi.org/10.1002/aic.15837" TargetMode="External"/><Relationship Id="rId12" Type="http://schemas.openxmlformats.org/officeDocument/2006/relationships/hyperlink" Target="https://adsorption.nist.gov/isodb/index.php?DOI=10.1007/s10450-014-9639-3" TargetMode="External"/><Relationship Id="rId17" Type="http://schemas.openxmlformats.org/officeDocument/2006/relationships/hyperlink" Target="https://doi.org/10.1007/s10973-013-3497-1" TargetMode="External"/><Relationship Id="rId25" Type="http://schemas.openxmlformats.org/officeDocument/2006/relationships/hyperlink" Target="https://doi.org/10.1016/j.micromeso.2012.05.021" TargetMode="External"/><Relationship Id="rId33" Type="http://schemas.openxmlformats.org/officeDocument/2006/relationships/hyperlink" Target="https://adsorption.nist.gov/isodb/index.php?DOI=10.1021/am404952z" TargetMode="External"/><Relationship Id="rId38" Type="http://schemas.openxmlformats.org/officeDocument/2006/relationships/hyperlink" Target="https://doi.org/10.1021/Ie1014958" TargetMode="External"/><Relationship Id="rId46" Type="http://schemas.openxmlformats.org/officeDocument/2006/relationships/hyperlink" Target="https://doi.org/10.1021/Ja0570032" TargetMode="External"/><Relationship Id="rId59" Type="http://schemas.openxmlformats.org/officeDocument/2006/relationships/hyperlink" Target="https://adsorption.nist.gov/isodb/index.php?DOI=10.1039/c2jm16770k" TargetMode="External"/><Relationship Id="rId67" Type="http://schemas.openxmlformats.org/officeDocument/2006/relationships/hyperlink" Target="https://doi.org/10.1260/0263-6174.33.2.223" TargetMode="External"/><Relationship Id="rId20" Type="http://schemas.openxmlformats.org/officeDocument/2006/relationships/hyperlink" Target="https://doi.org/10.1016/j.egypro.2009.01.166" TargetMode="External"/><Relationship Id="rId41" Type="http://schemas.openxmlformats.org/officeDocument/2006/relationships/hyperlink" Target="https://doi.org/10.1021/Ie8005269" TargetMode="External"/><Relationship Id="rId54" Type="http://schemas.openxmlformats.org/officeDocument/2006/relationships/hyperlink" Target="https://doi.org/10.1021/La102359q" TargetMode="External"/><Relationship Id="rId62" Type="http://schemas.openxmlformats.org/officeDocument/2006/relationships/hyperlink" Target="https://adsorption.nist.gov/isodb/index.php?DOI=10.1080/08927020902988865" TargetMode="External"/><Relationship Id="rId1" Type="http://schemas.openxmlformats.org/officeDocument/2006/relationships/hyperlink" Target="https://doi.org/10.1002/adma.201400428" TargetMode="External"/><Relationship Id="rId6" Type="http://schemas.openxmlformats.org/officeDocument/2006/relationships/hyperlink" Target="https://adsorption.nist.gov/isodb/index.php?DOI=10.1002/adma.201403827" TargetMode="External"/><Relationship Id="rId15" Type="http://schemas.openxmlformats.org/officeDocument/2006/relationships/hyperlink" Target="https://doi.org/10.1007/s10450-019-00124-3" TargetMode="External"/><Relationship Id="rId23" Type="http://schemas.openxmlformats.org/officeDocument/2006/relationships/hyperlink" Target="https://adsorption.nist.gov/isodb/index.php?DOI=10.1016/j.micromeso.2012.05.021" TargetMode="External"/><Relationship Id="rId28" Type="http://schemas.openxmlformats.org/officeDocument/2006/relationships/hyperlink" Target="https://adsorption.nist.gov/isodb/index.php?DOI=10.1016/S2095-4956(14)60173-X" TargetMode="External"/><Relationship Id="rId36" Type="http://schemas.openxmlformats.org/officeDocument/2006/relationships/hyperlink" Target="https://doi.org/10.1021/Ic500722n" TargetMode="External"/><Relationship Id="rId49" Type="http://schemas.openxmlformats.org/officeDocument/2006/relationships/hyperlink" Target="https://adsorption.nist.gov/isodb/index.php?DOI=10.1021/Jp206002d" TargetMode="External"/><Relationship Id="rId57" Type="http://schemas.openxmlformats.org/officeDocument/2006/relationships/hyperlink" Target="https://adsorption.nist.gov/isodb/index.php?DOI=10.1039/C0ee00700e" TargetMode="External"/><Relationship Id="rId10" Type="http://schemas.openxmlformats.org/officeDocument/2006/relationships/hyperlink" Target="https://adsorption.nist.gov/isodb/index.php?DOI=10.1007/s10450-013-9527-2" TargetMode="External"/><Relationship Id="rId31" Type="http://schemas.openxmlformats.org/officeDocument/2006/relationships/hyperlink" Target="https://doi.org/10.1021/acs.iecr.7b03008" TargetMode="External"/><Relationship Id="rId44" Type="http://schemas.openxmlformats.org/officeDocument/2006/relationships/hyperlink" Target="https://doi.org/10.1002/Aic.14467" TargetMode="External"/><Relationship Id="rId52" Type="http://schemas.openxmlformats.org/officeDocument/2006/relationships/hyperlink" Target="https://doi.org/10.1021/jp206959k" TargetMode="External"/><Relationship Id="rId60" Type="http://schemas.openxmlformats.org/officeDocument/2006/relationships/hyperlink" Target="https://doi.org/10.1039/c2jm16770k" TargetMode="External"/><Relationship Id="rId65" Type="http://schemas.openxmlformats.org/officeDocument/2006/relationships/hyperlink" Target="https://doi.org/10.1080/15422119.2014.884507" TargetMode="External"/><Relationship Id="rId4" Type="http://schemas.openxmlformats.org/officeDocument/2006/relationships/hyperlink" Target="https://doi.org/10.1002/cssc.201100716" TargetMode="External"/><Relationship Id="rId9" Type="http://schemas.openxmlformats.org/officeDocument/2006/relationships/hyperlink" Target="https://adsorption.nist.gov/isodb/index.php?DOI=10.1002/cssc.201100716" TargetMode="External"/><Relationship Id="rId13" Type="http://schemas.openxmlformats.org/officeDocument/2006/relationships/hyperlink" Target="https://doi.org/10.1007/s10450-014-9639-3" TargetMode="External"/><Relationship Id="rId18" Type="http://schemas.openxmlformats.org/officeDocument/2006/relationships/hyperlink" Target="https://adsorption.nist.gov/isodb/index.php?DOI=10.1016/j.cej.2015.07.020" TargetMode="External"/><Relationship Id="rId39" Type="http://schemas.openxmlformats.org/officeDocument/2006/relationships/hyperlink" Target="https://adsorption.nist.gov/isodb/index.php?DOI=10.1021/Ie1014958" TargetMode="External"/><Relationship Id="rId34" Type="http://schemas.openxmlformats.org/officeDocument/2006/relationships/hyperlink" Target="https://doi.org/10.1021/Ef800938e" TargetMode="External"/><Relationship Id="rId50" Type="http://schemas.openxmlformats.org/officeDocument/2006/relationships/hyperlink" Target="https://doi.org/10.1021/Jp206002d" TargetMode="External"/><Relationship Id="rId55" Type="http://schemas.openxmlformats.org/officeDocument/2006/relationships/hyperlink" Target="https://adsorption.nist.gov/isodb/index.php?DOI=10.1039/B807470d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9353-78DC-4AD7-B5D6-D8270D083B3E}">
  <dimension ref="A1:J45"/>
  <sheetViews>
    <sheetView tabSelected="1" zoomScale="85" zoomScaleNormal="85" workbookViewId="0">
      <selection activeCell="B8" sqref="B8"/>
    </sheetView>
  </sheetViews>
  <sheetFormatPr defaultColWidth="8.85546875" defaultRowHeight="15" x14ac:dyDescent="0.25"/>
  <cols>
    <col min="1" max="1" width="26.85546875" customWidth="1"/>
    <col min="2" max="2" width="22.7109375" customWidth="1"/>
    <col min="3" max="3" width="21.7109375" customWidth="1"/>
    <col min="4" max="4" width="13.140625" customWidth="1"/>
    <col min="5" max="5" width="25.42578125" customWidth="1"/>
    <col min="6" max="6" width="17.7109375" customWidth="1"/>
    <col min="7" max="7" width="21.7109375" customWidth="1"/>
    <col min="8" max="8" width="22.140625" customWidth="1"/>
    <col min="9" max="9" width="93.5703125" customWidth="1"/>
    <col min="10" max="10" width="33.42578125" customWidth="1"/>
    <col min="11" max="11" width="11.42578125" customWidth="1"/>
    <col min="13" max="13" width="18.42578125" customWidth="1"/>
  </cols>
  <sheetData>
    <row r="1" spans="1:9" x14ac:dyDescent="0.25">
      <c r="A1" s="1" t="s">
        <v>20</v>
      </c>
      <c r="E1" s="1" t="s">
        <v>40</v>
      </c>
    </row>
    <row r="2" spans="1:9" x14ac:dyDescent="0.25">
      <c r="A2" t="s">
        <v>31</v>
      </c>
      <c r="B2" t="s">
        <v>16</v>
      </c>
      <c r="C2">
        <v>64.503495000000001</v>
      </c>
      <c r="E2" t="s">
        <v>108</v>
      </c>
      <c r="F2" t="s">
        <v>109</v>
      </c>
      <c r="G2">
        <v>0.88300000000000001</v>
      </c>
      <c r="H2" s="44" t="s">
        <v>110</v>
      </c>
      <c r="I2" s="44"/>
    </row>
    <row r="3" spans="1:9" x14ac:dyDescent="0.25">
      <c r="A3" t="s">
        <v>84</v>
      </c>
      <c r="B3" t="s">
        <v>190</v>
      </c>
      <c r="C3">
        <v>44.009</v>
      </c>
      <c r="E3" t="s">
        <v>84</v>
      </c>
      <c r="F3" t="s">
        <v>172</v>
      </c>
      <c r="G3" s="11">
        <v>0.60489999999999999</v>
      </c>
      <c r="H3" s="44" t="s">
        <v>173</v>
      </c>
      <c r="I3" s="44"/>
    </row>
    <row r="4" spans="1:9" x14ac:dyDescent="0.25">
      <c r="A4" t="s">
        <v>188</v>
      </c>
      <c r="B4" t="s">
        <v>189</v>
      </c>
      <c r="C4" s="12">
        <v>22.413975747599999</v>
      </c>
      <c r="E4" s="14" t="s">
        <v>195</v>
      </c>
      <c r="F4" t="s">
        <v>196</v>
      </c>
      <c r="G4" s="13">
        <v>0.81299999999999994</v>
      </c>
    </row>
    <row r="6" spans="1:9" x14ac:dyDescent="0.25">
      <c r="A6" t="s">
        <v>191</v>
      </c>
      <c r="B6">
        <f>SUM(B7:B9)</f>
        <v>27</v>
      </c>
    </row>
    <row r="7" spans="1:9" x14ac:dyDescent="0.25">
      <c r="A7" s="2" t="s">
        <v>192</v>
      </c>
      <c r="B7">
        <v>18</v>
      </c>
    </row>
    <row r="8" spans="1:9" x14ac:dyDescent="0.25">
      <c r="A8" s="8" t="s">
        <v>193</v>
      </c>
      <c r="B8">
        <v>8</v>
      </c>
    </row>
    <row r="9" spans="1:9" x14ac:dyDescent="0.25">
      <c r="A9" s="10" t="s">
        <v>194</v>
      </c>
      <c r="B9">
        <v>1</v>
      </c>
    </row>
    <row r="11" spans="1:9" x14ac:dyDescent="0.25">
      <c r="A11" s="3" t="s">
        <v>0</v>
      </c>
      <c r="B11" s="3" t="s">
        <v>14</v>
      </c>
      <c r="C11" s="3" t="s">
        <v>41</v>
      </c>
      <c r="D11" s="3" t="s">
        <v>65</v>
      </c>
      <c r="E11" s="3" t="s">
        <v>1</v>
      </c>
      <c r="F11" s="3" t="s">
        <v>2</v>
      </c>
      <c r="G11" s="3" t="s">
        <v>42</v>
      </c>
      <c r="H11" s="3" t="s">
        <v>197</v>
      </c>
      <c r="I11" s="3" t="s">
        <v>25</v>
      </c>
    </row>
    <row r="12" spans="1:9" x14ac:dyDescent="0.25">
      <c r="A12" s="2" t="s">
        <v>3</v>
      </c>
      <c r="B12" t="s">
        <v>15</v>
      </c>
      <c r="C12" s="37" t="s">
        <v>43</v>
      </c>
      <c r="D12" s="6" t="s">
        <v>68</v>
      </c>
      <c r="E12" t="s">
        <v>22</v>
      </c>
      <c r="F12" s="43" t="s">
        <v>23</v>
      </c>
      <c r="G12" t="s">
        <v>24</v>
      </c>
      <c r="H12">
        <v>0.47799999999999998</v>
      </c>
      <c r="I12" s="5" t="s">
        <v>251</v>
      </c>
    </row>
    <row r="13" spans="1:9" x14ac:dyDescent="0.25">
      <c r="A13" s="2" t="s">
        <v>4</v>
      </c>
      <c r="B13" t="s">
        <v>27</v>
      </c>
      <c r="C13" s="4" t="s">
        <v>44</v>
      </c>
      <c r="D13" t="s">
        <v>30</v>
      </c>
      <c r="E13" s="7" t="s">
        <v>28</v>
      </c>
      <c r="F13" s="43" t="s">
        <v>29</v>
      </c>
      <c r="G13" s="7" t="s">
        <v>24</v>
      </c>
      <c r="H13" s="18">
        <v>0.79</v>
      </c>
      <c r="I13" t="s">
        <v>252</v>
      </c>
    </row>
    <row r="14" spans="1:9" x14ac:dyDescent="0.25">
      <c r="A14" s="15" t="s">
        <v>5</v>
      </c>
      <c r="B14" t="s">
        <v>48</v>
      </c>
      <c r="C14" s="4" t="s">
        <v>45</v>
      </c>
      <c r="D14" s="6" t="s">
        <v>130</v>
      </c>
      <c r="E14" s="7" t="s">
        <v>131</v>
      </c>
      <c r="F14" s="4" t="s">
        <v>132</v>
      </c>
      <c r="G14">
        <v>0.86299999999999999</v>
      </c>
      <c r="H14" s="6" t="s">
        <v>24</v>
      </c>
      <c r="I14" t="s">
        <v>133</v>
      </c>
    </row>
    <row r="15" spans="1:9" x14ac:dyDescent="0.25">
      <c r="A15" s="2" t="s">
        <v>6</v>
      </c>
      <c r="B15" t="s">
        <v>15</v>
      </c>
      <c r="C15" s="4" t="s">
        <v>46</v>
      </c>
      <c r="D15" t="s">
        <v>33</v>
      </c>
      <c r="E15" t="s">
        <v>53</v>
      </c>
      <c r="F15" s="4" t="s">
        <v>34</v>
      </c>
      <c r="G15" t="s">
        <v>24</v>
      </c>
      <c r="H15" s="18">
        <v>0.65400000000000003</v>
      </c>
      <c r="I15" s="5" t="s">
        <v>32</v>
      </c>
    </row>
    <row r="16" spans="1:9" x14ac:dyDescent="0.25">
      <c r="A16" s="8" t="s">
        <v>7</v>
      </c>
      <c r="B16" t="s">
        <v>35</v>
      </c>
      <c r="C16" s="4" t="s">
        <v>47</v>
      </c>
      <c r="D16" t="s">
        <v>253</v>
      </c>
      <c r="E16" t="s">
        <v>52</v>
      </c>
      <c r="F16" s="4" t="s">
        <v>36</v>
      </c>
      <c r="G16">
        <v>0.81</v>
      </c>
      <c r="H16" s="6" t="s">
        <v>24</v>
      </c>
      <c r="I16" t="s">
        <v>254</v>
      </c>
    </row>
    <row r="17" spans="1:10" x14ac:dyDescent="0.25">
      <c r="A17" s="2" t="s">
        <v>8</v>
      </c>
      <c r="B17" t="s">
        <v>15</v>
      </c>
      <c r="C17" s="4" t="s">
        <v>49</v>
      </c>
      <c r="D17" t="s">
        <v>50</v>
      </c>
      <c r="E17" t="s">
        <v>51</v>
      </c>
      <c r="F17" s="4" t="s">
        <v>54</v>
      </c>
      <c r="G17" s="20">
        <v>0.82079999999999997</v>
      </c>
      <c r="H17" s="18">
        <v>0.70920000000000005</v>
      </c>
      <c r="I17" s="16" t="s">
        <v>255</v>
      </c>
    </row>
    <row r="18" spans="1:10" s="16" customFormat="1" x14ac:dyDescent="0.25">
      <c r="A18" s="2" t="s">
        <v>9</v>
      </c>
      <c r="B18" t="s">
        <v>15</v>
      </c>
      <c r="C18" s="39" t="s">
        <v>55</v>
      </c>
      <c r="D18" s="15" t="s">
        <v>56</v>
      </c>
      <c r="E18" s="15" t="s">
        <v>58</v>
      </c>
      <c r="F18" s="39" t="s">
        <v>57</v>
      </c>
      <c r="G18" s="15">
        <v>0.84</v>
      </c>
      <c r="H18" s="40">
        <v>0.70920000000000005</v>
      </c>
      <c r="I18" s="16" t="s">
        <v>255</v>
      </c>
    </row>
    <row r="19" spans="1:10" x14ac:dyDescent="0.25">
      <c r="A19" s="2" t="s">
        <v>10</v>
      </c>
      <c r="B19" t="s">
        <v>15</v>
      </c>
      <c r="C19" s="4" t="s">
        <v>59</v>
      </c>
      <c r="D19" t="s">
        <v>39</v>
      </c>
      <c r="E19" t="s">
        <v>61</v>
      </c>
      <c r="F19" s="4" t="s">
        <v>60</v>
      </c>
      <c r="G19">
        <v>0.66</v>
      </c>
      <c r="H19" s="18">
        <v>0.70920000000000005</v>
      </c>
      <c r="I19" s="16" t="s">
        <v>255</v>
      </c>
    </row>
    <row r="20" spans="1:10" x14ac:dyDescent="0.25">
      <c r="A20" s="2" t="s">
        <v>11</v>
      </c>
      <c r="B20" t="s">
        <v>15</v>
      </c>
      <c r="C20" s="4" t="s">
        <v>62</v>
      </c>
      <c r="D20" s="6" t="s">
        <v>66</v>
      </c>
      <c r="E20" t="s">
        <v>64</v>
      </c>
      <c r="F20" s="4" t="s">
        <v>63</v>
      </c>
      <c r="G20" t="s">
        <v>24</v>
      </c>
      <c r="H20" s="18">
        <v>0.47299999999999998</v>
      </c>
      <c r="I20" s="5" t="s">
        <v>256</v>
      </c>
      <c r="J20" s="18"/>
    </row>
    <row r="21" spans="1:10" x14ac:dyDescent="0.25">
      <c r="A21" s="8" t="s">
        <v>12</v>
      </c>
      <c r="B21" t="s">
        <v>69</v>
      </c>
      <c r="C21" s="4" t="s">
        <v>67</v>
      </c>
      <c r="D21" s="6" t="s">
        <v>68</v>
      </c>
      <c r="E21" t="s">
        <v>70</v>
      </c>
      <c r="F21" s="4" t="s">
        <v>71</v>
      </c>
      <c r="G21">
        <v>0.60899999999999999</v>
      </c>
      <c r="H21" s="6" t="s">
        <v>24</v>
      </c>
      <c r="I21" s="5" t="s">
        <v>258</v>
      </c>
    </row>
    <row r="22" spans="1:10" x14ac:dyDescent="0.25">
      <c r="A22" s="16" t="s">
        <v>13</v>
      </c>
      <c r="B22" t="s">
        <v>48</v>
      </c>
      <c r="C22" s="4" t="s">
        <v>74</v>
      </c>
      <c r="D22" t="s">
        <v>75</v>
      </c>
      <c r="E22" t="s">
        <v>76</v>
      </c>
      <c r="F22" s="4" t="s">
        <v>73</v>
      </c>
      <c r="G22">
        <v>0.79</v>
      </c>
      <c r="H22" s="6" t="s">
        <v>24</v>
      </c>
      <c r="I22" t="s">
        <v>261</v>
      </c>
    </row>
    <row r="23" spans="1:10" x14ac:dyDescent="0.25">
      <c r="A23" s="8" t="s">
        <v>78</v>
      </c>
      <c r="B23" t="s">
        <v>48</v>
      </c>
      <c r="C23" s="4" t="s">
        <v>80</v>
      </c>
      <c r="D23" s="6" t="s">
        <v>68</v>
      </c>
      <c r="E23" t="s">
        <v>81</v>
      </c>
      <c r="F23" s="4" t="s">
        <v>77</v>
      </c>
      <c r="G23">
        <v>0.72</v>
      </c>
      <c r="H23" s="6" t="s">
        <v>24</v>
      </c>
      <c r="I23" t="s">
        <v>263</v>
      </c>
    </row>
    <row r="24" spans="1:10" x14ac:dyDescent="0.25">
      <c r="A24" s="8" t="s">
        <v>79</v>
      </c>
      <c r="B24" t="s">
        <v>48</v>
      </c>
      <c r="C24" s="4" t="s">
        <v>80</v>
      </c>
      <c r="D24" s="6" t="s">
        <v>68</v>
      </c>
      <c r="E24" t="s">
        <v>81</v>
      </c>
      <c r="F24" s="4" t="s">
        <v>82</v>
      </c>
      <c r="G24">
        <v>0.72</v>
      </c>
      <c r="H24" s="6" t="s">
        <v>24</v>
      </c>
      <c r="I24" t="s">
        <v>264</v>
      </c>
    </row>
    <row r="25" spans="1:10" x14ac:dyDescent="0.25">
      <c r="A25" s="2" t="s">
        <v>85</v>
      </c>
      <c r="B25" t="s">
        <v>15</v>
      </c>
      <c r="C25" s="4" t="s">
        <v>86</v>
      </c>
      <c r="D25" s="6" t="s">
        <v>90</v>
      </c>
      <c r="E25" t="s">
        <v>87</v>
      </c>
      <c r="F25" s="4" t="s">
        <v>88</v>
      </c>
      <c r="G25">
        <v>0.28000000000000003</v>
      </c>
      <c r="H25" s="18">
        <v>0.29599999999999999</v>
      </c>
      <c r="I25" s="5" t="s">
        <v>262</v>
      </c>
    </row>
    <row r="26" spans="1:10" x14ac:dyDescent="0.25">
      <c r="A26" s="2" t="s">
        <v>91</v>
      </c>
      <c r="B26" t="s">
        <v>15</v>
      </c>
      <c r="C26" s="4" t="s">
        <v>92</v>
      </c>
      <c r="D26" s="6" t="s">
        <v>95</v>
      </c>
      <c r="E26" t="s">
        <v>93</v>
      </c>
      <c r="F26" s="4" t="s">
        <v>94</v>
      </c>
      <c r="G26">
        <v>0.4</v>
      </c>
      <c r="H26" s="18">
        <v>0.44900000000000001</v>
      </c>
      <c r="I26" s="5" t="s">
        <v>32</v>
      </c>
    </row>
    <row r="27" spans="1:10" x14ac:dyDescent="0.25">
      <c r="A27" s="2" t="s">
        <v>96</v>
      </c>
      <c r="B27" t="s">
        <v>15</v>
      </c>
      <c r="C27" s="4" t="s">
        <v>97</v>
      </c>
      <c r="D27" s="6" t="s">
        <v>98</v>
      </c>
      <c r="E27" t="s">
        <v>99</v>
      </c>
      <c r="F27" s="4" t="s">
        <v>100</v>
      </c>
      <c r="G27">
        <v>0.71</v>
      </c>
      <c r="H27" s="18">
        <v>0.64080000000000004</v>
      </c>
      <c r="I27" t="s">
        <v>259</v>
      </c>
    </row>
    <row r="28" spans="1:10" x14ac:dyDescent="0.25">
      <c r="A28" s="2" t="s">
        <v>102</v>
      </c>
      <c r="B28" t="s">
        <v>15</v>
      </c>
      <c r="C28" s="4" t="s">
        <v>103</v>
      </c>
      <c r="D28" s="6" t="s">
        <v>68</v>
      </c>
      <c r="E28" t="s">
        <v>104</v>
      </c>
      <c r="F28" s="4" t="s">
        <v>101</v>
      </c>
      <c r="G28">
        <v>0.42799999999999999</v>
      </c>
      <c r="H28" s="18">
        <v>0.43</v>
      </c>
      <c r="I28" s="5" t="s">
        <v>198</v>
      </c>
    </row>
    <row r="29" spans="1:10" x14ac:dyDescent="0.25">
      <c r="A29" s="2" t="s">
        <v>106</v>
      </c>
      <c r="B29" t="s">
        <v>15</v>
      </c>
      <c r="C29" s="4" t="s">
        <v>113</v>
      </c>
      <c r="D29" s="6" t="s">
        <v>68</v>
      </c>
      <c r="E29" t="s">
        <v>76</v>
      </c>
      <c r="F29" s="4" t="s">
        <v>107</v>
      </c>
      <c r="G29">
        <v>0.79</v>
      </c>
      <c r="H29" s="18">
        <v>0.76100000000000001</v>
      </c>
      <c r="I29" s="5" t="s">
        <v>198</v>
      </c>
    </row>
    <row r="30" spans="1:10" x14ac:dyDescent="0.25">
      <c r="A30" s="2" t="s">
        <v>112</v>
      </c>
      <c r="B30" t="s">
        <v>15</v>
      </c>
      <c r="C30" s="4" t="s">
        <v>115</v>
      </c>
      <c r="D30" s="6" t="s">
        <v>116</v>
      </c>
      <c r="E30" t="s">
        <v>121</v>
      </c>
      <c r="F30" s="4" t="s">
        <v>114</v>
      </c>
      <c r="G30">
        <v>0.78</v>
      </c>
      <c r="H30" s="18">
        <v>0.75700000000000001</v>
      </c>
      <c r="I30" s="5" t="s">
        <v>265</v>
      </c>
    </row>
    <row r="31" spans="1:10" x14ac:dyDescent="0.25">
      <c r="A31" s="16" t="s">
        <v>118</v>
      </c>
      <c r="B31" t="s">
        <v>35</v>
      </c>
      <c r="C31" s="4" t="s">
        <v>119</v>
      </c>
      <c r="D31" s="6" t="s">
        <v>75</v>
      </c>
      <c r="E31" t="s">
        <v>120</v>
      </c>
      <c r="F31" s="4" t="s">
        <v>117</v>
      </c>
      <c r="G31">
        <v>0.72</v>
      </c>
      <c r="H31" s="6" t="s">
        <v>24</v>
      </c>
      <c r="I31" s="5" t="s">
        <v>266</v>
      </c>
    </row>
    <row r="32" spans="1:10" x14ac:dyDescent="0.25">
      <c r="A32" s="16" t="s">
        <v>122</v>
      </c>
      <c r="B32" t="s">
        <v>125</v>
      </c>
      <c r="C32" s="4" t="s">
        <v>126</v>
      </c>
      <c r="D32" s="6" t="s">
        <v>68</v>
      </c>
      <c r="E32" t="s">
        <v>123</v>
      </c>
      <c r="F32" s="4" t="s">
        <v>124</v>
      </c>
      <c r="G32" t="s">
        <v>24</v>
      </c>
      <c r="H32" s="6" t="s">
        <v>24</v>
      </c>
      <c r="I32" t="s">
        <v>133</v>
      </c>
    </row>
    <row r="33" spans="1:9" x14ac:dyDescent="0.25">
      <c r="A33" s="2" t="s">
        <v>127</v>
      </c>
      <c r="B33" t="s">
        <v>15</v>
      </c>
      <c r="C33" s="4" t="s">
        <v>129</v>
      </c>
      <c r="D33" s="6" t="s">
        <v>75</v>
      </c>
      <c r="E33" t="s">
        <v>141</v>
      </c>
      <c r="F33" s="4" t="s">
        <v>128</v>
      </c>
      <c r="G33">
        <v>0.81299999999999994</v>
      </c>
      <c r="H33" s="18">
        <v>0.73150000000000004</v>
      </c>
      <c r="I33" s="5" t="s">
        <v>260</v>
      </c>
    </row>
    <row r="34" spans="1:9" x14ac:dyDescent="0.25">
      <c r="A34" s="8" t="s">
        <v>134</v>
      </c>
      <c r="B34" t="s">
        <v>48</v>
      </c>
      <c r="C34" s="4" t="s">
        <v>136</v>
      </c>
      <c r="D34" s="6" t="s">
        <v>68</v>
      </c>
      <c r="E34" t="s">
        <v>142</v>
      </c>
      <c r="F34" s="4" t="s">
        <v>137</v>
      </c>
      <c r="G34">
        <v>0.70099999999999996</v>
      </c>
      <c r="H34" s="6" t="s">
        <v>24</v>
      </c>
      <c r="I34" s="5" t="s">
        <v>135</v>
      </c>
    </row>
    <row r="35" spans="1:9" x14ac:dyDescent="0.25">
      <c r="A35" s="2" t="s">
        <v>138</v>
      </c>
      <c r="B35" t="s">
        <v>15</v>
      </c>
      <c r="C35" s="4" t="s">
        <v>139</v>
      </c>
      <c r="D35" s="6" t="s">
        <v>199</v>
      </c>
      <c r="E35" t="s">
        <v>143</v>
      </c>
      <c r="F35" s="4" t="s">
        <v>140</v>
      </c>
      <c r="G35">
        <v>0.56999999999999995</v>
      </c>
      <c r="H35" s="18">
        <v>0.56799999999999995</v>
      </c>
      <c r="I35" s="5" t="s">
        <v>32</v>
      </c>
    </row>
    <row r="36" spans="1:9" x14ac:dyDescent="0.25">
      <c r="A36" s="8" t="s">
        <v>144</v>
      </c>
      <c r="B36" t="s">
        <v>35</v>
      </c>
      <c r="C36" s="4" t="s">
        <v>145</v>
      </c>
      <c r="D36" s="6" t="s">
        <v>75</v>
      </c>
      <c r="E36" t="s">
        <v>146</v>
      </c>
      <c r="F36" s="4" t="s">
        <v>147</v>
      </c>
      <c r="G36">
        <v>0.64</v>
      </c>
      <c r="H36" s="6" t="s">
        <v>24</v>
      </c>
      <c r="I36" s="5"/>
    </row>
    <row r="37" spans="1:9" x14ac:dyDescent="0.25">
      <c r="A37" s="2" t="s">
        <v>148</v>
      </c>
      <c r="B37" t="s">
        <v>15</v>
      </c>
      <c r="C37" s="4" t="s">
        <v>149</v>
      </c>
      <c r="D37" s="6" t="s">
        <v>150</v>
      </c>
      <c r="E37" t="s">
        <v>151</v>
      </c>
      <c r="F37" s="38" t="s">
        <v>152</v>
      </c>
      <c r="G37">
        <v>0.73</v>
      </c>
      <c r="H37" s="18">
        <v>0.74099999999999999</v>
      </c>
      <c r="I37" s="5" t="s">
        <v>32</v>
      </c>
    </row>
    <row r="38" spans="1:9" x14ac:dyDescent="0.25">
      <c r="A38" s="8" t="s">
        <v>153</v>
      </c>
      <c r="B38" t="s">
        <v>48</v>
      </c>
      <c r="C38" s="4" t="s">
        <v>154</v>
      </c>
      <c r="D38" s="6" t="s">
        <v>155</v>
      </c>
      <c r="E38" t="s">
        <v>156</v>
      </c>
      <c r="F38" s="4" t="s">
        <v>157</v>
      </c>
      <c r="G38">
        <v>0.49199999999999999</v>
      </c>
      <c r="H38" s="6" t="s">
        <v>24</v>
      </c>
    </row>
    <row r="39" spans="1:9" x14ac:dyDescent="0.25">
      <c r="A39" s="16" t="s">
        <v>158</v>
      </c>
      <c r="B39" t="s">
        <v>125</v>
      </c>
      <c r="C39" s="4" t="s">
        <v>159</v>
      </c>
      <c r="D39" s="6" t="s">
        <v>68</v>
      </c>
      <c r="E39" t="s">
        <v>160</v>
      </c>
      <c r="F39" s="4" t="s">
        <v>161</v>
      </c>
      <c r="G39" t="s">
        <v>24</v>
      </c>
      <c r="H39" s="6" t="s">
        <v>24</v>
      </c>
      <c r="I39" t="s">
        <v>162</v>
      </c>
    </row>
    <row r="40" spans="1:9" x14ac:dyDescent="0.25">
      <c r="A40" s="8" t="s">
        <v>163</v>
      </c>
      <c r="B40" t="s">
        <v>48</v>
      </c>
      <c r="C40" s="4" t="s">
        <v>164</v>
      </c>
      <c r="D40" s="6" t="s">
        <v>68</v>
      </c>
      <c r="E40" t="s">
        <v>165</v>
      </c>
      <c r="F40" s="4" t="s">
        <v>166</v>
      </c>
      <c r="G40">
        <v>0.66</v>
      </c>
      <c r="H40" s="6" t="s">
        <v>24</v>
      </c>
      <c r="I40" s="5" t="s">
        <v>26</v>
      </c>
    </row>
    <row r="41" spans="1:9" x14ac:dyDescent="0.25">
      <c r="A41" s="2" t="s">
        <v>167</v>
      </c>
      <c r="B41" t="s">
        <v>15</v>
      </c>
      <c r="C41" s="4" t="s">
        <v>168</v>
      </c>
      <c r="D41" s="6" t="s">
        <v>169</v>
      </c>
      <c r="E41" t="s">
        <v>170</v>
      </c>
      <c r="F41" s="4" t="s">
        <v>171</v>
      </c>
      <c r="G41" t="s">
        <v>24</v>
      </c>
      <c r="H41" s="19">
        <v>0.748</v>
      </c>
    </row>
    <row r="42" spans="1:9" x14ac:dyDescent="0.25">
      <c r="A42" s="17" t="s">
        <v>176</v>
      </c>
      <c r="B42" t="s">
        <v>125</v>
      </c>
      <c r="C42" s="4" t="s">
        <v>181</v>
      </c>
      <c r="D42" s="6" t="s">
        <v>68</v>
      </c>
      <c r="E42" t="s">
        <v>177</v>
      </c>
      <c r="F42" s="4" t="s">
        <v>178</v>
      </c>
      <c r="G42" t="s">
        <v>24</v>
      </c>
      <c r="H42" s="6" t="s">
        <v>24</v>
      </c>
      <c r="I42" t="s">
        <v>175</v>
      </c>
    </row>
    <row r="43" spans="1:9" x14ac:dyDescent="0.25">
      <c r="A43" s="10" t="s">
        <v>179</v>
      </c>
      <c r="B43" t="s">
        <v>125</v>
      </c>
      <c r="C43" s="4" t="s">
        <v>180</v>
      </c>
      <c r="D43" s="6" t="s">
        <v>75</v>
      </c>
      <c r="E43" t="s">
        <v>182</v>
      </c>
      <c r="F43" s="4" t="s">
        <v>183</v>
      </c>
      <c r="G43" t="s">
        <v>24</v>
      </c>
      <c r="H43" s="6" t="s">
        <v>24</v>
      </c>
    </row>
    <row r="44" spans="1:9" x14ac:dyDescent="0.25">
      <c r="A44" s="2" t="s">
        <v>184</v>
      </c>
      <c r="B44" t="s">
        <v>15</v>
      </c>
      <c r="C44" s="4" t="s">
        <v>185</v>
      </c>
      <c r="D44" s="6" t="s">
        <v>200</v>
      </c>
      <c r="E44" t="s">
        <v>186</v>
      </c>
      <c r="F44" s="4" t="s">
        <v>187</v>
      </c>
      <c r="G44">
        <v>0.84</v>
      </c>
      <c r="H44" s="18">
        <v>0.79900000000000004</v>
      </c>
      <c r="I44" s="5" t="s">
        <v>32</v>
      </c>
    </row>
    <row r="45" spans="1:9" x14ac:dyDescent="0.25">
      <c r="H45" s="6"/>
    </row>
  </sheetData>
  <mergeCells count="2">
    <mergeCell ref="H2:I2"/>
    <mergeCell ref="H3:I3"/>
  </mergeCells>
  <hyperlinks>
    <hyperlink ref="F12" r:id="rId1" xr:uid="{90FF83D6-CAAE-4D59-92B8-079792EC7821}"/>
    <hyperlink ref="F13" r:id="rId2" xr:uid="{907FD3CD-548B-4745-8272-FD48374D8DE1}"/>
    <hyperlink ref="F15" r:id="rId3" tooltip="https://doi.org/10.1002/aic.15837" xr:uid="{ABDEFA8E-0854-43FF-B61C-18FA40FF4F60}"/>
    <hyperlink ref="F16" r:id="rId4" tooltip="https://doi.org/10.1002/cssc.201100716" xr:uid="{52A1D962-D4A2-45AD-BD9A-C874F0CE2EE0}"/>
    <hyperlink ref="C12" r:id="rId5" location="biblio" xr:uid="{9DD5EFED-ABBF-449D-8E7C-E18DAF315937}"/>
    <hyperlink ref="C13" r:id="rId6" location="biblio" xr:uid="{C6A36DD0-3F79-4828-A0A3-06CC649B9330}"/>
    <hyperlink ref="C14" r:id="rId7" location="biblio" xr:uid="{7317255A-CB75-43AA-985A-124AEE4E7910}"/>
    <hyperlink ref="C15" r:id="rId8" location="biblio" xr:uid="{430389F9-2975-45B5-953B-D5354902AA90}"/>
    <hyperlink ref="C16" r:id="rId9" location="biblio" xr:uid="{3CA99DAC-4827-4AD8-B954-05EC548149C3}"/>
    <hyperlink ref="C17" r:id="rId10" location="biblio" xr:uid="{E61D847A-2113-43BA-A7A6-84DCA34207E7}"/>
    <hyperlink ref="F17" r:id="rId11" tooltip="https://doi.org/10.1007/s10450-013-9527-2" xr:uid="{533DA30E-E675-455C-AEEA-CB459784814F}"/>
    <hyperlink ref="C18" r:id="rId12" location="biblio" xr:uid="{E9351602-160F-42B7-B74B-28638573BEC2}"/>
    <hyperlink ref="F18" r:id="rId13" tooltip="https://doi.org/10.1007/s10450-014-9639-3" xr:uid="{D7A58B30-20C2-46A0-B768-BB61EB2B7546}"/>
    <hyperlink ref="C19" r:id="rId14" location="biblio" xr:uid="{52C6B3BF-7D9C-4674-AB17-3B5663D2D325}"/>
    <hyperlink ref="F19" r:id="rId15" tooltip="https://doi.org/10.1007/s10450-019-00124-3" xr:uid="{C149001F-0DD6-4CA7-B090-8450C4F9FDE7}"/>
    <hyperlink ref="C20" r:id="rId16" location="biblio" xr:uid="{2D9011F8-1EF6-42D2-9C69-EFD2C80D6364}"/>
    <hyperlink ref="F20" r:id="rId17" tooltip="https://doi.org/10.1007/s10973-013-3497-1" xr:uid="{CC979BF9-FFB8-475A-A259-0D7224CE45DA}"/>
    <hyperlink ref="C21" r:id="rId18" location="biblio" xr:uid="{C8B76830-EE41-40CA-AE8C-C78BE2CE049E}"/>
    <hyperlink ref="F21" r:id="rId19" tooltip="https://doi.org/10.1016/j.cej.2015.07.020" xr:uid="{89588A8F-AA0C-4725-88DC-1F984E7070B0}"/>
    <hyperlink ref="F22" r:id="rId20" tooltip="https://doi.org/10.1016/j.egypro.2009.01.166" xr:uid="{97ED527D-6553-428C-826C-276524FCF0E5}"/>
    <hyperlink ref="C22" r:id="rId21" location="biblio" xr:uid="{01BF2F59-B144-456C-9410-FDE65D66D9ED}"/>
    <hyperlink ref="F23" r:id="rId22" xr:uid="{6C0CE57F-28D0-4946-9D88-25F2F74FC574}"/>
    <hyperlink ref="C23" r:id="rId23" location="biblio" xr:uid="{DA7220F7-C276-41EA-9AFB-BB78D6DC3AE2}"/>
    <hyperlink ref="C24" r:id="rId24" location="biblio" xr:uid="{327D5552-A833-47D8-BF7A-10346DE29F93}"/>
    <hyperlink ref="F24" r:id="rId25" xr:uid="{334DABA6-28F5-4BE1-8EE6-BC1FD63D3335}"/>
    <hyperlink ref="C25" r:id="rId26" location="biblio" xr:uid="{95031799-140C-4A22-B5D3-C6B7B40F57D7}"/>
    <hyperlink ref="F25" r:id="rId27" tooltip="https://doi.org/10.1016/S2095-4956(14)60171-6" xr:uid="{952CBCD8-E5F3-48A9-87D3-E76EDD122517}"/>
    <hyperlink ref="C26" r:id="rId28" location="biblio" xr:uid="{8374E134-95C5-4865-99E3-C5E03717B1AF}"/>
    <hyperlink ref="F26" r:id="rId29" tooltip="https://doi.org/10.1016/S2095-4956(14)60173-X" xr:uid="{63ECE46E-D046-46D8-B539-41B2C5B533F2}"/>
    <hyperlink ref="C27" r:id="rId30" location="biblio" xr:uid="{54C5FB6E-FE3C-4B6B-94F4-D810223FAAB9}"/>
    <hyperlink ref="F27" r:id="rId31" tooltip="https://doi.org/10.1021/acs.iecr.7b03008" xr:uid="{D18F6CEB-E150-4D95-9CF0-50D2121FF60E}"/>
    <hyperlink ref="F28" r:id="rId32" tooltip="https://doi.org/10.1021/am404952z" xr:uid="{CDE33D6C-80FE-45F7-852F-049AB0BDE6B6}"/>
    <hyperlink ref="C28" r:id="rId33" location="biblio" xr:uid="{AC8C0BF0-4B2C-402B-A532-3068BA784C86}"/>
    <hyperlink ref="F29" r:id="rId34" tooltip="https://doi.org/10.1021/Ef800938e" xr:uid="{33AE2C44-B5A5-4F3D-B65C-CD589F153B37}"/>
    <hyperlink ref="C29" r:id="rId35" location="biblio" xr:uid="{BB1B945E-A086-4CCC-B257-83824C42FA16}"/>
    <hyperlink ref="F30" r:id="rId36" tooltip="https://doi.org/10.1021/Ic500722n" xr:uid="{8C276A4B-1017-4986-BD4B-AC31643F166E}"/>
    <hyperlink ref="C30" r:id="rId37" location="biblio" xr:uid="{FE6264D8-221F-4816-8842-72C95650BA2B}"/>
    <hyperlink ref="F31" r:id="rId38" tooltip="https://doi.org/10.1021/Ie1014958" xr:uid="{0BF4A451-AA59-4A36-9518-A86C3B73B0BD}"/>
    <hyperlink ref="C31" r:id="rId39" location="biblio" xr:uid="{52141E4D-39F8-4A72-BCA6-E7113A5101F2}"/>
    <hyperlink ref="C32" r:id="rId40" location="biblio" xr:uid="{484A5EC7-5FD8-481B-8555-718B9CB1E7F0}"/>
    <hyperlink ref="F32" r:id="rId41" tooltip="https://doi.org/10.1021/Ie8005269" xr:uid="{A5CA1442-C297-44DB-9F37-707DC8720169}"/>
    <hyperlink ref="F33" r:id="rId42" xr:uid="{25CC10B9-AD63-4ECA-AD88-E3DEDD725029}"/>
    <hyperlink ref="C33" r:id="rId43" location="biblio" xr:uid="{B0A79E09-04C4-469B-820E-0A3ED1A50702}"/>
    <hyperlink ref="F14" r:id="rId44" tooltip="https://doi.org/10.1002/Aic.14467" xr:uid="{7725889C-262B-4810-9F15-E71529C6C178}"/>
    <hyperlink ref="C34" r:id="rId45" location="biblio" xr:uid="{45021541-19AE-4C44-84E3-4A822A959894}"/>
    <hyperlink ref="F34" r:id="rId46" tooltip="https://doi.org/10.1021/Ja0570032" xr:uid="{67C4A900-0FE7-4410-A35B-D06E4A403437}"/>
    <hyperlink ref="C35" r:id="rId47" location="biblio" xr:uid="{B5B4C5D1-DD42-4A63-ABF4-D86125572B42}"/>
    <hyperlink ref="F35" r:id="rId48" tooltip="https://doi.org/10.1021/Je1002225" xr:uid="{46928318-02B1-4C3B-B2F4-CF60485B9DEF}"/>
    <hyperlink ref="C36" r:id="rId49" location="biblio" xr:uid="{7A4A4F8B-0A4C-4ABD-8673-BEB8D7DBB898}"/>
    <hyperlink ref="F36" r:id="rId50" tooltip="https://doi.org/10.1021/Jp206002d" xr:uid="{948FCCC7-71D0-4F9F-A2C5-280FC5560E0F}"/>
    <hyperlink ref="C37" r:id="rId51" location="biblio" xr:uid="{F80CA6FE-C18D-4F79-B819-DC10A0147031}"/>
    <hyperlink ref="F37" r:id="rId52" xr:uid="{E4341F2D-E6E9-4E6F-AE90-55EE3593661B}"/>
    <hyperlink ref="C38" r:id="rId53" location="biblio" xr:uid="{C5C6422B-9577-479C-A626-B4FD6D5058BB}"/>
    <hyperlink ref="F38" r:id="rId54" tooltip="https://doi.org/10.1021/La102359q" xr:uid="{969699B3-9B61-4078-8ED5-DA0E54C5E8AE}"/>
    <hyperlink ref="C39" r:id="rId55" location="biblio" xr:uid="{B0077DC3-4E62-423F-8C2B-B0AC1CC9193B}"/>
    <hyperlink ref="F39" r:id="rId56" tooltip="https://doi.org/10.1039/B807470d" xr:uid="{C3B5AED6-F943-46DB-83FC-D38DD92B0EE4}"/>
    <hyperlink ref="C40" r:id="rId57" location="biblio" xr:uid="{2485A22C-B005-4482-9125-30B5925C1602}"/>
    <hyperlink ref="F40" r:id="rId58" tooltip="https://doi.org/10.1039/C0ee00700e" xr:uid="{5E6885D7-23C7-4193-BD96-ED944BC58EA1}"/>
    <hyperlink ref="C41" r:id="rId59" location="biblio" xr:uid="{34DE3844-0BAA-4D6B-8B4C-75CE97F13A1A}"/>
    <hyperlink ref="F41" r:id="rId60" tooltip="https://doi.org/10.1039/c2jm16770k" xr:uid="{778D5B0A-DCBA-43FA-8F47-EBB74DEFDC50}"/>
    <hyperlink ref="H3" r:id="rId61" xr:uid="{8FEDF791-0162-4BA3-AA76-62210131113E}"/>
    <hyperlink ref="C42" r:id="rId62" location="biblio" xr:uid="{477F17C4-8F29-4A86-A246-0FA7544CF100}"/>
    <hyperlink ref="F42" r:id="rId63" tooltip="https://doi.org/10.1080/08927020902988865" xr:uid="{C1E44BFB-9BB8-482A-B00D-2AF2563A9B71}"/>
    <hyperlink ref="C43" r:id="rId64" location="biblio" xr:uid="{392537E4-B8E9-4FC4-9E00-68D7DA8556B4}"/>
    <hyperlink ref="F43" r:id="rId65" tooltip="https://doi.org/10.1080/15422119.2014.884507" xr:uid="{D6BBEF78-CF39-4807-A9E4-7B7A9221F74D}"/>
    <hyperlink ref="C44" r:id="rId66" location="biblio" xr:uid="{6B473109-BE1C-44A1-A25E-0C4F9F712EDF}"/>
    <hyperlink ref="F44" r:id="rId67" tooltip="https://doi.org/10.1260/0263-6174.33.2.223" xr:uid="{2205E29E-A7CD-4DA0-BD9D-BF7BA8E0095E}"/>
    <hyperlink ref="H2" r:id="rId68" xr:uid="{DF1FC6D2-6003-4E87-8763-7CA04146E76B}"/>
  </hyperlinks>
  <pageMargins left="0.7" right="0.7" top="0.75" bottom="0.75" header="0.3" footer="0.3"/>
  <pageSetup paperSize="9" orientation="portrait" horizontalDpi="1200" verticalDpi="1200" r:id="rId6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AE0A-1B9C-4C91-B809-CEA3B9B2AC6A}">
  <sheetPr>
    <tabColor theme="2"/>
  </sheetPr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4.28515625" customWidth="1"/>
    <col min="2" max="2" width="14.42578125" customWidth="1"/>
    <col min="3" max="3" width="12.42578125" customWidth="1"/>
    <col min="4" max="4" width="19.42578125" customWidth="1"/>
    <col min="8" max="8" width="14" customWidth="1"/>
    <col min="9" max="9" width="12.42578125" customWidth="1"/>
    <col min="10" max="10" width="18.42578125" customWidth="1"/>
    <col min="12" max="12" width="12" bestFit="1" customWidth="1"/>
    <col min="15" max="15" width="13.285156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SUM(L5:L12)</f>
        <v>1.1257810984339643E-2</v>
      </c>
      <c r="N2">
        <v>13.960009567280514</v>
      </c>
      <c r="O2">
        <v>8.2916485181163541E-4</v>
      </c>
      <c r="P2">
        <v>1.2812996987018102</v>
      </c>
    </row>
    <row r="3" spans="1:16" x14ac:dyDescent="0.25">
      <c r="A3" t="s">
        <v>37</v>
      </c>
      <c r="B3" s="9" t="s">
        <v>17</v>
      </c>
      <c r="C3" s="9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0.44054300000000002</v>
      </c>
      <c r="B4">
        <f>A4*100</f>
        <v>44.054300000000005</v>
      </c>
      <c r="C4">
        <v>1.9384600000000001</v>
      </c>
      <c r="D4">
        <f>C4*'Isotherm list'!$G$4/'Isotherm list'!$H$18</f>
        <v>2.2221770727580368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1.06874</v>
      </c>
      <c r="B5">
        <f t="shared" ref="B5:B11" si="0">A5*100</f>
        <v>106.874</v>
      </c>
      <c r="C5">
        <v>4.0492299999999997</v>
      </c>
      <c r="D5">
        <f>C5*'Isotherm list'!$G$4/'Isotherm list'!$H$18</f>
        <v>4.6418837986463615</v>
      </c>
      <c r="H5">
        <v>44.054300000000005</v>
      </c>
      <c r="I5">
        <v>1.9384600000000001</v>
      </c>
      <c r="J5">
        <f>I5*'Isotherm list'!$G$4/'Isotherm list'!$H$18</f>
        <v>2.2221770727580368</v>
      </c>
      <c r="K5">
        <f>($N$2*H5)/(((1/$O$2)+H5^$P$2)^(1/$P$2))</f>
        <v>2.2380602257794289</v>
      </c>
      <c r="L5">
        <f>(K5-J5)^2</f>
        <v>2.5227454990095678E-4</v>
      </c>
      <c r="N5">
        <v>10</v>
      </c>
      <c r="O5">
        <f>($N$2*N5)/(((1/$O$2)+N5^$P$2)^(1/$P$2))</f>
        <v>0.54285852883399621</v>
      </c>
    </row>
    <row r="6" spans="1:16" x14ac:dyDescent="0.25">
      <c r="A6">
        <v>1.4882200000000001</v>
      </c>
      <c r="B6">
        <f t="shared" si="0"/>
        <v>148.822</v>
      </c>
      <c r="C6">
        <v>5.2553799999999997</v>
      </c>
      <c r="D6">
        <f>C6*'Isotherm list'!$G$4/'Isotherm list'!$H$18</f>
        <v>6.0245684433164124</v>
      </c>
      <c r="H6">
        <v>106.874</v>
      </c>
      <c r="I6">
        <v>4.0492299999999997</v>
      </c>
      <c r="J6">
        <f>I6*'Isotherm list'!$G$4/'Isotherm list'!$H$18</f>
        <v>4.6418837986463615</v>
      </c>
      <c r="K6">
        <f t="shared" ref="K6:K12" si="1">($N$2*H6)/(((1/$O$2)+H6^$P$2)^(1/$P$2))</f>
        <v>4.701983402951555</v>
      </c>
      <c r="L6">
        <f t="shared" ref="L6:L12" si="2">(K6-J6)^2</f>
        <v>3.6119624376408409E-3</v>
      </c>
      <c r="N6">
        <v>30</v>
      </c>
      <c r="O6">
        <f t="shared" ref="O6:O18" si="3">($N$2*N6)/(((1/$O$2)+N6^$P$2)^(1/$P$2))</f>
        <v>1.5698917015309461</v>
      </c>
    </row>
    <row r="7" spans="1:16" x14ac:dyDescent="0.25">
      <c r="A7">
        <v>2.0025300000000001</v>
      </c>
      <c r="B7">
        <f t="shared" si="0"/>
        <v>200.25300000000001</v>
      </c>
      <c r="C7">
        <v>6.2461500000000001</v>
      </c>
      <c r="D7">
        <f>C7*'Isotherm list'!$G$4/'Isotherm list'!$H$18</f>
        <v>7.160349619289339</v>
      </c>
      <c r="H7">
        <v>148.822</v>
      </c>
      <c r="I7">
        <v>5.2553799999999997</v>
      </c>
      <c r="J7">
        <f>I7*'Isotherm list'!$G$4/'Isotherm list'!$H$18</f>
        <v>6.0245684433164124</v>
      </c>
      <c r="K7">
        <f t="shared" si="1"/>
        <v>5.947520332075813</v>
      </c>
      <c r="L7">
        <f t="shared" si="2"/>
        <v>5.9364114457437804E-3</v>
      </c>
      <c r="N7">
        <v>50</v>
      </c>
      <c r="O7">
        <f t="shared" si="3"/>
        <v>2.5071647129779158</v>
      </c>
    </row>
    <row r="8" spans="1:16" x14ac:dyDescent="0.25">
      <c r="A8">
        <v>3.97119</v>
      </c>
      <c r="B8">
        <f t="shared" si="0"/>
        <v>397.11900000000003</v>
      </c>
      <c r="C8">
        <v>8.5723099999999999</v>
      </c>
      <c r="D8">
        <f>C8*'Isotherm list'!$G$4/'Isotherm list'!$H$18</f>
        <v>9.8269712774957689</v>
      </c>
      <c r="H8">
        <v>200.25300000000001</v>
      </c>
      <c r="I8">
        <v>6.2461500000000001</v>
      </c>
      <c r="J8">
        <f>I8*'Isotherm list'!$G$4/'Isotherm list'!$H$18</f>
        <v>7.160349619289339</v>
      </c>
      <c r="K8">
        <f t="shared" si="1"/>
        <v>7.1512122944135044</v>
      </c>
      <c r="L8">
        <f t="shared" si="2"/>
        <v>8.349070588654632E-5</v>
      </c>
      <c r="N8">
        <v>70</v>
      </c>
      <c r="O8">
        <f t="shared" si="3"/>
        <v>3.3546784060178965</v>
      </c>
    </row>
    <row r="9" spans="1:16" x14ac:dyDescent="0.25">
      <c r="A9">
        <v>6.0613900000000003</v>
      </c>
      <c r="B9">
        <f t="shared" si="0"/>
        <v>606.13900000000001</v>
      </c>
      <c r="C9">
        <v>9.7353799999999993</v>
      </c>
      <c r="D9">
        <f>C9*'Isotherm list'!$G$4/'Isotherm list'!$H$18</f>
        <v>11.160270642978002</v>
      </c>
      <c r="H9">
        <v>397.11900000000003</v>
      </c>
      <c r="I9">
        <v>8.5723099999999999</v>
      </c>
      <c r="J9">
        <f>I9*'Isotherm list'!$G$4/'Isotherm list'!$H$18</f>
        <v>9.8269712774957689</v>
      </c>
      <c r="K9">
        <f t="shared" si="1"/>
        <v>9.8461990554376921</v>
      </c>
      <c r="L9">
        <f t="shared" si="2"/>
        <v>3.6970744458390868E-4</v>
      </c>
      <c r="N9">
        <v>100</v>
      </c>
      <c r="O9">
        <f t="shared" si="3"/>
        <v>4.4703679272008436</v>
      </c>
    </row>
    <row r="10" spans="1:16" x14ac:dyDescent="0.25">
      <c r="A10">
        <v>8.0592199999999998</v>
      </c>
      <c r="B10">
        <f t="shared" si="0"/>
        <v>805.92200000000003</v>
      </c>
      <c r="C10">
        <v>10.381500000000001</v>
      </c>
      <c r="D10">
        <f>C10*'Isotherm list'!$G$4/'Isotherm list'!$H$18</f>
        <v>11.90095812182741</v>
      </c>
      <c r="H10">
        <v>606.13900000000001</v>
      </c>
      <c r="I10">
        <v>9.7353799999999993</v>
      </c>
      <c r="J10">
        <f>I10*'Isotherm list'!$G$4/'Isotherm list'!$H$18</f>
        <v>11.160270642978002</v>
      </c>
      <c r="K10">
        <f t="shared" si="1"/>
        <v>11.186670806537375</v>
      </c>
      <c r="L10">
        <f t="shared" si="2"/>
        <v>6.9696863596164149E-4</v>
      </c>
      <c r="N10">
        <v>200</v>
      </c>
      <c r="O10">
        <f t="shared" si="3"/>
        <v>7.1460086438904726</v>
      </c>
    </row>
    <row r="11" spans="1:16" x14ac:dyDescent="0.25">
      <c r="A11">
        <v>10.010899999999999</v>
      </c>
      <c r="B11">
        <f t="shared" si="0"/>
        <v>1001.0899999999999</v>
      </c>
      <c r="C11">
        <v>10.7692</v>
      </c>
      <c r="D11">
        <f>C11*'Isotherm list'!$G$4/'Isotherm list'!$H$18</f>
        <v>12.345402707275801</v>
      </c>
      <c r="H11">
        <v>805.92200000000003</v>
      </c>
      <c r="I11">
        <v>10.381500000000001</v>
      </c>
      <c r="J11">
        <f>I11*'Isotherm list'!$G$4/'Isotherm list'!$H$18</f>
        <v>11.90095812182741</v>
      </c>
      <c r="K11">
        <f t="shared" si="1"/>
        <v>11.894037155680758</v>
      </c>
      <c r="L11">
        <f t="shared" si="2"/>
        <v>4.7899772403097608E-5</v>
      </c>
      <c r="N11">
        <v>300</v>
      </c>
      <c r="O11">
        <f t="shared" si="3"/>
        <v>8.7932358059979219</v>
      </c>
    </row>
    <row r="12" spans="1:16" x14ac:dyDescent="0.25">
      <c r="H12">
        <v>1001.0899999999999</v>
      </c>
      <c r="I12">
        <v>10.7692</v>
      </c>
      <c r="J12">
        <f>I12*'Isotherm list'!$G$4/'Isotherm list'!$H$18</f>
        <v>12.345402707275801</v>
      </c>
      <c r="K12">
        <f t="shared" si="1"/>
        <v>12.329306248279522</v>
      </c>
      <c r="L12">
        <f t="shared" si="2"/>
        <v>2.5909599221887275E-4</v>
      </c>
      <c r="N12">
        <v>400</v>
      </c>
      <c r="O12">
        <f t="shared" si="3"/>
        <v>9.8718258572528406</v>
      </c>
    </row>
    <row r="13" spans="1:16" x14ac:dyDescent="0.25">
      <c r="N13">
        <v>500</v>
      </c>
      <c r="O13">
        <f t="shared" si="3"/>
        <v>10.61816600066097</v>
      </c>
    </row>
    <row r="14" spans="1:16" x14ac:dyDescent="0.25">
      <c r="N14">
        <v>600</v>
      </c>
      <c r="O14">
        <f t="shared" si="3"/>
        <v>11.158433277569735</v>
      </c>
    </row>
    <row r="15" spans="1:16" x14ac:dyDescent="0.25">
      <c r="N15">
        <v>700</v>
      </c>
      <c r="O15">
        <f t="shared" si="3"/>
        <v>11.564039056336199</v>
      </c>
    </row>
    <row r="16" spans="1:16" x14ac:dyDescent="0.25">
      <c r="N16">
        <v>800</v>
      </c>
      <c r="O16">
        <f t="shared" si="3"/>
        <v>11.877711053363429</v>
      </c>
    </row>
    <row r="17" spans="14:15" x14ac:dyDescent="0.25">
      <c r="N17">
        <v>900</v>
      </c>
      <c r="O17">
        <f t="shared" si="3"/>
        <v>12.12628505753568</v>
      </c>
    </row>
    <row r="18" spans="14:15" x14ac:dyDescent="0.25">
      <c r="N18">
        <v>1000</v>
      </c>
      <c r="O18">
        <f t="shared" si="3"/>
        <v>12.32732889769119</v>
      </c>
    </row>
    <row r="19" spans="14:15" x14ac:dyDescent="0.25">
      <c r="N19">
        <v>1500</v>
      </c>
    </row>
    <row r="20" spans="14:15" x14ac:dyDescent="0.25">
      <c r="N20">
        <v>2000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673-54B1-4C03-ADE9-748FFB0D6A86}">
  <sheetPr>
    <tabColor theme="2"/>
  </sheetPr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4.28515625" customWidth="1"/>
    <col min="2" max="2" width="14.85546875" customWidth="1"/>
    <col min="3" max="3" width="13.7109375" customWidth="1"/>
    <col min="4" max="4" width="18.42578125" customWidth="1"/>
    <col min="8" max="8" width="14.85546875" customWidth="1"/>
    <col min="9" max="9" width="11.7109375" customWidth="1"/>
    <col min="10" max="10" width="18.7109375" customWidth="1"/>
    <col min="15" max="15" width="15.285156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SUM(L5:L17)</f>
        <v>0.17567442867523678</v>
      </c>
      <c r="N2">
        <v>14.713950559648305</v>
      </c>
      <c r="O2">
        <v>2.9033291896140676E-3</v>
      </c>
      <c r="P2">
        <v>1.1015107356249703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0.28899999999999998</v>
      </c>
      <c r="B4">
        <f>A4*100</f>
        <v>28.9</v>
      </c>
      <c r="C4">
        <v>1.65</v>
      </c>
      <c r="D4">
        <f>C4*'Isotherm list'!$G$4/'Isotherm list'!$H$19</f>
        <v>1.8914974619289335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0.61099999999999999</v>
      </c>
      <c r="B5">
        <f t="shared" ref="B5:B16" si="0">A5*100</f>
        <v>61.1</v>
      </c>
      <c r="C5">
        <v>3.05</v>
      </c>
      <c r="D5">
        <f>C5*'Isotherm list'!$G$4/'Isotherm list'!$H$19</f>
        <v>3.4964043993231799</v>
      </c>
      <c r="H5">
        <v>28.9</v>
      </c>
      <c r="I5">
        <v>1.65</v>
      </c>
      <c r="J5">
        <v>1.8914974619289335</v>
      </c>
      <c r="K5">
        <f>($N$2*H5)/(((1/$O$2)+H5^$P$2)^(1/$P$2))</f>
        <v>1.9113266512416029</v>
      </c>
      <c r="L5">
        <f>(K5-J5)^2</f>
        <v>3.9319674879768294E-4</v>
      </c>
      <c r="N5">
        <v>10</v>
      </c>
      <c r="O5">
        <f>($N$2*N5)/(((1/$O$2)+N5^$P$2)^(1/$P$2))</f>
        <v>0.70832480604206749</v>
      </c>
    </row>
    <row r="6" spans="1:16" x14ac:dyDescent="0.25">
      <c r="A6">
        <v>0.97299999999999998</v>
      </c>
      <c r="B6">
        <f t="shared" si="0"/>
        <v>97.3</v>
      </c>
      <c r="C6">
        <v>4.46</v>
      </c>
      <c r="D6">
        <f>C6*'Isotherm list'!$G$4/'Isotherm list'!$H$19</f>
        <v>5.1127749576988144</v>
      </c>
      <c r="H6">
        <v>61.1</v>
      </c>
      <c r="I6">
        <v>3.05</v>
      </c>
      <c r="J6">
        <v>3.4964043993231799</v>
      </c>
      <c r="K6">
        <f t="shared" ref="K6:K17" si="1">($N$2*H6)/(((1/$O$2)+H6^$P$2)^(1/$P$2))</f>
        <v>3.6012644996353806</v>
      </c>
      <c r="L6">
        <f t="shared" ref="L6:L17" si="2">(K6-J6)^2</f>
        <v>1.0995640637484799E-2</v>
      </c>
      <c r="N6">
        <v>30</v>
      </c>
      <c r="O6">
        <f t="shared" ref="O6:O19" si="3">($N$2*N6)/(((1/$O$2)+N6^$P$2)^(1/$P$2))</f>
        <v>1.9761204612548011</v>
      </c>
    </row>
    <row r="7" spans="1:16" x14ac:dyDescent="0.25">
      <c r="A7">
        <v>1.0900000000000001</v>
      </c>
      <c r="B7">
        <f t="shared" si="0"/>
        <v>109.00000000000001</v>
      </c>
      <c r="C7">
        <v>4.91</v>
      </c>
      <c r="D7">
        <f>C7*'Isotherm list'!$G$4/'Isotherm list'!$H$19</f>
        <v>5.6286379018612518</v>
      </c>
      <c r="H7">
        <v>97.3</v>
      </c>
      <c r="I7">
        <v>4.46</v>
      </c>
      <c r="J7">
        <v>5.1127749576988144</v>
      </c>
      <c r="K7">
        <f t="shared" si="1"/>
        <v>5.0834669825233103</v>
      </c>
      <c r="L7">
        <f t="shared" si="2"/>
        <v>8.5895740888796443E-4</v>
      </c>
      <c r="N7">
        <v>50</v>
      </c>
      <c r="O7">
        <f t="shared" si="3"/>
        <v>3.0642078415200835</v>
      </c>
    </row>
    <row r="8" spans="1:16" x14ac:dyDescent="0.25">
      <c r="A8">
        <v>1.95</v>
      </c>
      <c r="B8">
        <f t="shared" si="0"/>
        <v>195</v>
      </c>
      <c r="C8">
        <v>6.62</v>
      </c>
      <c r="D8">
        <f>C8*'Isotherm list'!$G$4/'Isotherm list'!$H$19</f>
        <v>7.5889170896785103</v>
      </c>
      <c r="H8">
        <v>109.00000000000001</v>
      </c>
      <c r="I8">
        <v>4.91</v>
      </c>
      <c r="J8">
        <v>5.6286379018612518</v>
      </c>
      <c r="K8">
        <f t="shared" si="1"/>
        <v>5.4891973033546462</v>
      </c>
      <c r="L8">
        <f t="shared" si="2"/>
        <v>1.9443680511880383E-2</v>
      </c>
      <c r="N8">
        <v>70</v>
      </c>
      <c r="O8">
        <f t="shared" si="3"/>
        <v>4.0014878144426129</v>
      </c>
    </row>
    <row r="9" spans="1:16" x14ac:dyDescent="0.25">
      <c r="A9">
        <v>2.63</v>
      </c>
      <c r="B9">
        <f t="shared" si="0"/>
        <v>263</v>
      </c>
      <c r="C9">
        <v>7.92</v>
      </c>
      <c r="D9">
        <f>C9*'Isotherm list'!$G$4/'Isotherm list'!$H$19</f>
        <v>9.079187817258882</v>
      </c>
      <c r="H9">
        <v>195</v>
      </c>
      <c r="I9">
        <v>6.62</v>
      </c>
      <c r="J9">
        <v>7.5889170896785103</v>
      </c>
      <c r="K9">
        <f t="shared" si="1"/>
        <v>7.7224527814160124</v>
      </c>
      <c r="L9">
        <f t="shared" si="2"/>
        <v>1.7831780967813193E-2</v>
      </c>
      <c r="N9">
        <v>100</v>
      </c>
      <c r="O9">
        <f t="shared" si="3"/>
        <v>5.1799055187747856</v>
      </c>
    </row>
    <row r="10" spans="1:16" x14ac:dyDescent="0.25">
      <c r="A10">
        <v>3.13</v>
      </c>
      <c r="B10">
        <f t="shared" si="0"/>
        <v>313</v>
      </c>
      <c r="C10">
        <v>8.17</v>
      </c>
      <c r="D10">
        <f>C10*'Isotherm list'!$G$4/'Isotherm list'!$H$19</f>
        <v>9.3657783417935683</v>
      </c>
      <c r="H10">
        <v>263</v>
      </c>
      <c r="I10">
        <v>7.92</v>
      </c>
      <c r="J10">
        <v>9.079187817258882</v>
      </c>
      <c r="K10">
        <f t="shared" si="1"/>
        <v>8.8812144738842242</v>
      </c>
      <c r="L10">
        <f t="shared" si="2"/>
        <v>3.9193444686940151E-2</v>
      </c>
      <c r="N10">
        <v>200</v>
      </c>
      <c r="O10">
        <f t="shared" si="3"/>
        <v>7.8218065260520859</v>
      </c>
    </row>
    <row r="11" spans="1:16" x14ac:dyDescent="0.25">
      <c r="A11">
        <v>4.93</v>
      </c>
      <c r="B11">
        <f t="shared" si="0"/>
        <v>493</v>
      </c>
      <c r="C11">
        <v>9.56</v>
      </c>
      <c r="D11">
        <f>C11*'Isotherm list'!$G$4/'Isotherm list'!$H$19</f>
        <v>10.959221658206429</v>
      </c>
      <c r="H11">
        <v>313</v>
      </c>
      <c r="I11">
        <v>8.17</v>
      </c>
      <c r="J11">
        <v>9.3657783417935683</v>
      </c>
      <c r="K11">
        <f t="shared" si="1"/>
        <v>9.5271355886823557</v>
      </c>
      <c r="L11">
        <f t="shared" si="2"/>
        <v>2.6036161123529088E-2</v>
      </c>
      <c r="N11">
        <v>300</v>
      </c>
      <c r="O11">
        <f t="shared" si="3"/>
        <v>9.372410941278428</v>
      </c>
    </row>
    <row r="12" spans="1:16" x14ac:dyDescent="0.25">
      <c r="A12">
        <v>5.57</v>
      </c>
      <c r="B12">
        <f t="shared" si="0"/>
        <v>557</v>
      </c>
      <c r="C12">
        <v>10.1</v>
      </c>
      <c r="D12">
        <f>C12*'Isotherm list'!$G$4/'Isotherm list'!$H$19</f>
        <v>11.578257191201352</v>
      </c>
      <c r="H12">
        <v>493</v>
      </c>
      <c r="I12">
        <v>9.56</v>
      </c>
      <c r="J12">
        <v>10.959221658206429</v>
      </c>
      <c r="K12">
        <f t="shared" si="1"/>
        <v>11.039370043174943</v>
      </c>
      <c r="L12">
        <f t="shared" si="2"/>
        <v>6.4237636130610246E-3</v>
      </c>
      <c r="N12">
        <v>400</v>
      </c>
      <c r="O12">
        <f t="shared" si="3"/>
        <v>10.379505565796892</v>
      </c>
    </row>
    <row r="13" spans="1:16" x14ac:dyDescent="0.25">
      <c r="A13">
        <v>8.4</v>
      </c>
      <c r="B13">
        <f t="shared" si="0"/>
        <v>840</v>
      </c>
      <c r="C13">
        <v>10.7</v>
      </c>
      <c r="D13">
        <f>C13*'Isotherm list'!$G$4/'Isotherm list'!$H$19</f>
        <v>12.2660744500846</v>
      </c>
      <c r="H13">
        <v>557</v>
      </c>
      <c r="I13">
        <v>10.1</v>
      </c>
      <c r="J13">
        <v>11.578257191201352</v>
      </c>
      <c r="K13">
        <f t="shared" si="1"/>
        <v>11.392936014251321</v>
      </c>
      <c r="L13">
        <f t="shared" si="2"/>
        <v>3.4343938626144918E-2</v>
      </c>
      <c r="N13">
        <v>500</v>
      </c>
      <c r="O13">
        <f t="shared" si="3"/>
        <v>11.081437846197755</v>
      </c>
    </row>
    <row r="14" spans="1:16" x14ac:dyDescent="0.25">
      <c r="A14">
        <v>9.1999999999999993</v>
      </c>
      <c r="B14">
        <f t="shared" si="0"/>
        <v>919.99999999999989</v>
      </c>
      <c r="C14">
        <v>11</v>
      </c>
      <c r="D14">
        <f>C14*'Isotherm list'!$G$4/'Isotherm list'!$H$19</f>
        <v>12.609983079526225</v>
      </c>
      <c r="H14">
        <v>840</v>
      </c>
      <c r="I14">
        <v>10.7</v>
      </c>
      <c r="J14">
        <v>12.2660744500846</v>
      </c>
      <c r="K14">
        <f t="shared" si="1"/>
        <v>12.403679373280001</v>
      </c>
      <c r="L14">
        <f t="shared" si="2"/>
        <v>1.8935114887612105E-2</v>
      </c>
      <c r="N14">
        <v>600</v>
      </c>
      <c r="O14">
        <f t="shared" si="3"/>
        <v>11.596432400348249</v>
      </c>
    </row>
    <row r="15" spans="1:16" x14ac:dyDescent="0.25">
      <c r="A15">
        <v>13.8</v>
      </c>
      <c r="B15">
        <f t="shared" si="0"/>
        <v>1380</v>
      </c>
      <c r="C15">
        <v>11.6</v>
      </c>
      <c r="D15">
        <f>C15*'Isotherm list'!$G$4/'Isotherm list'!$H$19</f>
        <v>13.297800338409473</v>
      </c>
      <c r="H15">
        <v>919.99999999999989</v>
      </c>
      <c r="I15">
        <v>11</v>
      </c>
      <c r="J15">
        <v>12.609983079526225</v>
      </c>
      <c r="K15">
        <f t="shared" si="1"/>
        <v>12.590738588535769</v>
      </c>
      <c r="L15">
        <f t="shared" si="2"/>
        <v>3.7035043348173779E-4</v>
      </c>
      <c r="N15">
        <v>700</v>
      </c>
      <c r="O15">
        <f t="shared" si="3"/>
        <v>11.989217719655597</v>
      </c>
    </row>
    <row r="16" spans="1:16" x14ac:dyDescent="0.25">
      <c r="A16">
        <v>15</v>
      </c>
      <c r="B16">
        <f t="shared" si="0"/>
        <v>1500</v>
      </c>
      <c r="C16">
        <v>11.7</v>
      </c>
      <c r="D16">
        <f>C16*'Isotherm list'!$G$4/'Isotherm list'!$H$19</f>
        <v>13.412436548223347</v>
      </c>
      <c r="H16">
        <v>1380</v>
      </c>
      <c r="I16">
        <v>11.6</v>
      </c>
      <c r="J16">
        <v>13.297800338409473</v>
      </c>
      <c r="K16">
        <f t="shared" si="1"/>
        <v>13.277425719700037</v>
      </c>
      <c r="L16">
        <f t="shared" si="2"/>
        <v>4.1512508755490036E-4</v>
      </c>
      <c r="N16">
        <v>800</v>
      </c>
      <c r="O16">
        <f t="shared" si="3"/>
        <v>12.29800481769246</v>
      </c>
    </row>
    <row r="17" spans="8:15" x14ac:dyDescent="0.25">
      <c r="H17">
        <v>1500</v>
      </c>
      <c r="I17">
        <v>11.7</v>
      </c>
      <c r="J17">
        <v>13.412436548223347</v>
      </c>
      <c r="K17">
        <f t="shared" si="1"/>
        <v>13.391621314810079</v>
      </c>
      <c r="L17">
        <f t="shared" si="2"/>
        <v>4.3327394204883171E-4</v>
      </c>
      <c r="N17">
        <v>900</v>
      </c>
      <c r="O17">
        <f t="shared" si="3"/>
        <v>12.546719783257974</v>
      </c>
    </row>
    <row r="18" spans="8:15" x14ac:dyDescent="0.25">
      <c r="N18">
        <v>1000</v>
      </c>
      <c r="O18">
        <f t="shared" si="3"/>
        <v>12.751068746739117</v>
      </c>
    </row>
    <row r="19" spans="8:15" x14ac:dyDescent="0.25">
      <c r="N19">
        <v>1500</v>
      </c>
      <c r="O19">
        <f t="shared" si="3"/>
        <v>13.391621314810079</v>
      </c>
    </row>
    <row r="20" spans="8:15" x14ac:dyDescent="0.25">
      <c r="N20">
        <v>2000</v>
      </c>
    </row>
    <row r="21" spans="8:15" x14ac:dyDescent="0.25">
      <c r="N21">
        <v>3000</v>
      </c>
    </row>
    <row r="22" spans="8:15" x14ac:dyDescent="0.25">
      <c r="N22">
        <v>4000</v>
      </c>
    </row>
    <row r="23" spans="8:15" x14ac:dyDescent="0.25">
      <c r="N23">
        <v>5000</v>
      </c>
    </row>
    <row r="24" spans="8:15" x14ac:dyDescent="0.25">
      <c r="N24">
        <v>6000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6DD7-1592-4594-BDE2-444D5C2B5169}">
  <dimension ref="A1:P32"/>
  <sheetViews>
    <sheetView workbookViewId="0">
      <selection activeCell="P4" sqref="P4"/>
    </sheetView>
  </sheetViews>
  <sheetFormatPr defaultColWidth="8.85546875" defaultRowHeight="15" x14ac:dyDescent="0.25"/>
  <cols>
    <col min="1" max="1" width="17.42578125" customWidth="1"/>
    <col min="2" max="2" width="14.28515625" customWidth="1"/>
    <col min="3" max="3" width="14.42578125" customWidth="1"/>
    <col min="4" max="4" width="18.140625" customWidth="1"/>
    <col min="5" max="5" width="18.7109375" customWidth="1"/>
    <col min="8" max="8" width="14" customWidth="1"/>
    <col min="9" max="9" width="13" customWidth="1"/>
    <col min="10" max="10" width="17.7109375" customWidth="1"/>
    <col min="15" max="15" width="14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SUM(L5:L32)</f>
        <v>1.1131704434855399E-2</v>
      </c>
      <c r="N2">
        <v>44.020575090542621</v>
      </c>
      <c r="O2">
        <v>6.6774530418547634E-3</v>
      </c>
      <c r="P2">
        <v>0.81054827906979199</v>
      </c>
    </row>
    <row r="3" spans="1:16" x14ac:dyDescent="0.25">
      <c r="A3" t="s">
        <v>250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3.4499999999999999E-3</v>
      </c>
      <c r="B4">
        <f>A4*100</f>
        <v>0.34499999999999997</v>
      </c>
      <c r="C4">
        <v>3.8800000000000001E-2</v>
      </c>
      <c r="D4">
        <f>C4*'Isotherm list'!$G$4/'Isotherm list'!$H$20</f>
        <v>6.6690063424947155E-2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1.0319999999999999E-2</v>
      </c>
      <c r="B5">
        <f t="shared" ref="B5:B31" si="0">A5*100</f>
        <v>1.032</v>
      </c>
      <c r="C5">
        <v>9.7100000000000006E-2</v>
      </c>
      <c r="D5">
        <f>C5*'Isotherm list'!$G$4/'Isotherm list'!$H$20</f>
        <v>0.16689704016913318</v>
      </c>
      <c r="H5">
        <v>0.34499999999999997</v>
      </c>
      <c r="I5">
        <v>3.8800000000000001E-2</v>
      </c>
      <c r="J5">
        <f>I5*'Isotherm list'!$G$4/'Isotherm list'!$H$20</f>
        <v>6.6690063424947155E-2</v>
      </c>
      <c r="K5">
        <f>($N$2*H5)/(((1/$O$2)+H5^$P$2)^(1/$P$2))</f>
        <v>3.1341364593448294E-2</v>
      </c>
      <c r="L5">
        <f>(K5-J5)^2</f>
        <v>1.2495305090800088E-3</v>
      </c>
      <c r="N5">
        <v>10</v>
      </c>
      <c r="O5">
        <f>($N$2*N5)/(((1/$O$2)+N5^$P$2)^(1/$P$2))</f>
        <v>0.86529191378000803</v>
      </c>
    </row>
    <row r="6" spans="1:16" x14ac:dyDescent="0.25">
      <c r="A6">
        <v>2.7439999999999999E-2</v>
      </c>
      <c r="B6">
        <f t="shared" si="0"/>
        <v>2.7439999999999998</v>
      </c>
      <c r="C6">
        <v>0.15529999999999999</v>
      </c>
      <c r="D6">
        <f>C6*'Isotherm list'!$G$4/'Isotherm list'!$H$20</f>
        <v>0.26693213530655391</v>
      </c>
      <c r="H6">
        <v>1.032</v>
      </c>
      <c r="I6">
        <v>9.7100000000000006E-2</v>
      </c>
      <c r="J6">
        <f>I6*'Isotherm list'!$G$4/'Isotherm list'!$H$20</f>
        <v>0.16689704016913318</v>
      </c>
      <c r="K6">
        <f t="shared" ref="K6:K32" si="1">($N$2*H6)/(((1/$O$2)+H6^$P$2)^(1/$P$2))</f>
        <v>9.3288613394656869E-2</v>
      </c>
      <c r="L6">
        <f t="shared" ref="L6:L32" si="2">(K6-J6)^2</f>
        <v>5.4182004922134408E-3</v>
      </c>
      <c r="N6">
        <v>30</v>
      </c>
      <c r="O6">
        <f t="shared" ref="O6:O9" si="3">($N$2*N6)/(((1/$O$2)+N6^$P$2)^(1/$P$2))</f>
        <v>2.4173996793166417</v>
      </c>
    </row>
    <row r="7" spans="1:16" x14ac:dyDescent="0.25">
      <c r="A7">
        <v>5.6570000000000002E-2</v>
      </c>
      <c r="B7">
        <f t="shared" si="0"/>
        <v>5.657</v>
      </c>
      <c r="C7">
        <v>0.30099999999999999</v>
      </c>
      <c r="D7">
        <f>C7*'Isotherm list'!$G$4/'Isotherm list'!$H$20</f>
        <v>0.51736363636363636</v>
      </c>
      <c r="H7">
        <v>2.7439999999999998</v>
      </c>
      <c r="I7">
        <v>0.15529999999999999</v>
      </c>
      <c r="J7">
        <f>I7*'Isotherm list'!$G$4/'Isotherm list'!$H$20</f>
        <v>0.26693213530655391</v>
      </c>
      <c r="K7">
        <f t="shared" si="1"/>
        <v>0.24555171199180609</v>
      </c>
      <c r="L7">
        <f t="shared" si="2"/>
        <v>4.571225011178122E-4</v>
      </c>
      <c r="N7">
        <v>50</v>
      </c>
      <c r="O7">
        <f t="shared" si="3"/>
        <v>3.7989386064162556</v>
      </c>
    </row>
    <row r="8" spans="1:16" x14ac:dyDescent="0.25">
      <c r="A8">
        <v>7.5410000000000005E-2</v>
      </c>
      <c r="B8">
        <f t="shared" si="0"/>
        <v>7.5410000000000004</v>
      </c>
      <c r="C8">
        <v>0.37859999999999999</v>
      </c>
      <c r="D8">
        <f>C8*'Isotherm list'!$G$4/'Isotherm list'!$H$20</f>
        <v>0.65074376321353056</v>
      </c>
      <c r="H8">
        <v>5.657</v>
      </c>
      <c r="I8">
        <v>0.30099999999999999</v>
      </c>
      <c r="J8">
        <f>I8*'Isotherm list'!$G$4/'Isotherm list'!$H$20</f>
        <v>0.51736363636363636</v>
      </c>
      <c r="K8">
        <f t="shared" si="1"/>
        <v>0.4988984408487705</v>
      </c>
      <c r="L8">
        <f t="shared" si="2"/>
        <v>3.4096344540222233E-4</v>
      </c>
      <c r="N8">
        <v>70</v>
      </c>
      <c r="O8">
        <f t="shared" si="3"/>
        <v>5.0490720138349028</v>
      </c>
    </row>
    <row r="9" spans="1:16" x14ac:dyDescent="0.25">
      <c r="A9">
        <v>9.5990000000000006E-2</v>
      </c>
      <c r="B9">
        <f t="shared" si="0"/>
        <v>9.5990000000000002</v>
      </c>
      <c r="C9">
        <v>0.49509999999999998</v>
      </c>
      <c r="D9">
        <f>C9*'Isotherm list'!$G$4/'Isotherm list'!$H$20</f>
        <v>0.85098583509513737</v>
      </c>
      <c r="H9">
        <v>7.5410000000000004</v>
      </c>
      <c r="I9">
        <v>0.37859999999999999</v>
      </c>
      <c r="J9">
        <f>I9*'Isotherm list'!$G$4/'Isotherm list'!$H$20</f>
        <v>0.65074376321353056</v>
      </c>
      <c r="K9">
        <f t="shared" si="1"/>
        <v>0.6593935585623949</v>
      </c>
      <c r="L9">
        <f t="shared" si="2"/>
        <v>7.4818959577235204E-5</v>
      </c>
      <c r="N9">
        <v>100</v>
      </c>
      <c r="O9">
        <f t="shared" si="3"/>
        <v>6.7286707533489141</v>
      </c>
    </row>
    <row r="10" spans="1:16" x14ac:dyDescent="0.25">
      <c r="A10">
        <v>0.10584</v>
      </c>
      <c r="B10">
        <f t="shared" si="0"/>
        <v>10.584</v>
      </c>
      <c r="C10">
        <v>0.54559999999999997</v>
      </c>
      <c r="D10">
        <f>C10*'Isotherm list'!$G$4/'Isotherm list'!$H$20</f>
        <v>0.93778604651162778</v>
      </c>
      <c r="H10">
        <v>9.5990000000000002</v>
      </c>
      <c r="I10">
        <v>0.49509999999999998</v>
      </c>
      <c r="J10">
        <f>I10*'Isotherm list'!$G$4/'Isotherm list'!$H$20</f>
        <v>0.85098583509513737</v>
      </c>
      <c r="K10">
        <f t="shared" si="1"/>
        <v>0.83197939978659574</v>
      </c>
      <c r="L10">
        <f t="shared" si="2"/>
        <v>3.612445831377778E-4</v>
      </c>
      <c r="N10">
        <v>200</v>
      </c>
    </row>
    <row r="11" spans="1:16" x14ac:dyDescent="0.25">
      <c r="A11">
        <v>0.11826</v>
      </c>
      <c r="B11">
        <f t="shared" si="0"/>
        <v>11.826000000000001</v>
      </c>
      <c r="C11">
        <v>0.60189999999999999</v>
      </c>
      <c r="D11">
        <f>C11*'Isotherm list'!$G$4/'Isotherm list'!$H$20</f>
        <v>1.0345553911205074</v>
      </c>
      <c r="H11">
        <v>10.584</v>
      </c>
      <c r="I11">
        <v>0.54559999999999997</v>
      </c>
      <c r="J11">
        <f>I11*'Isotherm list'!$G$4/'Isotherm list'!$H$20</f>
        <v>0.93778604651162778</v>
      </c>
      <c r="K11">
        <f t="shared" si="1"/>
        <v>0.9136284610848604</v>
      </c>
      <c r="L11">
        <f t="shared" si="2"/>
        <v>5.8358893365156373E-4</v>
      </c>
      <c r="N11">
        <v>300</v>
      </c>
    </row>
    <row r="12" spans="1:16" x14ac:dyDescent="0.25">
      <c r="A12">
        <v>0.13880999999999999</v>
      </c>
      <c r="B12">
        <f t="shared" si="0"/>
        <v>13.880999999999998</v>
      </c>
      <c r="C12">
        <v>0.68930000000000002</v>
      </c>
      <c r="D12">
        <f>C12*'Isotherm list'!$G$4/'Isotherm list'!$H$20</f>
        <v>1.1847799154334038</v>
      </c>
      <c r="H12">
        <v>11.826000000000001</v>
      </c>
      <c r="I12">
        <v>0.60189999999999999</v>
      </c>
      <c r="J12">
        <f>I12*'Isotherm list'!$G$4/'Isotherm list'!$H$20</f>
        <v>1.0345553911205074</v>
      </c>
      <c r="K12">
        <f t="shared" si="1"/>
        <v>1.0157377561338385</v>
      </c>
      <c r="L12">
        <f t="shared" si="2"/>
        <v>3.541033864915049E-4</v>
      </c>
      <c r="N12">
        <v>400</v>
      </c>
    </row>
    <row r="13" spans="1:16" x14ac:dyDescent="0.25">
      <c r="A13">
        <v>0.15937000000000001</v>
      </c>
      <c r="B13">
        <f t="shared" si="0"/>
        <v>15.937000000000001</v>
      </c>
      <c r="C13">
        <v>0.77669999999999995</v>
      </c>
      <c r="D13">
        <f>C13*'Isotherm list'!$G$4/'Isotherm list'!$H$20</f>
        <v>1.3350044397463001</v>
      </c>
      <c r="H13">
        <v>13.880999999999998</v>
      </c>
      <c r="I13">
        <v>0.68930000000000002</v>
      </c>
      <c r="J13">
        <f>I13*'Isotherm list'!$G$4/'Isotherm list'!$H$20</f>
        <v>1.1847799154334038</v>
      </c>
      <c r="K13">
        <f t="shared" si="1"/>
        <v>1.182699635159115</v>
      </c>
      <c r="L13">
        <f t="shared" si="2"/>
        <v>4.3275660195948699E-6</v>
      </c>
      <c r="N13">
        <v>500</v>
      </c>
    </row>
    <row r="14" spans="1:16" x14ac:dyDescent="0.25">
      <c r="A14">
        <v>0.17992</v>
      </c>
      <c r="B14">
        <f t="shared" si="0"/>
        <v>17.992000000000001</v>
      </c>
      <c r="C14">
        <v>0.86409999999999998</v>
      </c>
      <c r="D14">
        <f>C14*'Isotherm list'!$G$4/'Isotherm list'!$H$20</f>
        <v>1.4852289640591965</v>
      </c>
      <c r="H14">
        <v>15.937000000000001</v>
      </c>
      <c r="I14">
        <v>0.77669999999999995</v>
      </c>
      <c r="J14">
        <f>I14*'Isotherm list'!$G$4/'Isotherm list'!$H$20</f>
        <v>1.3350044397463001</v>
      </c>
      <c r="K14">
        <f t="shared" si="1"/>
        <v>1.3473710737998676</v>
      </c>
      <c r="L14">
        <f t="shared" si="2"/>
        <v>1.5293363781485601E-4</v>
      </c>
      <c r="N14">
        <v>600</v>
      </c>
    </row>
    <row r="15" spans="1:16" x14ac:dyDescent="0.25">
      <c r="A15">
        <v>0.19877</v>
      </c>
      <c r="B15">
        <f t="shared" si="0"/>
        <v>19.876999999999999</v>
      </c>
      <c r="C15">
        <v>0.96120000000000005</v>
      </c>
      <c r="D15">
        <f>C15*'Isotherm list'!$G$4/'Isotherm list'!$H$20</f>
        <v>1.6521260042283299</v>
      </c>
      <c r="H15">
        <v>17.992000000000001</v>
      </c>
      <c r="I15">
        <v>0.86409999999999998</v>
      </c>
      <c r="J15">
        <f>I15*'Isotherm list'!$G$4/'Isotherm list'!$H$20</f>
        <v>1.4852289640591965</v>
      </c>
      <c r="K15">
        <f t="shared" si="1"/>
        <v>1.5096998996719393</v>
      </c>
      <c r="L15">
        <f t="shared" si="2"/>
        <v>5.9882668976300518E-4</v>
      </c>
      <c r="N15">
        <v>700</v>
      </c>
    </row>
    <row r="16" spans="1:16" x14ac:dyDescent="0.25">
      <c r="A16">
        <v>0.21933</v>
      </c>
      <c r="B16">
        <f t="shared" si="0"/>
        <v>21.933</v>
      </c>
      <c r="C16">
        <v>1.0583</v>
      </c>
      <c r="D16">
        <f>C16*'Isotherm list'!$G$4/'Isotherm list'!$H$20</f>
        <v>1.8190230443974629</v>
      </c>
      <c r="H16">
        <v>19.876999999999999</v>
      </c>
      <c r="I16">
        <v>0.96120000000000005</v>
      </c>
      <c r="J16">
        <f>I16*'Isotherm list'!$G$4/'Isotherm list'!$H$20</f>
        <v>1.6521260042283299</v>
      </c>
      <c r="K16">
        <f t="shared" si="1"/>
        <v>1.656692272709152</v>
      </c>
      <c r="L16">
        <f t="shared" si="2"/>
        <v>2.0850807838949267E-5</v>
      </c>
      <c r="N16">
        <v>800</v>
      </c>
    </row>
    <row r="17" spans="1:14" x14ac:dyDescent="0.25">
      <c r="A17">
        <v>0.24845999999999999</v>
      </c>
      <c r="B17">
        <f t="shared" si="0"/>
        <v>24.846</v>
      </c>
      <c r="C17">
        <v>1.1941999999999999</v>
      </c>
      <c r="D17">
        <f>C17*'Isotherm list'!$G$4/'Isotherm list'!$H$20</f>
        <v>2.0526101479915431</v>
      </c>
      <c r="H17">
        <v>21.933</v>
      </c>
      <c r="I17">
        <v>1.0583</v>
      </c>
      <c r="J17">
        <f>I17*'Isotherm list'!$G$4/'Isotherm list'!$H$20</f>
        <v>1.8190230443974629</v>
      </c>
      <c r="K17">
        <f t="shared" si="1"/>
        <v>1.815016979805123</v>
      </c>
      <c r="L17">
        <f t="shared" si="2"/>
        <v>1.604855351799925E-5</v>
      </c>
      <c r="N17">
        <v>900</v>
      </c>
    </row>
    <row r="18" spans="1:14" x14ac:dyDescent="0.25">
      <c r="A18">
        <v>0.29982999999999999</v>
      </c>
      <c r="B18">
        <f t="shared" si="0"/>
        <v>29.982999999999997</v>
      </c>
      <c r="C18">
        <v>1.3980999999999999</v>
      </c>
      <c r="D18">
        <f>C18*'Isotherm list'!$G$4/'Isotherm list'!$H$20</f>
        <v>2.4030767441860466</v>
      </c>
      <c r="H18">
        <v>24.846</v>
      </c>
      <c r="I18">
        <v>1.1941999999999999</v>
      </c>
      <c r="J18">
        <f>I18*'Isotherm list'!$G$4/'Isotherm list'!$H$20</f>
        <v>2.0526101479915431</v>
      </c>
      <c r="K18">
        <f t="shared" si="1"/>
        <v>2.0359037127958213</v>
      </c>
      <c r="L18">
        <f t="shared" si="2"/>
        <v>2.791049769488518E-4</v>
      </c>
      <c r="N18">
        <v>1000</v>
      </c>
    </row>
    <row r="19" spans="1:14" x14ac:dyDescent="0.25">
      <c r="A19">
        <v>0.35120000000000001</v>
      </c>
      <c r="B19">
        <f t="shared" si="0"/>
        <v>35.120000000000005</v>
      </c>
      <c r="C19">
        <v>1.6116999999999999</v>
      </c>
      <c r="D19">
        <f>C19*'Isotherm list'!$G$4/'Isotherm list'!$H$20</f>
        <v>2.7702158562367862</v>
      </c>
      <c r="H19">
        <v>29.982999999999997</v>
      </c>
      <c r="I19">
        <v>1.3980999999999999</v>
      </c>
      <c r="J19">
        <f>I19*'Isotherm list'!$G$4/'Isotherm list'!$H$20</f>
        <v>2.4030767441860466</v>
      </c>
      <c r="K19">
        <f t="shared" si="1"/>
        <v>2.4161601165539937</v>
      </c>
      <c r="L19">
        <f t="shared" si="2"/>
        <v>1.7117463251836167E-4</v>
      </c>
      <c r="N19">
        <v>1500</v>
      </c>
    </row>
    <row r="20" spans="1:14" x14ac:dyDescent="0.25">
      <c r="A20">
        <v>0.40087</v>
      </c>
      <c r="B20">
        <f t="shared" si="0"/>
        <v>40.087000000000003</v>
      </c>
      <c r="C20">
        <v>1.8154999999999999</v>
      </c>
      <c r="D20">
        <f>C20*'Isotherm list'!$G$4/'Isotherm list'!$H$20</f>
        <v>3.120510570824524</v>
      </c>
      <c r="H20">
        <v>35.120000000000005</v>
      </c>
      <c r="I20">
        <v>1.6116999999999999</v>
      </c>
      <c r="J20">
        <f>I20*'Isotherm list'!$G$4/'Isotherm list'!$H$20</f>
        <v>2.7702158562367862</v>
      </c>
      <c r="K20">
        <f t="shared" si="1"/>
        <v>2.785351469765974</v>
      </c>
      <c r="L20">
        <f t="shared" si="2"/>
        <v>2.2908679690493268E-4</v>
      </c>
      <c r="N20">
        <v>2000</v>
      </c>
    </row>
    <row r="21" spans="1:14" x14ac:dyDescent="0.25">
      <c r="A21">
        <v>0.45052999999999999</v>
      </c>
      <c r="B21">
        <f t="shared" si="0"/>
        <v>45.052999999999997</v>
      </c>
      <c r="C21">
        <v>2.0194000000000001</v>
      </c>
      <c r="D21">
        <f>C21*'Isotherm list'!$G$4/'Isotherm list'!$H$20</f>
        <v>3.4709771670190275</v>
      </c>
      <c r="H21">
        <v>40.087000000000003</v>
      </c>
      <c r="I21">
        <v>1.8154999999999999</v>
      </c>
      <c r="J21">
        <f>I21*'Isotherm list'!$G$4/'Isotherm list'!$H$20</f>
        <v>3.120510570824524</v>
      </c>
      <c r="K21">
        <f t="shared" si="1"/>
        <v>3.1325268893445188</v>
      </c>
      <c r="L21">
        <f t="shared" si="2"/>
        <v>1.4439191077397125E-4</v>
      </c>
      <c r="N21">
        <v>3000</v>
      </c>
    </row>
    <row r="22" spans="1:14" x14ac:dyDescent="0.25">
      <c r="A22">
        <v>0.50188999999999995</v>
      </c>
      <c r="B22">
        <f t="shared" si="0"/>
        <v>50.188999999999993</v>
      </c>
      <c r="C22">
        <v>2.2136</v>
      </c>
      <c r="D22">
        <f>C22*'Isotherm list'!$G$4/'Isotherm list'!$H$20</f>
        <v>3.8047712473572939</v>
      </c>
      <c r="H22">
        <v>45.052999999999997</v>
      </c>
      <c r="I22">
        <v>2.0194000000000001</v>
      </c>
      <c r="J22">
        <f>I22*'Isotherm list'!$G$4/'Isotherm list'!$H$20</f>
        <v>3.4709771670190275</v>
      </c>
      <c r="K22">
        <f t="shared" si="1"/>
        <v>3.4706064223562372</v>
      </c>
      <c r="L22">
        <f t="shared" si="2"/>
        <v>1.3745160498749404E-7</v>
      </c>
      <c r="N22">
        <v>4000</v>
      </c>
    </row>
    <row r="23" spans="1:14" x14ac:dyDescent="0.25">
      <c r="A23">
        <v>0.55154000000000003</v>
      </c>
      <c r="B23">
        <f t="shared" si="0"/>
        <v>55.154000000000003</v>
      </c>
      <c r="C23">
        <v>2.4077999999999999</v>
      </c>
      <c r="D23">
        <f>C23*'Isotherm list'!$G$4/'Isotherm list'!$H$20</f>
        <v>4.1385653276955603</v>
      </c>
      <c r="H23">
        <v>50.188999999999993</v>
      </c>
      <c r="I23">
        <v>2.2136</v>
      </c>
      <c r="J23">
        <f>I23*'Isotherm list'!$G$4/'Isotherm list'!$H$20</f>
        <v>3.8047712473572939</v>
      </c>
      <c r="K23">
        <f t="shared" si="1"/>
        <v>3.8113215547069608</v>
      </c>
      <c r="L23">
        <f t="shared" si="2"/>
        <v>4.29065263751E-5</v>
      </c>
      <c r="N23">
        <v>5000</v>
      </c>
    </row>
    <row r="24" spans="1:14" x14ac:dyDescent="0.25">
      <c r="A24">
        <v>0.59946999999999995</v>
      </c>
      <c r="B24">
        <f t="shared" si="0"/>
        <v>59.946999999999996</v>
      </c>
      <c r="C24">
        <v>2.5825</v>
      </c>
      <c r="D24">
        <f>C24*'Isotherm list'!$G$4/'Isotherm list'!$H$20</f>
        <v>4.4388424947145877</v>
      </c>
      <c r="H24">
        <v>55.154000000000003</v>
      </c>
      <c r="I24">
        <v>2.4077999999999999</v>
      </c>
      <c r="J24">
        <f>I24*'Isotherm list'!$G$4/'Isotherm list'!$H$20</f>
        <v>4.1385653276955603</v>
      </c>
      <c r="K24">
        <f t="shared" si="1"/>
        <v>4.1325300890320174</v>
      </c>
      <c r="L24">
        <f t="shared" si="2"/>
        <v>3.6424105725923583E-5</v>
      </c>
      <c r="N24">
        <v>6000</v>
      </c>
    </row>
    <row r="25" spans="1:14" x14ac:dyDescent="0.25">
      <c r="A25">
        <v>0.65083000000000002</v>
      </c>
      <c r="B25">
        <f t="shared" si="0"/>
        <v>65.082999999999998</v>
      </c>
      <c r="C25">
        <v>2.7669999999999999</v>
      </c>
      <c r="D25">
        <f>C25*'Isotherm list'!$G$4/'Isotherm list'!$H$20</f>
        <v>4.7559640591966179</v>
      </c>
      <c r="H25">
        <v>59.946999999999996</v>
      </c>
      <c r="I25">
        <v>2.5825</v>
      </c>
      <c r="J25">
        <f>I25*'Isotherm list'!$G$4/'Isotherm list'!$H$20</f>
        <v>4.4388424947145877</v>
      </c>
      <c r="K25">
        <f t="shared" si="1"/>
        <v>4.4353929521396331</v>
      </c>
      <c r="L25">
        <f t="shared" si="2"/>
        <v>1.1899343976424109E-5</v>
      </c>
    </row>
    <row r="26" spans="1:14" x14ac:dyDescent="0.25">
      <c r="A26">
        <v>0.70045999999999997</v>
      </c>
      <c r="B26">
        <f t="shared" si="0"/>
        <v>70.045999999999992</v>
      </c>
      <c r="C26">
        <v>2.9417</v>
      </c>
      <c r="D26">
        <f>C26*'Isotherm list'!$G$4/'Isotherm list'!$H$20</f>
        <v>5.0562412262156444</v>
      </c>
      <c r="H26">
        <v>65.082999999999998</v>
      </c>
      <c r="I26">
        <v>2.7669999999999999</v>
      </c>
      <c r="J26">
        <f>I26*'Isotherm list'!$G$4/'Isotherm list'!$H$20</f>
        <v>4.7559640591966179</v>
      </c>
      <c r="K26">
        <f t="shared" si="1"/>
        <v>4.7524474909361221</v>
      </c>
      <c r="L26">
        <f t="shared" si="2"/>
        <v>1.2366252330726771E-5</v>
      </c>
    </row>
    <row r="27" spans="1:14" x14ac:dyDescent="0.25">
      <c r="A27">
        <v>0.77747999999999995</v>
      </c>
      <c r="B27">
        <f t="shared" si="0"/>
        <v>77.74799999999999</v>
      </c>
      <c r="C27">
        <v>3.2039</v>
      </c>
      <c r="D27">
        <f>C27*'Isotherm list'!$G$4/'Isotherm list'!$H$20</f>
        <v>5.5069147991543339</v>
      </c>
      <c r="H27">
        <v>70.045999999999992</v>
      </c>
      <c r="I27">
        <v>2.9417</v>
      </c>
      <c r="J27">
        <f>I27*'Isotherm list'!$G$4/'Isotherm list'!$H$20</f>
        <v>5.0562412262156444</v>
      </c>
      <c r="K27">
        <f t="shared" si="1"/>
        <v>5.0518161106455137</v>
      </c>
      <c r="L27">
        <f t="shared" si="2"/>
        <v>1.9581647809013149E-5</v>
      </c>
    </row>
    <row r="28" spans="1:14" x14ac:dyDescent="0.25">
      <c r="A28">
        <v>0.85106999999999999</v>
      </c>
      <c r="B28">
        <f t="shared" si="0"/>
        <v>85.106999999999999</v>
      </c>
      <c r="C28">
        <v>3.4563000000000001</v>
      </c>
      <c r="D28">
        <f>C28*'Isotherm list'!$G$4/'Isotherm list'!$H$20</f>
        <v>5.9407439746300215</v>
      </c>
      <c r="H28">
        <v>77.74799999999999</v>
      </c>
      <c r="I28">
        <v>3.2039</v>
      </c>
      <c r="J28">
        <f>I28*'Isotherm list'!$G$4/'Isotherm list'!$H$20</f>
        <v>5.5069147991543339</v>
      </c>
      <c r="K28">
        <f t="shared" si="1"/>
        <v>5.5034977846956536</v>
      </c>
      <c r="L28">
        <f t="shared" si="2"/>
        <v>1.1675987810829926E-5</v>
      </c>
    </row>
    <row r="29" spans="1:14" x14ac:dyDescent="0.25">
      <c r="A29">
        <v>0.92806</v>
      </c>
      <c r="B29">
        <f t="shared" si="0"/>
        <v>92.805999999999997</v>
      </c>
      <c r="C29">
        <v>3.6892999999999998</v>
      </c>
      <c r="D29">
        <f>C29*'Isotherm list'!$G$4/'Isotherm list'!$H$20</f>
        <v>6.341228118393234</v>
      </c>
      <c r="H29">
        <v>85.106999999999999</v>
      </c>
      <c r="I29">
        <v>3.4563000000000001</v>
      </c>
      <c r="J29">
        <f>I29*'Isotherm list'!$G$4/'Isotherm list'!$H$20</f>
        <v>5.9407439746300215</v>
      </c>
      <c r="K29">
        <f t="shared" si="1"/>
        <v>5.921246561323068</v>
      </c>
      <c r="L29">
        <f t="shared" si="2"/>
        <v>3.8014912566216452E-4</v>
      </c>
    </row>
    <row r="30" spans="1:14" x14ac:dyDescent="0.25">
      <c r="A30">
        <v>0.97804999999999997</v>
      </c>
      <c r="B30">
        <f t="shared" si="0"/>
        <v>97.804999999999993</v>
      </c>
      <c r="C30">
        <v>3.8420000000000001</v>
      </c>
      <c r="D30">
        <f>C30*'Isotherm list'!$G$4/'Isotherm list'!$H$20</f>
        <v>6.6036913319238897</v>
      </c>
      <c r="H30">
        <v>92.805999999999997</v>
      </c>
      <c r="I30">
        <v>3.6892999999999998</v>
      </c>
      <c r="J30">
        <f>I30*'Isotherm list'!$G$4/'Isotherm list'!$H$20</f>
        <v>6.341228118393234</v>
      </c>
      <c r="K30">
        <f t="shared" si="1"/>
        <v>6.3447444714591148</v>
      </c>
      <c r="L30">
        <f t="shared" si="2"/>
        <v>1.2364738883929502E-5</v>
      </c>
    </row>
    <row r="31" spans="1:14" x14ac:dyDescent="0.25">
      <c r="A31">
        <v>0.99136999999999997</v>
      </c>
      <c r="B31">
        <f t="shared" si="0"/>
        <v>99.137</v>
      </c>
      <c r="C31">
        <v>3.8835000000000002</v>
      </c>
      <c r="D31">
        <f>C31*'Isotherm list'!$G$4/'Isotherm list'!$H$20</f>
        <v>6.6750221987315017</v>
      </c>
      <c r="H31">
        <v>97.804999999999993</v>
      </c>
      <c r="I31">
        <v>3.8420000000000001</v>
      </c>
      <c r="J31">
        <f>I31*'Isotherm list'!$G$4/'Isotherm list'!$H$20</f>
        <v>6.6036913319238897</v>
      </c>
      <c r="K31">
        <f t="shared" si="1"/>
        <v>6.6126969149426529</v>
      </c>
      <c r="L31">
        <f t="shared" si="2"/>
        <v>8.1100525507836051E-5</v>
      </c>
    </row>
    <row r="32" spans="1:14" x14ac:dyDescent="0.25">
      <c r="H32">
        <v>99.137</v>
      </c>
      <c r="I32">
        <v>3.8835000000000002</v>
      </c>
      <c r="J32">
        <f>I32*'Isotherm list'!$G$4/'Isotherm list'!$H$20</f>
        <v>6.6750221987315017</v>
      </c>
      <c r="K32">
        <f t="shared" si="1"/>
        <v>6.6831941230089518</v>
      </c>
      <c r="L32">
        <f t="shared" si="2"/>
        <v>6.6780346396377681E-5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2BD0-6FD7-4828-8374-55FA622236AD}">
  <dimension ref="A1:P27"/>
  <sheetViews>
    <sheetView workbookViewId="0">
      <selection activeCell="P4" sqref="P4"/>
    </sheetView>
  </sheetViews>
  <sheetFormatPr defaultColWidth="8.85546875" defaultRowHeight="15" x14ac:dyDescent="0.25"/>
  <cols>
    <col min="1" max="1" width="26.28515625" customWidth="1"/>
    <col min="2" max="2" width="13.42578125" customWidth="1"/>
    <col min="3" max="3" width="15.42578125" customWidth="1"/>
    <col min="4" max="4" width="12.42578125" customWidth="1"/>
    <col min="5" max="5" width="18.42578125" customWidth="1"/>
    <col min="8" max="8" width="14.140625" customWidth="1"/>
    <col min="9" max="9" width="11.85546875" customWidth="1"/>
    <col min="10" max="10" width="18.7109375" customWidth="1"/>
    <col min="15" max="15" width="14.140625" customWidth="1"/>
  </cols>
  <sheetData>
    <row r="1" spans="1:16" x14ac:dyDescent="0.25">
      <c r="A1" t="s">
        <v>257</v>
      </c>
      <c r="B1">
        <v>21</v>
      </c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SUM(L5:L27)</f>
        <v>0.1387161999945371</v>
      </c>
      <c r="N2">
        <v>21.091802196072226</v>
      </c>
      <c r="O2">
        <v>4.9166227449211558E-3</v>
      </c>
      <c r="P2">
        <v>0.97611079866643979</v>
      </c>
    </row>
    <row r="3" spans="1:16" x14ac:dyDescent="0.25">
      <c r="A3" t="s">
        <v>72</v>
      </c>
      <c r="B3" t="s">
        <v>21</v>
      </c>
      <c r="C3" s="1" t="s">
        <v>17</v>
      </c>
      <c r="D3" s="1" t="s">
        <v>19</v>
      </c>
      <c r="E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1.3520000000000001E-2</v>
      </c>
      <c r="B4">
        <f>A4*$B$1</f>
        <v>0.28392000000000001</v>
      </c>
      <c r="C4">
        <f>B4*100</f>
        <v>28.391999999999999</v>
      </c>
      <c r="D4">
        <v>1.9273</v>
      </c>
      <c r="E4">
        <f>D4*'Isotherm list'!$G$4/'Isotherm list'!$G$21</f>
        <v>2.5728980295566499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2.8910000000000002E-2</v>
      </c>
      <c r="B5">
        <f t="shared" ref="B5:B26" si="0">A5*$B$1</f>
        <v>0.60711000000000004</v>
      </c>
      <c r="C5">
        <f t="shared" ref="C5:C26" si="1">B5*100</f>
        <v>60.711000000000006</v>
      </c>
      <c r="D5">
        <v>3.2</v>
      </c>
      <c r="E5">
        <f>D5*'Isotherm list'!$G$4/'Isotherm list'!$G$21</f>
        <v>4.2719211822660101</v>
      </c>
      <c r="H5">
        <v>28.391999999999999</v>
      </c>
      <c r="I5">
        <v>1.9273</v>
      </c>
      <c r="J5">
        <v>2.5728980295566499</v>
      </c>
      <c r="K5">
        <f>($N$2*H5)/(((1/$O$2)+H5^$P$2)^(1/$P$2))</f>
        <v>2.2832367530536888</v>
      </c>
      <c r="L5">
        <f>(K5-J5)^2</f>
        <v>8.3903655105324909E-2</v>
      </c>
      <c r="N5">
        <v>10</v>
      </c>
      <c r="O5">
        <f>($N$2*N5)/(((1/$O$2)+N5^$P$2)^(1/$P$2))</f>
        <v>0.86905974410167663</v>
      </c>
    </row>
    <row r="6" spans="1:16" x14ac:dyDescent="0.25">
      <c r="A6">
        <v>4.2639999999999997E-2</v>
      </c>
      <c r="B6">
        <f t="shared" si="0"/>
        <v>0.8954399999999999</v>
      </c>
      <c r="C6">
        <f t="shared" si="1"/>
        <v>89.543999999999997</v>
      </c>
      <c r="D6">
        <v>4.3635999999999999</v>
      </c>
      <c r="E6">
        <f>D6*'Isotherm list'!$G$4/'Isotherm list'!$G$21</f>
        <v>5.8252985221674871</v>
      </c>
      <c r="H6">
        <v>60.711000000000006</v>
      </c>
      <c r="I6">
        <v>3.2</v>
      </c>
      <c r="J6">
        <v>4.2719211822660101</v>
      </c>
      <c r="K6">
        <f t="shared" ref="K6:K27" si="2">($N$2*H6)/(((1/$O$2)+H6^$P$2)^(1/$P$2))</f>
        <v>4.3251239087940725</v>
      </c>
      <c r="L6">
        <f t="shared" ref="L6:L27" si="3">(K6-J6)^2</f>
        <v>2.8305301100197892E-3</v>
      </c>
      <c r="N6">
        <v>30</v>
      </c>
      <c r="O6">
        <f t="shared" ref="O6:O20" si="4">($N$2*N6)/(((1/$O$2)+N6^$P$2)^(1/$P$2))</f>
        <v>2.3970605954106254</v>
      </c>
    </row>
    <row r="7" spans="1:16" x14ac:dyDescent="0.25">
      <c r="A7">
        <v>5.9080000000000001E-2</v>
      </c>
      <c r="B7">
        <f t="shared" si="0"/>
        <v>1.24068</v>
      </c>
      <c r="C7">
        <f t="shared" si="1"/>
        <v>124.068</v>
      </c>
      <c r="D7">
        <v>5.3818000000000001</v>
      </c>
      <c r="E7">
        <f>D7*'Isotherm list'!$G$4/'Isotherm list'!$G$21</f>
        <v>7.1845704433497533</v>
      </c>
      <c r="H7">
        <v>89.543999999999997</v>
      </c>
      <c r="I7">
        <v>4.3635999999999999</v>
      </c>
      <c r="J7">
        <v>5.8252985221674871</v>
      </c>
      <c r="K7">
        <f t="shared" si="2"/>
        <v>5.7952647304558926</v>
      </c>
      <c r="L7">
        <f t="shared" si="3"/>
        <v>9.0202864457544145E-4</v>
      </c>
      <c r="N7">
        <v>50</v>
      </c>
      <c r="O7">
        <f t="shared" si="4"/>
        <v>3.7013838951589806</v>
      </c>
    </row>
    <row r="8" spans="1:16" x14ac:dyDescent="0.25">
      <c r="A8">
        <v>0.11941</v>
      </c>
      <c r="B8">
        <f t="shared" si="0"/>
        <v>2.5076100000000001</v>
      </c>
      <c r="C8">
        <f t="shared" si="1"/>
        <v>250.76100000000002</v>
      </c>
      <c r="D8">
        <v>7.9635999999999996</v>
      </c>
      <c r="E8">
        <f>D8*'Isotherm list'!$G$4/'Isotherm list'!$G$21</f>
        <v>10.631209852216747</v>
      </c>
      <c r="H8">
        <v>124.068</v>
      </c>
      <c r="I8">
        <v>5.3818000000000001</v>
      </c>
      <c r="J8">
        <v>7.1845704433497533</v>
      </c>
      <c r="K8">
        <f t="shared" si="2"/>
        <v>7.2407953356077144</v>
      </c>
      <c r="L8">
        <f t="shared" si="3"/>
        <v>3.1612385094193368E-3</v>
      </c>
      <c r="N8">
        <v>70</v>
      </c>
      <c r="O8">
        <f t="shared" si="4"/>
        <v>4.8297176002926294</v>
      </c>
    </row>
    <row r="9" spans="1:16" x14ac:dyDescent="0.25">
      <c r="A9">
        <v>0.17363000000000001</v>
      </c>
      <c r="B9">
        <f t="shared" si="0"/>
        <v>3.6462300000000001</v>
      </c>
      <c r="C9">
        <f t="shared" si="1"/>
        <v>364.62299999999999</v>
      </c>
      <c r="D9">
        <v>9.5273000000000003</v>
      </c>
      <c r="E9">
        <f>D9*'Isotherm list'!$G$4/'Isotherm list'!$G$21</f>
        <v>12.718710837438424</v>
      </c>
      <c r="H9">
        <v>250.76100000000002</v>
      </c>
      <c r="I9">
        <v>7.9635999999999996</v>
      </c>
      <c r="J9">
        <v>10.631209852216747</v>
      </c>
      <c r="K9">
        <f>($N$2*H9)/(((1/$O$2)+H9^$P$2)^(1/$P$2))</f>
        <v>10.779530250558899</v>
      </c>
      <c r="L9">
        <f t="shared" si="3"/>
        <v>2.1998940564374694E-2</v>
      </c>
      <c r="N9">
        <v>100</v>
      </c>
      <c r="O9">
        <f t="shared" si="4"/>
        <v>6.2648697340775881</v>
      </c>
    </row>
    <row r="10" spans="1:16" x14ac:dyDescent="0.25">
      <c r="A10">
        <v>0.22675999999999999</v>
      </c>
      <c r="B10">
        <f t="shared" si="0"/>
        <v>4.7619600000000002</v>
      </c>
      <c r="C10">
        <f t="shared" si="1"/>
        <v>476.19600000000003</v>
      </c>
      <c r="D10">
        <v>10.436400000000001</v>
      </c>
      <c r="E10">
        <f>D10*'Isotherm list'!$G$4/'Isotherm list'!$G$21</f>
        <v>13.932336945812809</v>
      </c>
      <c r="H10">
        <v>364.62299999999999</v>
      </c>
      <c r="I10">
        <v>9.5273000000000003</v>
      </c>
      <c r="J10">
        <v>12.718710837438424</v>
      </c>
      <c r="K10">
        <f t="shared" si="2"/>
        <v>12.688423270659303</v>
      </c>
      <c r="L10">
        <f t="shared" si="3"/>
        <v>9.173367013997093E-4</v>
      </c>
      <c r="N10">
        <v>200</v>
      </c>
      <c r="O10">
        <f t="shared" si="4"/>
        <v>9.6089373873185906</v>
      </c>
    </row>
    <row r="11" spans="1:16" x14ac:dyDescent="0.25">
      <c r="A11">
        <v>0.27811000000000002</v>
      </c>
      <c r="B11">
        <f t="shared" si="0"/>
        <v>5.8403100000000006</v>
      </c>
      <c r="C11">
        <f t="shared" si="1"/>
        <v>584.03100000000006</v>
      </c>
      <c r="D11">
        <v>11.163600000000001</v>
      </c>
      <c r="E11">
        <f>D11*'Isotherm list'!$G$4/'Isotherm list'!$G$21</f>
        <v>14.90313103448276</v>
      </c>
      <c r="H11">
        <v>476.19600000000003</v>
      </c>
      <c r="I11">
        <v>10.436400000000001</v>
      </c>
      <c r="J11">
        <v>13.932336945812809</v>
      </c>
      <c r="K11">
        <f t="shared" si="2"/>
        <v>13.971019127085778</v>
      </c>
      <c r="L11">
        <f t="shared" si="3"/>
        <v>1.4963111480348823E-3</v>
      </c>
      <c r="N11">
        <v>300</v>
      </c>
      <c r="O11">
        <f t="shared" si="4"/>
        <v>11.703886432147531</v>
      </c>
    </row>
    <row r="12" spans="1:16" x14ac:dyDescent="0.25">
      <c r="A12">
        <v>0.33063999999999999</v>
      </c>
      <c r="B12">
        <f t="shared" si="0"/>
        <v>6.9434399999999998</v>
      </c>
      <c r="C12">
        <f t="shared" si="1"/>
        <v>694.34399999999994</v>
      </c>
      <c r="D12">
        <v>11.709099999999999</v>
      </c>
      <c r="E12">
        <f>D12*'Isotherm list'!$G$4/'Isotherm list'!$G$21</f>
        <v>15.631360098522165</v>
      </c>
      <c r="H12">
        <v>584.03100000000006</v>
      </c>
      <c r="I12">
        <v>11.163600000000001</v>
      </c>
      <c r="J12">
        <v>14.90313103448276</v>
      </c>
      <c r="K12">
        <f t="shared" si="2"/>
        <v>14.882179303924287</v>
      </c>
      <c r="L12">
        <f t="shared" si="3"/>
        <v>4.3897501339483237E-4</v>
      </c>
      <c r="N12">
        <v>400</v>
      </c>
      <c r="O12">
        <f t="shared" si="4"/>
        <v>13.143320625330277</v>
      </c>
    </row>
    <row r="13" spans="1:16" x14ac:dyDescent="0.25">
      <c r="A13">
        <v>0.38002999999999998</v>
      </c>
      <c r="B13">
        <f t="shared" si="0"/>
        <v>7.9806299999999997</v>
      </c>
      <c r="C13">
        <f t="shared" si="1"/>
        <v>798.06299999999999</v>
      </c>
      <c r="D13">
        <v>12.1455</v>
      </c>
      <c r="E13">
        <f>D13*'Isotherm list'!$G$4/'Isotherm list'!$G$21</f>
        <v>16.213943349753695</v>
      </c>
      <c r="H13">
        <v>694.34399999999994</v>
      </c>
      <c r="I13">
        <v>11.709099999999999</v>
      </c>
      <c r="J13">
        <v>15.631360098522165</v>
      </c>
      <c r="K13">
        <f t="shared" si="2"/>
        <v>15.598177439047012</v>
      </c>
      <c r="L13">
        <f t="shared" si="3"/>
        <v>1.1010888898440037E-3</v>
      </c>
      <c r="N13">
        <v>500</v>
      </c>
      <c r="O13">
        <f t="shared" si="4"/>
        <v>14.194831620326791</v>
      </c>
    </row>
    <row r="14" spans="1:16" x14ac:dyDescent="0.25">
      <c r="A14">
        <v>0.43219999999999997</v>
      </c>
      <c r="B14">
        <f t="shared" si="0"/>
        <v>9.0762</v>
      </c>
      <c r="C14">
        <f t="shared" si="1"/>
        <v>907.62</v>
      </c>
      <c r="D14">
        <v>12.4727</v>
      </c>
      <c r="E14">
        <f>D14*'Isotherm list'!$G$4/'Isotherm list'!$G$21</f>
        <v>16.650747290640393</v>
      </c>
      <c r="H14">
        <v>798.06299999999999</v>
      </c>
      <c r="I14">
        <v>12.1455</v>
      </c>
      <c r="J14">
        <v>16.213943349753695</v>
      </c>
      <c r="K14">
        <f t="shared" si="2"/>
        <v>16.133752072933888</v>
      </c>
      <c r="L14">
        <f t="shared" si="3"/>
        <v>6.4306408779909478E-3</v>
      </c>
      <c r="N14">
        <v>600</v>
      </c>
      <c r="O14">
        <f t="shared" si="4"/>
        <v>14.997364519591539</v>
      </c>
    </row>
    <row r="15" spans="1:16" x14ac:dyDescent="0.25">
      <c r="A15">
        <v>0.48577999999999999</v>
      </c>
      <c r="B15">
        <f t="shared" si="0"/>
        <v>10.20138</v>
      </c>
      <c r="C15">
        <f t="shared" si="1"/>
        <v>1020.138</v>
      </c>
      <c r="D15">
        <v>12.7636</v>
      </c>
      <c r="E15">
        <f>D15*'Isotherm list'!$G$4/'Isotherm list'!$G$21</f>
        <v>17.039091625615761</v>
      </c>
      <c r="H15">
        <v>907.62</v>
      </c>
      <c r="I15">
        <v>12.4727</v>
      </c>
      <c r="J15">
        <v>16.650747290640393</v>
      </c>
      <c r="K15">
        <f t="shared" si="2"/>
        <v>16.595340518067935</v>
      </c>
      <c r="L15">
        <f t="shared" si="3"/>
        <v>3.0699104468959941E-3</v>
      </c>
      <c r="N15">
        <v>700</v>
      </c>
      <c r="O15">
        <f t="shared" si="4"/>
        <v>15.630398863030127</v>
      </c>
    </row>
    <row r="16" spans="1:16" x14ac:dyDescent="0.25">
      <c r="A16">
        <v>0.53622999999999998</v>
      </c>
      <c r="B16">
        <f t="shared" si="0"/>
        <v>11.26083</v>
      </c>
      <c r="C16">
        <f t="shared" si="1"/>
        <v>1126.0830000000001</v>
      </c>
      <c r="D16">
        <v>12.945499999999999</v>
      </c>
      <c r="E16">
        <f>D16*'Isotherm list'!$G$4/'Isotherm list'!$G$21</f>
        <v>17.281923645320198</v>
      </c>
      <c r="H16">
        <v>1020.138</v>
      </c>
      <c r="I16">
        <v>12.7636</v>
      </c>
      <c r="J16">
        <v>17.039091625615761</v>
      </c>
      <c r="K16">
        <f t="shared" si="2"/>
        <v>16.986719726461477</v>
      </c>
      <c r="L16">
        <f t="shared" si="3"/>
        <v>2.7428158210265254E-3</v>
      </c>
      <c r="N16">
        <v>800</v>
      </c>
      <c r="O16">
        <f t="shared" si="4"/>
        <v>16.14274812468819</v>
      </c>
    </row>
    <row r="17" spans="1:15" x14ac:dyDescent="0.25">
      <c r="A17">
        <v>0.58679999999999999</v>
      </c>
      <c r="B17">
        <f t="shared" si="0"/>
        <v>12.322799999999999</v>
      </c>
      <c r="C17">
        <f t="shared" si="1"/>
        <v>1232.28</v>
      </c>
      <c r="D17">
        <v>13.2</v>
      </c>
      <c r="E17">
        <f>D17*'Isotherm list'!$G$4/'Isotherm list'!$G$21</f>
        <v>17.621674876847287</v>
      </c>
      <c r="H17">
        <v>1126.0830000000001</v>
      </c>
      <c r="I17">
        <v>12.945499999999999</v>
      </c>
      <c r="J17">
        <v>17.281923645320198</v>
      </c>
      <c r="K17">
        <f t="shared" si="2"/>
        <v>17.296947235027041</v>
      </c>
      <c r="L17">
        <f t="shared" si="3"/>
        <v>2.2570824767954991E-4</v>
      </c>
      <c r="N17">
        <v>900</v>
      </c>
      <c r="O17">
        <f t="shared" si="4"/>
        <v>16.566075521002968</v>
      </c>
    </row>
    <row r="18" spans="1:15" x14ac:dyDescent="0.25">
      <c r="A18">
        <v>0.64014000000000004</v>
      </c>
      <c r="B18">
        <f t="shared" si="0"/>
        <v>13.44294</v>
      </c>
      <c r="C18">
        <f t="shared" si="1"/>
        <v>1344.2940000000001</v>
      </c>
      <c r="D18">
        <v>13.345499999999999</v>
      </c>
      <c r="E18">
        <f>D18*'Isotherm list'!$G$4/'Isotherm list'!$G$21</f>
        <v>17.815913793103444</v>
      </c>
      <c r="H18">
        <v>1232.28</v>
      </c>
      <c r="I18">
        <v>13.2</v>
      </c>
      <c r="J18">
        <v>17.621674876847287</v>
      </c>
      <c r="K18">
        <f t="shared" si="2"/>
        <v>17.5636172520855</v>
      </c>
      <c r="L18">
        <f t="shared" si="3"/>
        <v>3.3706877929804628E-3</v>
      </c>
      <c r="N18">
        <v>1000</v>
      </c>
      <c r="O18">
        <f t="shared" si="4"/>
        <v>16.921830895457379</v>
      </c>
    </row>
    <row r="19" spans="1:15" x14ac:dyDescent="0.25">
      <c r="A19">
        <v>0.66976000000000002</v>
      </c>
      <c r="B19">
        <f t="shared" si="0"/>
        <v>14.064960000000001</v>
      </c>
      <c r="C19">
        <f t="shared" si="1"/>
        <v>1406.4960000000001</v>
      </c>
      <c r="D19">
        <v>13.418200000000001</v>
      </c>
      <c r="E19">
        <f>D19*'Isotherm list'!$G$4/'Isotherm list'!$G$21</f>
        <v>17.912966502463053</v>
      </c>
      <c r="H19">
        <v>1344.2940000000001</v>
      </c>
      <c r="I19">
        <v>13.345499999999999</v>
      </c>
      <c r="J19">
        <v>17.815913793103444</v>
      </c>
      <c r="K19">
        <f t="shared" si="2"/>
        <v>17.806608569236225</v>
      </c>
      <c r="L19">
        <f t="shared" si="3"/>
        <v>8.6587191219068184E-5</v>
      </c>
      <c r="N19">
        <v>1500</v>
      </c>
      <c r="O19">
        <f t="shared" si="4"/>
        <v>18.093027205318819</v>
      </c>
    </row>
    <row r="20" spans="1:15" x14ac:dyDescent="0.25">
      <c r="A20">
        <v>0.74380999999999997</v>
      </c>
      <c r="B20">
        <f t="shared" si="0"/>
        <v>15.620009999999999</v>
      </c>
      <c r="C20">
        <f t="shared" si="1"/>
        <v>1562.001</v>
      </c>
      <c r="D20">
        <v>13.6</v>
      </c>
      <c r="E20">
        <f>D20*'Isotherm list'!$G$4/'Isotherm list'!$G$21</f>
        <v>18.15566502463054</v>
      </c>
      <c r="H20">
        <v>1406.4960000000001</v>
      </c>
      <c r="I20">
        <v>13.418200000000001</v>
      </c>
      <c r="J20">
        <v>17.912966502463053</v>
      </c>
      <c r="K20">
        <f t="shared" si="2"/>
        <v>17.927440643249721</v>
      </c>
      <c r="L20">
        <f t="shared" si="3"/>
        <v>2.0950075151227263E-4</v>
      </c>
      <c r="N20">
        <v>2000</v>
      </c>
      <c r="O20">
        <f t="shared" si="4"/>
        <v>18.746462941214883</v>
      </c>
    </row>
    <row r="21" spans="1:15" x14ac:dyDescent="0.25">
      <c r="A21">
        <v>0.77790999999999999</v>
      </c>
      <c r="B21">
        <f t="shared" si="0"/>
        <v>16.336110000000001</v>
      </c>
      <c r="C21">
        <f t="shared" si="1"/>
        <v>1633.6110000000001</v>
      </c>
      <c r="D21">
        <v>13.709099999999999</v>
      </c>
      <c r="E21">
        <f>D21*'Isotherm list'!$G$4/'Isotherm list'!$G$21</f>
        <v>18.301310837438422</v>
      </c>
      <c r="H21">
        <v>1562.001</v>
      </c>
      <c r="I21">
        <v>13.6</v>
      </c>
      <c r="J21">
        <v>18.15566502463054</v>
      </c>
      <c r="K21">
        <f t="shared" si="2"/>
        <v>18.19346974761843</v>
      </c>
      <c r="L21">
        <f t="shared" si="3"/>
        <v>1.4291970801910611E-3</v>
      </c>
      <c r="N21">
        <v>3000</v>
      </c>
    </row>
    <row r="22" spans="1:15" x14ac:dyDescent="0.25">
      <c r="A22">
        <v>0.80303999999999998</v>
      </c>
      <c r="B22">
        <f t="shared" si="0"/>
        <v>16.86384</v>
      </c>
      <c r="C22">
        <f t="shared" si="1"/>
        <v>1686.384</v>
      </c>
      <c r="D22">
        <v>13.7455</v>
      </c>
      <c r="E22">
        <f>D22*'Isotherm list'!$G$4/'Isotherm list'!$G$21</f>
        <v>18.349903940886698</v>
      </c>
      <c r="H22">
        <v>1633.6110000000001</v>
      </c>
      <c r="I22">
        <v>13.709099999999999</v>
      </c>
      <c r="J22">
        <v>18.301310837438422</v>
      </c>
      <c r="K22">
        <f t="shared" si="2"/>
        <v>18.301312068120314</v>
      </c>
      <c r="L22">
        <f t="shared" si="3"/>
        <v>1.5145779202679881E-12</v>
      </c>
      <c r="N22">
        <v>4000</v>
      </c>
    </row>
    <row r="23" spans="1:15" x14ac:dyDescent="0.25">
      <c r="A23">
        <v>0.89478999999999997</v>
      </c>
      <c r="B23">
        <f t="shared" si="0"/>
        <v>18.790589999999998</v>
      </c>
      <c r="C23">
        <f t="shared" si="1"/>
        <v>1879.0589999999997</v>
      </c>
      <c r="D23">
        <v>13.927300000000001</v>
      </c>
      <c r="E23">
        <f>D23*'Isotherm list'!$G$4/'Isotherm list'!$G$21</f>
        <v>18.592602463054188</v>
      </c>
      <c r="H23">
        <v>1686.384</v>
      </c>
      <c r="I23">
        <v>13.7455</v>
      </c>
      <c r="J23">
        <v>18.349903940886698</v>
      </c>
      <c r="K23">
        <f t="shared" si="2"/>
        <v>18.375721437371439</v>
      </c>
      <c r="L23">
        <f t="shared" si="3"/>
        <v>6.6654312473962923E-4</v>
      </c>
      <c r="N23">
        <v>5000</v>
      </c>
    </row>
    <row r="24" spans="1:15" x14ac:dyDescent="0.25">
      <c r="A24">
        <v>0.94652999999999998</v>
      </c>
      <c r="B24">
        <f t="shared" si="0"/>
        <v>19.877130000000001</v>
      </c>
      <c r="C24">
        <f t="shared" si="1"/>
        <v>1987.7130000000002</v>
      </c>
      <c r="D24">
        <v>14</v>
      </c>
      <c r="E24">
        <f>D24*'Isotherm list'!$G$4/'Isotherm list'!$G$21</f>
        <v>18.689655172413794</v>
      </c>
      <c r="H24">
        <v>1879.0589999999997</v>
      </c>
      <c r="I24">
        <v>13.927300000000001</v>
      </c>
      <c r="J24">
        <v>18.592602463054188</v>
      </c>
      <c r="K24">
        <f t="shared" si="2"/>
        <v>18.616318104951841</v>
      </c>
      <c r="L24">
        <f t="shared" si="3"/>
        <v>5.6243167061769154E-4</v>
      </c>
      <c r="N24">
        <v>6000</v>
      </c>
    </row>
    <row r="25" spans="1:15" x14ac:dyDescent="0.25">
      <c r="A25">
        <v>0.98824000000000001</v>
      </c>
      <c r="B25">
        <f t="shared" si="0"/>
        <v>20.753039999999999</v>
      </c>
      <c r="C25">
        <f t="shared" si="1"/>
        <v>2075.3040000000001</v>
      </c>
      <c r="D25">
        <v>14.072699999999999</v>
      </c>
      <c r="E25">
        <f>D25*'Isotherm list'!$G$4/'Isotherm list'!$G$21</f>
        <v>18.786707881773395</v>
      </c>
      <c r="H25">
        <v>1987.7130000000002</v>
      </c>
      <c r="I25">
        <v>14</v>
      </c>
      <c r="J25">
        <v>18.689655172413794</v>
      </c>
      <c r="K25">
        <f t="shared" si="2"/>
        <v>18.733877105455253</v>
      </c>
      <c r="L25">
        <f t="shared" si="3"/>
        <v>1.9555793619233271E-3</v>
      </c>
    </row>
    <row r="26" spans="1:15" x14ac:dyDescent="0.25">
      <c r="A26">
        <v>0.99167000000000005</v>
      </c>
      <c r="B26">
        <f t="shared" si="0"/>
        <v>20.82507</v>
      </c>
      <c r="C26">
        <f t="shared" si="1"/>
        <v>2082.5070000000001</v>
      </c>
      <c r="D26">
        <v>14.1091</v>
      </c>
      <c r="E26">
        <f>D26*'Isotherm list'!$G$4/'Isotherm list'!$G$21</f>
        <v>18.835300985221672</v>
      </c>
      <c r="H26">
        <v>2075.3040000000001</v>
      </c>
      <c r="I26">
        <v>14.072699999999999</v>
      </c>
      <c r="J26">
        <v>18.786707881773395</v>
      </c>
      <c r="K26">
        <f t="shared" si="2"/>
        <v>18.820719246732928</v>
      </c>
      <c r="L26">
        <f t="shared" si="3"/>
        <v>1.1567729464105074E-3</v>
      </c>
    </row>
    <row r="27" spans="1:15" x14ac:dyDescent="0.25">
      <c r="H27">
        <v>2082.5070000000001</v>
      </c>
      <c r="I27">
        <v>14.1091</v>
      </c>
      <c r="J27">
        <v>18.835300985221672</v>
      </c>
      <c r="K27">
        <f t="shared" si="2"/>
        <v>18.827573114011056</v>
      </c>
      <c r="L27">
        <f t="shared" si="3"/>
        <v>5.9719993447862794E-5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BF28-C174-4075-88AD-0CC29F074B7A}">
  <dimension ref="A1:P72"/>
  <sheetViews>
    <sheetView zoomScale="85" zoomScaleNormal="85" workbookViewId="0">
      <selection activeCell="P4" sqref="P4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4.5703125" customWidth="1"/>
    <col min="5" max="5" width="19.7109375" customWidth="1"/>
    <col min="6" max="6" width="17.42578125" customWidth="1"/>
    <col min="8" max="8" width="15.140625" customWidth="1"/>
    <col min="9" max="9" width="12.140625" customWidth="1"/>
    <col min="10" max="10" width="18" customWidth="1"/>
    <col min="15" max="15" width="16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SUM(L5:L72)</f>
        <v>7.7534022191534532E-2</v>
      </c>
      <c r="N2">
        <v>9.986520345238473</v>
      </c>
      <c r="O2">
        <v>1.2353592758246665E-4</v>
      </c>
      <c r="P2">
        <v>1.8288679963502352</v>
      </c>
    </row>
    <row r="3" spans="1:16" x14ac:dyDescent="0.25">
      <c r="A3" t="s">
        <v>250</v>
      </c>
      <c r="B3" s="1" t="s">
        <v>17</v>
      </c>
      <c r="C3" t="s">
        <v>83</v>
      </c>
      <c r="D3" s="1" t="s">
        <v>19</v>
      </c>
      <c r="E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4.1419999999999998E-2</v>
      </c>
      <c r="B4">
        <f>A4*100</f>
        <v>4.1419999999999995</v>
      </c>
      <c r="C4">
        <v>9.76</v>
      </c>
      <c r="D4">
        <f>C4/'Isotherm list'!$C$3</f>
        <v>0.22177281919607353</v>
      </c>
      <c r="E4">
        <f>D4*'Isotherm list'!$G$4/'Isotherm list'!$G$23</f>
        <v>0.25041847500889969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5.108E-2</v>
      </c>
      <c r="B5">
        <f t="shared" ref="B5:B68" si="0">A5*100</f>
        <v>5.1079999999999997</v>
      </c>
      <c r="C5">
        <v>14.83</v>
      </c>
      <c r="D5">
        <f>C5/'Isotherm list'!$C$3</f>
        <v>0.33697652752846008</v>
      </c>
      <c r="E5">
        <f>D5*'Isotherm list'!$G$4/'Isotherm list'!$G$23</f>
        <v>0.38050266233421953</v>
      </c>
      <c r="H5">
        <v>4.1419999999999995</v>
      </c>
      <c r="I5">
        <v>0.22177281919607353</v>
      </c>
      <c r="J5">
        <v>0.25041847500889969</v>
      </c>
      <c r="K5">
        <f>($N$2*H5)/(((1/$O$2)+H5^$P$2)^(1/$P$2))</f>
        <v>0.30149215471774116</v>
      </c>
      <c r="L5">
        <f>(K5-J5)^2</f>
        <v>2.6085207590013249E-3</v>
      </c>
      <c r="N5">
        <v>10</v>
      </c>
      <c r="O5">
        <f>($N$2*N5)/(((1/$O$2)+N5^$P$2)^(1/$P$2))</f>
        <v>0.72525419582446027</v>
      </c>
    </row>
    <row r="6" spans="1:16" x14ac:dyDescent="0.25">
      <c r="A6">
        <v>6.3539999999999999E-2</v>
      </c>
      <c r="B6">
        <f t="shared" si="0"/>
        <v>6.3540000000000001</v>
      </c>
      <c r="C6">
        <v>19.510000000000002</v>
      </c>
      <c r="D6">
        <f>C6/'Isotherm list'!$C$3</f>
        <v>0.4433184121429708</v>
      </c>
      <c r="E6">
        <f>D6*'Isotherm list'!$G$4/'Isotherm list'!$G$23</f>
        <v>0.50058037371143782</v>
      </c>
      <c r="H6">
        <v>5.1079999999999997</v>
      </c>
      <c r="I6">
        <v>0.33697652752846008</v>
      </c>
      <c r="J6">
        <v>0.38050266233421953</v>
      </c>
      <c r="K6">
        <f t="shared" ref="K6:K69" si="1">($N$2*H6)/(((1/$O$2)+H6^$P$2)^(1/$P$2))</f>
        <v>0.37164885487288546</v>
      </c>
      <c r="L6">
        <f t="shared" ref="L6:L69" si="2">(K6-J6)^2</f>
        <v>7.8389906562374904E-5</v>
      </c>
      <c r="N6">
        <v>30</v>
      </c>
      <c r="O6">
        <f t="shared" ref="O6:O9" si="3">($N$2*N6)/(((1/$O$2)+N6^$P$2)^(1/$P$2))</f>
        <v>2.1148006167231035</v>
      </c>
    </row>
    <row r="7" spans="1:16" x14ac:dyDescent="0.25">
      <c r="A7">
        <v>7.7310000000000004E-2</v>
      </c>
      <c r="B7">
        <f t="shared" si="0"/>
        <v>7.7310000000000008</v>
      </c>
      <c r="C7">
        <v>23.66</v>
      </c>
      <c r="D7">
        <f>C7/'Isotherm list'!$C$3</f>
        <v>0.53761730555113729</v>
      </c>
      <c r="E7">
        <f>D7*'Isotherm list'!$G$4/'Isotherm list'!$G$23</f>
        <v>0.6070595408514925</v>
      </c>
      <c r="H7">
        <v>6.3540000000000001</v>
      </c>
      <c r="I7">
        <v>0.4433184121429708</v>
      </c>
      <c r="J7">
        <v>0.50058037371143782</v>
      </c>
      <c r="K7">
        <f t="shared" si="1"/>
        <v>0.46200417130495897</v>
      </c>
      <c r="L7">
        <f t="shared" si="2"/>
        <v>1.4881233921056249E-3</v>
      </c>
      <c r="N7">
        <v>50</v>
      </c>
      <c r="O7">
        <f t="shared" si="3"/>
        <v>3.3617915180786446</v>
      </c>
    </row>
    <row r="8" spans="1:16" x14ac:dyDescent="0.25">
      <c r="A8">
        <v>9.3880000000000005E-2</v>
      </c>
      <c r="B8">
        <f t="shared" si="0"/>
        <v>9.3879999999999999</v>
      </c>
      <c r="C8">
        <v>28.24</v>
      </c>
      <c r="D8">
        <f>C8/'Isotherm list'!$C$3</f>
        <v>0.6416869276738848</v>
      </c>
      <c r="E8">
        <f>D8*'Isotherm list'!$G$4/'Isotherm list'!$G$23</f>
        <v>0.72457148916509495</v>
      </c>
      <c r="H8">
        <v>7.7310000000000008</v>
      </c>
      <c r="I8">
        <v>0.53761730555113729</v>
      </c>
      <c r="J8">
        <v>0.6070595408514925</v>
      </c>
      <c r="K8">
        <f t="shared" si="1"/>
        <v>0.5616471362850648</v>
      </c>
      <c r="L8">
        <f t="shared" si="2"/>
        <v>2.0622864885049036E-3</v>
      </c>
      <c r="N8">
        <v>70</v>
      </c>
      <c r="O8">
        <f t="shared" si="3"/>
        <v>4.4321676275523529</v>
      </c>
    </row>
    <row r="9" spans="1:16" x14ac:dyDescent="0.25">
      <c r="A9">
        <v>0.10359</v>
      </c>
      <c r="B9">
        <f t="shared" si="0"/>
        <v>10.359</v>
      </c>
      <c r="C9">
        <v>30.89</v>
      </c>
      <c r="D9">
        <f>C9/'Isotherm list'!$C$3</f>
        <v>0.70190188370560569</v>
      </c>
      <c r="E9">
        <f>D9*'Isotherm list'!$G$4/'Isotherm list'!$G$23</f>
        <v>0.79256421035091307</v>
      </c>
      <c r="H9">
        <v>9.3879999999999999</v>
      </c>
      <c r="I9">
        <v>0.6416869276738848</v>
      </c>
      <c r="J9">
        <v>0.72457148916509495</v>
      </c>
      <c r="K9">
        <f t="shared" si="1"/>
        <v>0.68120436008000385</v>
      </c>
      <c r="L9">
        <f t="shared" si="2"/>
        <v>1.880707885082955E-3</v>
      </c>
      <c r="N9">
        <v>100</v>
      </c>
      <c r="O9">
        <f t="shared" si="3"/>
        <v>5.7095096663724378</v>
      </c>
    </row>
    <row r="10" spans="1:16" x14ac:dyDescent="0.25">
      <c r="A10">
        <v>0.10906</v>
      </c>
      <c r="B10">
        <f t="shared" si="0"/>
        <v>10.906000000000001</v>
      </c>
      <c r="C10">
        <v>32.54</v>
      </c>
      <c r="D10">
        <f>C10/'Isotherm list'!$C$3</f>
        <v>0.73939421481969592</v>
      </c>
      <c r="E10">
        <f>D10*'Isotherm list'!$G$4/'Isotherm list'!$G$23</f>
        <v>0.83489930090057318</v>
      </c>
      <c r="H10">
        <v>10.359</v>
      </c>
      <c r="I10">
        <v>0.70190188370560569</v>
      </c>
      <c r="J10">
        <v>0.79256421035091307</v>
      </c>
      <c r="K10">
        <f t="shared" si="1"/>
        <v>0.75106478569509427</v>
      </c>
      <c r="L10">
        <f t="shared" si="2"/>
        <v>1.7222022467639809E-3</v>
      </c>
      <c r="N10">
        <v>200</v>
      </c>
    </row>
    <row r="11" spans="1:16" x14ac:dyDescent="0.25">
      <c r="A11">
        <v>0.11602</v>
      </c>
      <c r="B11">
        <f t="shared" si="0"/>
        <v>11.602</v>
      </c>
      <c r="C11">
        <v>34.96</v>
      </c>
      <c r="D11">
        <f>C11/'Isotherm list'!$C$3</f>
        <v>0.79438296712036172</v>
      </c>
      <c r="E11">
        <f>D11*'Isotherm list'!$G$4/'Isotherm list'!$G$23</f>
        <v>0.89699076704007519</v>
      </c>
      <c r="H11">
        <v>10.906000000000001</v>
      </c>
      <c r="I11">
        <v>0.73939421481969592</v>
      </c>
      <c r="J11">
        <v>0.83489930090057318</v>
      </c>
      <c r="K11">
        <f t="shared" si="1"/>
        <v>0.79034875407646354</v>
      </c>
      <c r="L11">
        <f t="shared" si="2"/>
        <v>1.9847512223271852E-3</v>
      </c>
      <c r="N11">
        <v>300</v>
      </c>
    </row>
    <row r="12" spans="1:16" x14ac:dyDescent="0.25">
      <c r="A12">
        <v>0.12837999999999999</v>
      </c>
      <c r="B12">
        <f t="shared" si="0"/>
        <v>12.837999999999999</v>
      </c>
      <c r="C12">
        <v>38.57</v>
      </c>
      <c r="D12">
        <f>C12/'Isotherm list'!$C$3</f>
        <v>0.87641164307300778</v>
      </c>
      <c r="E12">
        <f>D12*'Isotherm list'!$G$4/'Isotherm list'!$G$23</f>
        <v>0.98961481363660464</v>
      </c>
      <c r="H12">
        <v>11.602</v>
      </c>
      <c r="I12">
        <v>0.79438296712036172</v>
      </c>
      <c r="J12">
        <v>0.89699076704007519</v>
      </c>
      <c r="K12">
        <f t="shared" si="1"/>
        <v>0.84025535186933298</v>
      </c>
      <c r="L12">
        <f t="shared" si="2"/>
        <v>3.2189073345964851E-3</v>
      </c>
      <c r="N12">
        <v>400</v>
      </c>
    </row>
    <row r="13" spans="1:16" x14ac:dyDescent="0.25">
      <c r="A13">
        <v>0.14779</v>
      </c>
      <c r="B13">
        <f t="shared" si="0"/>
        <v>14.779</v>
      </c>
      <c r="C13">
        <v>43.9</v>
      </c>
      <c r="D13">
        <f>C13/'Isotherm list'!$C$3</f>
        <v>0.99752323388397823</v>
      </c>
      <c r="E13">
        <f>D13*'Isotherm list'!$G$4/'Isotherm list'!$G$23</f>
        <v>1.1263699849273254</v>
      </c>
      <c r="H13">
        <v>12.837999999999999</v>
      </c>
      <c r="I13">
        <v>0.87641164307300778</v>
      </c>
      <c r="J13">
        <v>0.98961481363660464</v>
      </c>
      <c r="K13">
        <f t="shared" si="1"/>
        <v>0.92865437961772279</v>
      </c>
      <c r="L13">
        <f t="shared" si="2"/>
        <v>3.7161745157704472E-3</v>
      </c>
      <c r="N13">
        <v>500</v>
      </c>
    </row>
    <row r="14" spans="1:16" x14ac:dyDescent="0.25">
      <c r="A14">
        <v>0.15598999999999999</v>
      </c>
      <c r="B14">
        <f t="shared" si="0"/>
        <v>15.598999999999998</v>
      </c>
      <c r="C14">
        <v>45.77</v>
      </c>
      <c r="D14">
        <f>C14/'Isotherm list'!$C$3</f>
        <v>1.0400145424799474</v>
      </c>
      <c r="E14">
        <f>D14*'Isotherm list'!$G$4/'Isotherm list'!$G$23</f>
        <v>1.1743497542169405</v>
      </c>
      <c r="H14">
        <v>14.779</v>
      </c>
      <c r="I14">
        <v>0.99752323388397823</v>
      </c>
      <c r="J14">
        <v>1.1263699849273254</v>
      </c>
      <c r="K14">
        <f t="shared" si="1"/>
        <v>1.0668367595778476</v>
      </c>
      <c r="L14">
        <f t="shared" si="2"/>
        <v>3.5442049205117064E-3</v>
      </c>
      <c r="N14">
        <v>600</v>
      </c>
    </row>
    <row r="15" spans="1:16" x14ac:dyDescent="0.25">
      <c r="A15">
        <v>0.16298000000000001</v>
      </c>
      <c r="B15">
        <f t="shared" si="0"/>
        <v>16.298000000000002</v>
      </c>
      <c r="C15">
        <v>47.15</v>
      </c>
      <c r="D15">
        <f>C15/'Isotherm list'!$C$3</f>
        <v>1.0713717648662773</v>
      </c>
      <c r="E15">
        <f>D15*'Isotherm list'!$G$4/'Isotherm list'!$G$23</f>
        <v>1.2097572844948381</v>
      </c>
      <c r="H15">
        <v>15.598999999999998</v>
      </c>
      <c r="I15">
        <v>1.0400145424799474</v>
      </c>
      <c r="J15">
        <v>1.1743497542169405</v>
      </c>
      <c r="K15">
        <f t="shared" si="1"/>
        <v>1.1249612769339006</v>
      </c>
      <c r="L15">
        <f t="shared" si="2"/>
        <v>2.4392216883373547E-3</v>
      </c>
      <c r="N15">
        <v>700</v>
      </c>
    </row>
    <row r="16" spans="1:16" x14ac:dyDescent="0.25">
      <c r="A16">
        <v>0.17116999999999999</v>
      </c>
      <c r="B16">
        <f t="shared" si="0"/>
        <v>17.116999999999997</v>
      </c>
      <c r="C16">
        <v>49.03</v>
      </c>
      <c r="D16">
        <f>C16/'Isotherm list'!$C$3</f>
        <v>1.1140902997114226</v>
      </c>
      <c r="E16">
        <f>D16*'Isotherm list'!$G$4/'Isotherm list'!$G$23</f>
        <v>1.2579936300908146</v>
      </c>
      <c r="H16">
        <v>16.298000000000002</v>
      </c>
      <c r="I16">
        <v>1.0713717648662773</v>
      </c>
      <c r="J16">
        <v>1.2097572844948381</v>
      </c>
      <c r="K16">
        <f t="shared" si="1"/>
        <v>1.1743834712399184</v>
      </c>
      <c r="L16">
        <f t="shared" si="2"/>
        <v>1.2513066641939347E-3</v>
      </c>
      <c r="N16">
        <v>800</v>
      </c>
    </row>
    <row r="17" spans="1:14" x14ac:dyDescent="0.25">
      <c r="A17">
        <v>0.18912000000000001</v>
      </c>
      <c r="B17">
        <f t="shared" si="0"/>
        <v>18.912000000000003</v>
      </c>
      <c r="C17">
        <v>53.62</v>
      </c>
      <c r="D17">
        <f>C17/'Isotherm list'!$C$3</f>
        <v>1.2183871480833466</v>
      </c>
      <c r="E17">
        <f>D17*'Isotherm list'!$G$4/'Isotherm list'!$G$23</f>
        <v>1.3757621547107788</v>
      </c>
      <c r="H17">
        <v>17.116999999999997</v>
      </c>
      <c r="I17">
        <v>1.1140902997114226</v>
      </c>
      <c r="J17">
        <v>1.2579936300908146</v>
      </c>
      <c r="K17">
        <f t="shared" si="1"/>
        <v>1.2321379112235276</v>
      </c>
      <c r="L17">
        <f t="shared" si="2"/>
        <v>6.6851819814418053E-4</v>
      </c>
      <c r="N17">
        <v>900</v>
      </c>
    </row>
    <row r="18" spans="1:14" x14ac:dyDescent="0.25">
      <c r="A18">
        <v>0.19474</v>
      </c>
      <c r="B18">
        <f t="shared" si="0"/>
        <v>19.474</v>
      </c>
      <c r="C18">
        <v>55.28</v>
      </c>
      <c r="D18">
        <f>C18/'Isotherm list'!$C$3</f>
        <v>1.2561067054466133</v>
      </c>
      <c r="E18">
        <f>D18*'Isotherm list'!$G$4/'Isotherm list'!$G$23</f>
        <v>1.4183538215668008</v>
      </c>
      <c r="H18">
        <v>18.912000000000003</v>
      </c>
      <c r="I18">
        <v>1.2183871480833466</v>
      </c>
      <c r="J18">
        <v>1.3757621547107788</v>
      </c>
      <c r="K18">
        <f t="shared" si="1"/>
        <v>1.3581155214211429</v>
      </c>
      <c r="L18">
        <f t="shared" si="2"/>
        <v>3.1140366645888572E-4</v>
      </c>
      <c r="N18">
        <v>1000</v>
      </c>
    </row>
    <row r="19" spans="1:14" x14ac:dyDescent="0.25">
      <c r="A19">
        <v>0.20705999999999999</v>
      </c>
      <c r="B19">
        <f t="shared" si="0"/>
        <v>20.706</v>
      </c>
      <c r="C19">
        <v>60.33</v>
      </c>
      <c r="D19">
        <f>C19/'Isotherm list'!$C$3</f>
        <v>1.370855961280647</v>
      </c>
      <c r="E19">
        <f>D19*'Isotherm list'!$G$4/'Isotherm list'!$G$23</f>
        <v>1.5479248562793972</v>
      </c>
      <c r="H19">
        <v>19.474</v>
      </c>
      <c r="I19">
        <v>1.2561067054466133</v>
      </c>
      <c r="J19">
        <v>1.4183538215668008</v>
      </c>
      <c r="K19">
        <f t="shared" si="1"/>
        <v>1.3973806028031821</v>
      </c>
      <c r="L19">
        <f t="shared" si="2"/>
        <v>4.3987590530660686E-4</v>
      </c>
      <c r="N19">
        <v>1500</v>
      </c>
    </row>
    <row r="20" spans="1:14" x14ac:dyDescent="0.25">
      <c r="A20">
        <v>0.21132000000000001</v>
      </c>
      <c r="B20">
        <f t="shared" si="0"/>
        <v>21.132000000000001</v>
      </c>
      <c r="C20">
        <v>61.79</v>
      </c>
      <c r="D20">
        <f>C20/'Isotherm list'!$C$3</f>
        <v>1.4040309936603876</v>
      </c>
      <c r="E20">
        <f>D20*'Isotherm list'!$G$4/'Isotherm list'!$G$23</f>
        <v>1.5853849970081877</v>
      </c>
      <c r="H20">
        <v>20.706</v>
      </c>
      <c r="I20">
        <v>1.370855961280647</v>
      </c>
      <c r="J20">
        <v>1.5479248562793972</v>
      </c>
      <c r="K20">
        <f t="shared" si="1"/>
        <v>1.4831468086315915</v>
      </c>
      <c r="L20">
        <f t="shared" si="2"/>
        <v>4.1961954570613859E-3</v>
      </c>
      <c r="N20">
        <v>2000</v>
      </c>
    </row>
    <row r="21" spans="1:14" x14ac:dyDescent="0.25">
      <c r="A21">
        <v>0.23466000000000001</v>
      </c>
      <c r="B21">
        <f t="shared" si="0"/>
        <v>23.466000000000001</v>
      </c>
      <c r="C21">
        <v>67.78</v>
      </c>
      <c r="D21">
        <f>C21/'Isotherm list'!$C$3</f>
        <v>1.5401395169169942</v>
      </c>
      <c r="E21">
        <f>D21*'Isotherm list'!$G$4/'Isotherm list'!$G$23</f>
        <v>1.7390742045187726</v>
      </c>
      <c r="H21">
        <v>21.132000000000001</v>
      </c>
      <c r="I21">
        <v>1.4040309936603876</v>
      </c>
      <c r="J21">
        <v>1.5853849970081877</v>
      </c>
      <c r="K21">
        <f t="shared" si="1"/>
        <v>1.5127014889890849</v>
      </c>
      <c r="L21">
        <f t="shared" si="2"/>
        <v>5.2828923379629866E-3</v>
      </c>
      <c r="N21">
        <v>3000</v>
      </c>
    </row>
    <row r="22" spans="1:14" x14ac:dyDescent="0.25">
      <c r="A22">
        <v>0.24446000000000001</v>
      </c>
      <c r="B22">
        <f t="shared" si="0"/>
        <v>24.446000000000002</v>
      </c>
      <c r="C22">
        <v>69.92</v>
      </c>
      <c r="D22">
        <f>C22/'Isotherm list'!$C$3</f>
        <v>1.5887659342407234</v>
      </c>
      <c r="E22">
        <f>D22*'Isotherm list'!$G$4/'Isotherm list'!$G$23</f>
        <v>1.7939815340801504</v>
      </c>
      <c r="H22">
        <v>23.466000000000001</v>
      </c>
      <c r="I22">
        <v>1.5401395169169942</v>
      </c>
      <c r="J22">
        <v>1.7390742045187726</v>
      </c>
      <c r="K22">
        <f t="shared" si="1"/>
        <v>1.673661639676798</v>
      </c>
      <c r="L22">
        <f t="shared" si="2"/>
        <v>4.2788036392055256E-3</v>
      </c>
      <c r="N22">
        <v>4000</v>
      </c>
    </row>
    <row r="23" spans="1:14" x14ac:dyDescent="0.25">
      <c r="A23">
        <v>0.24847</v>
      </c>
      <c r="B23">
        <f t="shared" si="0"/>
        <v>24.847000000000001</v>
      </c>
      <c r="C23">
        <v>70.69</v>
      </c>
      <c r="D23">
        <f>C23/'Isotherm list'!$C$3</f>
        <v>1.606262355427299</v>
      </c>
      <c r="E23">
        <f>D23*'Isotherm list'!$G$4/'Isotherm list'!$G$23</f>
        <v>1.8137379096699917</v>
      </c>
      <c r="H23">
        <v>24.446000000000002</v>
      </c>
      <c r="I23">
        <v>1.5887659342407234</v>
      </c>
      <c r="J23">
        <v>1.7939815340801504</v>
      </c>
      <c r="K23">
        <f t="shared" si="1"/>
        <v>1.7407401104179656</v>
      </c>
      <c r="L23">
        <f t="shared" si="2"/>
        <v>2.8346491935762473E-3</v>
      </c>
      <c r="N23">
        <v>5000</v>
      </c>
    </row>
    <row r="24" spans="1:14" x14ac:dyDescent="0.25">
      <c r="A24">
        <v>0.26102999999999998</v>
      </c>
      <c r="B24">
        <f t="shared" si="0"/>
        <v>26.102999999999998</v>
      </c>
      <c r="C24">
        <v>73.17</v>
      </c>
      <c r="D24">
        <f>C24/'Isotherm list'!$C$3</f>
        <v>1.6626144652230226</v>
      </c>
      <c r="E24">
        <f>D24*'Isotherm list'!$G$4/'Isotherm list'!$G$23</f>
        <v>1.877368833647663</v>
      </c>
      <c r="H24">
        <v>24.847000000000001</v>
      </c>
      <c r="I24">
        <v>1.606262355427299</v>
      </c>
      <c r="J24">
        <v>1.8137379096699917</v>
      </c>
      <c r="K24">
        <f t="shared" si="1"/>
        <v>1.7680983333483553</v>
      </c>
      <c r="L24">
        <f t="shared" si="2"/>
        <v>2.0829709268184739E-3</v>
      </c>
      <c r="N24">
        <v>6000</v>
      </c>
    </row>
    <row r="25" spans="1:14" x14ac:dyDescent="0.25">
      <c r="A25">
        <v>0.26778999999999997</v>
      </c>
      <c r="B25">
        <f t="shared" si="0"/>
        <v>26.778999999999996</v>
      </c>
      <c r="C25">
        <v>74.89</v>
      </c>
      <c r="D25">
        <f>C25/'Isotherm list'!$C$3</f>
        <v>1.7016973800813471</v>
      </c>
      <c r="E25">
        <f>D25*'Isotherm list'!$G$4/'Isotherm list'!$G$23</f>
        <v>1.9214999583418544</v>
      </c>
      <c r="H25">
        <v>26.102999999999998</v>
      </c>
      <c r="I25">
        <v>1.6626144652230226</v>
      </c>
      <c r="J25">
        <v>1.877368833647663</v>
      </c>
      <c r="K25">
        <f t="shared" si="1"/>
        <v>1.8534460752873387</v>
      </c>
      <c r="L25">
        <f t="shared" si="2"/>
        <v>5.722983675664669E-4</v>
      </c>
    </row>
    <row r="26" spans="1:14" x14ac:dyDescent="0.25">
      <c r="A26">
        <v>0.29263</v>
      </c>
      <c r="B26">
        <f t="shared" si="0"/>
        <v>29.263000000000002</v>
      </c>
      <c r="C26">
        <v>81.39</v>
      </c>
      <c r="D26">
        <f>C26/'Isotherm list'!$C$3</f>
        <v>1.8493944420459452</v>
      </c>
      <c r="E26">
        <f>D26*'Isotherm list'!$G$4/'Isotherm list'!$G$23</f>
        <v>2.0882745574768795</v>
      </c>
      <c r="H26">
        <v>26.778999999999996</v>
      </c>
      <c r="I26">
        <v>1.7016973800813471</v>
      </c>
      <c r="J26">
        <v>1.9214999583418544</v>
      </c>
      <c r="K26">
        <f t="shared" si="1"/>
        <v>1.8991623687949075</v>
      </c>
      <c r="L26">
        <f t="shared" si="2"/>
        <v>4.9896790676787E-4</v>
      </c>
    </row>
    <row r="27" spans="1:14" x14ac:dyDescent="0.25">
      <c r="A27">
        <v>0.29554999999999998</v>
      </c>
      <c r="B27">
        <f t="shared" si="0"/>
        <v>29.555</v>
      </c>
      <c r="C27">
        <v>82.11</v>
      </c>
      <c r="D27">
        <f>C27/'Isotherm list'!$C$3</f>
        <v>1.865754731986639</v>
      </c>
      <c r="E27">
        <f>D27*'Isotherm list'!$G$4/'Isotherm list'!$G$23</f>
        <v>2.1067480515349133</v>
      </c>
      <c r="H27">
        <v>29.263000000000002</v>
      </c>
      <c r="I27">
        <v>1.8493944420459452</v>
      </c>
      <c r="J27">
        <v>2.0882745574768795</v>
      </c>
      <c r="K27">
        <f t="shared" si="1"/>
        <v>2.0657867997516886</v>
      </c>
      <c r="L27">
        <f t="shared" si="2"/>
        <v>5.0569924750688573E-4</v>
      </c>
    </row>
    <row r="28" spans="1:14" x14ac:dyDescent="0.25">
      <c r="A28">
        <v>0.30780999999999997</v>
      </c>
      <c r="B28">
        <f t="shared" si="0"/>
        <v>30.780999999999999</v>
      </c>
      <c r="C28">
        <v>84.67</v>
      </c>
      <c r="D28">
        <f>C28/'Isotherm list'!$C$3</f>
        <v>1.9239246517757731</v>
      </c>
      <c r="E28">
        <f>D28*'Isotherm list'!$G$4/'Isotherm list'!$G$23</f>
        <v>2.1724315859634773</v>
      </c>
      <c r="H28">
        <v>29.555</v>
      </c>
      <c r="I28">
        <v>1.865754731986639</v>
      </c>
      <c r="J28">
        <v>2.1067480515349133</v>
      </c>
      <c r="K28">
        <f t="shared" si="1"/>
        <v>2.0852297208591466</v>
      </c>
      <c r="L28">
        <f t="shared" si="2"/>
        <v>4.6303855507164195E-4</v>
      </c>
    </row>
    <row r="29" spans="1:14" x14ac:dyDescent="0.25">
      <c r="A29">
        <v>0.31074000000000002</v>
      </c>
      <c r="B29">
        <f t="shared" si="0"/>
        <v>31.074000000000002</v>
      </c>
      <c r="C29">
        <v>85.37</v>
      </c>
      <c r="D29">
        <f>C29/'Isotherm list'!$C$3</f>
        <v>1.9398304892181146</v>
      </c>
      <c r="E29">
        <f>D29*'Isotherm list'!$G$4/'Isotherm list'!$G$23</f>
        <v>2.1903919274087875</v>
      </c>
      <c r="H29">
        <v>30.780999999999999</v>
      </c>
      <c r="I29">
        <v>1.9239246517757731</v>
      </c>
      <c r="J29">
        <v>2.1724315859634773</v>
      </c>
      <c r="K29">
        <f t="shared" si="1"/>
        <v>2.1665235929687556</v>
      </c>
      <c r="L29">
        <f t="shared" si="2"/>
        <v>3.4904381225680293E-5</v>
      </c>
    </row>
    <row r="30" spans="1:14" x14ac:dyDescent="0.25">
      <c r="A30">
        <v>0.33955999999999997</v>
      </c>
      <c r="B30">
        <f t="shared" si="0"/>
        <v>33.955999999999996</v>
      </c>
      <c r="C30">
        <v>93.11</v>
      </c>
      <c r="D30">
        <f>C30/'Isotherm list'!$C$3</f>
        <v>2.1157036060805745</v>
      </c>
      <c r="E30">
        <f>D30*'Isotherm list'!$G$4/'Isotherm list'!$G$23</f>
        <v>2.3889819885326484</v>
      </c>
      <c r="H30">
        <v>31.074000000000002</v>
      </c>
      <c r="I30">
        <v>1.9398304892181146</v>
      </c>
      <c r="J30">
        <v>2.1903919274087875</v>
      </c>
      <c r="K30">
        <f t="shared" si="1"/>
        <v>2.1858697417354032</v>
      </c>
      <c r="L30">
        <f t="shared" si="2"/>
        <v>2.045016326456276E-5</v>
      </c>
    </row>
    <row r="31" spans="1:14" x14ac:dyDescent="0.25">
      <c r="A31">
        <v>0.34388000000000002</v>
      </c>
      <c r="B31">
        <f t="shared" si="0"/>
        <v>34.388000000000005</v>
      </c>
      <c r="C31">
        <v>94.31</v>
      </c>
      <c r="D31">
        <f>C31/'Isotherm list'!$C$3</f>
        <v>2.142970755981731</v>
      </c>
      <c r="E31">
        <f>D31*'Isotherm list'!$G$4/'Isotherm list'!$G$23</f>
        <v>2.4197711452960378</v>
      </c>
      <c r="H31">
        <v>33.955999999999996</v>
      </c>
      <c r="I31">
        <v>2.1157036060805745</v>
      </c>
      <c r="J31">
        <v>2.3889819885326484</v>
      </c>
      <c r="K31">
        <f t="shared" si="1"/>
        <v>2.3744297884516814</v>
      </c>
      <c r="L31">
        <f t="shared" si="2"/>
        <v>2.1176652719649672E-4</v>
      </c>
    </row>
    <row r="32" spans="1:14" x14ac:dyDescent="0.25">
      <c r="A32">
        <v>0.36044999999999999</v>
      </c>
      <c r="B32">
        <f t="shared" si="0"/>
        <v>36.045000000000002</v>
      </c>
      <c r="C32">
        <v>98.37</v>
      </c>
      <c r="D32">
        <f>C32/'Isotherm list'!$C$3</f>
        <v>2.2352246131473108</v>
      </c>
      <c r="E32">
        <f>D32*'Isotherm list'!$G$4/'Isotherm list'!$G$23</f>
        <v>2.5239411256788382</v>
      </c>
      <c r="H32">
        <v>34.388000000000005</v>
      </c>
      <c r="I32">
        <v>2.142970755981731</v>
      </c>
      <c r="J32">
        <v>2.4197711452960378</v>
      </c>
      <c r="K32">
        <f t="shared" si="1"/>
        <v>2.4024179510936956</v>
      </c>
      <c r="L32">
        <f t="shared" si="2"/>
        <v>3.0113334902420155E-4</v>
      </c>
    </row>
    <row r="33" spans="1:12" x14ac:dyDescent="0.25">
      <c r="A33">
        <v>0.37130999999999997</v>
      </c>
      <c r="B33">
        <f t="shared" si="0"/>
        <v>37.131</v>
      </c>
      <c r="C33">
        <v>100.66</v>
      </c>
      <c r="D33">
        <f>C33/'Isotherm list'!$C$3</f>
        <v>2.2872594242086843</v>
      </c>
      <c r="E33">
        <f>D33*'Isotherm list'!$G$4/'Isotherm list'!$G$23</f>
        <v>2.5826970998356393</v>
      </c>
      <c r="H33">
        <v>36.045000000000002</v>
      </c>
      <c r="I33">
        <v>2.2352246131473108</v>
      </c>
      <c r="J33">
        <v>2.5239411256788382</v>
      </c>
      <c r="K33">
        <f t="shared" si="1"/>
        <v>2.5090865382735279</v>
      </c>
      <c r="L33">
        <f t="shared" si="2"/>
        <v>2.2065876698200386E-4</v>
      </c>
    </row>
    <row r="34" spans="1:12" x14ac:dyDescent="0.25">
      <c r="A34">
        <v>0.39496999999999999</v>
      </c>
      <c r="B34">
        <f t="shared" si="0"/>
        <v>39.497</v>
      </c>
      <c r="C34">
        <v>105.69</v>
      </c>
      <c r="D34">
        <f>C34/'Isotherm list'!$C$3</f>
        <v>2.401554227544366</v>
      </c>
      <c r="E34">
        <f>D34*'Isotherm list'!$G$4/'Isotherm list'!$G$23</f>
        <v>2.7117549819355129</v>
      </c>
      <c r="H34">
        <v>37.131</v>
      </c>
      <c r="I34">
        <v>2.2872594242086843</v>
      </c>
      <c r="J34">
        <v>2.5826970998356393</v>
      </c>
      <c r="K34">
        <f t="shared" si="1"/>
        <v>2.5784001871989988</v>
      </c>
      <c r="L34">
        <f t="shared" si="2"/>
        <v>1.8463458206921325E-5</v>
      </c>
    </row>
    <row r="35" spans="1:12" x14ac:dyDescent="0.25">
      <c r="A35">
        <v>0.39890999999999999</v>
      </c>
      <c r="B35">
        <f t="shared" si="0"/>
        <v>39.890999999999998</v>
      </c>
      <c r="C35">
        <v>106.56</v>
      </c>
      <c r="D35">
        <f>C35/'Isotherm list'!$C$3</f>
        <v>2.4213229112227044</v>
      </c>
      <c r="E35">
        <f>D35*'Isotherm list'!$G$4/'Isotherm list'!$G$23</f>
        <v>2.7340771205889705</v>
      </c>
      <c r="H35">
        <v>39.497</v>
      </c>
      <c r="I35">
        <v>2.401554227544366</v>
      </c>
      <c r="J35">
        <v>2.7117549819355129</v>
      </c>
      <c r="K35">
        <f t="shared" si="1"/>
        <v>2.7277383623398674</v>
      </c>
      <c r="L35">
        <f t="shared" si="2"/>
        <v>2.5546844915030475E-4</v>
      </c>
    </row>
    <row r="36" spans="1:12" x14ac:dyDescent="0.25">
      <c r="A36">
        <v>0.41154000000000002</v>
      </c>
      <c r="B36">
        <f t="shared" si="0"/>
        <v>41.154000000000003</v>
      </c>
      <c r="C36">
        <v>109.76</v>
      </c>
      <c r="D36">
        <f>C36/'Isotherm list'!$C$3</f>
        <v>2.4940353109591222</v>
      </c>
      <c r="E36">
        <f>D36*'Isotherm list'!$G$4/'Isotherm list'!$G$23</f>
        <v>2.8161815386246754</v>
      </c>
      <c r="H36">
        <v>39.890999999999998</v>
      </c>
      <c r="I36">
        <v>2.4213229112227044</v>
      </c>
      <c r="J36">
        <v>2.7340771205889705</v>
      </c>
      <c r="K36">
        <f t="shared" si="1"/>
        <v>2.7523813614307837</v>
      </c>
      <c r="L36">
        <f t="shared" si="2"/>
        <v>3.350452327951045E-4</v>
      </c>
    </row>
    <row r="37" spans="1:12" x14ac:dyDescent="0.25">
      <c r="A37">
        <v>0.42927999999999999</v>
      </c>
      <c r="B37">
        <f t="shared" si="0"/>
        <v>42.927999999999997</v>
      </c>
      <c r="C37">
        <v>114.24</v>
      </c>
      <c r="D37">
        <f>C37/'Isotherm list'!$C$3</f>
        <v>2.5958326705901063</v>
      </c>
      <c r="E37">
        <f>D37*'Isotherm list'!$G$4/'Isotherm list'!$G$23</f>
        <v>2.9311277238746616</v>
      </c>
      <c r="H37">
        <v>41.154000000000003</v>
      </c>
      <c r="I37">
        <v>2.4940353109591222</v>
      </c>
      <c r="J37">
        <v>2.8161815386246754</v>
      </c>
      <c r="K37">
        <f t="shared" si="1"/>
        <v>2.830936385831436</v>
      </c>
      <c r="L37">
        <f t="shared" si="2"/>
        <v>2.1770551609485343E-4</v>
      </c>
    </row>
    <row r="38" spans="1:12" x14ac:dyDescent="0.25">
      <c r="A38">
        <v>0.44468000000000002</v>
      </c>
      <c r="B38">
        <f t="shared" si="0"/>
        <v>44.468000000000004</v>
      </c>
      <c r="C38">
        <v>117.89</v>
      </c>
      <c r="D38">
        <f>C38/'Isotherm list'!$C$3</f>
        <v>2.6787702515394578</v>
      </c>
      <c r="E38">
        <f>D38*'Isotherm list'!$G$4/'Isotherm list'!$G$23</f>
        <v>3.0247780756966374</v>
      </c>
      <c r="H38">
        <v>42.927999999999997</v>
      </c>
      <c r="I38">
        <v>2.5958326705901063</v>
      </c>
      <c r="J38">
        <v>2.9311277238746616</v>
      </c>
      <c r="K38">
        <f t="shared" si="1"/>
        <v>2.9401291867839294</v>
      </c>
      <c r="L38">
        <f t="shared" si="2"/>
        <v>8.1026334506924703E-5</v>
      </c>
    </row>
    <row r="39" spans="1:12" x14ac:dyDescent="0.25">
      <c r="A39">
        <v>0.45963999999999999</v>
      </c>
      <c r="B39">
        <f t="shared" si="0"/>
        <v>45.963999999999999</v>
      </c>
      <c r="C39">
        <v>120.75</v>
      </c>
      <c r="D39">
        <f>C39/'Isotherm list'!$C$3</f>
        <v>2.743756958803881</v>
      </c>
      <c r="E39">
        <f>D39*'Isotherm list'!$G$4/'Isotherm list'!$G$23</f>
        <v>3.0981588993160489</v>
      </c>
      <c r="H39">
        <v>44.468000000000004</v>
      </c>
      <c r="I39">
        <v>2.6787702515394578</v>
      </c>
      <c r="J39">
        <v>3.0247780756966374</v>
      </c>
      <c r="K39">
        <f t="shared" si="1"/>
        <v>3.0338205562337484</v>
      </c>
      <c r="L39">
        <f t="shared" si="2"/>
        <v>8.1766454264030989E-5</v>
      </c>
    </row>
    <row r="40" spans="1:12" x14ac:dyDescent="0.25">
      <c r="A40">
        <v>0.46124999999999999</v>
      </c>
      <c r="B40">
        <f t="shared" si="0"/>
        <v>46.125</v>
      </c>
      <c r="C40">
        <v>121.14</v>
      </c>
      <c r="D40">
        <f>C40/'Isotherm list'!$C$3</f>
        <v>2.7526187825217567</v>
      </c>
      <c r="E40">
        <f>D40*'Isotherm list'!$G$4/'Isotherm list'!$G$23</f>
        <v>3.1081653752641505</v>
      </c>
      <c r="H40">
        <v>45.963999999999999</v>
      </c>
      <c r="I40">
        <v>2.743756958803881</v>
      </c>
      <c r="J40">
        <v>3.0981588993160489</v>
      </c>
      <c r="K40">
        <f t="shared" si="1"/>
        <v>3.1238460978380784</v>
      </c>
      <c r="L40">
        <f t="shared" si="2"/>
        <v>6.5983216791015438E-4</v>
      </c>
    </row>
    <row r="41" spans="1:12" x14ac:dyDescent="0.25">
      <c r="A41">
        <v>0.48862</v>
      </c>
      <c r="B41">
        <f t="shared" si="0"/>
        <v>48.862000000000002</v>
      </c>
      <c r="C41">
        <v>128.31</v>
      </c>
      <c r="D41">
        <f>C41/'Isotherm list'!$C$3</f>
        <v>2.9155400031811674</v>
      </c>
      <c r="E41">
        <f>D41*'Isotherm list'!$G$4/'Isotherm list'!$G$23</f>
        <v>3.2921305869254014</v>
      </c>
      <c r="H41">
        <v>46.125</v>
      </c>
      <c r="I41">
        <v>2.7526187825217567</v>
      </c>
      <c r="J41">
        <v>3.1081653752641505</v>
      </c>
      <c r="K41">
        <f t="shared" si="1"/>
        <v>3.1334761812957672</v>
      </c>
      <c r="L41">
        <f t="shared" si="2"/>
        <v>6.4063690197012574E-4</v>
      </c>
    </row>
    <row r="42" spans="1:12" x14ac:dyDescent="0.25">
      <c r="A42">
        <v>0.49576999999999999</v>
      </c>
      <c r="B42">
        <f t="shared" si="0"/>
        <v>49.576999999999998</v>
      </c>
      <c r="C42">
        <v>130.08000000000001</v>
      </c>
      <c r="D42">
        <f>C42/'Isotherm list'!$C$3</f>
        <v>2.9557590492853736</v>
      </c>
      <c r="E42">
        <f>D42*'Isotherm list'!$G$4/'Isotherm list'!$G$23</f>
        <v>3.3375445931514007</v>
      </c>
      <c r="H42">
        <v>48.862000000000002</v>
      </c>
      <c r="I42">
        <v>2.9155400031811674</v>
      </c>
      <c r="J42">
        <v>3.2921305869254014</v>
      </c>
      <c r="K42">
        <f t="shared" si="1"/>
        <v>3.2954337934428266</v>
      </c>
      <c r="L42">
        <f t="shared" si="2"/>
        <v>1.0911173296760428E-5</v>
      </c>
    </row>
    <row r="43" spans="1:12" x14ac:dyDescent="0.25">
      <c r="A43">
        <v>0.51095000000000002</v>
      </c>
      <c r="B43">
        <f t="shared" si="0"/>
        <v>51.094999999999999</v>
      </c>
      <c r="C43">
        <v>132.52000000000001</v>
      </c>
      <c r="D43">
        <f>C43/'Isotherm list'!$C$3</f>
        <v>3.0112022540843921</v>
      </c>
      <c r="E43">
        <f>D43*'Isotherm list'!$G$4/'Isotherm list'!$G$23</f>
        <v>3.4001492119036261</v>
      </c>
      <c r="H43">
        <v>49.576999999999998</v>
      </c>
      <c r="I43">
        <v>2.9557590492853736</v>
      </c>
      <c r="J43">
        <v>3.3375445931514007</v>
      </c>
      <c r="K43">
        <f t="shared" si="1"/>
        <v>3.337193712592498</v>
      </c>
      <c r="L43">
        <f t="shared" si="2"/>
        <v>1.2311716661590992E-7</v>
      </c>
    </row>
    <row r="44" spans="1:12" x14ac:dyDescent="0.25">
      <c r="A44">
        <v>0.51759999999999995</v>
      </c>
      <c r="B44">
        <f t="shared" si="0"/>
        <v>51.76</v>
      </c>
      <c r="C44">
        <v>133.99</v>
      </c>
      <c r="D44">
        <f>C44/'Isotherm list'!$C$3</f>
        <v>3.0446045127133088</v>
      </c>
      <c r="E44">
        <f>D44*'Isotherm list'!$G$4/'Isotherm list'!$G$23</f>
        <v>3.4378659289387778</v>
      </c>
      <c r="H44">
        <v>51.094999999999999</v>
      </c>
      <c r="I44">
        <v>3.0112022540843921</v>
      </c>
      <c r="J44">
        <v>3.4001492119036261</v>
      </c>
      <c r="K44">
        <f t="shared" si="1"/>
        <v>3.4250936634431333</v>
      </c>
      <c r="L44">
        <f t="shared" si="2"/>
        <v>6.2222566260682294E-4</v>
      </c>
    </row>
    <row r="45" spans="1:12" x14ac:dyDescent="0.25">
      <c r="A45">
        <v>0.53968000000000005</v>
      </c>
      <c r="B45">
        <f t="shared" si="0"/>
        <v>53.968000000000004</v>
      </c>
      <c r="C45">
        <v>139.13999999999999</v>
      </c>
      <c r="D45">
        <f>C45/'Isotherm list'!$C$3</f>
        <v>3.1616260310391051</v>
      </c>
      <c r="E45">
        <f>D45*'Isotherm list'!$G$4/'Isotherm list'!$G$23</f>
        <v>3.5700027267149896</v>
      </c>
      <c r="H45">
        <v>51.76</v>
      </c>
      <c r="I45">
        <v>3.0446045127133088</v>
      </c>
      <c r="J45">
        <v>3.4378659289387778</v>
      </c>
      <c r="K45">
        <f t="shared" si="1"/>
        <v>3.4632740931800368</v>
      </c>
      <c r="L45">
        <f t="shared" si="2"/>
        <v>6.4557481011078813E-4</v>
      </c>
    </row>
    <row r="46" spans="1:12" x14ac:dyDescent="0.25">
      <c r="A46">
        <v>0.54684999999999995</v>
      </c>
      <c r="B46">
        <f t="shared" si="0"/>
        <v>54.684999999999995</v>
      </c>
      <c r="C46">
        <v>140.65</v>
      </c>
      <c r="D46">
        <f>C46/'Isotherm list'!$C$3</f>
        <v>3.1959371946647277</v>
      </c>
      <c r="E46">
        <f>D46*'Isotherm list'!$G$4/'Isotherm list'!$G$23</f>
        <v>3.6087457489755881</v>
      </c>
      <c r="H46">
        <v>53.968000000000004</v>
      </c>
      <c r="I46">
        <v>3.1616260310391051</v>
      </c>
      <c r="J46">
        <v>3.5700027267149896</v>
      </c>
      <c r="K46">
        <f t="shared" si="1"/>
        <v>3.5886114966346607</v>
      </c>
      <c r="L46">
        <f t="shared" si="2"/>
        <v>3.4628631792325544E-4</v>
      </c>
    </row>
    <row r="47" spans="1:12" x14ac:dyDescent="0.25">
      <c r="A47">
        <v>0.56064999999999998</v>
      </c>
      <c r="B47">
        <f t="shared" si="0"/>
        <v>56.064999999999998</v>
      </c>
      <c r="C47">
        <v>142.28</v>
      </c>
      <c r="D47">
        <f>C47/'Isotherm list'!$C$3</f>
        <v>3.2329750732804654</v>
      </c>
      <c r="E47">
        <f>D47*'Isotherm list'!$G$4/'Isotherm list'!$G$23</f>
        <v>3.6505676869125252</v>
      </c>
      <c r="H47">
        <v>54.684999999999995</v>
      </c>
      <c r="I47">
        <v>3.1959371946647277</v>
      </c>
      <c r="J47">
        <v>3.6087457489755881</v>
      </c>
      <c r="K47">
        <f t="shared" si="1"/>
        <v>3.6288368530963493</v>
      </c>
      <c r="L47">
        <f t="shared" si="2"/>
        <v>4.0365246479126787E-4</v>
      </c>
    </row>
    <row r="48" spans="1:12" x14ac:dyDescent="0.25">
      <c r="A48">
        <v>0.57555999999999996</v>
      </c>
      <c r="B48">
        <f t="shared" si="0"/>
        <v>57.555999999999997</v>
      </c>
      <c r="C48">
        <v>146.06</v>
      </c>
      <c r="D48">
        <f>C48/'Isotherm list'!$C$3</f>
        <v>3.3188665954691086</v>
      </c>
      <c r="E48">
        <f>D48*'Isotherm list'!$G$4/'Isotherm list'!$G$23</f>
        <v>3.7475535307172017</v>
      </c>
      <c r="H48">
        <v>56.064999999999998</v>
      </c>
      <c r="I48">
        <v>3.2329750732804654</v>
      </c>
      <c r="J48">
        <v>3.6505676869125252</v>
      </c>
      <c r="K48">
        <f t="shared" si="1"/>
        <v>3.7056003760187717</v>
      </c>
      <c r="L48">
        <f t="shared" si="2"/>
        <v>3.0285968702647801E-3</v>
      </c>
    </row>
    <row r="49" spans="1:12" x14ac:dyDescent="0.25">
      <c r="A49">
        <v>0.59518000000000004</v>
      </c>
      <c r="B49">
        <f t="shared" si="0"/>
        <v>59.518000000000001</v>
      </c>
      <c r="C49">
        <v>151.22</v>
      </c>
      <c r="D49">
        <f>C49/'Isotherm list'!$C$3</f>
        <v>3.4361153400440818</v>
      </c>
      <c r="E49">
        <f>D49*'Isotherm list'!$G$4/'Isotherm list'!$G$23</f>
        <v>3.8799469047997754</v>
      </c>
      <c r="H49">
        <v>57.555999999999997</v>
      </c>
      <c r="I49">
        <v>3.3188665954691086</v>
      </c>
      <c r="J49">
        <v>3.7475535307172017</v>
      </c>
      <c r="K49">
        <f t="shared" si="1"/>
        <v>3.7875638593107182</v>
      </c>
      <c r="L49">
        <f t="shared" si="2"/>
        <v>1.6008263941611638E-3</v>
      </c>
    </row>
    <row r="50" spans="1:12" x14ac:dyDescent="0.25">
      <c r="A50">
        <v>0.60731000000000002</v>
      </c>
      <c r="B50">
        <f t="shared" si="0"/>
        <v>60.731000000000002</v>
      </c>
      <c r="C50">
        <v>153.13999999999999</v>
      </c>
      <c r="D50">
        <f>C50/'Isotherm list'!$C$3</f>
        <v>3.4797427798859322</v>
      </c>
      <c r="E50">
        <f>D50*'Isotherm list'!$G$4/'Isotherm list'!$G$23</f>
        <v>3.9292095556211981</v>
      </c>
      <c r="H50">
        <v>59.518000000000001</v>
      </c>
      <c r="I50">
        <v>3.4361153400440818</v>
      </c>
      <c r="J50">
        <v>3.8799469047997754</v>
      </c>
      <c r="K50">
        <f t="shared" si="1"/>
        <v>3.8938747279782135</v>
      </c>
      <c r="L50">
        <f t="shared" si="2"/>
        <v>1.9398425848983768E-4</v>
      </c>
    </row>
    <row r="51" spans="1:12" x14ac:dyDescent="0.25">
      <c r="A51">
        <v>0.61036000000000001</v>
      </c>
      <c r="B51">
        <f t="shared" si="0"/>
        <v>61.036000000000001</v>
      </c>
      <c r="C51">
        <v>153.66</v>
      </c>
      <c r="D51">
        <f>C51/'Isotherm list'!$C$3</f>
        <v>3.4915585448431004</v>
      </c>
      <c r="E51">
        <f>D51*'Isotherm list'!$G$4/'Isotherm list'!$G$23</f>
        <v>3.9425515235520008</v>
      </c>
      <c r="H51">
        <v>60.731000000000002</v>
      </c>
      <c r="I51">
        <v>3.4797427798859322</v>
      </c>
      <c r="J51">
        <v>3.9292095556211981</v>
      </c>
      <c r="K51">
        <f t="shared" si="1"/>
        <v>3.9587226189152842</v>
      </c>
      <c r="L51">
        <f t="shared" si="2"/>
        <v>8.7102090500073193E-4</v>
      </c>
    </row>
    <row r="52" spans="1:12" x14ac:dyDescent="0.25">
      <c r="A52">
        <v>0.628</v>
      </c>
      <c r="B52">
        <f t="shared" si="0"/>
        <v>62.8</v>
      </c>
      <c r="C52">
        <v>157.36000000000001</v>
      </c>
      <c r="D52">
        <f>C52/'Isotherm list'!$C$3</f>
        <v>3.5756322570383334</v>
      </c>
      <c r="E52">
        <f>D52*'Isotherm list'!$G$4/'Isotherm list'!$G$23</f>
        <v>4.0374847569057852</v>
      </c>
      <c r="H52">
        <v>61.036000000000001</v>
      </c>
      <c r="I52">
        <v>3.4915585448431004</v>
      </c>
      <c r="J52">
        <v>3.9425515235520008</v>
      </c>
      <c r="K52">
        <f t="shared" si="1"/>
        <v>3.9749225572860087</v>
      </c>
      <c r="L52">
        <f t="shared" si="2"/>
        <v>1.0478838250082812E-3</v>
      </c>
    </row>
    <row r="53" spans="1:12" x14ac:dyDescent="0.25">
      <c r="A53">
        <v>0.64488000000000001</v>
      </c>
      <c r="B53">
        <f t="shared" si="0"/>
        <v>64.488</v>
      </c>
      <c r="C53">
        <v>160.97999999999999</v>
      </c>
      <c r="D53">
        <f>C53/'Isotherm list'!$C$3</f>
        <v>3.6578881592401551</v>
      </c>
      <c r="E53">
        <f>D53*'Isotherm list'!$G$4/'Isotherm list'!$G$23</f>
        <v>4.1303653798086746</v>
      </c>
      <c r="H53">
        <v>62.8</v>
      </c>
      <c r="I53">
        <v>3.5756322570383334</v>
      </c>
      <c r="J53">
        <v>4.0374847569057852</v>
      </c>
      <c r="K53">
        <f t="shared" si="1"/>
        <v>4.0677847804405225</v>
      </c>
      <c r="L53">
        <f t="shared" si="2"/>
        <v>9.180914262056321E-4</v>
      </c>
    </row>
    <row r="54" spans="1:12" x14ac:dyDescent="0.25">
      <c r="A54">
        <v>0.66005999999999998</v>
      </c>
      <c r="B54">
        <f t="shared" si="0"/>
        <v>66.006</v>
      </c>
      <c r="C54">
        <v>163.41</v>
      </c>
      <c r="D54">
        <f>C54/'Isotherm list'!$C$3</f>
        <v>3.7131041377899976</v>
      </c>
      <c r="E54">
        <f>D54*'Isotherm list'!$G$4/'Isotherm list'!$G$23</f>
        <v>4.1927134222545384</v>
      </c>
      <c r="H54">
        <v>64.488</v>
      </c>
      <c r="I54">
        <v>3.6578881592401551</v>
      </c>
      <c r="J54">
        <v>4.1303653798086746</v>
      </c>
      <c r="K54">
        <f t="shared" si="1"/>
        <v>4.155319670790675</v>
      </c>
      <c r="L54">
        <f t="shared" si="2"/>
        <v>6.2271663841434726E-4</v>
      </c>
    </row>
    <row r="55" spans="1:12" x14ac:dyDescent="0.25">
      <c r="A55">
        <v>0.66388999999999998</v>
      </c>
      <c r="B55">
        <f t="shared" si="0"/>
        <v>66.388999999999996</v>
      </c>
      <c r="C55">
        <v>164.21</v>
      </c>
      <c r="D55">
        <f>C55/'Isotherm list'!$C$3</f>
        <v>3.7312822377241019</v>
      </c>
      <c r="E55">
        <f>D55*'Isotherm list'!$G$4/'Isotherm list'!$G$23</f>
        <v>4.2132395267634655</v>
      </c>
      <c r="H55">
        <v>66.006</v>
      </c>
      <c r="I55">
        <v>3.7131041377899976</v>
      </c>
      <c r="J55">
        <v>4.1927134222545384</v>
      </c>
      <c r="K55">
        <f t="shared" si="1"/>
        <v>4.2329335318842851</v>
      </c>
      <c r="L55">
        <f t="shared" si="2"/>
        <v>1.6176572186288479E-3</v>
      </c>
    </row>
    <row r="56" spans="1:12" x14ac:dyDescent="0.25">
      <c r="A56">
        <v>0.69425999999999999</v>
      </c>
      <c r="B56">
        <f t="shared" si="0"/>
        <v>69.426000000000002</v>
      </c>
      <c r="C56">
        <v>171.13</v>
      </c>
      <c r="D56">
        <f>C56/'Isotherm list'!$C$3</f>
        <v>3.8885228021541045</v>
      </c>
      <c r="E56">
        <f>D56*'Isotherm list'!$G$4/'Isotherm list'!$G$23</f>
        <v>4.3907903307656762</v>
      </c>
      <c r="H56">
        <v>66.388999999999996</v>
      </c>
      <c r="I56">
        <v>3.7312822377241019</v>
      </c>
      <c r="J56">
        <v>4.2132395267634655</v>
      </c>
      <c r="K56">
        <f t="shared" si="1"/>
        <v>4.2523509454987334</v>
      </c>
      <c r="L56">
        <f t="shared" si="2"/>
        <v>1.5297030754854658E-3</v>
      </c>
    </row>
    <row r="57" spans="1:12" x14ac:dyDescent="0.25">
      <c r="A57">
        <v>0.69596000000000002</v>
      </c>
      <c r="B57">
        <f t="shared" si="0"/>
        <v>69.596000000000004</v>
      </c>
      <c r="C57">
        <v>171.54</v>
      </c>
      <c r="D57">
        <f>C57/'Isotherm list'!$C$3</f>
        <v>3.8978390783703332</v>
      </c>
      <c r="E57">
        <f>D57*'Isotherm list'!$G$4/'Isotherm list'!$G$23</f>
        <v>4.4013099593265013</v>
      </c>
      <c r="H57">
        <v>69.426000000000002</v>
      </c>
      <c r="I57">
        <v>3.8885228021541045</v>
      </c>
      <c r="J57">
        <v>4.3907903307656762</v>
      </c>
      <c r="K57">
        <f t="shared" si="1"/>
        <v>4.4039763770695659</v>
      </c>
      <c r="L57">
        <f t="shared" si="2"/>
        <v>1.7387181712832464E-4</v>
      </c>
    </row>
    <row r="58" spans="1:12" x14ac:dyDescent="0.25">
      <c r="A58">
        <v>0.71114999999999995</v>
      </c>
      <c r="B58">
        <f t="shared" si="0"/>
        <v>71.114999999999995</v>
      </c>
      <c r="C58">
        <v>174.8</v>
      </c>
      <c r="D58">
        <f>C58/'Isotherm list'!$C$3</f>
        <v>3.971914835601809</v>
      </c>
      <c r="E58">
        <f>D58*'Isotherm list'!$G$4/'Isotherm list'!$G$23</f>
        <v>4.4849538352003755</v>
      </c>
      <c r="H58">
        <v>69.596000000000004</v>
      </c>
      <c r="I58">
        <v>3.8978390783703332</v>
      </c>
      <c r="J58">
        <v>4.4013099593265013</v>
      </c>
      <c r="K58">
        <f t="shared" si="1"/>
        <v>4.412341105155801</v>
      </c>
      <c r="L58">
        <f t="shared" si="2"/>
        <v>1.2168617830727749E-4</v>
      </c>
    </row>
    <row r="59" spans="1:12" x14ac:dyDescent="0.25">
      <c r="A59">
        <v>0.72323999999999999</v>
      </c>
      <c r="B59">
        <f t="shared" si="0"/>
        <v>72.323999999999998</v>
      </c>
      <c r="C59">
        <v>176.87</v>
      </c>
      <c r="D59">
        <f>C59/'Isotherm list'!$C$3</f>
        <v>4.0189506691813035</v>
      </c>
      <c r="E59">
        <f>D59*'Isotherm list'!$G$4/'Isotherm list'!$G$23</f>
        <v>4.5380651306172215</v>
      </c>
      <c r="H59">
        <v>71.114999999999995</v>
      </c>
      <c r="I59">
        <v>3.971914835601809</v>
      </c>
      <c r="J59">
        <v>4.4849538352003755</v>
      </c>
      <c r="K59">
        <f t="shared" si="1"/>
        <v>4.4865077091390537</v>
      </c>
      <c r="L59">
        <f t="shared" si="2"/>
        <v>2.4145242173033945E-6</v>
      </c>
    </row>
    <row r="60" spans="1:12" x14ac:dyDescent="0.25">
      <c r="A60">
        <v>0.74531999999999998</v>
      </c>
      <c r="B60">
        <f t="shared" si="0"/>
        <v>74.531999999999996</v>
      </c>
      <c r="C60">
        <v>180.68</v>
      </c>
      <c r="D60">
        <f>C60/'Isotherm list'!$C$3</f>
        <v>4.1055238701174757</v>
      </c>
      <c r="E60">
        <f>D60*'Isotherm list'!$G$4/'Isotherm list'!$G$23</f>
        <v>4.6358207033409826</v>
      </c>
      <c r="H60">
        <v>72.323999999999998</v>
      </c>
      <c r="I60">
        <v>4.0189506691813035</v>
      </c>
      <c r="J60">
        <v>4.5380651306172215</v>
      </c>
      <c r="K60">
        <f t="shared" si="1"/>
        <v>4.5448018786243143</v>
      </c>
      <c r="L60">
        <f t="shared" si="2"/>
        <v>4.5383773711068618E-5</v>
      </c>
    </row>
    <row r="61" spans="1:12" x14ac:dyDescent="0.25">
      <c r="A61">
        <v>0.75807999999999998</v>
      </c>
      <c r="B61">
        <f t="shared" si="0"/>
        <v>75.807999999999993</v>
      </c>
      <c r="C61">
        <v>182.93</v>
      </c>
      <c r="D61">
        <f>C61/'Isotherm list'!$C$3</f>
        <v>4.156649776182145</v>
      </c>
      <c r="E61">
        <f>D61*'Isotherm list'!$G$4/'Isotherm list'!$G$23</f>
        <v>4.6935503722723384</v>
      </c>
      <c r="H61">
        <v>74.531999999999996</v>
      </c>
      <c r="I61">
        <v>4.1055238701174757</v>
      </c>
      <c r="J61">
        <v>4.6358207033409826</v>
      </c>
      <c r="K61">
        <f t="shared" si="1"/>
        <v>4.6495903367089637</v>
      </c>
      <c r="L61">
        <f t="shared" si="2"/>
        <v>1.8960280308861834E-4</v>
      </c>
    </row>
    <row r="62" spans="1:12" x14ac:dyDescent="0.25">
      <c r="A62">
        <v>0.79637999999999998</v>
      </c>
      <c r="B62">
        <f t="shared" si="0"/>
        <v>79.637999999999991</v>
      </c>
      <c r="C62">
        <v>189.96</v>
      </c>
      <c r="D62">
        <f>C62/'Isotherm list'!$C$3</f>
        <v>4.3163898293530867</v>
      </c>
      <c r="E62">
        <f>D62*'Isotherm list'!$G$4/'Isotherm list'!$G$23</f>
        <v>4.8739235156445266</v>
      </c>
      <c r="H62">
        <v>75.807999999999993</v>
      </c>
      <c r="I62">
        <v>4.156649776182145</v>
      </c>
      <c r="J62">
        <v>4.6935503722723384</v>
      </c>
      <c r="K62">
        <f t="shared" si="1"/>
        <v>4.7091671162697093</v>
      </c>
      <c r="L62">
        <f t="shared" si="2"/>
        <v>2.4388269307941993E-4</v>
      </c>
    </row>
    <row r="63" spans="1:12" x14ac:dyDescent="0.25">
      <c r="A63">
        <v>0.80640000000000001</v>
      </c>
      <c r="B63">
        <f t="shared" si="0"/>
        <v>80.64</v>
      </c>
      <c r="C63">
        <v>191.87</v>
      </c>
      <c r="D63">
        <f>C63/'Isotherm list'!$C$3</f>
        <v>4.359790042945761</v>
      </c>
      <c r="E63">
        <f>D63*'Isotherm list'!$G$4/'Isotherm list'!$G$23</f>
        <v>4.9229295901595878</v>
      </c>
      <c r="H63">
        <v>79.637999999999991</v>
      </c>
      <c r="I63">
        <v>4.3163898293530867</v>
      </c>
      <c r="J63">
        <v>4.8739235156445266</v>
      </c>
      <c r="K63">
        <f t="shared" si="1"/>
        <v>4.8837259641922843</v>
      </c>
      <c r="L63">
        <f t="shared" si="2"/>
        <v>9.6087997531436878E-5</v>
      </c>
    </row>
    <row r="64" spans="1:12" x14ac:dyDescent="0.25">
      <c r="A64">
        <v>0.84606000000000003</v>
      </c>
      <c r="B64">
        <f t="shared" si="0"/>
        <v>84.606000000000009</v>
      </c>
      <c r="C64">
        <v>199.19</v>
      </c>
      <c r="D64">
        <f>C64/'Isotherm list'!$C$3</f>
        <v>4.5261196573428162</v>
      </c>
      <c r="E64">
        <f>D64*'Isotherm list'!$G$4/'Isotherm list'!$G$23</f>
        <v>5.1107434464162633</v>
      </c>
      <c r="H64">
        <v>80.64</v>
      </c>
      <c r="I64">
        <v>4.359790042945761</v>
      </c>
      <c r="J64">
        <v>4.9229295901595878</v>
      </c>
      <c r="K64">
        <f t="shared" si="1"/>
        <v>4.9283486276661677</v>
      </c>
      <c r="L64">
        <f t="shared" si="2"/>
        <v>2.9365967497719751E-5</v>
      </c>
    </row>
    <row r="65" spans="1:12" x14ac:dyDescent="0.25">
      <c r="A65">
        <v>0.85609999999999997</v>
      </c>
      <c r="B65">
        <f t="shared" si="0"/>
        <v>85.61</v>
      </c>
      <c r="C65">
        <v>200.81</v>
      </c>
      <c r="D65">
        <f>C65/'Isotherm list'!$C$3</f>
        <v>4.5629303097093779</v>
      </c>
      <c r="E65">
        <f>D65*'Isotherm list'!$G$4/'Isotherm list'!$G$23</f>
        <v>5.1523088080468389</v>
      </c>
      <c r="H65">
        <v>84.606000000000009</v>
      </c>
      <c r="I65">
        <v>4.5261196573428162</v>
      </c>
      <c r="J65">
        <v>5.1107434464162633</v>
      </c>
      <c r="K65">
        <f t="shared" si="1"/>
        <v>5.1007834271748909</v>
      </c>
      <c r="L65">
        <f t="shared" si="2"/>
        <v>9.9201983288509712E-5</v>
      </c>
    </row>
    <row r="66" spans="1:12" x14ac:dyDescent="0.25">
      <c r="A66">
        <v>0.89573999999999998</v>
      </c>
      <c r="B66">
        <f t="shared" si="0"/>
        <v>89.573999999999998</v>
      </c>
      <c r="C66">
        <v>206.39</v>
      </c>
      <c r="D66">
        <f>C66/'Isotherm list'!$C$3</f>
        <v>4.6897225567497554</v>
      </c>
      <c r="E66">
        <f>D66*'Isotherm list'!$G$4/'Isotherm list'!$G$23</f>
        <v>5.2954783869965985</v>
      </c>
      <c r="H66">
        <v>85.61</v>
      </c>
      <c r="I66">
        <v>4.5629303097093779</v>
      </c>
      <c r="J66">
        <v>5.1523088080468389</v>
      </c>
      <c r="K66">
        <f t="shared" si="1"/>
        <v>5.1433881304075335</v>
      </c>
      <c r="L66">
        <f t="shared" si="2"/>
        <v>7.9578489544402902E-5</v>
      </c>
    </row>
    <row r="67" spans="1:12" x14ac:dyDescent="0.25">
      <c r="A67">
        <v>0.90715999999999997</v>
      </c>
      <c r="B67">
        <f t="shared" si="0"/>
        <v>90.715999999999994</v>
      </c>
      <c r="C67">
        <v>208.13</v>
      </c>
      <c r="D67">
        <f>C67/'Isotherm list'!$C$3</f>
        <v>4.729259924106433</v>
      </c>
      <c r="E67">
        <f>D67*'Isotherm list'!$G$4/'Isotherm list'!$G$23</f>
        <v>5.3401226643035136</v>
      </c>
      <c r="H67">
        <v>89.573999999999998</v>
      </c>
      <c r="I67">
        <v>4.6897225567497554</v>
      </c>
      <c r="J67">
        <v>5.2954783869965985</v>
      </c>
      <c r="K67">
        <f t="shared" si="1"/>
        <v>5.3075443205794217</v>
      </c>
      <c r="L67">
        <f t="shared" si="2"/>
        <v>1.4558675322510223E-4</v>
      </c>
    </row>
    <row r="68" spans="1:12" x14ac:dyDescent="0.25">
      <c r="A68">
        <v>0.94540999999999997</v>
      </c>
      <c r="B68">
        <f t="shared" si="0"/>
        <v>94.540999999999997</v>
      </c>
      <c r="C68">
        <v>215.06</v>
      </c>
      <c r="D68">
        <f>C68/'Isotherm list'!$C$3</f>
        <v>4.8867277147856116</v>
      </c>
      <c r="E68">
        <f>D68*'Isotherm list'!$G$4/'Isotherm list'!$G$23</f>
        <v>5.5179300446120862</v>
      </c>
      <c r="H68">
        <v>90.715999999999994</v>
      </c>
      <c r="I68">
        <v>4.729259924106433</v>
      </c>
      <c r="J68">
        <v>5.3401226643035136</v>
      </c>
      <c r="K68">
        <f t="shared" si="1"/>
        <v>5.3536521165717357</v>
      </c>
      <c r="L68">
        <f t="shared" si="2"/>
        <v>1.8304607867810035E-4</v>
      </c>
    </row>
    <row r="69" spans="1:12" x14ac:dyDescent="0.25">
      <c r="A69">
        <v>0.95548</v>
      </c>
      <c r="B69">
        <f t="shared" ref="B69:B71" si="4">A69*100</f>
        <v>95.548000000000002</v>
      </c>
      <c r="C69">
        <v>217.07</v>
      </c>
      <c r="D69">
        <f>C69/'Isotherm list'!$C$3</f>
        <v>4.932400190870049</v>
      </c>
      <c r="E69">
        <f>D69*'Isotherm list'!$G$4/'Isotherm list'!$G$23</f>
        <v>5.5695018821907638</v>
      </c>
      <c r="H69">
        <v>94.540999999999997</v>
      </c>
      <c r="I69">
        <v>4.8867277147856116</v>
      </c>
      <c r="J69">
        <v>5.5179300446120862</v>
      </c>
      <c r="K69">
        <f t="shared" si="1"/>
        <v>5.5043075533339731</v>
      </c>
      <c r="L69">
        <f t="shared" si="2"/>
        <v>1.8557226862226756E-4</v>
      </c>
    </row>
    <row r="70" spans="1:12" x14ac:dyDescent="0.25">
      <c r="A70">
        <v>0.96653</v>
      </c>
      <c r="B70">
        <f t="shared" si="4"/>
        <v>96.653000000000006</v>
      </c>
      <c r="C70">
        <v>219.51</v>
      </c>
      <c r="D70">
        <f>C70/'Isotherm list'!$C$3</f>
        <v>4.9878433956690671</v>
      </c>
      <c r="E70">
        <f>D70*'Isotherm list'!$G$4/'Isotherm list'!$G$23</f>
        <v>5.6321065009429878</v>
      </c>
      <c r="H70">
        <v>95.548000000000002</v>
      </c>
      <c r="I70">
        <v>4.932400190870049</v>
      </c>
      <c r="J70">
        <v>5.5695018821907638</v>
      </c>
      <c r="K70">
        <f t="shared" ref="K70:K72" si="5">($N$2*H70)/(((1/$O$2)+H70^$P$2)^(1/$P$2))</f>
        <v>5.5430172835955736</v>
      </c>
      <c r="L70">
        <f t="shared" ref="L70:L72" si="6">(K70-J70)^2</f>
        <v>7.014339627483537E-4</v>
      </c>
    </row>
    <row r="71" spans="1:12" x14ac:dyDescent="0.25">
      <c r="A71">
        <v>0.99370999999999998</v>
      </c>
      <c r="B71">
        <f t="shared" si="4"/>
        <v>99.370999999999995</v>
      </c>
      <c r="C71">
        <v>225.19</v>
      </c>
      <c r="D71">
        <f>C71/'Isotherm list'!$C$3</f>
        <v>5.1169079052012085</v>
      </c>
      <c r="E71">
        <f>D71*'Isotherm list'!$G$4/'Isotherm list'!$G$23</f>
        <v>5.7778418429563647</v>
      </c>
      <c r="H71">
        <v>96.653000000000006</v>
      </c>
      <c r="I71">
        <v>4.9878433956690671</v>
      </c>
      <c r="J71">
        <v>5.6321065009429878</v>
      </c>
      <c r="K71">
        <f t="shared" si="5"/>
        <v>5.585044102687573</v>
      </c>
      <c r="L71">
        <f t="shared" si="6"/>
        <v>2.2148693295512703E-3</v>
      </c>
    </row>
    <row r="72" spans="1:12" x14ac:dyDescent="0.25">
      <c r="H72">
        <v>99.370999999999995</v>
      </c>
      <c r="I72">
        <v>5.1169079052012085</v>
      </c>
      <c r="J72">
        <v>5.7778418429563647</v>
      </c>
      <c r="K72">
        <f t="shared" si="5"/>
        <v>5.6864404464355021</v>
      </c>
      <c r="L72">
        <f t="shared" si="6"/>
        <v>8.3542152859639642E-3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DFA2-FFFF-4EB5-9D12-4743A208C30B}">
  <dimension ref="A1:P72"/>
  <sheetViews>
    <sheetView zoomScale="85" zoomScaleNormal="85" workbookViewId="0">
      <selection activeCell="P4" sqref="P4"/>
    </sheetView>
  </sheetViews>
  <sheetFormatPr defaultColWidth="8.85546875" defaultRowHeight="15" x14ac:dyDescent="0.25"/>
  <cols>
    <col min="1" max="1" width="18.28515625" customWidth="1"/>
    <col min="2" max="2" width="14.28515625" customWidth="1"/>
    <col min="3" max="3" width="15.85546875" customWidth="1"/>
    <col min="5" max="5" width="18.5703125" customWidth="1"/>
    <col min="6" max="6" width="18.42578125" customWidth="1"/>
    <col min="8" max="8" width="13.85546875" customWidth="1"/>
    <col min="9" max="9" width="13" customWidth="1"/>
    <col min="10" max="10" width="19" customWidth="1"/>
    <col min="15" max="15" width="14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SUM(L5:L72)</f>
        <v>6.9978401280955227E-2</v>
      </c>
      <c r="N2">
        <v>6.172257027601284</v>
      </c>
      <c r="O2">
        <v>1.5003181254642225E-4</v>
      </c>
      <c r="P2">
        <v>1.7717690672393132</v>
      </c>
    </row>
    <row r="3" spans="1:16" x14ac:dyDescent="0.25">
      <c r="A3" t="s">
        <v>250</v>
      </c>
      <c r="B3" s="1" t="s">
        <v>17</v>
      </c>
      <c r="C3" t="s">
        <v>83</v>
      </c>
      <c r="D3" s="1" t="s">
        <v>19</v>
      </c>
      <c r="E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4.1419999999999998E-2</v>
      </c>
      <c r="B4">
        <f>A4*100</f>
        <v>4.1419999999999995</v>
      </c>
      <c r="C4">
        <v>8.7200000000000006</v>
      </c>
      <c r="D4">
        <f>C4/'Isotherm list'!$C$3</f>
        <v>0.19814128928173783</v>
      </c>
      <c r="E4">
        <f>D4*'Isotherm list'!$G$4/'Isotherm list'!$G$24</f>
        <v>0.2237345391472956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5.108E-2</v>
      </c>
      <c r="B5">
        <f t="shared" ref="B5:B68" si="0">A5*100</f>
        <v>5.1079999999999997</v>
      </c>
      <c r="C5">
        <v>10.57</v>
      </c>
      <c r="D5">
        <f>C5/'Isotherm list'!$C$3</f>
        <v>0.24017814537935422</v>
      </c>
      <c r="E5">
        <f>D5*'Isotherm list'!$G$4/'Isotherm list'!$G$24</f>
        <v>0.27120115582418747</v>
      </c>
      <c r="H5">
        <v>4.1419999999999995</v>
      </c>
      <c r="I5">
        <v>0.19814128928173783</v>
      </c>
      <c r="J5">
        <v>0.2237345391472956</v>
      </c>
      <c r="K5">
        <f>($N$2*H5)/(((1/$O$2)+H5^$P$2)^(1/$P$2))</f>
        <v>0.177421820814257</v>
      </c>
      <c r="L5">
        <f>(K5-J5)^2</f>
        <v>2.1448678793953694E-3</v>
      </c>
      <c r="N5">
        <v>10</v>
      </c>
      <c r="O5">
        <f>($N$2*N5)/(((1/$O$2)+N5^$P$2)^(1/$P$2))</f>
        <v>0.42666587274833329</v>
      </c>
    </row>
    <row r="6" spans="1:16" x14ac:dyDescent="0.25">
      <c r="A6">
        <v>6.3539999999999999E-2</v>
      </c>
      <c r="B6">
        <f t="shared" si="0"/>
        <v>6.3540000000000001</v>
      </c>
      <c r="C6">
        <v>12.95</v>
      </c>
      <c r="D6">
        <f>C6/'Isotherm list'!$C$3</f>
        <v>0.29425799268331476</v>
      </c>
      <c r="E6">
        <f>D6*'Isotherm list'!$G$4/'Isotherm list'!$G$24</f>
        <v>0.33226631673824292</v>
      </c>
      <c r="H6">
        <v>5.1079999999999997</v>
      </c>
      <c r="I6">
        <v>0.24017814537935422</v>
      </c>
      <c r="J6">
        <v>0.27120115582418747</v>
      </c>
      <c r="K6">
        <f t="shared" ref="K6:K69" si="1">($N$2*H6)/(((1/$O$2)+H6^$P$2)^(1/$P$2))</f>
        <v>0.21869714852284219</v>
      </c>
      <c r="L6">
        <f t="shared" ref="L6:L69" si="2">(K6-J6)^2</f>
        <v>2.7566707826997177E-3</v>
      </c>
      <c r="N6">
        <v>30</v>
      </c>
      <c r="O6">
        <f t="shared" ref="O6:O9" si="3">($N$2*N6)/(((1/$O$2)+N6^$P$2)^(1/$P$2))</f>
        <v>1.2433661884638827</v>
      </c>
    </row>
    <row r="7" spans="1:16" x14ac:dyDescent="0.25">
      <c r="A7">
        <v>7.7310000000000004E-2</v>
      </c>
      <c r="B7">
        <f t="shared" si="0"/>
        <v>7.7310000000000008</v>
      </c>
      <c r="C7">
        <v>15.45</v>
      </c>
      <c r="D7">
        <f>C7/'Isotherm list'!$C$3</f>
        <v>0.35106455497739097</v>
      </c>
      <c r="E7">
        <f>D7*'Isotherm list'!$G$4/'Isotherm list'!$G$24</f>
        <v>0.39641039332863731</v>
      </c>
      <c r="H7">
        <v>6.3540000000000001</v>
      </c>
      <c r="I7">
        <v>0.29425799268331476</v>
      </c>
      <c r="J7">
        <v>0.33226631673824292</v>
      </c>
      <c r="K7">
        <f t="shared" si="1"/>
        <v>0.27184930204261309</v>
      </c>
      <c r="L7">
        <f t="shared" si="2"/>
        <v>3.6502156647319501E-3</v>
      </c>
      <c r="N7">
        <v>50</v>
      </c>
      <c r="O7">
        <f t="shared" si="3"/>
        <v>1.9778808458545054</v>
      </c>
    </row>
    <row r="8" spans="1:16" x14ac:dyDescent="0.25">
      <c r="A8">
        <v>9.3880000000000005E-2</v>
      </c>
      <c r="B8">
        <f t="shared" si="0"/>
        <v>9.3879999999999999</v>
      </c>
      <c r="C8">
        <v>17.89</v>
      </c>
      <c r="D8">
        <f>C8/'Isotherm list'!$C$3</f>
        <v>0.40650775977640941</v>
      </c>
      <c r="E8">
        <f>D8*'Isotherm list'!$G$4/'Isotherm list'!$G$24</f>
        <v>0.45901501208086232</v>
      </c>
      <c r="H8">
        <v>7.7310000000000008</v>
      </c>
      <c r="I8">
        <v>0.35106455497739097</v>
      </c>
      <c r="J8">
        <v>0.39641039332863731</v>
      </c>
      <c r="K8">
        <f t="shared" si="1"/>
        <v>0.3304562832118576</v>
      </c>
      <c r="L8">
        <f t="shared" si="2"/>
        <v>4.3499446412963031E-3</v>
      </c>
      <c r="N8">
        <v>70</v>
      </c>
      <c r="O8">
        <f t="shared" si="3"/>
        <v>2.6126014966821018</v>
      </c>
    </row>
    <row r="9" spans="1:16" x14ac:dyDescent="0.25">
      <c r="A9">
        <v>0.10359</v>
      </c>
      <c r="B9">
        <f t="shared" si="0"/>
        <v>10.359</v>
      </c>
      <c r="C9">
        <v>19.39</v>
      </c>
      <c r="D9">
        <f>C9/'Isotherm list'!$C$3</f>
        <v>0.44059169715285512</v>
      </c>
      <c r="E9">
        <f>D9*'Isotherm list'!$G$4/'Isotherm list'!$G$24</f>
        <v>0.49750145803509888</v>
      </c>
      <c r="H9">
        <v>9.3879999999999999</v>
      </c>
      <c r="I9">
        <v>0.40650775977640941</v>
      </c>
      <c r="J9">
        <v>0.45901501208086232</v>
      </c>
      <c r="K9">
        <f t="shared" si="1"/>
        <v>0.40076450100545175</v>
      </c>
      <c r="L9">
        <f t="shared" si="2"/>
        <v>3.3931220405465298E-3</v>
      </c>
      <c r="N9">
        <v>100</v>
      </c>
      <c r="O9">
        <f t="shared" si="3"/>
        <v>3.3798607756241004</v>
      </c>
    </row>
    <row r="10" spans="1:16" x14ac:dyDescent="0.25">
      <c r="A10">
        <v>0.10906</v>
      </c>
      <c r="B10">
        <f t="shared" si="0"/>
        <v>10.906000000000001</v>
      </c>
      <c r="C10">
        <v>20.329999999999998</v>
      </c>
      <c r="D10">
        <f>C10/'Isotherm list'!$C$3</f>
        <v>0.46195096457542772</v>
      </c>
      <c r="E10">
        <f>D10*'Isotherm list'!$G$4/'Isotherm list'!$G$24</f>
        <v>0.52161963083308716</v>
      </c>
      <c r="H10">
        <v>10.359</v>
      </c>
      <c r="I10">
        <v>0.44059169715285512</v>
      </c>
      <c r="J10">
        <v>0.49750145803509888</v>
      </c>
      <c r="K10">
        <f t="shared" si="1"/>
        <v>0.44184179898613923</v>
      </c>
      <c r="L10">
        <f t="shared" si="2"/>
        <v>3.0979976454464349E-3</v>
      </c>
      <c r="N10">
        <v>200</v>
      </c>
    </row>
    <row r="11" spans="1:16" x14ac:dyDescent="0.25">
      <c r="A11">
        <v>0.11602</v>
      </c>
      <c r="B11">
        <f t="shared" si="0"/>
        <v>11.602</v>
      </c>
      <c r="C11">
        <v>21.55</v>
      </c>
      <c r="D11">
        <f>C11/'Isotherm list'!$C$3</f>
        <v>0.48967256697493694</v>
      </c>
      <c r="E11">
        <f>D11*'Isotherm list'!$G$4/'Isotherm list'!$G$24</f>
        <v>0.5529219402091996</v>
      </c>
      <c r="H11">
        <v>10.906000000000001</v>
      </c>
      <c r="I11">
        <v>0.46195096457542772</v>
      </c>
      <c r="J11">
        <v>0.52161963083308716</v>
      </c>
      <c r="K11">
        <f t="shared" si="1"/>
        <v>0.4649386864866551</v>
      </c>
      <c r="L11">
        <f t="shared" si="2"/>
        <v>3.2127294520033285E-3</v>
      </c>
      <c r="N11">
        <v>300</v>
      </c>
    </row>
    <row r="12" spans="1:16" x14ac:dyDescent="0.25">
      <c r="A12">
        <v>0.12837999999999999</v>
      </c>
      <c r="B12">
        <f t="shared" si="0"/>
        <v>12.837999999999999</v>
      </c>
      <c r="C12">
        <v>23.58</v>
      </c>
      <c r="D12">
        <f>C12/'Isotherm list'!$C$3</f>
        <v>0.53579949555772677</v>
      </c>
      <c r="E12">
        <f>D12*'Isotherm list'!$G$4/'Isotherm list'!$G$24</f>
        <v>0.60500693040059983</v>
      </c>
      <c r="H12">
        <v>11.602</v>
      </c>
      <c r="I12">
        <v>0.48967256697493694</v>
      </c>
      <c r="J12">
        <v>0.5529219402091996</v>
      </c>
      <c r="K12">
        <f t="shared" si="1"/>
        <v>0.49427940279291249</v>
      </c>
      <c r="L12">
        <f t="shared" si="2"/>
        <v>3.4389471946206338E-3</v>
      </c>
      <c r="N12">
        <v>400</v>
      </c>
    </row>
    <row r="13" spans="1:16" x14ac:dyDescent="0.25">
      <c r="A13">
        <v>0.14779</v>
      </c>
      <c r="B13">
        <f t="shared" si="0"/>
        <v>14.779</v>
      </c>
      <c r="C13">
        <v>26.43</v>
      </c>
      <c r="D13">
        <f>C13/'Isotherm list'!$C$3</f>
        <v>0.60055897657297375</v>
      </c>
      <c r="E13">
        <f>D13*'Isotherm list'!$G$4/'Isotherm list'!$G$24</f>
        <v>0.6781311777136495</v>
      </c>
      <c r="H13">
        <v>12.837999999999999</v>
      </c>
      <c r="I13">
        <v>0.53579949555772677</v>
      </c>
      <c r="J13">
        <v>0.60500693040059983</v>
      </c>
      <c r="K13">
        <f t="shared" si="1"/>
        <v>0.54624588293637444</v>
      </c>
      <c r="L13">
        <f t="shared" si="2"/>
        <v>3.4528606990929492E-3</v>
      </c>
      <c r="N13">
        <v>500</v>
      </c>
    </row>
    <row r="14" spans="1:16" x14ac:dyDescent="0.25">
      <c r="A14">
        <v>0.15598999999999999</v>
      </c>
      <c r="B14">
        <f t="shared" si="0"/>
        <v>15.598999999999998</v>
      </c>
      <c r="C14">
        <v>27.64</v>
      </c>
      <c r="D14">
        <f>C14/'Isotherm list'!$C$3</f>
        <v>0.62805335272330665</v>
      </c>
      <c r="E14">
        <f>D14*'Isotherm list'!$G$4/'Isotherm list'!$G$24</f>
        <v>0.70917691078340039</v>
      </c>
      <c r="H14">
        <v>14.779</v>
      </c>
      <c r="I14">
        <v>0.60055897657297375</v>
      </c>
      <c r="J14">
        <v>0.6781311777136495</v>
      </c>
      <c r="K14">
        <f t="shared" si="1"/>
        <v>0.62746809547709392</v>
      </c>
      <c r="L14">
        <f t="shared" si="2"/>
        <v>2.5667479017079933E-3</v>
      </c>
      <c r="N14">
        <v>600</v>
      </c>
    </row>
    <row r="15" spans="1:16" x14ac:dyDescent="0.25">
      <c r="A15">
        <v>0.16298000000000001</v>
      </c>
      <c r="B15">
        <f t="shared" si="0"/>
        <v>16.298000000000002</v>
      </c>
      <c r="C15">
        <v>28.75</v>
      </c>
      <c r="D15">
        <f>C15/'Isotherm list'!$C$3</f>
        <v>0.65327546638187639</v>
      </c>
      <c r="E15">
        <f>D15*'Isotherm list'!$G$4/'Isotherm list'!$G$24</f>
        <v>0.7376568807895354</v>
      </c>
      <c r="H15">
        <v>15.598999999999998</v>
      </c>
      <c r="I15">
        <v>0.62805335272330665</v>
      </c>
      <c r="J15">
        <v>0.70917691078340039</v>
      </c>
      <c r="K15">
        <f t="shared" si="1"/>
        <v>0.66162997499599552</v>
      </c>
      <c r="L15">
        <f t="shared" si="2"/>
        <v>2.2607111027716027E-3</v>
      </c>
      <c r="N15">
        <v>700</v>
      </c>
    </row>
    <row r="16" spans="1:16" x14ac:dyDescent="0.25">
      <c r="A16">
        <v>0.17116999999999999</v>
      </c>
      <c r="B16">
        <f t="shared" si="0"/>
        <v>17.116999999999997</v>
      </c>
      <c r="C16">
        <v>30.08</v>
      </c>
      <c r="D16">
        <f>C16/'Isotherm list'!$C$3</f>
        <v>0.68349655752232497</v>
      </c>
      <c r="E16">
        <f>D16*'Isotherm list'!$G$4/'Isotherm list'!$G$24</f>
        <v>0.77178152953562518</v>
      </c>
      <c r="H16">
        <v>16.298000000000002</v>
      </c>
      <c r="I16">
        <v>0.65327546638187639</v>
      </c>
      <c r="J16">
        <v>0.7376568807895354</v>
      </c>
      <c r="K16">
        <f t="shared" si="1"/>
        <v>0.69067595988199504</v>
      </c>
      <c r="L16">
        <f t="shared" si="2"/>
        <v>2.2072069293205625E-3</v>
      </c>
      <c r="N16">
        <v>800</v>
      </c>
    </row>
    <row r="17" spans="1:14" x14ac:dyDescent="0.25">
      <c r="A17">
        <v>0.18912000000000001</v>
      </c>
      <c r="B17">
        <f t="shared" si="0"/>
        <v>18.912000000000003</v>
      </c>
      <c r="C17">
        <v>32.520000000000003</v>
      </c>
      <c r="D17">
        <f>C17/'Isotherm list'!$C$3</f>
        <v>0.7389397623213434</v>
      </c>
      <c r="E17">
        <f>D17*'Isotherm list'!$G$4/'Isotherm list'!$G$24</f>
        <v>0.83438614828785018</v>
      </c>
      <c r="H17">
        <v>17.116999999999997</v>
      </c>
      <c r="I17">
        <v>0.68349655752232497</v>
      </c>
      <c r="J17">
        <v>0.77178152953562518</v>
      </c>
      <c r="K17">
        <f t="shared" si="1"/>
        <v>0.72461766711701769</v>
      </c>
      <c r="L17">
        <f t="shared" si="2"/>
        <v>2.2244299182413354E-3</v>
      </c>
      <c r="N17">
        <v>900</v>
      </c>
    </row>
    <row r="18" spans="1:14" x14ac:dyDescent="0.25">
      <c r="A18">
        <v>0.19474</v>
      </c>
      <c r="B18">
        <f t="shared" si="0"/>
        <v>19.474</v>
      </c>
      <c r="C18">
        <v>33.26</v>
      </c>
      <c r="D18">
        <f>C18/'Isotherm list'!$C$3</f>
        <v>0.75575450476038986</v>
      </c>
      <c r="E18">
        <f>D18*'Isotherm list'!$G$4/'Isotherm list'!$G$24</f>
        <v>0.85337279495860696</v>
      </c>
      <c r="H18">
        <v>18.912000000000003</v>
      </c>
      <c r="I18">
        <v>0.7389397623213434</v>
      </c>
      <c r="J18">
        <v>0.83438614828785018</v>
      </c>
      <c r="K18">
        <f t="shared" si="1"/>
        <v>0.79864991350750447</v>
      </c>
      <c r="L18">
        <f t="shared" si="2"/>
        <v>1.2770784762759905E-3</v>
      </c>
      <c r="N18">
        <v>1000</v>
      </c>
    </row>
    <row r="19" spans="1:14" x14ac:dyDescent="0.25">
      <c r="A19">
        <v>0.20705999999999999</v>
      </c>
      <c r="B19">
        <f t="shared" si="0"/>
        <v>20.706</v>
      </c>
      <c r="C19">
        <v>34.96</v>
      </c>
      <c r="D19">
        <f>C19/'Isotherm list'!$C$3</f>
        <v>0.79438296712036172</v>
      </c>
      <c r="E19">
        <f>D19*'Isotherm list'!$G$4/'Isotherm list'!$G$24</f>
        <v>0.89699076704007519</v>
      </c>
      <c r="H19">
        <v>19.474</v>
      </c>
      <c r="I19">
        <v>0.75575450476038986</v>
      </c>
      <c r="J19">
        <v>0.85337279495860696</v>
      </c>
      <c r="K19">
        <f t="shared" si="1"/>
        <v>0.82172381698316932</v>
      </c>
      <c r="L19">
        <f t="shared" si="2"/>
        <v>1.0016578068897369E-3</v>
      </c>
      <c r="N19">
        <v>1500</v>
      </c>
    </row>
    <row r="20" spans="1:14" x14ac:dyDescent="0.25">
      <c r="A20">
        <v>0.21132000000000001</v>
      </c>
      <c r="B20">
        <f t="shared" si="0"/>
        <v>21.132000000000001</v>
      </c>
      <c r="C20">
        <v>35.57</v>
      </c>
      <c r="D20">
        <f>C20/'Isotherm list'!$C$3</f>
        <v>0.80824376832011635</v>
      </c>
      <c r="E20">
        <f>D20*'Isotherm list'!$G$4/'Isotherm list'!$G$24</f>
        <v>0.9126419217281313</v>
      </c>
      <c r="H20">
        <v>20.706</v>
      </c>
      <c r="I20">
        <v>0.79438296712036172</v>
      </c>
      <c r="J20">
        <v>0.89699076704007519</v>
      </c>
      <c r="K20">
        <f t="shared" si="1"/>
        <v>0.87212328828675056</v>
      </c>
      <c r="L20">
        <f t="shared" si="2"/>
        <v>6.1839149954705155E-4</v>
      </c>
      <c r="N20">
        <v>2000</v>
      </c>
    </row>
    <row r="21" spans="1:14" x14ac:dyDescent="0.25">
      <c r="A21">
        <v>0.23466000000000001</v>
      </c>
      <c r="B21">
        <f t="shared" si="0"/>
        <v>23.466000000000001</v>
      </c>
      <c r="C21">
        <v>39.020000000000003</v>
      </c>
      <c r="D21">
        <f>C21/'Isotherm list'!$C$3</f>
        <v>0.88663682428594159</v>
      </c>
      <c r="E21">
        <f>D21*'Isotherm list'!$G$4/'Isotherm list'!$G$24</f>
        <v>1.0011607474228756</v>
      </c>
      <c r="H21">
        <v>21.132000000000001</v>
      </c>
      <c r="I21">
        <v>0.80824376832011635</v>
      </c>
      <c r="J21">
        <v>0.9126419217281313</v>
      </c>
      <c r="K21">
        <f t="shared" si="1"/>
        <v>0.88949068027293476</v>
      </c>
      <c r="L21">
        <f t="shared" si="2"/>
        <v>5.3597998091681068E-4</v>
      </c>
      <c r="N21">
        <v>3000</v>
      </c>
    </row>
    <row r="22" spans="1:14" x14ac:dyDescent="0.25">
      <c r="A22">
        <v>0.24446000000000001</v>
      </c>
      <c r="B22">
        <f t="shared" si="0"/>
        <v>24.446000000000002</v>
      </c>
      <c r="C22">
        <v>40.700000000000003</v>
      </c>
      <c r="D22">
        <f>C22/'Isotherm list'!$C$3</f>
        <v>0.92481083414756082</v>
      </c>
      <c r="E22">
        <f>D22*'Isotherm list'!$G$4/'Isotherm list'!$G$24</f>
        <v>1.0442655668916208</v>
      </c>
      <c r="H22">
        <v>23.466000000000001</v>
      </c>
      <c r="I22">
        <v>0.88663682428594159</v>
      </c>
      <c r="J22">
        <v>1.0011607474228756</v>
      </c>
      <c r="K22">
        <f t="shared" si="1"/>
        <v>0.98407811231401321</v>
      </c>
      <c r="L22">
        <f t="shared" si="2"/>
        <v>2.9181642226253936E-4</v>
      </c>
      <c r="N22">
        <v>4000</v>
      </c>
    </row>
    <row r="23" spans="1:14" x14ac:dyDescent="0.25">
      <c r="A23">
        <v>0.24847</v>
      </c>
      <c r="B23">
        <f t="shared" si="0"/>
        <v>24.847000000000001</v>
      </c>
      <c r="C23">
        <v>41.46</v>
      </c>
      <c r="D23">
        <f>C23/'Isotherm list'!$C$3</f>
        <v>0.94208002908495991</v>
      </c>
      <c r="E23">
        <f>D23*'Isotherm list'!$G$4/'Isotherm list'!$G$24</f>
        <v>1.0637653661751005</v>
      </c>
      <c r="H23">
        <v>24.446000000000002</v>
      </c>
      <c r="I23">
        <v>0.92481083414756082</v>
      </c>
      <c r="J23">
        <v>1.0442655668916208</v>
      </c>
      <c r="K23">
        <f t="shared" si="1"/>
        <v>1.0234981301955617</v>
      </c>
      <c r="L23">
        <f t="shared" si="2"/>
        <v>4.3128642692482093E-4</v>
      </c>
      <c r="N23">
        <v>5000</v>
      </c>
    </row>
    <row r="24" spans="1:14" x14ac:dyDescent="0.25">
      <c r="A24">
        <v>0.26102999999999998</v>
      </c>
      <c r="B24">
        <f t="shared" si="0"/>
        <v>26.102999999999998</v>
      </c>
      <c r="C24">
        <v>43.67</v>
      </c>
      <c r="D24">
        <f>C24/'Isotherm list'!$C$3</f>
        <v>0.99229703015292325</v>
      </c>
      <c r="E24">
        <f>D24*'Isotherm list'!$G$4/'Isotherm list'!$G$24</f>
        <v>1.1204687298810092</v>
      </c>
      <c r="H24">
        <v>24.847000000000001</v>
      </c>
      <c r="I24">
        <v>0.94208002908495991</v>
      </c>
      <c r="J24">
        <v>1.0637653661751005</v>
      </c>
      <c r="K24">
        <f t="shared" si="1"/>
        <v>1.0395761924780806</v>
      </c>
      <c r="L24">
        <f t="shared" si="2"/>
        <v>5.8511612414459911E-4</v>
      </c>
      <c r="N24">
        <v>6000</v>
      </c>
    </row>
    <row r="25" spans="1:14" x14ac:dyDescent="0.25">
      <c r="A25">
        <v>0.26778999999999997</v>
      </c>
      <c r="B25">
        <f t="shared" si="0"/>
        <v>26.778999999999996</v>
      </c>
      <c r="C25">
        <v>44.72</v>
      </c>
      <c r="D25">
        <f>C25/'Isotherm list'!$C$3</f>
        <v>1.0161557863164352</v>
      </c>
      <c r="E25">
        <f>D25*'Isotherm list'!$G$4/'Isotherm list'!$G$24</f>
        <v>1.1474092420489748</v>
      </c>
      <c r="H25">
        <v>26.102999999999998</v>
      </c>
      <c r="I25">
        <v>0.99229703015292325</v>
      </c>
      <c r="J25">
        <v>1.1204687298810092</v>
      </c>
      <c r="K25">
        <f t="shared" si="1"/>
        <v>1.0897360429080538</v>
      </c>
      <c r="L25">
        <f t="shared" si="2"/>
        <v>9.4449804857766207E-4</v>
      </c>
    </row>
    <row r="26" spans="1:14" x14ac:dyDescent="0.25">
      <c r="A26">
        <v>0.29263</v>
      </c>
      <c r="B26">
        <f t="shared" si="0"/>
        <v>29.263000000000002</v>
      </c>
      <c r="C26">
        <v>47.97</v>
      </c>
      <c r="D26">
        <f>C26/'Isotherm list'!$C$3</f>
        <v>1.0900043172987344</v>
      </c>
      <c r="E26">
        <f>D26*'Isotherm list'!$G$4/'Isotherm list'!$G$24</f>
        <v>1.2307965416164877</v>
      </c>
      <c r="H26">
        <v>26.778999999999996</v>
      </c>
      <c r="I26">
        <v>1.0161557863164352</v>
      </c>
      <c r="J26">
        <v>1.1474092420489748</v>
      </c>
      <c r="K26">
        <f t="shared" si="1"/>
        <v>1.1166056066429653</v>
      </c>
      <c r="L26">
        <f t="shared" si="2"/>
        <v>9.4886395422636208E-4</v>
      </c>
    </row>
    <row r="27" spans="1:14" x14ac:dyDescent="0.25">
      <c r="A27">
        <v>0.29554999999999998</v>
      </c>
      <c r="B27">
        <f t="shared" si="0"/>
        <v>29.555</v>
      </c>
      <c r="C27">
        <v>48.28</v>
      </c>
      <c r="D27">
        <f>C27/'Isotherm list'!$C$3</f>
        <v>1.0970483310231998</v>
      </c>
      <c r="E27">
        <f>D27*'Isotherm list'!$G$4/'Isotherm list'!$G$24</f>
        <v>1.2387504071136963</v>
      </c>
      <c r="H27">
        <v>29.263000000000002</v>
      </c>
      <c r="I27">
        <v>1.0900043172987344</v>
      </c>
      <c r="J27">
        <v>1.2307965416164877</v>
      </c>
      <c r="K27">
        <f t="shared" si="1"/>
        <v>1.2145505605036249</v>
      </c>
      <c r="L27">
        <f t="shared" si="2"/>
        <v>2.6393190231949464E-4</v>
      </c>
    </row>
    <row r="28" spans="1:14" x14ac:dyDescent="0.25">
      <c r="A28">
        <v>0.30780999999999997</v>
      </c>
      <c r="B28">
        <f t="shared" si="0"/>
        <v>30.780999999999999</v>
      </c>
      <c r="C28">
        <v>49.59</v>
      </c>
      <c r="D28">
        <f>C28/'Isotherm list'!$C$3</f>
        <v>1.1268149696652958</v>
      </c>
      <c r="E28">
        <f>D28*'Isotherm list'!$G$4/'Isotherm list'!$G$24</f>
        <v>1.272361903247063</v>
      </c>
      <c r="H28">
        <v>29.555</v>
      </c>
      <c r="I28">
        <v>1.0970483310231998</v>
      </c>
      <c r="J28">
        <v>1.2387504071136963</v>
      </c>
      <c r="K28">
        <f t="shared" si="1"/>
        <v>1.2259809453954225</v>
      </c>
      <c r="L28">
        <f t="shared" si="2"/>
        <v>1.6305915257446178E-4</v>
      </c>
    </row>
    <row r="29" spans="1:14" x14ac:dyDescent="0.25">
      <c r="A29">
        <v>0.31074000000000002</v>
      </c>
      <c r="B29">
        <f t="shared" si="0"/>
        <v>31.074000000000002</v>
      </c>
      <c r="C29">
        <v>49.98</v>
      </c>
      <c r="D29">
        <f>C29/'Isotherm list'!$C$3</f>
        <v>1.1356767933831715</v>
      </c>
      <c r="E29">
        <f>D29*'Isotherm list'!$G$4/'Isotherm list'!$G$24</f>
        <v>1.2823683791951646</v>
      </c>
      <c r="H29">
        <v>30.780999999999999</v>
      </c>
      <c r="I29">
        <v>1.1268149696652958</v>
      </c>
      <c r="J29">
        <v>1.272361903247063</v>
      </c>
      <c r="K29">
        <f t="shared" si="1"/>
        <v>1.2737771139936918</v>
      </c>
      <c r="L29">
        <f t="shared" si="2"/>
        <v>2.0028214573735292E-6</v>
      </c>
    </row>
    <row r="30" spans="1:14" x14ac:dyDescent="0.25">
      <c r="A30">
        <v>0.33955999999999997</v>
      </c>
      <c r="B30">
        <f t="shared" si="0"/>
        <v>33.955999999999996</v>
      </c>
      <c r="C30">
        <v>54.47</v>
      </c>
      <c r="D30">
        <f>C30/'Isotherm list'!$C$3</f>
        <v>1.2377013792633325</v>
      </c>
      <c r="E30">
        <f>D30*'Isotherm list'!$G$4/'Isotherm list'!$G$24</f>
        <v>1.3975711407515128</v>
      </c>
      <c r="H30">
        <v>31.074000000000002</v>
      </c>
      <c r="I30">
        <v>1.1356767933831715</v>
      </c>
      <c r="J30">
        <v>1.2823683791951646</v>
      </c>
      <c r="K30">
        <f t="shared" si="1"/>
        <v>1.285152555935732</v>
      </c>
      <c r="L30">
        <f t="shared" si="2"/>
        <v>7.7516401227165798E-6</v>
      </c>
    </row>
    <row r="31" spans="1:14" x14ac:dyDescent="0.25">
      <c r="A31">
        <v>0.34388000000000002</v>
      </c>
      <c r="B31">
        <f t="shared" si="0"/>
        <v>34.388000000000005</v>
      </c>
      <c r="C31">
        <v>55.27</v>
      </c>
      <c r="D31">
        <f>C31/'Isotherm list'!$C$3</f>
        <v>1.255879479197437</v>
      </c>
      <c r="E31">
        <f>D31*'Isotherm list'!$G$4/'Isotherm list'!$G$24</f>
        <v>1.4180972452604392</v>
      </c>
      <c r="H31">
        <v>33.955999999999996</v>
      </c>
      <c r="I31">
        <v>1.2377013792633325</v>
      </c>
      <c r="J31">
        <v>1.3975711407515128</v>
      </c>
      <c r="K31">
        <f t="shared" si="1"/>
        <v>1.3960485973192485</v>
      </c>
      <c r="L31">
        <f t="shared" si="2"/>
        <v>2.3181385031312244E-6</v>
      </c>
    </row>
    <row r="32" spans="1:14" x14ac:dyDescent="0.25">
      <c r="A32">
        <v>0.36044999999999999</v>
      </c>
      <c r="B32">
        <f t="shared" si="0"/>
        <v>36.045000000000002</v>
      </c>
      <c r="C32">
        <v>58.43</v>
      </c>
      <c r="D32">
        <f>C32/'Isotherm list'!$C$3</f>
        <v>1.3276829739371492</v>
      </c>
      <c r="E32">
        <f>D32*'Isotherm list'!$G$4/'Isotherm list'!$G$24</f>
        <v>1.4991753580706977</v>
      </c>
      <c r="H32">
        <v>34.388000000000005</v>
      </c>
      <c r="I32">
        <v>1.255879479197437</v>
      </c>
      <c r="J32">
        <v>1.4180972452604392</v>
      </c>
      <c r="K32">
        <f t="shared" si="1"/>
        <v>1.4125130985686412</v>
      </c>
      <c r="L32">
        <f t="shared" si="2"/>
        <v>3.1182694275519386E-5</v>
      </c>
    </row>
    <row r="33" spans="1:12" x14ac:dyDescent="0.25">
      <c r="A33">
        <v>0.37130999999999997</v>
      </c>
      <c r="B33">
        <f t="shared" si="0"/>
        <v>37.131</v>
      </c>
      <c r="C33">
        <v>60.16</v>
      </c>
      <c r="D33">
        <f>C33/'Isotherm list'!$C$3</f>
        <v>1.3669931150446499</v>
      </c>
      <c r="E33">
        <f>D33*'Isotherm list'!$G$4/'Isotherm list'!$G$24</f>
        <v>1.5435630590712504</v>
      </c>
      <c r="H33">
        <v>36.045000000000002</v>
      </c>
      <c r="I33">
        <v>1.3276829739371492</v>
      </c>
      <c r="J33">
        <v>1.4991753580706977</v>
      </c>
      <c r="K33">
        <f t="shared" si="1"/>
        <v>1.4752737840401673</v>
      </c>
      <c r="L33">
        <f t="shared" si="2"/>
        <v>5.7128524113692492E-4</v>
      </c>
    </row>
    <row r="34" spans="1:12" x14ac:dyDescent="0.25">
      <c r="A34">
        <v>0.39496999999999999</v>
      </c>
      <c r="B34">
        <f t="shared" si="0"/>
        <v>39.497</v>
      </c>
      <c r="C34">
        <v>62.19</v>
      </c>
      <c r="D34">
        <f>C34/'Isotherm list'!$C$3</f>
        <v>1.4131200436274398</v>
      </c>
      <c r="E34">
        <f>D34*'Isotherm list'!$G$4/'Isotherm list'!$G$24</f>
        <v>1.5956480492626506</v>
      </c>
      <c r="H34">
        <v>37.131</v>
      </c>
      <c r="I34">
        <v>1.3669931150446499</v>
      </c>
      <c r="J34">
        <v>1.5435630590712504</v>
      </c>
      <c r="K34">
        <f t="shared" si="1"/>
        <v>1.51606614156479</v>
      </c>
      <c r="L34">
        <f t="shared" si="2"/>
        <v>7.5608047235708445E-4</v>
      </c>
    </row>
    <row r="35" spans="1:12" x14ac:dyDescent="0.25">
      <c r="A35">
        <v>0.39890999999999999</v>
      </c>
      <c r="B35">
        <f t="shared" si="0"/>
        <v>39.890999999999998</v>
      </c>
      <c r="C35">
        <v>62.6</v>
      </c>
      <c r="D35">
        <f>C35/'Isotherm list'!$C$3</f>
        <v>1.4224363198436683</v>
      </c>
      <c r="E35">
        <f>D35*'Isotherm list'!$G$4/'Isotherm list'!$G$24</f>
        <v>1.6061676778234752</v>
      </c>
      <c r="H35">
        <v>39.497</v>
      </c>
      <c r="I35">
        <v>1.4131200436274398</v>
      </c>
      <c r="J35">
        <v>1.5956480492626506</v>
      </c>
      <c r="K35">
        <f t="shared" si="1"/>
        <v>1.6039852120128368</v>
      </c>
      <c r="L35">
        <f t="shared" si="2"/>
        <v>6.9508282723093254E-5</v>
      </c>
    </row>
    <row r="36" spans="1:12" x14ac:dyDescent="0.25">
      <c r="A36">
        <v>0.41154000000000002</v>
      </c>
      <c r="B36">
        <f t="shared" si="0"/>
        <v>41.154000000000003</v>
      </c>
      <c r="C36">
        <v>64.44</v>
      </c>
      <c r="D36">
        <f>C36/'Isotherm list'!$C$3</f>
        <v>1.4642459496921083</v>
      </c>
      <c r="E36">
        <f>D36*'Isotherm list'!$G$4/'Isotherm list'!$G$24</f>
        <v>1.6533777181940055</v>
      </c>
      <c r="H36">
        <v>39.890999999999998</v>
      </c>
      <c r="I36">
        <v>1.4224363198436683</v>
      </c>
      <c r="J36">
        <v>1.6061676778234752</v>
      </c>
      <c r="K36">
        <f t="shared" si="1"/>
        <v>1.6184975423407628</v>
      </c>
      <c r="L36">
        <f t="shared" si="2"/>
        <v>1.5202555901466704E-4</v>
      </c>
    </row>
    <row r="37" spans="1:12" x14ac:dyDescent="0.25">
      <c r="A37">
        <v>0.42927999999999999</v>
      </c>
      <c r="B37">
        <f t="shared" si="0"/>
        <v>42.927999999999997</v>
      </c>
      <c r="C37">
        <v>67.48</v>
      </c>
      <c r="D37">
        <f>C37/'Isotherm list'!$C$3</f>
        <v>1.5333227294417051</v>
      </c>
      <c r="E37">
        <f>D37*'Isotherm list'!$G$4/'Isotherm list'!$G$24</f>
        <v>1.7313769153279253</v>
      </c>
      <c r="H37">
        <v>41.154000000000003</v>
      </c>
      <c r="I37">
        <v>1.4642459496921083</v>
      </c>
      <c r="J37">
        <v>1.6533777181940055</v>
      </c>
      <c r="K37">
        <f t="shared" si="1"/>
        <v>1.6647677973637658</v>
      </c>
      <c r="L37">
        <f t="shared" si="2"/>
        <v>1.2973390349340781E-4</v>
      </c>
    </row>
    <row r="38" spans="1:12" x14ac:dyDescent="0.25">
      <c r="A38">
        <v>0.44468000000000002</v>
      </c>
      <c r="B38">
        <f t="shared" si="0"/>
        <v>44.468000000000004</v>
      </c>
      <c r="C38">
        <v>69.739999999999995</v>
      </c>
      <c r="D38">
        <f>C38/'Isotherm list'!$C$3</f>
        <v>1.5846758617555499</v>
      </c>
      <c r="E38">
        <f>D38*'Isotherm list'!$G$4/'Isotherm list'!$G$24</f>
        <v>1.7893631605656417</v>
      </c>
      <c r="H38">
        <v>42.927999999999997</v>
      </c>
      <c r="I38">
        <v>1.5333227294417051</v>
      </c>
      <c r="J38">
        <v>1.7313769153279253</v>
      </c>
      <c r="K38">
        <f t="shared" si="1"/>
        <v>1.729108435392835</v>
      </c>
      <c r="L38">
        <f t="shared" si="2"/>
        <v>5.1460012159071691E-6</v>
      </c>
    </row>
    <row r="39" spans="1:12" x14ac:dyDescent="0.25">
      <c r="A39">
        <v>0.45963999999999999</v>
      </c>
      <c r="B39">
        <f t="shared" si="0"/>
        <v>45.963999999999999</v>
      </c>
      <c r="C39">
        <v>71.540000000000006</v>
      </c>
      <c r="D39">
        <f>C39/'Isotherm list'!$C$3</f>
        <v>1.6255765866072851</v>
      </c>
      <c r="E39">
        <f>D39*'Isotherm list'!$G$4/'Isotherm list'!$G$24</f>
        <v>1.8355468957107259</v>
      </c>
      <c r="H39">
        <v>44.468000000000004</v>
      </c>
      <c r="I39">
        <v>1.5846758617555499</v>
      </c>
      <c r="J39">
        <v>1.7893631605656417</v>
      </c>
      <c r="K39">
        <f t="shared" si="1"/>
        <v>1.7843393338729305</v>
      </c>
      <c r="L39">
        <f t="shared" si="2"/>
        <v>2.5238834638397304E-5</v>
      </c>
    </row>
    <row r="40" spans="1:12" x14ac:dyDescent="0.25">
      <c r="A40">
        <v>0.46124999999999999</v>
      </c>
      <c r="B40">
        <f t="shared" si="0"/>
        <v>46.125</v>
      </c>
      <c r="C40">
        <v>71.72</v>
      </c>
      <c r="D40">
        <f>C40/'Isotherm list'!$C$3</f>
        <v>1.6296666590924582</v>
      </c>
      <c r="E40">
        <f>D40*'Isotherm list'!$G$4/'Isotherm list'!$G$24</f>
        <v>1.8401652692252339</v>
      </c>
      <c r="H40">
        <v>45.963999999999999</v>
      </c>
      <c r="I40">
        <v>1.6255765866072851</v>
      </c>
      <c r="J40">
        <v>1.8355468957107259</v>
      </c>
      <c r="K40">
        <f t="shared" si="1"/>
        <v>1.8374320998567886</v>
      </c>
      <c r="L40">
        <f t="shared" si="2"/>
        <v>3.5539946723317514E-6</v>
      </c>
    </row>
    <row r="41" spans="1:12" x14ac:dyDescent="0.25">
      <c r="A41">
        <v>0.48862</v>
      </c>
      <c r="B41">
        <f t="shared" si="0"/>
        <v>48.862000000000002</v>
      </c>
      <c r="C41">
        <v>74.8</v>
      </c>
      <c r="D41">
        <f>C41/'Isotherm list'!$C$3</f>
        <v>1.6996523438387601</v>
      </c>
      <c r="E41">
        <f>D41*'Isotherm list'!$G$4/'Isotherm list'!$G$24</f>
        <v>1.9191907715845999</v>
      </c>
      <c r="H41">
        <v>46.125</v>
      </c>
      <c r="I41">
        <v>1.6296666590924582</v>
      </c>
      <c r="J41">
        <v>1.8401652692252339</v>
      </c>
      <c r="K41">
        <f t="shared" si="1"/>
        <v>1.8431128569883548</v>
      </c>
      <c r="L41">
        <f t="shared" si="2"/>
        <v>8.6882736212999143E-6</v>
      </c>
    </row>
    <row r="42" spans="1:12" x14ac:dyDescent="0.25">
      <c r="A42">
        <v>0.49576999999999999</v>
      </c>
      <c r="B42">
        <f t="shared" si="0"/>
        <v>49.576999999999998</v>
      </c>
      <c r="C42">
        <v>75.760000000000005</v>
      </c>
      <c r="D42">
        <f>C42/'Isotherm list'!$C$3</f>
        <v>1.7214660637596857</v>
      </c>
      <c r="E42">
        <f>D42*'Isotherm list'!$G$4/'Isotherm list'!$G$24</f>
        <v>1.9438220969953119</v>
      </c>
      <c r="H42">
        <v>48.862000000000002</v>
      </c>
      <c r="I42">
        <v>1.6996523438387601</v>
      </c>
      <c r="J42">
        <v>1.9191907715845999</v>
      </c>
      <c r="K42">
        <f t="shared" si="1"/>
        <v>1.9386941907136479</v>
      </c>
      <c r="L42">
        <f t="shared" si="2"/>
        <v>3.803833577233139E-4</v>
      </c>
    </row>
    <row r="43" spans="1:12" x14ac:dyDescent="0.25">
      <c r="A43">
        <v>0.51095000000000002</v>
      </c>
      <c r="B43">
        <f t="shared" si="0"/>
        <v>51.094999999999999</v>
      </c>
      <c r="C43">
        <v>77.930000000000007</v>
      </c>
      <c r="D43">
        <f>C43/'Isotherm list'!$C$3</f>
        <v>1.7707741598309439</v>
      </c>
      <c r="E43">
        <f>D43*'Isotherm list'!$G$4/'Isotherm list'!$G$24</f>
        <v>1.9994991554757739</v>
      </c>
      <c r="H43">
        <v>49.576999999999998</v>
      </c>
      <c r="I43">
        <v>1.7214660637596857</v>
      </c>
      <c r="J43">
        <v>1.9438220969953119</v>
      </c>
      <c r="K43">
        <f t="shared" si="1"/>
        <v>1.9633531843414409</v>
      </c>
      <c r="L43">
        <f t="shared" si="2"/>
        <v>3.8146337292211882E-4</v>
      </c>
    </row>
    <row r="44" spans="1:12" x14ac:dyDescent="0.25">
      <c r="A44">
        <v>0.51759999999999995</v>
      </c>
      <c r="B44">
        <f t="shared" si="0"/>
        <v>51.76</v>
      </c>
      <c r="C44">
        <v>78.86</v>
      </c>
      <c r="D44">
        <f>C44/'Isotherm list'!$C$3</f>
        <v>1.7919062010043401</v>
      </c>
      <c r="E44">
        <f>D44*'Isotherm list'!$G$4/'Isotherm list'!$G$24</f>
        <v>2.0233607519674006</v>
      </c>
      <c r="H44">
        <v>51.094999999999999</v>
      </c>
      <c r="I44">
        <v>1.7707741598309439</v>
      </c>
      <c r="J44">
        <v>1.9994991554757739</v>
      </c>
      <c r="K44">
        <f t="shared" si="1"/>
        <v>2.015277416048554</v>
      </c>
      <c r="L44">
        <f t="shared" si="2"/>
        <v>2.4895350670254667E-4</v>
      </c>
    </row>
    <row r="45" spans="1:12" x14ac:dyDescent="0.25">
      <c r="A45">
        <v>0.53968000000000005</v>
      </c>
      <c r="B45">
        <f t="shared" si="0"/>
        <v>53.968000000000004</v>
      </c>
      <c r="C45">
        <v>81.3</v>
      </c>
      <c r="D45">
        <f>C45/'Isotherm list'!$C$3</f>
        <v>1.8473494058033584</v>
      </c>
      <c r="E45">
        <f>D45*'Isotherm list'!$G$4/'Isotherm list'!$G$24</f>
        <v>2.0859653707196255</v>
      </c>
      <c r="H45">
        <v>51.76</v>
      </c>
      <c r="I45">
        <v>1.7919062010043401</v>
      </c>
      <c r="J45">
        <v>2.0233607519674006</v>
      </c>
      <c r="K45">
        <f t="shared" si="1"/>
        <v>2.0378400275628645</v>
      </c>
      <c r="L45">
        <f t="shared" si="2"/>
        <v>2.0964942176939687E-4</v>
      </c>
    </row>
    <row r="46" spans="1:12" x14ac:dyDescent="0.25">
      <c r="A46">
        <v>0.54684999999999995</v>
      </c>
      <c r="B46">
        <f t="shared" si="0"/>
        <v>54.684999999999995</v>
      </c>
      <c r="C46">
        <v>82.05</v>
      </c>
      <c r="D46">
        <f>C46/'Isotherm list'!$C$3</f>
        <v>1.8643913744915812</v>
      </c>
      <c r="E46">
        <f>D46*'Isotherm list'!$G$4/'Isotherm list'!$G$24</f>
        <v>2.105208593696744</v>
      </c>
      <c r="H46">
        <v>53.968000000000004</v>
      </c>
      <c r="I46">
        <v>1.8473494058033584</v>
      </c>
      <c r="J46">
        <v>2.0859653707196255</v>
      </c>
      <c r="K46">
        <f t="shared" si="1"/>
        <v>2.1119467653998831</v>
      </c>
      <c r="L46">
        <f t="shared" si="2"/>
        <v>6.7503286953131891E-4</v>
      </c>
    </row>
    <row r="47" spans="1:12" x14ac:dyDescent="0.25">
      <c r="A47">
        <v>0.56064999999999998</v>
      </c>
      <c r="B47">
        <f t="shared" si="0"/>
        <v>56.064999999999998</v>
      </c>
      <c r="C47">
        <v>83.57</v>
      </c>
      <c r="D47">
        <f>C47/'Isotherm list'!$C$3</f>
        <v>1.8989297643663794</v>
      </c>
      <c r="E47">
        <f>D47*'Isotherm list'!$G$4/'Isotherm list'!$G$24</f>
        <v>2.1442081922637035</v>
      </c>
      <c r="H47">
        <v>54.684999999999995</v>
      </c>
      <c r="I47">
        <v>1.8643913744915812</v>
      </c>
      <c r="J47">
        <v>2.105208593696744</v>
      </c>
      <c r="K47">
        <f t="shared" si="1"/>
        <v>2.1357435307102075</v>
      </c>
      <c r="L47">
        <f t="shared" si="2"/>
        <v>9.3238237841618613E-4</v>
      </c>
    </row>
    <row r="48" spans="1:12" x14ac:dyDescent="0.25">
      <c r="A48">
        <v>0.57555999999999996</v>
      </c>
      <c r="B48">
        <f t="shared" si="0"/>
        <v>57.555999999999997</v>
      </c>
      <c r="C48">
        <v>85.37</v>
      </c>
      <c r="D48">
        <f>C48/'Isotherm list'!$C$3</f>
        <v>1.9398304892181146</v>
      </c>
      <c r="E48">
        <f>D48*'Isotherm list'!$G$4/'Isotherm list'!$G$24</f>
        <v>2.1903919274087875</v>
      </c>
      <c r="H48">
        <v>56.064999999999998</v>
      </c>
      <c r="I48">
        <v>1.8989297643663794</v>
      </c>
      <c r="J48">
        <v>2.1442081922637035</v>
      </c>
      <c r="K48">
        <f t="shared" si="1"/>
        <v>2.1811744516671165</v>
      </c>
      <c r="L48">
        <f t="shared" si="2"/>
        <v>1.3665043342804221E-3</v>
      </c>
    </row>
    <row r="49" spans="1:12" x14ac:dyDescent="0.25">
      <c r="A49">
        <v>0.59518000000000004</v>
      </c>
      <c r="B49">
        <f t="shared" si="0"/>
        <v>59.518000000000001</v>
      </c>
      <c r="C49">
        <v>87.98</v>
      </c>
      <c r="D49">
        <f>C49/'Isotherm list'!$C$3</f>
        <v>1.99913654025313</v>
      </c>
      <c r="E49">
        <f>D49*'Isotherm list'!$G$4/'Isotherm list'!$G$24</f>
        <v>2.2573583433691593</v>
      </c>
      <c r="H49">
        <v>57.555999999999997</v>
      </c>
      <c r="I49">
        <v>1.9398304892181146</v>
      </c>
      <c r="J49">
        <v>2.1903919274087875</v>
      </c>
      <c r="K49">
        <f t="shared" si="1"/>
        <v>2.2297109867990814</v>
      </c>
      <c r="L49">
        <f t="shared" si="2"/>
        <v>1.5459884313374587E-3</v>
      </c>
    </row>
    <row r="50" spans="1:12" x14ac:dyDescent="0.25">
      <c r="A50">
        <v>0.60731000000000002</v>
      </c>
      <c r="B50">
        <f t="shared" si="0"/>
        <v>60.731000000000002</v>
      </c>
      <c r="C50">
        <v>89.43</v>
      </c>
      <c r="D50">
        <f>C50/'Isotherm list'!$C$3</f>
        <v>2.0320843463836944</v>
      </c>
      <c r="E50">
        <f>D50*'Isotherm list'!$G$4/'Isotherm list'!$G$24</f>
        <v>2.294561907791588</v>
      </c>
      <c r="H50">
        <v>59.518000000000001</v>
      </c>
      <c r="I50">
        <v>1.99913654025313</v>
      </c>
      <c r="J50">
        <v>2.2573583433691593</v>
      </c>
      <c r="K50">
        <f t="shared" si="1"/>
        <v>2.2927108569561581</v>
      </c>
      <c r="L50">
        <f t="shared" si="2"/>
        <v>1.2498002169189317E-3</v>
      </c>
    </row>
    <row r="51" spans="1:12" x14ac:dyDescent="0.25">
      <c r="A51">
        <v>0.61036000000000001</v>
      </c>
      <c r="B51">
        <f t="shared" si="0"/>
        <v>61.036000000000001</v>
      </c>
      <c r="C51">
        <v>89.69</v>
      </c>
      <c r="D51">
        <f>C51/'Isotherm list'!$C$3</f>
        <v>2.037992228862278</v>
      </c>
      <c r="E51">
        <f>D51*'Isotherm list'!$G$4/'Isotherm list'!$G$24</f>
        <v>2.3012328917569889</v>
      </c>
      <c r="H51">
        <v>60.731000000000002</v>
      </c>
      <c r="I51">
        <v>2.0320843463836944</v>
      </c>
      <c r="J51">
        <v>2.294561907791588</v>
      </c>
      <c r="K51">
        <f t="shared" si="1"/>
        <v>2.3311661573990134</v>
      </c>
      <c r="L51">
        <f t="shared" si="2"/>
        <v>1.3398710893227082E-3</v>
      </c>
    </row>
    <row r="52" spans="1:12" x14ac:dyDescent="0.25">
      <c r="A52">
        <v>0.628</v>
      </c>
      <c r="B52">
        <f t="shared" si="0"/>
        <v>62.8</v>
      </c>
      <c r="C52">
        <v>91.06</v>
      </c>
      <c r="D52">
        <f>C52/'Isotherm list'!$C$3</f>
        <v>2.0691222249994321</v>
      </c>
      <c r="E52">
        <f>D52*'Isotherm list'!$G$4/'Isotherm list'!$G$24</f>
        <v>2.3363838457285255</v>
      </c>
      <c r="H52">
        <v>61.036000000000001</v>
      </c>
      <c r="I52">
        <v>2.037992228862278</v>
      </c>
      <c r="J52">
        <v>2.3012328917569889</v>
      </c>
      <c r="K52">
        <f t="shared" si="1"/>
        <v>2.3407760759307217</v>
      </c>
      <c r="L52">
        <f t="shared" si="2"/>
        <v>1.5636634145977533E-3</v>
      </c>
    </row>
    <row r="53" spans="1:12" x14ac:dyDescent="0.25">
      <c r="A53">
        <v>0.64488000000000001</v>
      </c>
      <c r="B53">
        <f t="shared" si="0"/>
        <v>64.488</v>
      </c>
      <c r="C53">
        <v>93.62</v>
      </c>
      <c r="D53">
        <f>C53/'Isotherm list'!$C$3</f>
        <v>2.1272921447885662</v>
      </c>
      <c r="E53">
        <f>D53*'Isotherm list'!$G$4/'Isotherm list'!$G$24</f>
        <v>2.4020673801570891</v>
      </c>
      <c r="H53">
        <v>62.8</v>
      </c>
      <c r="I53">
        <v>2.0691222249994321</v>
      </c>
      <c r="J53">
        <v>2.3363838457285255</v>
      </c>
      <c r="K53">
        <f t="shared" si="1"/>
        <v>2.3958882890805597</v>
      </c>
      <c r="L53">
        <f t="shared" si="2"/>
        <v>3.540778778635447E-3</v>
      </c>
    </row>
    <row r="54" spans="1:12" x14ac:dyDescent="0.25">
      <c r="A54">
        <v>0.66005999999999998</v>
      </c>
      <c r="B54">
        <f t="shared" si="0"/>
        <v>66.006</v>
      </c>
      <c r="C54">
        <v>96.13</v>
      </c>
      <c r="D54">
        <f>C54/'Isotherm list'!$C$3</f>
        <v>2.1843259333318183</v>
      </c>
      <c r="E54">
        <f>D54*'Isotherm list'!$G$4/'Isotherm list'!$G$24</f>
        <v>2.4664680330538449</v>
      </c>
      <c r="H54">
        <v>64.488</v>
      </c>
      <c r="I54">
        <v>2.1272921447885662</v>
      </c>
      <c r="J54">
        <v>2.4020673801570891</v>
      </c>
      <c r="K54">
        <f t="shared" si="1"/>
        <v>2.4478802347367448</v>
      </c>
      <c r="L54">
        <f t="shared" si="2"/>
        <v>2.0988176447366775E-3</v>
      </c>
    </row>
    <row r="55" spans="1:12" x14ac:dyDescent="0.25">
      <c r="A55">
        <v>0.66388999999999998</v>
      </c>
      <c r="B55">
        <f t="shared" si="0"/>
        <v>66.388999999999996</v>
      </c>
      <c r="C55">
        <v>96.75</v>
      </c>
      <c r="D55">
        <f>C55/'Isotherm list'!$C$3</f>
        <v>2.1984139607807496</v>
      </c>
      <c r="E55">
        <f>D55*'Isotherm list'!$G$4/'Isotherm list'!$G$24</f>
        <v>2.4823757640482631</v>
      </c>
      <c r="H55">
        <v>66.006</v>
      </c>
      <c r="I55">
        <v>2.1843259333318183</v>
      </c>
      <c r="J55">
        <v>2.4664680330538449</v>
      </c>
      <c r="K55">
        <f t="shared" si="1"/>
        <v>2.4940146215439523</v>
      </c>
      <c r="L55">
        <f t="shared" si="2"/>
        <v>7.5881453744331654E-4</v>
      </c>
    </row>
    <row r="56" spans="1:12" x14ac:dyDescent="0.25">
      <c r="A56">
        <v>0.69425999999999999</v>
      </c>
      <c r="B56">
        <f t="shared" si="0"/>
        <v>69.426000000000002</v>
      </c>
      <c r="C56">
        <v>100.81</v>
      </c>
      <c r="D56">
        <f>C56/'Isotherm list'!$C$3</f>
        <v>2.2906678179463293</v>
      </c>
      <c r="E56">
        <f>D56*'Isotherm list'!$G$4/'Isotherm list'!$G$24</f>
        <v>2.5865457444310636</v>
      </c>
      <c r="H56">
        <v>66.388999999999996</v>
      </c>
      <c r="I56">
        <v>2.1984139607807496</v>
      </c>
      <c r="J56">
        <v>2.4823757640482631</v>
      </c>
      <c r="K56">
        <f t="shared" si="1"/>
        <v>2.5055618277390499</v>
      </c>
      <c r="L56">
        <f t="shared" si="2"/>
        <v>5.3759354947322175E-4</v>
      </c>
    </row>
    <row r="57" spans="1:12" x14ac:dyDescent="0.25">
      <c r="A57">
        <v>0.69596000000000002</v>
      </c>
      <c r="B57">
        <f t="shared" si="0"/>
        <v>69.596000000000004</v>
      </c>
      <c r="C57">
        <v>101.01</v>
      </c>
      <c r="D57">
        <f>C57/'Isotherm list'!$C$3</f>
        <v>2.2952123429298554</v>
      </c>
      <c r="E57">
        <f>D57*'Isotherm list'!$G$4/'Isotherm list'!$G$24</f>
        <v>2.5916772705582951</v>
      </c>
      <c r="H57">
        <v>69.426000000000002</v>
      </c>
      <c r="I57">
        <v>2.2906678179463293</v>
      </c>
      <c r="J57">
        <v>2.5865457444310636</v>
      </c>
      <c r="K57">
        <f t="shared" si="1"/>
        <v>2.5958070997164198</v>
      </c>
      <c r="L57">
        <f t="shared" si="2"/>
        <v>8.57727017215954E-5</v>
      </c>
    </row>
    <row r="58" spans="1:12" x14ac:dyDescent="0.25">
      <c r="A58">
        <v>0.71114999999999995</v>
      </c>
      <c r="B58">
        <f t="shared" si="0"/>
        <v>71.114999999999995</v>
      </c>
      <c r="C58">
        <v>102.73</v>
      </c>
      <c r="D58">
        <f>C58/'Isotherm list'!$C$3</f>
        <v>2.3342952577881797</v>
      </c>
      <c r="E58">
        <f>D58*'Isotherm list'!$G$4/'Isotherm list'!$G$24</f>
        <v>2.6358083952524862</v>
      </c>
      <c r="H58">
        <v>69.596000000000004</v>
      </c>
      <c r="I58">
        <v>2.2952123429298554</v>
      </c>
      <c r="J58">
        <v>2.5916772705582951</v>
      </c>
      <c r="K58">
        <f t="shared" si="1"/>
        <v>2.6007897105966995</v>
      </c>
      <c r="L58">
        <f t="shared" si="2"/>
        <v>8.3036563453515408E-5</v>
      </c>
    </row>
    <row r="59" spans="1:12" x14ac:dyDescent="0.25">
      <c r="A59">
        <v>0.72323999999999999</v>
      </c>
      <c r="B59">
        <f t="shared" si="0"/>
        <v>72.323999999999998</v>
      </c>
      <c r="C59">
        <v>104.07</v>
      </c>
      <c r="D59">
        <f>C59/'Isotherm list'!$C$3</f>
        <v>2.3647435751778043</v>
      </c>
      <c r="E59">
        <f>D59*'Isotherm list'!$G$4/'Isotherm list'!$G$24</f>
        <v>2.6701896203049373</v>
      </c>
      <c r="H59">
        <v>71.114999999999995</v>
      </c>
      <c r="I59">
        <v>2.3342952577881797</v>
      </c>
      <c r="J59">
        <v>2.6358083952524862</v>
      </c>
      <c r="K59">
        <f t="shared" si="1"/>
        <v>2.6449876591118988</v>
      </c>
      <c r="L59">
        <f t="shared" si="2"/>
        <v>8.4258885000718114E-5</v>
      </c>
    </row>
    <row r="60" spans="1:12" x14ac:dyDescent="0.25">
      <c r="A60">
        <v>0.74531999999999998</v>
      </c>
      <c r="B60">
        <f t="shared" si="0"/>
        <v>74.531999999999996</v>
      </c>
      <c r="C60">
        <v>106.5</v>
      </c>
      <c r="D60">
        <f>C60/'Isotherm list'!$C$3</f>
        <v>2.4199595537276468</v>
      </c>
      <c r="E60">
        <f>D60*'Isotherm list'!$G$4/'Isotherm list'!$G$24</f>
        <v>2.7325376627508011</v>
      </c>
      <c r="H60">
        <v>72.323999999999998</v>
      </c>
      <c r="I60">
        <v>2.3647435751778043</v>
      </c>
      <c r="J60">
        <v>2.6701896203049373</v>
      </c>
      <c r="K60">
        <f t="shared" si="1"/>
        <v>2.6797515131783989</v>
      </c>
      <c r="L60">
        <f t="shared" si="2"/>
        <v>9.1429795323554622E-5</v>
      </c>
    </row>
    <row r="61" spans="1:12" x14ac:dyDescent="0.25">
      <c r="A61">
        <v>0.75807999999999998</v>
      </c>
      <c r="B61">
        <f t="shared" si="0"/>
        <v>75.807999999999993</v>
      </c>
      <c r="C61">
        <v>107.92</v>
      </c>
      <c r="D61">
        <f>C61/'Isotherm list'!$C$3</f>
        <v>2.452225681110682</v>
      </c>
      <c r="E61">
        <f>D61*'Isotherm list'!$G$4/'Isotherm list'!$G$24</f>
        <v>2.7689714982541447</v>
      </c>
      <c r="H61">
        <v>74.531999999999996</v>
      </c>
      <c r="I61">
        <v>2.4199595537276468</v>
      </c>
      <c r="J61">
        <v>2.7325376627508011</v>
      </c>
      <c r="K61">
        <f t="shared" si="1"/>
        <v>2.7422990685125348</v>
      </c>
      <c r="L61">
        <f t="shared" si="2"/>
        <v>9.528504244520743E-5</v>
      </c>
    </row>
    <row r="62" spans="1:12" x14ac:dyDescent="0.25">
      <c r="A62">
        <v>0.79637999999999998</v>
      </c>
      <c r="B62">
        <f t="shared" si="0"/>
        <v>79.637999999999991</v>
      </c>
      <c r="C62">
        <v>112.2</v>
      </c>
      <c r="D62">
        <f>C62/'Isotherm list'!$C$3</f>
        <v>2.5494785157581403</v>
      </c>
      <c r="E62">
        <f>D62*'Isotherm list'!$G$4/'Isotherm list'!$G$24</f>
        <v>2.8787861573768998</v>
      </c>
      <c r="H62">
        <v>75.807999999999993</v>
      </c>
      <c r="I62">
        <v>2.452225681110682</v>
      </c>
      <c r="J62">
        <v>2.7689714982541447</v>
      </c>
      <c r="K62">
        <f t="shared" si="1"/>
        <v>2.7778936643444787</v>
      </c>
      <c r="L62">
        <f t="shared" si="2"/>
        <v>7.9605047743506381E-5</v>
      </c>
    </row>
    <row r="63" spans="1:12" x14ac:dyDescent="0.25">
      <c r="A63">
        <v>0.80640000000000001</v>
      </c>
      <c r="B63">
        <f t="shared" si="0"/>
        <v>80.64</v>
      </c>
      <c r="C63">
        <v>113.32</v>
      </c>
      <c r="D63">
        <f>C63/'Isotherm list'!$C$3</f>
        <v>2.5749278556658863</v>
      </c>
      <c r="E63">
        <f>D63*'Isotherm list'!$G$4/'Isotherm list'!$G$24</f>
        <v>2.9075227036893962</v>
      </c>
      <c r="H63">
        <v>79.637999999999991</v>
      </c>
      <c r="I63">
        <v>2.5494785157581403</v>
      </c>
      <c r="J63">
        <v>2.8787861573768998</v>
      </c>
      <c r="K63">
        <f t="shared" si="1"/>
        <v>2.882332500712852</v>
      </c>
      <c r="L63">
        <f t="shared" si="2"/>
        <v>1.2576551056452312E-5</v>
      </c>
    </row>
    <row r="64" spans="1:12" x14ac:dyDescent="0.25">
      <c r="A64">
        <v>0.84606000000000003</v>
      </c>
      <c r="B64">
        <f t="shared" si="0"/>
        <v>84.606000000000009</v>
      </c>
      <c r="C64">
        <v>117.89</v>
      </c>
      <c r="D64">
        <f>C64/'Isotherm list'!$C$3</f>
        <v>2.6787702515394578</v>
      </c>
      <c r="E64">
        <f>D64*'Isotherm list'!$G$4/'Isotherm list'!$G$24</f>
        <v>3.0247780756966374</v>
      </c>
      <c r="H64">
        <v>80.64</v>
      </c>
      <c r="I64">
        <v>2.5749278556658863</v>
      </c>
      <c r="J64">
        <v>2.9075227036893962</v>
      </c>
      <c r="K64">
        <f t="shared" si="1"/>
        <v>2.9090669994672482</v>
      </c>
      <c r="L64">
        <f t="shared" si="2"/>
        <v>2.384849449491447E-6</v>
      </c>
    </row>
    <row r="65" spans="1:12" x14ac:dyDescent="0.25">
      <c r="A65">
        <v>0.85609999999999997</v>
      </c>
      <c r="B65">
        <f t="shared" si="0"/>
        <v>85.61</v>
      </c>
      <c r="C65">
        <v>119.1</v>
      </c>
      <c r="D65">
        <f>C65/'Isotherm list'!$C$3</f>
        <v>2.7062646276897904</v>
      </c>
      <c r="E65">
        <f>D65*'Isotherm list'!$G$4/'Isotherm list'!$G$24</f>
        <v>3.0558238087663878</v>
      </c>
      <c r="H65">
        <v>84.606000000000009</v>
      </c>
      <c r="I65">
        <v>2.6787702515394578</v>
      </c>
      <c r="J65">
        <v>3.0247780756966374</v>
      </c>
      <c r="K65">
        <f t="shared" si="1"/>
        <v>3.0125250886018837</v>
      </c>
      <c r="L65">
        <f t="shared" si="2"/>
        <v>1.501356927441993E-4</v>
      </c>
    </row>
    <row r="66" spans="1:12" x14ac:dyDescent="0.25">
      <c r="A66">
        <v>0.89573999999999998</v>
      </c>
      <c r="B66">
        <f t="shared" si="0"/>
        <v>89.573999999999998</v>
      </c>
      <c r="C66">
        <v>123.58</v>
      </c>
      <c r="D66">
        <f>C66/'Isotherm list'!$C$3</f>
        <v>2.8080619873207753</v>
      </c>
      <c r="E66">
        <f>D66*'Isotherm list'!$G$4/'Isotherm list'!$G$24</f>
        <v>3.1707699940163754</v>
      </c>
      <c r="H66">
        <v>85.61</v>
      </c>
      <c r="I66">
        <v>2.7062646276897904</v>
      </c>
      <c r="J66">
        <v>3.0558238087663878</v>
      </c>
      <c r="K66">
        <f t="shared" si="1"/>
        <v>3.0381248392571631</v>
      </c>
      <c r="L66">
        <f t="shared" si="2"/>
        <v>3.1325352168846461E-4</v>
      </c>
    </row>
    <row r="67" spans="1:12" x14ac:dyDescent="0.25">
      <c r="A67">
        <v>0.90715999999999997</v>
      </c>
      <c r="B67">
        <f t="shared" si="0"/>
        <v>90.715999999999994</v>
      </c>
      <c r="C67">
        <v>124.6</v>
      </c>
      <c r="D67">
        <f>C67/'Isotherm list'!$C$3</f>
        <v>2.8312390647367582</v>
      </c>
      <c r="E67">
        <f>D67*'Isotherm list'!$G$4/'Isotherm list'!$G$24</f>
        <v>3.1969407772652558</v>
      </c>
      <c r="H67">
        <v>89.573999999999998</v>
      </c>
      <c r="I67">
        <v>2.8080619873207753</v>
      </c>
      <c r="J67">
        <v>3.1707699940163754</v>
      </c>
      <c r="K67">
        <f t="shared" si="1"/>
        <v>3.1369075240893629</v>
      </c>
      <c r="L67">
        <f t="shared" si="2"/>
        <v>1.1466668695578241E-3</v>
      </c>
    </row>
    <row r="68" spans="1:12" x14ac:dyDescent="0.25">
      <c r="A68">
        <v>0.94540999999999997</v>
      </c>
      <c r="B68">
        <f t="shared" si="0"/>
        <v>94.540999999999997</v>
      </c>
      <c r="C68">
        <v>127.64</v>
      </c>
      <c r="D68">
        <f>C68/'Isotherm list'!$C$3</f>
        <v>2.900315844486355</v>
      </c>
      <c r="E68">
        <f>D68*'Isotherm list'!$G$4/'Isotherm list'!$G$24</f>
        <v>3.2749399743991758</v>
      </c>
      <c r="H68">
        <v>90.715999999999994</v>
      </c>
      <c r="I68">
        <v>2.8312390647367582</v>
      </c>
      <c r="J68">
        <v>3.1969407772652558</v>
      </c>
      <c r="K68">
        <f t="shared" si="1"/>
        <v>3.1646966988885659</v>
      </c>
      <c r="L68">
        <f t="shared" si="2"/>
        <v>1.0396805903621254E-3</v>
      </c>
    </row>
    <row r="69" spans="1:12" x14ac:dyDescent="0.25">
      <c r="A69">
        <v>0.95548</v>
      </c>
      <c r="B69">
        <f t="shared" ref="B69:B71" si="4">A69*100</f>
        <v>95.548000000000002</v>
      </c>
      <c r="C69">
        <v>128.55000000000001</v>
      </c>
      <c r="D69">
        <f>C69/'Isotherm list'!$C$3</f>
        <v>2.9209934331613989</v>
      </c>
      <c r="E69">
        <f>D69*'Isotherm list'!$G$4/'Isotherm list'!$G$24</f>
        <v>3.2982884182780796</v>
      </c>
      <c r="H69">
        <v>94.540999999999997</v>
      </c>
      <c r="I69">
        <v>2.900315844486355</v>
      </c>
      <c r="J69">
        <v>3.2749399743991758</v>
      </c>
      <c r="K69">
        <f t="shared" si="1"/>
        <v>3.2556356714515342</v>
      </c>
      <c r="L69">
        <f t="shared" si="2"/>
        <v>3.7265611229432522E-4</v>
      </c>
    </row>
    <row r="70" spans="1:12" x14ac:dyDescent="0.25">
      <c r="A70">
        <v>0.96653</v>
      </c>
      <c r="B70">
        <f t="shared" si="4"/>
        <v>96.653000000000006</v>
      </c>
      <c r="C70">
        <v>129.63</v>
      </c>
      <c r="D70">
        <f>C70/'Isotherm list'!$C$3</f>
        <v>2.9455338680724394</v>
      </c>
      <c r="E70">
        <f>D70*'Isotherm list'!$G$4/'Isotherm list'!$G$24</f>
        <v>3.3259986593651298</v>
      </c>
      <c r="H70">
        <v>95.548000000000002</v>
      </c>
      <c r="I70">
        <v>2.9209934331613989</v>
      </c>
      <c r="J70">
        <v>3.2982884182780796</v>
      </c>
      <c r="K70">
        <f t="shared" ref="K70:K72" si="5">($N$2*H70)/(((1/$O$2)+H70^$P$2)^(1/$P$2))</f>
        <v>3.2790371435265371</v>
      </c>
      <c r="L70">
        <f t="shared" ref="L70:L72" si="6">(K70-J70)^2</f>
        <v>3.7061157955937908E-4</v>
      </c>
    </row>
    <row r="71" spans="1:12" x14ac:dyDescent="0.25">
      <c r="A71">
        <v>0.99370999999999998</v>
      </c>
      <c r="B71">
        <f t="shared" si="4"/>
        <v>99.370999999999995</v>
      </c>
      <c r="C71">
        <v>132.52000000000001</v>
      </c>
      <c r="D71">
        <f>C71/'Isotherm list'!$C$3</f>
        <v>3.0112022540843921</v>
      </c>
      <c r="E71">
        <f>D71*'Isotherm list'!$G$4/'Isotherm list'!$G$24</f>
        <v>3.4001492119036261</v>
      </c>
      <c r="H71">
        <v>96.653000000000006</v>
      </c>
      <c r="I71">
        <v>2.9455338680724394</v>
      </c>
      <c r="J71">
        <v>3.3259986593651298</v>
      </c>
      <c r="K71">
        <f t="shared" si="5"/>
        <v>3.3044608077884172</v>
      </c>
      <c r="L71">
        <f t="shared" si="6"/>
        <v>4.6387905054050223E-4</v>
      </c>
    </row>
    <row r="72" spans="1:12" x14ac:dyDescent="0.25">
      <c r="H72">
        <v>99.370999999999995</v>
      </c>
      <c r="I72">
        <v>3.0112022540843921</v>
      </c>
      <c r="J72">
        <v>3.4001492119036261</v>
      </c>
      <c r="K72">
        <f t="shared" si="5"/>
        <v>3.3658735059234792</v>
      </c>
      <c r="L72">
        <f t="shared" si="6"/>
        <v>1.1748240204374741E-3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DD18-1837-4C94-B1B5-435DF2E7B88C}">
  <dimension ref="A1:P24"/>
  <sheetViews>
    <sheetView workbookViewId="0">
      <selection activeCell="K33" sqref="K33"/>
    </sheetView>
  </sheetViews>
  <sheetFormatPr defaultColWidth="8.85546875" defaultRowHeight="15" x14ac:dyDescent="0.25"/>
  <cols>
    <col min="1" max="2" width="14.42578125" customWidth="1"/>
    <col min="3" max="3" width="11.42578125" customWidth="1"/>
    <col min="4" max="4" width="11.85546875" customWidth="1"/>
    <col min="5" max="5" width="17.85546875" customWidth="1"/>
    <col min="8" max="8" width="14.28515625" customWidth="1"/>
    <col min="9" max="9" width="11.140625" customWidth="1"/>
    <col min="10" max="10" width="18.140625" customWidth="1"/>
    <col min="15" max="15" width="15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SUM(L5:L12)</f>
        <v>3.4629402707005132E-2</v>
      </c>
      <c r="N2">
        <v>19.524831415491391</v>
      </c>
      <c r="O2">
        <v>2.3427545908023512E-2</v>
      </c>
      <c r="P2">
        <v>0.77129310106383853</v>
      </c>
    </row>
    <row r="3" spans="1:16" x14ac:dyDescent="0.25">
      <c r="A3" t="s">
        <v>89</v>
      </c>
      <c r="B3" s="1" t="s">
        <v>17</v>
      </c>
      <c r="C3" t="s">
        <v>18</v>
      </c>
      <c r="D3" s="1" t="s">
        <v>19</v>
      </c>
      <c r="E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5.8999999999999999E-3</v>
      </c>
      <c r="B4">
        <f>A4*1000</f>
        <v>5.8999999999999995</v>
      </c>
      <c r="C4">
        <v>7.0759999999999996</v>
      </c>
      <c r="D4">
        <f>C4/'Isotherm list'!$C$4</f>
        <v>0.31569588901503431</v>
      </c>
      <c r="E4">
        <f>D4*'Isotherm list'!$G$4/'Isotherm list'!$H$25</f>
        <v>0.86709715462575299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1.0829999999999999E-2</v>
      </c>
      <c r="B5">
        <f t="shared" ref="B5:B11" si="0">A5*1000</f>
        <v>10.83</v>
      </c>
      <c r="C5">
        <v>11.73</v>
      </c>
      <c r="D5">
        <f>C5/'Isotherm list'!$C$4</f>
        <v>0.52333419702464001</v>
      </c>
      <c r="E5">
        <f>D5*'Isotherm list'!$G$4/'Isotherm list'!$H$25</f>
        <v>1.4374010208818659</v>
      </c>
      <c r="H5">
        <v>5.8999999999999995</v>
      </c>
      <c r="I5">
        <v>0.31569588901503431</v>
      </c>
      <c r="J5">
        <f>I5*'Isotherm list'!$G$4/'Isotherm list'!$H$25</f>
        <v>0.86709715462575299</v>
      </c>
      <c r="K5">
        <f>($N$2*H5)/(((1/$O$2)+H5^$P$2)^(1/$P$2))</f>
        <v>0.79093481056668069</v>
      </c>
      <c r="L5">
        <f>(K5-J5)^2</f>
        <v>5.8007026525725052E-3</v>
      </c>
      <c r="N5">
        <v>10</v>
      </c>
      <c r="O5">
        <f>($N$2*N5)/(((1/$O$2)+N5^$P$2)^(1/$P$2))</f>
        <v>1.2703682636073561</v>
      </c>
    </row>
    <row r="6" spans="1:16" x14ac:dyDescent="0.25">
      <c r="A6">
        <v>2.1690000000000001E-2</v>
      </c>
      <c r="B6">
        <f t="shared" si="0"/>
        <v>21.69</v>
      </c>
      <c r="C6">
        <v>19.920999999999999</v>
      </c>
      <c r="D6">
        <f>C6/'Isotherm list'!$C$4</f>
        <v>0.88877583452070352</v>
      </c>
      <c r="E6">
        <f>D6*'Isotherm list'!$G$4/'Isotherm list'!$H$25</f>
        <v>2.4411309238693648</v>
      </c>
      <c r="H6">
        <v>10.83</v>
      </c>
      <c r="I6">
        <v>0.52333419702464001</v>
      </c>
      <c r="J6">
        <f>I6*'Isotherm list'!$G$4/'Isotherm list'!$H$25</f>
        <v>1.4374010208818659</v>
      </c>
      <c r="K6">
        <f t="shared" ref="K6:K12" si="1">($N$2*H6)/(((1/$O$2)+H6^$P$2)^(1/$P$2))</f>
        <v>1.3621774544030167</v>
      </c>
      <c r="L6">
        <f t="shared" ref="L6:L12" si="2">(K6-J6)^2</f>
        <v>5.6585849537978457E-3</v>
      </c>
      <c r="N6">
        <v>30</v>
      </c>
      <c r="O6">
        <f t="shared" ref="O6:O18" si="3">($N$2*N6)/(((1/$O$2)+N6^$P$2)^(1/$P$2))</f>
        <v>3.1366978686967117</v>
      </c>
    </row>
    <row r="7" spans="1:16" x14ac:dyDescent="0.25">
      <c r="A7">
        <v>0.10085</v>
      </c>
      <c r="B7">
        <f t="shared" si="0"/>
        <v>100.85</v>
      </c>
      <c r="C7">
        <v>55.83</v>
      </c>
      <c r="D7">
        <f>C7/'Isotherm list'!$C$4</f>
        <v>2.4908566257362019</v>
      </c>
      <c r="E7">
        <f>D7*'Isotherm list'!$G$4/'Isotherm list'!$H$25</f>
        <v>6.8414406646065267</v>
      </c>
      <c r="H7">
        <v>21.69</v>
      </c>
      <c r="I7">
        <v>0.88877583452070352</v>
      </c>
      <c r="J7">
        <f>I7*'Isotherm list'!$G$4/'Isotherm list'!$H$25</f>
        <v>2.4411309238693648</v>
      </c>
      <c r="K7">
        <f t="shared" si="1"/>
        <v>2.4371355220411228</v>
      </c>
      <c r="L7">
        <f t="shared" si="2"/>
        <v>1.5963235769119393E-5</v>
      </c>
      <c r="N7">
        <v>50</v>
      </c>
      <c r="O7">
        <f t="shared" si="3"/>
        <v>4.5246730003640891</v>
      </c>
    </row>
    <row r="8" spans="1:16" x14ac:dyDescent="0.25">
      <c r="A8">
        <v>0.30412</v>
      </c>
      <c r="B8">
        <f t="shared" si="0"/>
        <v>304.12</v>
      </c>
      <c r="C8">
        <v>93.346999999999994</v>
      </c>
      <c r="D8">
        <f>C8/'Isotherm list'!$C$4</f>
        <v>4.1646783708149249</v>
      </c>
      <c r="E8">
        <f>D8*'Isotherm list'!$G$4/'Isotherm list'!$H$25</f>
        <v>11.438795660380181</v>
      </c>
      <c r="H8">
        <v>100.85</v>
      </c>
      <c r="I8">
        <v>2.4908566257362019</v>
      </c>
      <c r="J8">
        <f>I8*'Isotherm list'!$G$4/'Isotherm list'!$H$25</f>
        <v>6.8414406646065267</v>
      </c>
      <c r="K8">
        <f t="shared" si="1"/>
        <v>6.9599479636745754</v>
      </c>
      <c r="L8">
        <f t="shared" si="2"/>
        <v>1.4043979932403933E-2</v>
      </c>
      <c r="N8">
        <v>70</v>
      </c>
      <c r="O8">
        <f t="shared" si="3"/>
        <v>5.6251508262243251</v>
      </c>
    </row>
    <row r="9" spans="1:16" x14ac:dyDescent="0.25">
      <c r="A9">
        <v>0.49864999999999998</v>
      </c>
      <c r="B9">
        <f t="shared" si="0"/>
        <v>498.65</v>
      </c>
      <c r="C9">
        <v>107.76900000000001</v>
      </c>
      <c r="D9">
        <f>C9/'Isotherm list'!$C$4</f>
        <v>4.8081162045309833</v>
      </c>
      <c r="E9">
        <f>D9*'Isotherm list'!$G$4/'Isotherm list'!$H$25</f>
        <v>13.206075926634085</v>
      </c>
      <c r="H9">
        <v>304.12</v>
      </c>
      <c r="I9">
        <v>4.1646783708149249</v>
      </c>
      <c r="J9">
        <f>I9*'Isotherm list'!$G$4/'Isotherm list'!$H$25</f>
        <v>11.438795660380181</v>
      </c>
      <c r="K9">
        <f t="shared" si="1"/>
        <v>11.355735422832263</v>
      </c>
      <c r="L9">
        <f t="shared" si="2"/>
        <v>6.8990030615167005E-3</v>
      </c>
      <c r="N9">
        <v>100</v>
      </c>
      <c r="O9">
        <f t="shared" si="3"/>
        <v>6.9276524499612071</v>
      </c>
    </row>
    <row r="10" spans="1:16" x14ac:dyDescent="0.25">
      <c r="A10">
        <v>0.69916999999999996</v>
      </c>
      <c r="B10">
        <f t="shared" si="0"/>
        <v>699.17</v>
      </c>
      <c r="C10">
        <v>116.413</v>
      </c>
      <c r="D10">
        <f>C10/'Isotherm list'!$C$4</f>
        <v>5.1937684465668728</v>
      </c>
      <c r="E10">
        <f>D10*'Isotherm list'!$G$4/'Isotherm list'!$H$25</f>
        <v>14.265316713036714</v>
      </c>
      <c r="H10">
        <v>498.65</v>
      </c>
      <c r="I10">
        <v>4.8081162045309833</v>
      </c>
      <c r="J10">
        <f>I10*'Isotherm list'!$G$4/'Isotherm list'!$H$25</f>
        <v>13.206075926634085</v>
      </c>
      <c r="K10">
        <f t="shared" si="1"/>
        <v>13.175837452191427</v>
      </c>
      <c r="L10">
        <f t="shared" si="2"/>
        <v>9.1436533661929666E-4</v>
      </c>
      <c r="N10">
        <v>200</v>
      </c>
      <c r="O10">
        <f t="shared" si="3"/>
        <v>9.6874580243915833</v>
      </c>
    </row>
    <row r="11" spans="1:16" x14ac:dyDescent="0.25">
      <c r="A11">
        <v>0.98709999999999998</v>
      </c>
      <c r="B11">
        <f t="shared" si="0"/>
        <v>987.1</v>
      </c>
      <c r="C11">
        <v>124.262</v>
      </c>
      <c r="D11">
        <f>C11/'Isotherm list'!$C$4</f>
        <v>5.5439517468606834</v>
      </c>
      <c r="E11">
        <f>D11*'Isotherm list'!$G$4/'Isotherm list'!$H$25</f>
        <v>15.227137737154511</v>
      </c>
      <c r="H11">
        <v>699.17</v>
      </c>
      <c r="I11">
        <v>5.1937684465668728</v>
      </c>
      <c r="J11">
        <f>I11*'Isotherm list'!$G$4/'Isotherm list'!$H$25</f>
        <v>14.265316713036714</v>
      </c>
      <c r="K11">
        <f t="shared" si="1"/>
        <v>14.277296530030311</v>
      </c>
      <c r="L11">
        <f t="shared" si="2"/>
        <v>1.4351601520006384E-4</v>
      </c>
      <c r="N11">
        <v>300</v>
      </c>
      <c r="O11">
        <f t="shared" si="3"/>
        <v>11.302757986480755</v>
      </c>
    </row>
    <row r="12" spans="1:16" x14ac:dyDescent="0.25">
      <c r="H12">
        <v>987.1</v>
      </c>
      <c r="I12">
        <v>5.5439517468606834</v>
      </c>
      <c r="J12">
        <f>I12*'Isotherm list'!$G$4/'Isotherm list'!$H$25</f>
        <v>15.227137737154511</v>
      </c>
      <c r="K12">
        <f t="shared" si="1"/>
        <v>15.261097824302892</v>
      </c>
      <c r="L12">
        <f t="shared" si="2"/>
        <v>1.1532875191256589E-3</v>
      </c>
      <c r="N12">
        <v>400</v>
      </c>
      <c r="O12">
        <f t="shared" si="3"/>
        <v>12.391212645267249</v>
      </c>
    </row>
    <row r="13" spans="1:16" x14ac:dyDescent="0.25">
      <c r="N13">
        <v>500</v>
      </c>
      <c r="O13">
        <f t="shared" si="3"/>
        <v>13.18515466791303</v>
      </c>
    </row>
    <row r="14" spans="1:16" x14ac:dyDescent="0.25">
      <c r="N14">
        <v>600</v>
      </c>
      <c r="O14">
        <f t="shared" si="3"/>
        <v>13.795000740966769</v>
      </c>
    </row>
    <row r="15" spans="1:16" x14ac:dyDescent="0.25">
      <c r="N15">
        <v>700</v>
      </c>
      <c r="O15">
        <f t="shared" si="3"/>
        <v>14.280928968920854</v>
      </c>
    </row>
    <row r="16" spans="1:16" x14ac:dyDescent="0.25">
      <c r="N16">
        <v>800</v>
      </c>
      <c r="O16">
        <f t="shared" si="3"/>
        <v>14.678896983130022</v>
      </c>
    </row>
    <row r="17" spans="14:15" x14ac:dyDescent="0.25">
      <c r="N17">
        <v>900</v>
      </c>
      <c r="O17">
        <f t="shared" si="3"/>
        <v>15.011871719445198</v>
      </c>
    </row>
    <row r="18" spans="14:15" x14ac:dyDescent="0.25">
      <c r="N18">
        <v>1000</v>
      </c>
      <c r="O18">
        <f t="shared" si="3"/>
        <v>15.295287376323193</v>
      </c>
    </row>
    <row r="19" spans="14:15" x14ac:dyDescent="0.25">
      <c r="N19">
        <v>1500</v>
      </c>
    </row>
    <row r="20" spans="14:15" x14ac:dyDescent="0.25">
      <c r="N20">
        <v>2000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A6A4-83AA-4C92-8A53-8B1490DF648D}">
  <dimension ref="A1:P24"/>
  <sheetViews>
    <sheetView workbookViewId="0">
      <selection activeCell="H3" sqref="H3:J15"/>
    </sheetView>
  </sheetViews>
  <sheetFormatPr defaultColWidth="8.85546875" defaultRowHeight="15" x14ac:dyDescent="0.25"/>
  <cols>
    <col min="1" max="1" width="13.28515625" customWidth="1"/>
    <col min="2" max="2" width="14.28515625" customWidth="1"/>
    <col min="3" max="3" width="13" customWidth="1"/>
    <col min="4" max="4" width="18.42578125" customWidth="1"/>
    <col min="8" max="8" width="15" customWidth="1"/>
    <col min="9" max="9" width="12.140625" customWidth="1"/>
    <col min="10" max="10" width="17.855468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SUM(L5:L15)</f>
        <v>0.45432146214991481</v>
      </c>
      <c r="N2">
        <v>30.088747412089411</v>
      </c>
      <c r="O2">
        <v>2.8187964492199448E-5</v>
      </c>
      <c r="P2">
        <v>1.3193969301752175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0.206842</v>
      </c>
      <c r="B4">
        <f>A4*100</f>
        <v>20.684200000000001</v>
      </c>
      <c r="C4">
        <v>3.16466E-4</v>
      </c>
      <c r="D4">
        <f>C4*'Isotherm list'!$G$4/'Isotherm list'!$H$26</f>
        <v>5.7302195545657015E-4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1.5933999999999999</v>
      </c>
      <c r="B5">
        <f t="shared" ref="B5:B14" si="0">A5*100</f>
        <v>159.34</v>
      </c>
      <c r="C5">
        <v>0.75825200000000004</v>
      </c>
      <c r="D5">
        <f>C5*'Isotherm list'!$G$4/'Isotherm list'!$H$26</f>
        <v>1.3729596347438751</v>
      </c>
      <c r="H5">
        <v>20.684200000000001</v>
      </c>
      <c r="I5">
        <v>3.16466E-4</v>
      </c>
      <c r="J5">
        <v>5.7302195545657015E-4</v>
      </c>
      <c r="K5">
        <f>($N$2*H5)/(((1/$O$2)+H5^$P$2)^(1/$P$2))</f>
        <v>0.22133048826657253</v>
      </c>
      <c r="L5">
        <f>(K5-J5)^2</f>
        <v>4.8733858932103497E-2</v>
      </c>
      <c r="N5">
        <v>10</v>
      </c>
      <c r="O5">
        <f>($N$2*N5)/(((1/$O$2)+N5^$P$2)^(1/$P$2))</f>
        <v>0.1070813001049173</v>
      </c>
    </row>
    <row r="6" spans="1:16" x14ac:dyDescent="0.25">
      <c r="A6">
        <v>2.3600400000000001</v>
      </c>
      <c r="B6">
        <f t="shared" si="0"/>
        <v>236.00400000000002</v>
      </c>
      <c r="C6">
        <v>1.31175</v>
      </c>
      <c r="D6">
        <f>C6*'Isotherm list'!$G$4/'Isotherm list'!$H$26</f>
        <v>2.3751731625835184</v>
      </c>
      <c r="H6">
        <v>159.34</v>
      </c>
      <c r="I6">
        <v>0.75825200000000004</v>
      </c>
      <c r="J6">
        <v>1.3729596347438751</v>
      </c>
      <c r="K6">
        <f t="shared" ref="K6:K15" si="1">($N$2*H6)/(((1/$O$2)+H6^$P$2)^(1/$P$2))</f>
        <v>1.6782137828129466</v>
      </c>
      <c r="L6">
        <f t="shared" ref="L6:L15" si="2">(K6-J6)^2</f>
        <v>9.3180094913374686E-2</v>
      </c>
      <c r="N6">
        <v>30</v>
      </c>
      <c r="O6">
        <f t="shared" ref="O6:O19" si="3">($N$2*N6)/(((1/$O$2)+N6^$P$2)^(1/$P$2))</f>
        <v>0.32077800798457562</v>
      </c>
    </row>
    <row r="7" spans="1:16" x14ac:dyDescent="0.25">
      <c r="A7">
        <v>4.7497199999999999</v>
      </c>
      <c r="B7">
        <f t="shared" si="0"/>
        <v>474.97199999999998</v>
      </c>
      <c r="C7">
        <v>2.5944799999999999</v>
      </c>
      <c r="D7">
        <f>C7*'Isotherm list'!$G$4/'Isotherm list'!$H$26</f>
        <v>4.6978000890868596</v>
      </c>
      <c r="H7">
        <v>236.00400000000002</v>
      </c>
      <c r="I7">
        <v>1.31175</v>
      </c>
      <c r="J7">
        <v>2.3751731625835184</v>
      </c>
      <c r="K7">
        <f t="shared" si="1"/>
        <v>2.4576473357614255</v>
      </c>
      <c r="L7">
        <f t="shared" si="2"/>
        <v>6.8019892413794048E-3</v>
      </c>
      <c r="N7">
        <v>50</v>
      </c>
      <c r="O7">
        <f t="shared" si="3"/>
        <v>0.53365763012952772</v>
      </c>
    </row>
    <row r="8" spans="1:16" x14ac:dyDescent="0.25">
      <c r="A8">
        <v>6.0179200000000002</v>
      </c>
      <c r="B8">
        <f t="shared" si="0"/>
        <v>601.79200000000003</v>
      </c>
      <c r="C8">
        <v>3.4103699999999999</v>
      </c>
      <c r="D8">
        <f>C8*'Isotherm list'!$G$4/'Isotherm list'!$H$26</f>
        <v>6.1751242984409798</v>
      </c>
      <c r="H8">
        <v>474.97199999999998</v>
      </c>
      <c r="I8">
        <v>2.5944799999999999</v>
      </c>
      <c r="J8">
        <v>4.6978000890868596</v>
      </c>
      <c r="K8">
        <f t="shared" si="1"/>
        <v>4.7472598670979371</v>
      </c>
      <c r="L8">
        <f t="shared" si="2"/>
        <v>2.4462696409050634E-3</v>
      </c>
      <c r="N8">
        <v>70</v>
      </c>
      <c r="O8">
        <f t="shared" si="3"/>
        <v>0.74557611074021235</v>
      </c>
    </row>
    <row r="9" spans="1:16" x14ac:dyDescent="0.25">
      <c r="A9">
        <v>8.3199799999999993</v>
      </c>
      <c r="B9">
        <f t="shared" si="0"/>
        <v>831.99799999999993</v>
      </c>
      <c r="C9">
        <v>4.3441200000000002</v>
      </c>
      <c r="D9">
        <f>C9*'Isotherm list'!$G$4/'Isotherm list'!$H$26</f>
        <v>7.8658564810690415</v>
      </c>
      <c r="H9">
        <v>601.79200000000003</v>
      </c>
      <c r="I9">
        <v>3.4103699999999999</v>
      </c>
      <c r="J9">
        <v>6.1751242984409798</v>
      </c>
      <c r="K9">
        <f t="shared" si="1"/>
        <v>5.8726532823278177</v>
      </c>
      <c r="L9">
        <f t="shared" si="2"/>
        <v>9.1488715588528752E-2</v>
      </c>
      <c r="N9">
        <v>100</v>
      </c>
      <c r="O9">
        <f t="shared" si="3"/>
        <v>1.0614335491448155</v>
      </c>
    </row>
    <row r="10" spans="1:16" x14ac:dyDescent="0.25">
      <c r="A10">
        <v>10.149900000000001</v>
      </c>
      <c r="B10">
        <f t="shared" si="0"/>
        <v>1014.99</v>
      </c>
      <c r="C10">
        <v>5.0736699999999999</v>
      </c>
      <c r="D10">
        <f>C10*'Isotherm list'!$G$4/'Isotherm list'!$H$26</f>
        <v>9.1868456792873037</v>
      </c>
      <c r="H10">
        <v>831.99799999999993</v>
      </c>
      <c r="I10">
        <v>4.3441200000000002</v>
      </c>
      <c r="J10">
        <v>7.8658564810690415</v>
      </c>
      <c r="K10">
        <f t="shared" si="1"/>
        <v>7.7586139422992328</v>
      </c>
      <c r="L10">
        <f t="shared" si="2"/>
        <v>1.1500962121793901E-2</v>
      </c>
      <c r="N10">
        <v>200</v>
      </c>
      <c r="O10">
        <f t="shared" si="3"/>
        <v>2.0941547968293488</v>
      </c>
    </row>
    <row r="11" spans="1:16" x14ac:dyDescent="0.25">
      <c r="A11">
        <v>11.920999999999999</v>
      </c>
      <c r="B11">
        <f t="shared" si="0"/>
        <v>1192.0999999999999</v>
      </c>
      <c r="C11">
        <v>5.6868400000000001</v>
      </c>
      <c r="D11">
        <f>C11*'Isotherm list'!$G$4/'Isotherm list'!$H$26</f>
        <v>10.297106726057907</v>
      </c>
      <c r="H11">
        <v>1014.99</v>
      </c>
      <c r="I11">
        <v>5.0736699999999999</v>
      </c>
      <c r="J11">
        <v>9.1868456792873037</v>
      </c>
      <c r="K11">
        <f t="shared" si="1"/>
        <v>9.1203779533317544</v>
      </c>
      <c r="L11">
        <f t="shared" si="2"/>
        <v>4.4179585937020004E-3</v>
      </c>
      <c r="N11">
        <v>300</v>
      </c>
      <c r="O11">
        <f t="shared" si="3"/>
        <v>3.0920984494542294</v>
      </c>
    </row>
    <row r="12" spans="1:16" x14ac:dyDescent="0.25">
      <c r="A12">
        <v>14.164999999999999</v>
      </c>
      <c r="B12">
        <f t="shared" si="0"/>
        <v>1416.5</v>
      </c>
      <c r="C12">
        <v>6.2716700000000003</v>
      </c>
      <c r="D12">
        <f>C12*'Isotherm list'!$G$4/'Isotherm list'!$H$26</f>
        <v>11.356052806236079</v>
      </c>
      <c r="H12">
        <v>1192.0999999999999</v>
      </c>
      <c r="I12">
        <v>5.6868400000000001</v>
      </c>
      <c r="J12">
        <v>10.297106726057907</v>
      </c>
      <c r="K12">
        <f t="shared" si="1"/>
        <v>10.330832137292884</v>
      </c>
      <c r="L12">
        <f t="shared" si="2"/>
        <v>1.1374033629683255E-3</v>
      </c>
      <c r="N12">
        <v>400</v>
      </c>
      <c r="O12">
        <f t="shared" si="3"/>
        <v>4.0525381968702483</v>
      </c>
    </row>
    <row r="13" spans="1:16" x14ac:dyDescent="0.25">
      <c r="A13">
        <v>16.053899999999999</v>
      </c>
      <c r="B13">
        <f t="shared" si="0"/>
        <v>1605.3899999999999</v>
      </c>
      <c r="C13">
        <v>7.0303800000000001</v>
      </c>
      <c r="D13">
        <f>C13*'Isotherm list'!$G$4/'Isotherm list'!$H$26</f>
        <v>12.729841737193762</v>
      </c>
      <c r="H13">
        <v>1416.5</v>
      </c>
      <c r="I13">
        <v>6.2716700000000003</v>
      </c>
      <c r="J13">
        <v>11.356052806236079</v>
      </c>
      <c r="K13">
        <f t="shared" si="1"/>
        <v>11.725407503457054</v>
      </c>
      <c r="L13">
        <f t="shared" si="2"/>
        <v>0.13642289235919855</v>
      </c>
      <c r="N13">
        <v>500</v>
      </c>
      <c r="O13">
        <f t="shared" si="3"/>
        <v>4.9743076238692172</v>
      </c>
    </row>
    <row r="14" spans="1:16" x14ac:dyDescent="0.25">
      <c r="A14">
        <v>17.942900000000002</v>
      </c>
      <c r="B14">
        <f t="shared" si="0"/>
        <v>1794.2900000000002</v>
      </c>
      <c r="C14">
        <v>7.7309400000000004</v>
      </c>
      <c r="D14">
        <f>C14*'Isotherm list'!$G$4/'Isotherm list'!$H$26</f>
        <v>13.998339020044542</v>
      </c>
      <c r="H14">
        <v>1605.3899999999999</v>
      </c>
      <c r="I14">
        <v>7.0303800000000001</v>
      </c>
      <c r="J14">
        <v>12.729841737193762</v>
      </c>
      <c r="K14">
        <f t="shared" si="1"/>
        <v>12.790008111009444</v>
      </c>
      <c r="L14">
        <f t="shared" si="2"/>
        <v>3.6199925381282931E-3</v>
      </c>
      <c r="N14">
        <v>600</v>
      </c>
      <c r="O14">
        <f t="shared" si="3"/>
        <v>5.8571851199409908</v>
      </c>
    </row>
    <row r="15" spans="1:16" x14ac:dyDescent="0.25">
      <c r="H15">
        <v>1794.2900000000002</v>
      </c>
      <c r="I15">
        <v>7.7309400000000004</v>
      </c>
      <c r="J15">
        <v>13.998339020044542</v>
      </c>
      <c r="K15">
        <f t="shared" si="1"/>
        <v>13.76473395833176</v>
      </c>
      <c r="L15">
        <f t="shared" si="2"/>
        <v>5.45713248578324E-2</v>
      </c>
      <c r="N15">
        <v>700</v>
      </c>
      <c r="O15">
        <f t="shared" si="3"/>
        <v>6.7015680656450298</v>
      </c>
    </row>
    <row r="16" spans="1:16" x14ac:dyDescent="0.25">
      <c r="N16">
        <v>800</v>
      </c>
      <c r="O16">
        <f t="shared" si="3"/>
        <v>7.5082702126517908</v>
      </c>
    </row>
    <row r="17" spans="14:15" x14ac:dyDescent="0.25">
      <c r="N17">
        <v>900</v>
      </c>
      <c r="O17">
        <f t="shared" si="3"/>
        <v>8.2783850053063617</v>
      </c>
    </row>
    <row r="18" spans="14:15" x14ac:dyDescent="0.25">
      <c r="N18">
        <v>1000</v>
      </c>
      <c r="O18">
        <f t="shared" si="3"/>
        <v>9.0131892023970011</v>
      </c>
    </row>
    <row r="19" spans="14:15" x14ac:dyDescent="0.25">
      <c r="N19">
        <v>1500</v>
      </c>
      <c r="O19">
        <f t="shared" si="3"/>
        <v>12.20769657912116</v>
      </c>
    </row>
    <row r="20" spans="14:15" x14ac:dyDescent="0.25">
      <c r="N20">
        <v>2000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96C1-6A8C-4B46-9033-6D509B0403BA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3.7109375" customWidth="1"/>
    <col min="2" max="2" width="15" customWidth="1"/>
    <col min="3" max="3" width="11.7109375" customWidth="1"/>
    <col min="4" max="4" width="19.28515625" customWidth="1"/>
    <col min="8" max="8" width="14.42578125" customWidth="1"/>
    <col min="9" max="9" width="12" customWidth="1"/>
    <col min="10" max="10" width="18.140625" customWidth="1"/>
    <col min="15" max="15" width="15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SUM(L5:L15)</f>
        <v>5.2654200547112416E-2</v>
      </c>
      <c r="N2">
        <v>11.786868005686648</v>
      </c>
      <c r="O2">
        <v>4.681163526432418E-3</v>
      </c>
      <c r="P2">
        <v>1.0263602781958905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0.19689999999999999</v>
      </c>
      <c r="B4">
        <f>A4*100</f>
        <v>19.689999999999998</v>
      </c>
      <c r="C4">
        <v>0.89859999999999995</v>
      </c>
      <c r="D4">
        <f>C4*'Isotherm list'!$G$4/'Isotherm list'!$H$27</f>
        <v>1.140077715355805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0.57350000000000001</v>
      </c>
      <c r="B5">
        <f t="shared" ref="B5:B14" si="0">A5*100</f>
        <v>57.35</v>
      </c>
      <c r="C5">
        <v>2.1844999999999999</v>
      </c>
      <c r="D5">
        <f>C5*'Isotherm list'!$G$4/'Isotherm list'!$H$27</f>
        <v>2.771533239700374</v>
      </c>
      <c r="H5">
        <v>19.689999999999998</v>
      </c>
      <c r="I5">
        <v>0.89859999999999995</v>
      </c>
      <c r="J5">
        <f>I5*'Isotherm list'!$G$4/'Isotherm list'!$H$27</f>
        <v>1.140077715355805</v>
      </c>
      <c r="K5">
        <f>($N$2*H5)/(((1/$O$2)+H5^$P$2)^(1/$P$2))</f>
        <v>1.1366187883621071</v>
      </c>
      <c r="L5">
        <f>(K5-J5)^2</f>
        <v>1.1964175947732588E-5</v>
      </c>
      <c r="N5">
        <v>10</v>
      </c>
      <c r="O5">
        <f>($N$2*N5)/(((1/$O$2)+N5^$P$2)^(1/$P$2))</f>
        <v>0.60401046097840183</v>
      </c>
    </row>
    <row r="6" spans="1:16" x14ac:dyDescent="0.25">
      <c r="A6">
        <v>0.9829</v>
      </c>
      <c r="B6">
        <f t="shared" si="0"/>
        <v>98.29</v>
      </c>
      <c r="C6">
        <v>3.1747000000000001</v>
      </c>
      <c r="D6">
        <f>C6*'Isotherm list'!$G$4/'Isotherm list'!$H$27</f>
        <v>4.0278263108614221</v>
      </c>
      <c r="H6">
        <v>57.35</v>
      </c>
      <c r="I6">
        <v>2.1844999999999999</v>
      </c>
      <c r="J6">
        <f>I6*'Isotherm list'!$G$4/'Isotherm list'!$H$27</f>
        <v>2.771533239700374</v>
      </c>
      <c r="K6">
        <f t="shared" ref="K6:K15" si="1">($N$2*H6)/(((1/$O$2)+H6^$P$2)^(1/$P$2))</f>
        <v>2.8152912670392007</v>
      </c>
      <c r="L6">
        <f t="shared" ref="L6:L15" si="2">(K6-J6)^2</f>
        <v>1.9147649565855068E-3</v>
      </c>
      <c r="N6">
        <v>30</v>
      </c>
      <c r="O6">
        <f t="shared" ref="O6:O18" si="3">($N$2*N6)/(((1/$O$2)+N6^$P$2)^(1/$P$2))</f>
        <v>1.6528832666598279</v>
      </c>
    </row>
    <row r="7" spans="1:16" x14ac:dyDescent="0.25">
      <c r="A7">
        <v>1.4034</v>
      </c>
      <c r="B7">
        <f t="shared" si="0"/>
        <v>140.34</v>
      </c>
      <c r="C7">
        <v>4.2034000000000002</v>
      </c>
      <c r="D7">
        <f>C7*'Isotherm list'!$G$4/'Isotherm list'!$H$27</f>
        <v>5.3329653558052437</v>
      </c>
      <c r="H7">
        <v>98.29</v>
      </c>
      <c r="I7">
        <v>3.1747000000000001</v>
      </c>
      <c r="J7">
        <f>I7*'Isotherm list'!$G$4/'Isotherm list'!$H$27</f>
        <v>4.0278263108614221</v>
      </c>
      <c r="K7">
        <f t="shared" si="1"/>
        <v>4.1412058513720025</v>
      </c>
      <c r="L7">
        <f t="shared" si="2"/>
        <v>1.2854920206390345E-2</v>
      </c>
      <c r="N7">
        <v>50</v>
      </c>
      <c r="O7">
        <f t="shared" si="3"/>
        <v>2.5289256180511592</v>
      </c>
    </row>
    <row r="8" spans="1:16" x14ac:dyDescent="0.25">
      <c r="A8">
        <v>2.2321</v>
      </c>
      <c r="B8">
        <f t="shared" si="0"/>
        <v>223.21</v>
      </c>
      <c r="C8">
        <v>5.1742999999999997</v>
      </c>
      <c r="D8">
        <f>C8*'Isotherm list'!$G$4/'Isotherm list'!$H$27</f>
        <v>6.5647720037453166</v>
      </c>
      <c r="H8">
        <v>140.34</v>
      </c>
      <c r="I8">
        <v>4.2034000000000002</v>
      </c>
      <c r="J8">
        <f>I8*'Isotherm list'!$G$4/'Isotherm list'!$H$27</f>
        <v>5.3329653558052437</v>
      </c>
      <c r="K8">
        <f t="shared" si="1"/>
        <v>5.1565219377479723</v>
      </c>
      <c r="L8">
        <f t="shared" si="2"/>
        <v>3.1132279775733039E-2</v>
      </c>
      <c r="N8">
        <v>70</v>
      </c>
      <c r="O8">
        <f t="shared" si="3"/>
        <v>3.2700355884434207</v>
      </c>
    </row>
    <row r="9" spans="1:16" x14ac:dyDescent="0.25">
      <c r="A9">
        <v>3.1267</v>
      </c>
      <c r="B9">
        <f t="shared" si="0"/>
        <v>312.67</v>
      </c>
      <c r="C9">
        <v>5.9008000000000003</v>
      </c>
      <c r="D9">
        <f>C9*'Isotherm list'!$G$4/'Isotherm list'!$H$27</f>
        <v>7.4865018726591757</v>
      </c>
      <c r="H9">
        <v>223.21</v>
      </c>
      <c r="I9">
        <v>5.1742999999999997</v>
      </c>
      <c r="J9">
        <f>I9*'Isotherm list'!$G$4/'Isotherm list'!$H$27</f>
        <v>6.5647720037453166</v>
      </c>
      <c r="K9">
        <f t="shared" si="1"/>
        <v>6.54204746840281</v>
      </c>
      <c r="L9">
        <f t="shared" si="2"/>
        <v>5.1640450653282766E-4</v>
      </c>
      <c r="N9">
        <v>100</v>
      </c>
      <c r="O9">
        <f t="shared" si="3"/>
        <v>4.1883439540321437</v>
      </c>
    </row>
    <row r="10" spans="1:16" x14ac:dyDescent="0.25">
      <c r="A10">
        <v>4.6394000000000002</v>
      </c>
      <c r="B10">
        <f t="shared" si="0"/>
        <v>463.94</v>
      </c>
      <c r="C10">
        <v>6.7172999999999998</v>
      </c>
      <c r="D10">
        <f>C10*'Isotherm list'!$G$4/'Isotherm list'!$H$27</f>
        <v>8.5224171348314588</v>
      </c>
      <c r="H10">
        <v>312.67</v>
      </c>
      <c r="I10">
        <v>5.9008000000000003</v>
      </c>
      <c r="J10">
        <f>I10*'Isotherm list'!$G$4/'Isotherm list'!$H$27</f>
        <v>7.4865018726591757</v>
      </c>
      <c r="K10">
        <f t="shared" si="1"/>
        <v>7.514821088056995</v>
      </c>
      <c r="L10">
        <f t="shared" si="2"/>
        <v>8.0197796074808812E-4</v>
      </c>
      <c r="N10">
        <v>200</v>
      </c>
      <c r="O10">
        <f t="shared" si="3"/>
        <v>6.2147034198342341</v>
      </c>
    </row>
    <row r="11" spans="1:16" x14ac:dyDescent="0.25">
      <c r="A11">
        <v>6.516</v>
      </c>
      <c r="B11">
        <f t="shared" si="0"/>
        <v>651.6</v>
      </c>
      <c r="C11">
        <v>7.2830000000000004</v>
      </c>
      <c r="D11">
        <f>C11*'Isotherm list'!$G$4/'Isotherm list'!$H$27</f>
        <v>9.240135767790262</v>
      </c>
      <c r="H11">
        <v>463.94</v>
      </c>
      <c r="I11">
        <v>6.7172999999999998</v>
      </c>
      <c r="J11">
        <f>I11*'Isotherm list'!$G$4/'Isotherm list'!$H$27</f>
        <v>8.5224171348314588</v>
      </c>
      <c r="K11">
        <f t="shared" si="1"/>
        <v>8.5419177121917329</v>
      </c>
      <c r="L11">
        <f t="shared" si="2"/>
        <v>3.8027251738403505E-4</v>
      </c>
      <c r="N11">
        <v>300</v>
      </c>
      <c r="O11">
        <f t="shared" si="3"/>
        <v>7.3991715206224429</v>
      </c>
    </row>
    <row r="12" spans="1:16" x14ac:dyDescent="0.25">
      <c r="A12">
        <v>8.5800999999999998</v>
      </c>
      <c r="B12">
        <f t="shared" si="0"/>
        <v>858.01</v>
      </c>
      <c r="C12">
        <v>7.7137000000000002</v>
      </c>
      <c r="D12">
        <f>C12*'Isotherm list'!$G$4/'Isotherm list'!$H$27</f>
        <v>9.7865763108614221</v>
      </c>
      <c r="H12">
        <v>651.6</v>
      </c>
      <c r="I12">
        <v>7.2830000000000004</v>
      </c>
      <c r="J12">
        <f>I12*'Isotherm list'!$G$4/'Isotherm list'!$H$27</f>
        <v>9.240135767790262</v>
      </c>
      <c r="K12">
        <f t="shared" si="1"/>
        <v>9.2927512659246538</v>
      </c>
      <c r="L12">
        <f t="shared" si="2"/>
        <v>2.7683906439301886E-3</v>
      </c>
      <c r="N12">
        <v>400</v>
      </c>
      <c r="O12">
        <f t="shared" si="3"/>
        <v>8.1736927135072257</v>
      </c>
    </row>
    <row r="13" spans="1:16" x14ac:dyDescent="0.25">
      <c r="A13">
        <v>10.5557</v>
      </c>
      <c r="B13">
        <f t="shared" si="0"/>
        <v>1055.57</v>
      </c>
      <c r="C13">
        <v>7.99</v>
      </c>
      <c r="D13">
        <f>C13*'Isotherm list'!$G$4/'Isotherm list'!$H$27</f>
        <v>10.137125468164793</v>
      </c>
      <c r="H13">
        <v>858.01</v>
      </c>
      <c r="I13">
        <v>7.7137000000000002</v>
      </c>
      <c r="J13">
        <f>I13*'Isotherm list'!$G$4/'Isotherm list'!$H$27</f>
        <v>9.7865763108614221</v>
      </c>
      <c r="K13">
        <f t="shared" si="1"/>
        <v>9.8019202500393412</v>
      </c>
      <c r="L13">
        <f t="shared" si="2"/>
        <v>2.3543646949568059E-4</v>
      </c>
      <c r="N13">
        <v>500</v>
      </c>
      <c r="O13">
        <f t="shared" si="3"/>
        <v>8.718753561886647</v>
      </c>
    </row>
    <row r="14" spans="1:16" x14ac:dyDescent="0.25">
      <c r="A14">
        <v>12.520099999999999</v>
      </c>
      <c r="B14">
        <f t="shared" si="0"/>
        <v>1252.01</v>
      </c>
      <c r="C14">
        <v>8.2020999999999997</v>
      </c>
      <c r="D14">
        <f>C14*'Isotherm list'!$G$4/'Isotherm list'!$H$27</f>
        <v>10.406222378277151</v>
      </c>
      <c r="H14">
        <v>1055.57</v>
      </c>
      <c r="I14">
        <v>7.99</v>
      </c>
      <c r="J14">
        <f>I14*'Isotherm list'!$G$4/'Isotherm list'!$H$27</f>
        <v>10.137125468164793</v>
      </c>
      <c r="K14">
        <f t="shared" si="1"/>
        <v>10.128063066310274</v>
      </c>
      <c r="L14">
        <f t="shared" si="2"/>
        <v>8.2127127372799626E-5</v>
      </c>
      <c r="N14">
        <v>600</v>
      </c>
      <c r="O14">
        <f t="shared" si="3"/>
        <v>9.1227281966070173</v>
      </c>
    </row>
    <row r="15" spans="1:16" x14ac:dyDescent="0.25">
      <c r="H15">
        <v>1252.01</v>
      </c>
      <c r="I15">
        <v>8.2020999999999997</v>
      </c>
      <c r="J15">
        <f>I15*'Isotherm list'!$G$4/'Isotherm list'!$H$27</f>
        <v>10.406222378277151</v>
      </c>
      <c r="K15">
        <f t="shared" si="1"/>
        <v>10.36199950854901</v>
      </c>
      <c r="L15">
        <f t="shared" si="2"/>
        <v>1.9556622069921729E-3</v>
      </c>
      <c r="N15">
        <v>700</v>
      </c>
      <c r="O15">
        <f t="shared" si="3"/>
        <v>9.4338849464263212</v>
      </c>
    </row>
    <row r="16" spans="1:16" x14ac:dyDescent="0.25">
      <c r="N16">
        <v>800</v>
      </c>
      <c r="O16">
        <f t="shared" si="3"/>
        <v>9.6807809199780461</v>
      </c>
    </row>
    <row r="17" spans="14:15" x14ac:dyDescent="0.25">
      <c r="N17">
        <v>900</v>
      </c>
      <c r="O17">
        <f t="shared" si="3"/>
        <v>9.8813756516222266</v>
      </c>
    </row>
    <row r="18" spans="14:15" x14ac:dyDescent="0.25">
      <c r="N18">
        <v>1000</v>
      </c>
      <c r="O18">
        <f t="shared" si="3"/>
        <v>10.04752211494478</v>
      </c>
    </row>
    <row r="19" spans="14:15" x14ac:dyDescent="0.25">
      <c r="N19">
        <v>1500</v>
      </c>
    </row>
    <row r="20" spans="14:15" x14ac:dyDescent="0.25">
      <c r="N20">
        <v>2000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F45D-6453-4182-94C2-6D7D7D8E270F}">
  <dimension ref="A1:P24"/>
  <sheetViews>
    <sheetView workbookViewId="0">
      <selection activeCell="H3" sqref="H3:J20"/>
    </sheetView>
  </sheetViews>
  <sheetFormatPr defaultColWidth="8.85546875" defaultRowHeight="15" x14ac:dyDescent="0.25"/>
  <cols>
    <col min="1" max="1" width="15.28515625" customWidth="1"/>
    <col min="2" max="2" width="14.85546875" customWidth="1"/>
    <col min="3" max="3" width="13" customWidth="1"/>
    <col min="4" max="4" width="19" customWidth="1"/>
    <col min="8" max="8" width="13.42578125" customWidth="1"/>
    <col min="9" max="9" width="12" customWidth="1"/>
    <col min="10" max="10" width="17.85546875" customWidth="1"/>
    <col min="15" max="15" width="14.71093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SUM(L5:L20)</f>
        <v>0.46746571354773048</v>
      </c>
      <c r="N2">
        <v>16.818959639882866</v>
      </c>
      <c r="O2">
        <v>3.8235471927900518E-3</v>
      </c>
      <c r="P2">
        <v>0.96518983082972276</v>
      </c>
    </row>
    <row r="3" spans="1:16" x14ac:dyDescent="0.25">
      <c r="A3" t="s">
        <v>89</v>
      </c>
      <c r="B3" s="1" t="s">
        <v>17</v>
      </c>
      <c r="C3" s="1" t="s">
        <v>105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1.7899999999999999E-2</v>
      </c>
      <c r="B4">
        <f>A4*1000</f>
        <v>17.899999999999999</v>
      </c>
      <c r="C4">
        <v>0.1419</v>
      </c>
      <c r="D4">
        <f>C4*'Isotherm list'!$G$4/'Isotherm list'!$H$28</f>
        <v>0.26828999999999997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5.3859999999999998E-2</v>
      </c>
      <c r="B5">
        <f t="shared" ref="B5:B19" si="0">A5*1000</f>
        <v>53.86</v>
      </c>
      <c r="C5">
        <v>1.3348</v>
      </c>
      <c r="D5">
        <f>C5*'Isotherm list'!$G$4/'Isotherm list'!$H$28</f>
        <v>2.5237032558139534</v>
      </c>
      <c r="H5">
        <v>17.899999999999999</v>
      </c>
      <c r="I5">
        <v>0.1419</v>
      </c>
      <c r="J5">
        <f>I5*'Isotherm list'!$G$4/'Isotherm list'!$H$28</f>
        <v>0.26828999999999997</v>
      </c>
      <c r="K5">
        <f>($N$2*H5)/(((1/$O$2)+H5^$P$2)^(1/$P$2))</f>
        <v>0.88491877877993119</v>
      </c>
      <c r="L5">
        <f>(K5-J5)^2</f>
        <v>0.38023105081962927</v>
      </c>
      <c r="N5">
        <v>10</v>
      </c>
      <c r="O5">
        <f>($N$2*N5)/(((1/$O$2)+N5^$P$2)^(1/$P$2))</f>
        <v>0.50754006946857044</v>
      </c>
    </row>
    <row r="6" spans="1:16" x14ac:dyDescent="0.25">
      <c r="A6">
        <v>0.13752</v>
      </c>
      <c r="B6">
        <f t="shared" si="0"/>
        <v>137.52000000000001</v>
      </c>
      <c r="C6">
        <v>2.63</v>
      </c>
      <c r="D6">
        <f>C6*'Isotherm list'!$G$4/'Isotherm list'!$H$28</f>
        <v>4.9725348837209298</v>
      </c>
      <c r="H6">
        <v>53.86</v>
      </c>
      <c r="I6">
        <v>1.3348</v>
      </c>
      <c r="J6">
        <f>I6*'Isotherm list'!$G$4/'Isotherm list'!$H$28</f>
        <v>2.5237032558139534</v>
      </c>
      <c r="K6">
        <f t="shared" ref="K6:K20" si="1">($N$2*H6)/(((1/$O$2)+H6^$P$2)^(1/$P$2))</f>
        <v>2.3886495527434226</v>
      </c>
      <c r="L6">
        <f t="shared" ref="L6:L20" si="2">(K6-J6)^2</f>
        <v>1.8239502713063092E-2</v>
      </c>
      <c r="N6">
        <v>30</v>
      </c>
      <c r="O6">
        <f t="shared" ref="O6:O19" si="3">($N$2*N6)/(((1/$O$2)+N6^$P$2)^(1/$P$2))</f>
        <v>1.4273662883860019</v>
      </c>
    </row>
    <row r="7" spans="1:16" x14ac:dyDescent="0.25">
      <c r="A7">
        <v>0.23904</v>
      </c>
      <c r="B7">
        <f t="shared" si="0"/>
        <v>239.04</v>
      </c>
      <c r="C7">
        <v>3.8043999999999998</v>
      </c>
      <c r="D7">
        <f>C7*'Isotherm list'!$G$4/'Isotherm list'!$H$28</f>
        <v>7.1929702325581388</v>
      </c>
      <c r="H7">
        <v>137.52000000000001</v>
      </c>
      <c r="I7">
        <v>2.63</v>
      </c>
      <c r="J7">
        <f>I7*'Isotherm list'!$G$4/'Isotherm list'!$H$28</f>
        <v>4.9725348837209298</v>
      </c>
      <c r="K7">
        <f t="shared" si="1"/>
        <v>4.9480475822269057</v>
      </c>
      <c r="L7">
        <f t="shared" si="2"/>
        <v>5.9962793445923572E-4</v>
      </c>
      <c r="N7">
        <v>50</v>
      </c>
      <c r="O7">
        <f t="shared" si="3"/>
        <v>2.2419111321964031</v>
      </c>
    </row>
    <row r="8" spans="1:16" x14ac:dyDescent="0.25">
      <c r="A8">
        <v>0.35439999999999999</v>
      </c>
      <c r="B8">
        <f t="shared" si="0"/>
        <v>354.4</v>
      </c>
      <c r="C8">
        <v>4.5953999999999997</v>
      </c>
      <c r="D8">
        <f>C8*'Isotherm list'!$G$4/'Isotherm list'!$H$28</f>
        <v>8.6885120930232542</v>
      </c>
      <c r="H8">
        <v>239.04</v>
      </c>
      <c r="I8">
        <v>3.8043999999999998</v>
      </c>
      <c r="J8">
        <f>I8*'Isotherm list'!$G$4/'Isotherm list'!$H$28</f>
        <v>7.1929702325581388</v>
      </c>
      <c r="K8">
        <f t="shared" si="1"/>
        <v>7.0205673977433989</v>
      </c>
      <c r="L8">
        <f t="shared" si="2"/>
        <v>2.9722737452158508E-2</v>
      </c>
      <c r="N8">
        <v>70</v>
      </c>
      <c r="O8">
        <f t="shared" si="3"/>
        <v>2.969710352129082</v>
      </c>
    </row>
    <row r="9" spans="1:16" x14ac:dyDescent="0.25">
      <c r="A9">
        <v>0.46773999999999999</v>
      </c>
      <c r="B9">
        <f t="shared" si="0"/>
        <v>467.74</v>
      </c>
      <c r="C9">
        <v>5.1237000000000004</v>
      </c>
      <c r="D9">
        <f>C9*'Isotherm list'!$G$4/'Isotherm list'!$H$28</f>
        <v>9.6873676744186046</v>
      </c>
      <c r="H9">
        <v>354.4</v>
      </c>
      <c r="I9">
        <v>4.5953999999999997</v>
      </c>
      <c r="J9">
        <f>I9*'Isotherm list'!$G$4/'Isotherm list'!$H$28</f>
        <v>8.6885120930232542</v>
      </c>
      <c r="K9">
        <f t="shared" si="1"/>
        <v>8.6246377973729214</v>
      </c>
      <c r="L9">
        <f t="shared" si="2"/>
        <v>4.0799256448261325E-3</v>
      </c>
      <c r="N9">
        <v>100</v>
      </c>
      <c r="O9">
        <f t="shared" si="3"/>
        <v>3.9283230891124665</v>
      </c>
    </row>
    <row r="10" spans="1:16" x14ac:dyDescent="0.25">
      <c r="A10">
        <v>0.57310000000000005</v>
      </c>
      <c r="B10">
        <f t="shared" si="0"/>
        <v>573.1</v>
      </c>
      <c r="C10">
        <v>5.5507999999999997</v>
      </c>
      <c r="D10">
        <f>C10*'Isotherm list'!$G$4/'Isotherm list'!$H$28</f>
        <v>10.49488465116279</v>
      </c>
      <c r="H10">
        <v>467.74</v>
      </c>
      <c r="I10">
        <v>5.1237000000000004</v>
      </c>
      <c r="J10">
        <f>I10*'Isotherm list'!$G$4/'Isotherm list'!$H$28</f>
        <v>9.6873676744186046</v>
      </c>
      <c r="K10">
        <f t="shared" si="1"/>
        <v>9.7500341976551468</v>
      </c>
      <c r="L10">
        <f t="shared" si="2"/>
        <v>3.9270931345560837E-3</v>
      </c>
      <c r="N10">
        <v>200</v>
      </c>
      <c r="O10">
        <f t="shared" si="3"/>
        <v>6.3188251221707761</v>
      </c>
    </row>
    <row r="11" spans="1:16" x14ac:dyDescent="0.25">
      <c r="A11">
        <v>0.67647000000000002</v>
      </c>
      <c r="B11">
        <f t="shared" si="0"/>
        <v>676.47</v>
      </c>
      <c r="C11">
        <v>5.8566000000000003</v>
      </c>
      <c r="D11">
        <f>C11*'Isotherm list'!$G$4/'Isotherm list'!$H$28</f>
        <v>11.07306</v>
      </c>
      <c r="H11">
        <v>573.1</v>
      </c>
      <c r="I11">
        <v>5.5507999999999997</v>
      </c>
      <c r="J11">
        <f>I11*'Isotherm list'!$G$4/'Isotherm list'!$H$28</f>
        <v>10.49488465116279</v>
      </c>
      <c r="K11">
        <f t="shared" si="1"/>
        <v>10.54493140552913</v>
      </c>
      <c r="L11">
        <f t="shared" si="2"/>
        <v>2.5046776226047814E-3</v>
      </c>
      <c r="N11">
        <v>300</v>
      </c>
      <c r="O11">
        <f t="shared" si="3"/>
        <v>7.9414464599652277</v>
      </c>
    </row>
    <row r="12" spans="1:16" x14ac:dyDescent="0.25">
      <c r="A12">
        <v>0.77983000000000002</v>
      </c>
      <c r="B12">
        <f t="shared" si="0"/>
        <v>779.83</v>
      </c>
      <c r="C12">
        <v>6.1623999999999999</v>
      </c>
      <c r="D12">
        <f>C12*'Isotherm list'!$G$4/'Isotherm list'!$H$28</f>
        <v>11.651235348837208</v>
      </c>
      <c r="H12">
        <v>676.47</v>
      </c>
      <c r="I12">
        <v>5.8566000000000003</v>
      </c>
      <c r="J12">
        <f>I12*'Isotherm list'!$G$4/'Isotherm list'!$H$28</f>
        <v>11.07306</v>
      </c>
      <c r="K12">
        <f t="shared" si="1"/>
        <v>11.164964874657347</v>
      </c>
      <c r="L12">
        <f t="shared" si="2"/>
        <v>8.4465059857826586E-3</v>
      </c>
      <c r="N12">
        <v>400</v>
      </c>
      <c r="O12">
        <f t="shared" si="3"/>
        <v>9.1191358685220347</v>
      </c>
    </row>
    <row r="13" spans="1:16" x14ac:dyDescent="0.25">
      <c r="A13">
        <v>0.87721000000000005</v>
      </c>
      <c r="B13">
        <f t="shared" si="0"/>
        <v>877.21</v>
      </c>
      <c r="C13">
        <v>6.3468999999999998</v>
      </c>
      <c r="D13">
        <f>C13*'Isotherm list'!$G$4/'Isotherm list'!$H$28</f>
        <v>12.00006906976744</v>
      </c>
      <c r="H13">
        <v>779.83</v>
      </c>
      <c r="I13">
        <v>6.1623999999999999</v>
      </c>
      <c r="J13">
        <f>I13*'Isotherm list'!$G$4/'Isotherm list'!$H$28</f>
        <v>11.651235348837208</v>
      </c>
      <c r="K13">
        <f t="shared" si="1"/>
        <v>11.671068110065175</v>
      </c>
      <c r="L13">
        <f t="shared" si="2"/>
        <v>3.9333841792554933E-4</v>
      </c>
      <c r="N13">
        <v>500</v>
      </c>
      <c r="O13">
        <f t="shared" si="3"/>
        <v>10.014608485575394</v>
      </c>
    </row>
    <row r="14" spans="1:16" x14ac:dyDescent="0.25">
      <c r="A14">
        <v>0.97458999999999996</v>
      </c>
      <c r="B14">
        <f t="shared" si="0"/>
        <v>974.58999999999992</v>
      </c>
      <c r="C14">
        <v>6.5514999999999999</v>
      </c>
      <c r="D14">
        <f>C14*'Isotherm list'!$G$4/'Isotherm list'!$H$28</f>
        <v>12.386905813953486</v>
      </c>
      <c r="H14">
        <v>877.21</v>
      </c>
      <c r="I14">
        <v>6.3468999999999998</v>
      </c>
      <c r="J14">
        <f>I14*'Isotherm list'!$G$4/'Isotherm list'!$H$28</f>
        <v>12.00006906976744</v>
      </c>
      <c r="K14">
        <f t="shared" si="1"/>
        <v>12.069842850719928</v>
      </c>
      <c r="L14">
        <f t="shared" si="2"/>
        <v>4.8683805084057908E-3</v>
      </c>
      <c r="N14">
        <v>600</v>
      </c>
      <c r="O14">
        <f t="shared" si="3"/>
        <v>10.719357072555562</v>
      </c>
    </row>
    <row r="15" spans="1:16" x14ac:dyDescent="0.25">
      <c r="A15">
        <v>1.0779399999999999</v>
      </c>
      <c r="B15">
        <f t="shared" si="0"/>
        <v>1077.9399999999998</v>
      </c>
      <c r="C15">
        <v>6.7361000000000004</v>
      </c>
      <c r="D15">
        <f>C15*'Isotherm list'!$G$4/'Isotherm list'!$H$28</f>
        <v>12.735928604651162</v>
      </c>
      <c r="H15">
        <v>974.58999999999992</v>
      </c>
      <c r="I15">
        <v>6.5514999999999999</v>
      </c>
      <c r="J15">
        <f>I15*'Isotherm list'!$G$4/'Isotherm list'!$H$28</f>
        <v>12.386905813953486</v>
      </c>
      <c r="K15">
        <f t="shared" si="1"/>
        <v>12.410089631060682</v>
      </c>
      <c r="L15">
        <f t="shared" si="2"/>
        <v>5.3748937565989711E-4</v>
      </c>
      <c r="N15">
        <v>700</v>
      </c>
      <c r="O15">
        <f t="shared" si="3"/>
        <v>11.288961655341915</v>
      </c>
    </row>
    <row r="16" spans="1:16" x14ac:dyDescent="0.25">
      <c r="A16">
        <v>1.1753</v>
      </c>
      <c r="B16">
        <f t="shared" si="0"/>
        <v>1175.3</v>
      </c>
      <c r="C16">
        <v>6.8396999999999997</v>
      </c>
      <c r="D16">
        <f>C16*'Isotherm list'!$G$4/'Isotherm list'!$H$28</f>
        <v>12.931804883720929</v>
      </c>
      <c r="H16">
        <v>1077.9399999999998</v>
      </c>
      <c r="I16">
        <v>6.7361000000000004</v>
      </c>
      <c r="J16">
        <f>I16*'Isotherm list'!$G$4/'Isotherm list'!$H$28</f>
        <v>12.735928604651162</v>
      </c>
      <c r="K16">
        <f t="shared" si="1"/>
        <v>12.720625783144859</v>
      </c>
      <c r="L16">
        <f t="shared" si="2"/>
        <v>2.3417634605377367E-4</v>
      </c>
      <c r="N16">
        <v>800</v>
      </c>
      <c r="O16">
        <f t="shared" si="3"/>
        <v>11.759207378154693</v>
      </c>
    </row>
    <row r="17" spans="1:15" x14ac:dyDescent="0.25">
      <c r="A17">
        <v>1.27467</v>
      </c>
      <c r="B17">
        <f t="shared" si="0"/>
        <v>1274.67</v>
      </c>
      <c r="C17">
        <v>7.0039999999999996</v>
      </c>
      <c r="D17">
        <f>C17*'Isotherm list'!$G$4/'Isotherm list'!$H$28</f>
        <v>13.242446511627906</v>
      </c>
      <c r="H17">
        <v>1175.3</v>
      </c>
      <c r="I17">
        <v>6.8396999999999997</v>
      </c>
      <c r="J17">
        <f>I17*'Isotherm list'!$G$4/'Isotherm list'!$H$28</f>
        <v>12.931804883720929</v>
      </c>
      <c r="K17">
        <f t="shared" si="1"/>
        <v>12.974878726757167</v>
      </c>
      <c r="L17">
        <f t="shared" si="2"/>
        <v>1.8553559539104556E-3</v>
      </c>
      <c r="N17">
        <v>900</v>
      </c>
      <c r="O17">
        <f t="shared" si="3"/>
        <v>12.154208844939307</v>
      </c>
    </row>
    <row r="18" spans="1:15" x14ac:dyDescent="0.25">
      <c r="A18">
        <v>1.37601</v>
      </c>
      <c r="B18">
        <f t="shared" si="0"/>
        <v>1376.01</v>
      </c>
      <c r="C18">
        <v>7.1078000000000001</v>
      </c>
      <c r="D18">
        <f>C18*'Isotherm list'!$G$4/'Isotherm list'!$H$28</f>
        <v>13.438700930232558</v>
      </c>
      <c r="H18">
        <v>1274.67</v>
      </c>
      <c r="I18">
        <v>7.0039999999999996</v>
      </c>
      <c r="J18">
        <f>I18*'Isotherm list'!$G$4/'Isotherm list'!$H$28</f>
        <v>13.242446511627906</v>
      </c>
      <c r="K18">
        <f t="shared" si="1"/>
        <v>13.203172496499134</v>
      </c>
      <c r="L18">
        <f t="shared" si="2"/>
        <v>1.542448264334998E-3</v>
      </c>
      <c r="N18">
        <v>1000</v>
      </c>
      <c r="O18">
        <f t="shared" si="3"/>
        <v>12.490825241721165</v>
      </c>
    </row>
    <row r="19" spans="1:15" x14ac:dyDescent="0.25">
      <c r="A19">
        <v>1.4674199999999999</v>
      </c>
      <c r="B19">
        <f t="shared" si="0"/>
        <v>1467.4199999999998</v>
      </c>
      <c r="C19">
        <v>7.2313999999999998</v>
      </c>
      <c r="D19">
        <f>C19*'Isotherm list'!$G$4/'Isotherm list'!$H$28</f>
        <v>13.672391162790696</v>
      </c>
      <c r="H19">
        <v>1376.01</v>
      </c>
      <c r="I19">
        <v>7.1078000000000001</v>
      </c>
      <c r="J19">
        <f>I19*'Isotherm list'!$G$4/'Isotherm list'!$H$28</f>
        <v>13.438700930232558</v>
      </c>
      <c r="K19">
        <f t="shared" si="1"/>
        <v>13.409134935881347</v>
      </c>
      <c r="L19">
        <f t="shared" si="2"/>
        <v>8.7414802197584014E-4</v>
      </c>
      <c r="N19">
        <v>1500</v>
      </c>
      <c r="O19">
        <f t="shared" si="3"/>
        <v>13.630713729288125</v>
      </c>
    </row>
    <row r="20" spans="1:15" x14ac:dyDescent="0.25">
      <c r="H20">
        <v>1467.4199999999998</v>
      </c>
      <c r="I20">
        <v>7.2313999999999998</v>
      </c>
      <c r="J20">
        <f>I20*'Isotherm list'!$G$4/'Isotherm list'!$H$28</f>
        <v>13.672391162790696</v>
      </c>
      <c r="K20">
        <f t="shared" si="1"/>
        <v>13.575389846550221</v>
      </c>
      <c r="L20">
        <f t="shared" si="2"/>
        <v>9.4092553523845157E-3</v>
      </c>
      <c r="N20">
        <v>2000</v>
      </c>
    </row>
    <row r="21" spans="1:15" x14ac:dyDescent="0.25">
      <c r="N21">
        <v>3000</v>
      </c>
    </row>
    <row r="22" spans="1:15" x14ac:dyDescent="0.25">
      <c r="N22">
        <v>4000</v>
      </c>
    </row>
    <row r="23" spans="1:15" x14ac:dyDescent="0.25">
      <c r="N23">
        <v>5000</v>
      </c>
    </row>
    <row r="24" spans="1:15" x14ac:dyDescent="0.25">
      <c r="N24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E16B-94A0-421C-B3AE-1BE94DB81F43}">
  <dimension ref="A3:AI79"/>
  <sheetViews>
    <sheetView zoomScale="40" zoomScaleNormal="40" workbookViewId="0">
      <selection activeCell="AG21" sqref="AG21"/>
    </sheetView>
  </sheetViews>
  <sheetFormatPr defaultColWidth="8.85546875" defaultRowHeight="15" x14ac:dyDescent="0.25"/>
  <cols>
    <col min="28" max="28" width="20.140625" customWidth="1"/>
    <col min="29" max="29" width="24.7109375" customWidth="1"/>
    <col min="30" max="30" width="19.140625" customWidth="1"/>
    <col min="31" max="31" width="20.7109375" customWidth="1"/>
    <col min="32" max="32" width="14.28515625" customWidth="1"/>
    <col min="33" max="33" width="20.5703125" customWidth="1"/>
    <col min="34" max="34" width="32" customWidth="1"/>
    <col min="35" max="35" width="33" customWidth="1"/>
    <col min="36" max="36" width="17.7109375" customWidth="1"/>
  </cols>
  <sheetData>
    <row r="3" spans="1:35" x14ac:dyDescent="0.25">
      <c r="A3" s="24" t="s">
        <v>208</v>
      </c>
      <c r="B3" s="23" t="s">
        <v>210</v>
      </c>
      <c r="C3" s="23" t="s">
        <v>211</v>
      </c>
      <c r="D3" s="23" t="s">
        <v>212</v>
      </c>
      <c r="E3" s="23" t="s">
        <v>213</v>
      </c>
      <c r="F3" s="23" t="s">
        <v>214</v>
      </c>
      <c r="G3" s="23" t="s">
        <v>215</v>
      </c>
      <c r="H3" s="23" t="s">
        <v>216</v>
      </c>
      <c r="I3" s="23" t="s">
        <v>217</v>
      </c>
      <c r="J3" s="33" t="s">
        <v>218</v>
      </c>
      <c r="K3" s="23" t="s">
        <v>219</v>
      </c>
      <c r="L3" s="41" t="s">
        <v>220</v>
      </c>
      <c r="M3" s="32" t="s">
        <v>221</v>
      </c>
      <c r="N3" s="32" t="s">
        <v>222</v>
      </c>
      <c r="O3" s="23" t="s">
        <v>223</v>
      </c>
      <c r="P3" s="23" t="s">
        <v>224</v>
      </c>
      <c r="Q3" s="23" t="s">
        <v>225</v>
      </c>
      <c r="R3" s="23" t="s">
        <v>226</v>
      </c>
      <c r="S3" s="23" t="s">
        <v>227</v>
      </c>
      <c r="T3" s="23" t="s">
        <v>228</v>
      </c>
      <c r="U3" s="23" t="s">
        <v>229</v>
      </c>
      <c r="V3" s="23" t="s">
        <v>230</v>
      </c>
      <c r="W3" s="23" t="s">
        <v>231</v>
      </c>
      <c r="X3" s="23" t="s">
        <v>232</v>
      </c>
      <c r="Y3" s="23" t="s">
        <v>233</v>
      </c>
      <c r="Z3" s="23" t="s">
        <v>234</v>
      </c>
      <c r="AA3" s="23" t="s">
        <v>235</v>
      </c>
      <c r="AB3" s="33" t="s">
        <v>236</v>
      </c>
      <c r="AC3" s="33" t="s">
        <v>237</v>
      </c>
      <c r="AD3" s="33" t="s">
        <v>238</v>
      </c>
      <c r="AE3" s="34" t="s">
        <v>245</v>
      </c>
      <c r="AF3" s="35" t="s">
        <v>246</v>
      </c>
      <c r="AG3" s="35" t="s">
        <v>247</v>
      </c>
      <c r="AH3" s="35" t="s">
        <v>248</v>
      </c>
      <c r="AI3" s="36" t="s">
        <v>249</v>
      </c>
    </row>
    <row r="4" spans="1:3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35" x14ac:dyDescent="0.25">
      <c r="A5">
        <v>10</v>
      </c>
      <c r="B5">
        <f>'001'!O5</f>
        <v>0.91400525969228164</v>
      </c>
      <c r="C5">
        <f>'002'!O5</f>
        <v>0.72352863773903509</v>
      </c>
      <c r="D5">
        <f>'004'!O5</f>
        <v>0.75862416224284379</v>
      </c>
      <c r="E5">
        <f>'005'!O5</f>
        <v>0.80822367228438052</v>
      </c>
      <c r="F5">
        <f>'008'!O5</f>
        <v>0.27645096600423252</v>
      </c>
      <c r="G5">
        <f>'009'!O5</f>
        <v>0.54285852883399621</v>
      </c>
      <c r="H5">
        <f>'012'!O5</f>
        <v>0.70832480604206749</v>
      </c>
      <c r="I5">
        <f>'013'!O5</f>
        <v>0.86529191378000803</v>
      </c>
      <c r="J5">
        <f>'015'!O5</f>
        <v>0.86905974410167663</v>
      </c>
      <c r="K5">
        <f>'021a'!O5</f>
        <v>0.72525419582446027</v>
      </c>
      <c r="L5">
        <f>'021b'!O5</f>
        <v>0.42666587274833329</v>
      </c>
      <c r="M5">
        <f>'024'!O5</f>
        <v>1.2703682636073561</v>
      </c>
      <c r="N5">
        <f>'025'!O5</f>
        <v>0.1070813001049173</v>
      </c>
      <c r="O5">
        <f>'026'!O5</f>
        <v>0.60401046097840183</v>
      </c>
      <c r="P5">
        <f>'029'!O5</f>
        <v>0.50754006946857044</v>
      </c>
      <c r="Q5">
        <f>'032'!O5</f>
        <v>0.61837396427070568</v>
      </c>
      <c r="R5">
        <f>'033'!O5</f>
        <v>0.78881014494089796</v>
      </c>
      <c r="S5">
        <f>'037'!O5</f>
        <v>0.43367097860653175</v>
      </c>
      <c r="T5">
        <f>'038'!O5</f>
        <v>0.67452918822981844</v>
      </c>
      <c r="U5">
        <f>'042'!O5</f>
        <v>0.98033056208465674</v>
      </c>
      <c r="V5">
        <f>'045'!O5</f>
        <v>0.62088716984964853</v>
      </c>
      <c r="W5">
        <f>'046'!O5</f>
        <v>0.53411417606956801</v>
      </c>
      <c r="X5">
        <f>'052'!O5</f>
        <v>0.83255175643584989</v>
      </c>
      <c r="Y5">
        <f>'060'!O5</f>
        <v>0.8801560200537758</v>
      </c>
      <c r="Z5">
        <f>'063'!O5</f>
        <v>0.68086619692164341</v>
      </c>
      <c r="AA5">
        <f>'070'!O5</f>
        <v>0.58268456994730633</v>
      </c>
      <c r="AB5">
        <f t="shared" ref="AB5:AB22" si="0">AVERAGE(B5:AA5)</f>
        <v>0.68208702234088325</v>
      </c>
      <c r="AC5">
        <f t="shared" ref="AC5:AC22" si="1">_xlfn.STDEV.P(B5:AA5)</f>
        <v>0.22991146983666794</v>
      </c>
      <c r="AD5">
        <v>26</v>
      </c>
      <c r="AE5">
        <v>1.96</v>
      </c>
      <c r="AF5">
        <f>AB5-AE5*(AC5/(AD5^0.5))</f>
        <v>0.59371189851980255</v>
      </c>
      <c r="AG5">
        <f>AB5+AE5*(AC5/(AD5^0.5))</f>
        <v>0.77046214616196396</v>
      </c>
      <c r="AH5">
        <f>AE5*(AC5/(AD5^0.5))</f>
        <v>8.8375123821080717E-2</v>
      </c>
      <c r="AI5">
        <f>AH5/AB5*100</f>
        <v>12.956576056495313</v>
      </c>
    </row>
    <row r="6" spans="1:35" x14ac:dyDescent="0.25">
      <c r="A6">
        <v>30</v>
      </c>
      <c r="B6">
        <f>'001'!O6</f>
        <v>2.4220893138833075</v>
      </c>
      <c r="C6">
        <f>'002'!O6</f>
        <v>1.7862754579569637</v>
      </c>
      <c r="D6">
        <f>'004'!O6</f>
        <v>2.1191835125518166</v>
      </c>
      <c r="E6">
        <f>'005'!O6</f>
        <v>1.4423980093259701</v>
      </c>
      <c r="F6">
        <f>'008'!O6</f>
        <v>0.82396120668797956</v>
      </c>
      <c r="G6">
        <f>'009'!O6</f>
        <v>1.5698917015309461</v>
      </c>
      <c r="H6">
        <f>'012'!O6</f>
        <v>1.9761204612548011</v>
      </c>
      <c r="I6">
        <f>'013'!O6</f>
        <v>2.4173996793166417</v>
      </c>
      <c r="J6">
        <f>'015'!O6</f>
        <v>2.3970605954106254</v>
      </c>
      <c r="K6">
        <f>'021a'!O6</f>
        <v>2.1148006167231035</v>
      </c>
      <c r="L6">
        <f>'021b'!O6</f>
        <v>1.2433661884638827</v>
      </c>
      <c r="M6">
        <f>'024'!O6</f>
        <v>3.1366978686967117</v>
      </c>
      <c r="N6">
        <f>'025'!O6</f>
        <v>0.32077800798457562</v>
      </c>
      <c r="O6">
        <f>'026'!O6</f>
        <v>1.6528832666598279</v>
      </c>
      <c r="P6">
        <f>'029'!O6</f>
        <v>1.4273662883860019</v>
      </c>
      <c r="Q6">
        <f>'032'!O6</f>
        <v>1.7713553231036063</v>
      </c>
      <c r="R6">
        <f>'033'!O6</f>
        <v>2.2211486818349337</v>
      </c>
      <c r="S6">
        <f>'037'!O6</f>
        <v>1.2661967749773719</v>
      </c>
      <c r="T6">
        <f>'038'!O6</f>
        <v>1.8477509581544933</v>
      </c>
      <c r="U6">
        <f>'042'!O6</f>
        <v>2.866129855478849</v>
      </c>
      <c r="V6">
        <f>'045'!O6</f>
        <v>1.8016159311237658</v>
      </c>
      <c r="W6">
        <f>'046'!O6</f>
        <v>1.3084895416552591</v>
      </c>
      <c r="X6">
        <f>'052'!O6</f>
        <v>2.1190171353359504</v>
      </c>
      <c r="Y6">
        <f>'060'!O6</f>
        <v>2.4454603240177391</v>
      </c>
      <c r="Z6">
        <f>'063'!O6</f>
        <v>1.9301338754389885</v>
      </c>
      <c r="AA6">
        <f>'070'!O6</f>
        <v>1.6853745028847029</v>
      </c>
      <c r="AB6">
        <f t="shared" si="0"/>
        <v>1.8504978876476461</v>
      </c>
      <c r="AC6">
        <f t="shared" si="1"/>
        <v>0.59682872887889837</v>
      </c>
      <c r="AD6">
        <v>26</v>
      </c>
      <c r="AE6">
        <v>1.96</v>
      </c>
      <c r="AF6">
        <f>AB6-AE6*(AC6/(AD6^0.5))</f>
        <v>1.6210843100992034</v>
      </c>
      <c r="AG6">
        <f t="shared" ref="AG6:AG22" si="2">AB6+AE6*(AC6/(AD6^0.5))</f>
        <v>2.0799114651960888</v>
      </c>
      <c r="AH6">
        <f t="shared" ref="AH6:AH22" si="3">AE6*(AC6/(AD6^0.5))</f>
        <v>0.22941357754844269</v>
      </c>
      <c r="AI6">
        <f t="shared" ref="AI6:AI22" si="4">AH6/AB6*100</f>
        <v>12.397397429081822</v>
      </c>
    </row>
    <row r="7" spans="1:35" x14ac:dyDescent="0.25">
      <c r="A7">
        <v>50</v>
      </c>
      <c r="B7">
        <f>'001'!O7</f>
        <v>3.6647916931048963</v>
      </c>
      <c r="C7">
        <f>'002'!O7</f>
        <v>2.6339401701110439</v>
      </c>
      <c r="D7">
        <f>'004'!O7</f>
        <v>3.2995378994153861</v>
      </c>
      <c r="E7">
        <f>'005'!O7</f>
        <v>1.8637599911039924</v>
      </c>
      <c r="F7">
        <f>'008'!O7</f>
        <v>1.3590274381459349</v>
      </c>
      <c r="G7">
        <f>'009'!O7</f>
        <v>2.5071647129779158</v>
      </c>
      <c r="H7">
        <f>'012'!O7</f>
        <v>3.0642078415200835</v>
      </c>
      <c r="I7">
        <f>'013'!O7</f>
        <v>3.7989386064162556</v>
      </c>
      <c r="J7">
        <f>'015'!O7</f>
        <v>3.7013838951589806</v>
      </c>
      <c r="K7">
        <f>'021a'!O7</f>
        <v>3.3617915180786446</v>
      </c>
      <c r="L7">
        <f>'021b'!O7</f>
        <v>1.9778808458545054</v>
      </c>
      <c r="M7">
        <f>'024'!O7</f>
        <v>4.5246730003640891</v>
      </c>
      <c r="N7">
        <f>'025'!O7</f>
        <v>0.53365763012952772</v>
      </c>
      <c r="O7">
        <f>'026'!O7</f>
        <v>2.5289256180511592</v>
      </c>
      <c r="P7">
        <f>'029'!O7</f>
        <v>2.2419111321964031</v>
      </c>
      <c r="Q7">
        <f>'032'!O7</f>
        <v>2.8046433253389025</v>
      </c>
      <c r="R7">
        <f>'033'!O7</f>
        <v>3.4772512321572902</v>
      </c>
      <c r="S7">
        <f>'037'!O7</f>
        <v>2.0464604020882309</v>
      </c>
      <c r="T7">
        <f>'038'!O7</f>
        <v>2.8279224449511413</v>
      </c>
      <c r="U7">
        <f>'042'!O7</f>
        <v>4.5793082023205232</v>
      </c>
      <c r="V7">
        <f>'045'!O7</f>
        <v>2.8906739316610324</v>
      </c>
      <c r="W7">
        <f>'046'!O7</f>
        <v>1.8856431658515627</v>
      </c>
      <c r="X7">
        <f>'052'!O7</f>
        <v>3.164828627308411</v>
      </c>
      <c r="Y7">
        <f>'060'!O7</f>
        <v>3.793853525693152</v>
      </c>
      <c r="Z7">
        <f>'063'!O7</f>
        <v>3.0545131893797772</v>
      </c>
      <c r="AA7">
        <f>'070'!O7</f>
        <v>2.6919621466057642</v>
      </c>
      <c r="AB7">
        <f t="shared" si="0"/>
        <v>2.8568712379224852</v>
      </c>
      <c r="AC7">
        <f t="shared" si="1"/>
        <v>0.91108126082963858</v>
      </c>
      <c r="AD7">
        <v>26</v>
      </c>
      <c r="AE7">
        <v>1.96</v>
      </c>
      <c r="AF7">
        <f t="shared" ref="AF7:AF22" si="5">AB7-AE7*(AC7/(AD7^0.5))</f>
        <v>2.5066628760078493</v>
      </c>
      <c r="AG7">
        <f t="shared" si="2"/>
        <v>3.2070795998371211</v>
      </c>
      <c r="AH7">
        <f t="shared" si="3"/>
        <v>0.35020836191463572</v>
      </c>
      <c r="AI7">
        <f t="shared" si="4"/>
        <v>12.258458038497633</v>
      </c>
    </row>
    <row r="8" spans="1:35" x14ac:dyDescent="0.25">
      <c r="A8">
        <v>70</v>
      </c>
      <c r="B8">
        <f>'001'!O8</f>
        <v>4.725444939192494</v>
      </c>
      <c r="C8">
        <f>'002'!O8</f>
        <v>3.3575377281652079</v>
      </c>
      <c r="D8">
        <f>'004'!O8</f>
        <v>4.3308899604680162</v>
      </c>
      <c r="E8">
        <f>'005'!O8</f>
        <v>2.196539984128925</v>
      </c>
      <c r="F8">
        <f>'008'!O8</f>
        <v>1.8770990115020498</v>
      </c>
      <c r="G8">
        <f>'009'!O8</f>
        <v>3.3546784060178965</v>
      </c>
      <c r="H8">
        <f>'012'!O8</f>
        <v>4.0014878144426129</v>
      </c>
      <c r="I8">
        <f>'013'!O8</f>
        <v>5.0490720138349028</v>
      </c>
      <c r="J8">
        <f>'015'!O8</f>
        <v>4.8297176002926294</v>
      </c>
      <c r="K8">
        <f>'021a'!O8</f>
        <v>4.4321676275523529</v>
      </c>
      <c r="L8">
        <f>'021b'!O8</f>
        <v>2.6126014966821018</v>
      </c>
      <c r="M8">
        <f>'024'!O8</f>
        <v>5.6251508262243251</v>
      </c>
      <c r="N8">
        <f>'025'!O8</f>
        <v>0.74557611074021235</v>
      </c>
      <c r="O8">
        <f>'026'!O8</f>
        <v>3.2700355884434207</v>
      </c>
      <c r="P8">
        <f>'029'!O8</f>
        <v>2.969710352129082</v>
      </c>
      <c r="Q8">
        <f>'032'!O8</f>
        <v>3.7244050300949261</v>
      </c>
      <c r="R8">
        <f>'033'!O8</f>
        <v>4.5824513707665062</v>
      </c>
      <c r="S8">
        <f>'037'!O8</f>
        <v>2.7737205763420723</v>
      </c>
      <c r="T8">
        <f>'038'!O8</f>
        <v>3.656580682650127</v>
      </c>
      <c r="U8">
        <f>'042'!O8</f>
        <v>6.0770407286092931</v>
      </c>
      <c r="V8">
        <f>'045'!O8</f>
        <v>3.8880796485321736</v>
      </c>
      <c r="W8">
        <f>'046'!O8</f>
        <v>2.3464194345955494</v>
      </c>
      <c r="X8">
        <f>'052'!O8</f>
        <v>4.0636205816856634</v>
      </c>
      <c r="Y8">
        <f>'060'!O8</f>
        <v>4.9667483011544151</v>
      </c>
      <c r="Z8">
        <f>'063'!O8</f>
        <v>4.0744848004022129</v>
      </c>
      <c r="AA8">
        <f>'070'!O8</f>
        <v>3.6022989967742105</v>
      </c>
      <c r="AB8">
        <f t="shared" si="0"/>
        <v>3.7359061389008992</v>
      </c>
      <c r="AC8">
        <f t="shared" si="1"/>
        <v>1.1822131994232246</v>
      </c>
      <c r="AD8">
        <v>26</v>
      </c>
      <c r="AE8">
        <v>1.96</v>
      </c>
      <c r="AF8">
        <f t="shared" si="5"/>
        <v>3.2814780150836484</v>
      </c>
      <c r="AG8">
        <f t="shared" si="2"/>
        <v>4.1903342627181503</v>
      </c>
      <c r="AH8">
        <f t="shared" si="3"/>
        <v>0.4544281238172509</v>
      </c>
      <c r="AI8">
        <f t="shared" si="4"/>
        <v>12.163799274436357</v>
      </c>
    </row>
    <row r="9" spans="1:35" x14ac:dyDescent="0.25">
      <c r="A9">
        <v>100</v>
      </c>
      <c r="B9">
        <f>'001'!O9</f>
        <v>6.0707209529295536</v>
      </c>
      <c r="C9">
        <f>'002'!O9</f>
        <v>4.2894269131945073</v>
      </c>
      <c r="D9">
        <f>'004'!O9</f>
        <v>5.6525022064005137</v>
      </c>
      <c r="E9">
        <f>'005'!O9</f>
        <v>2.6041715723730832</v>
      </c>
      <c r="F9">
        <f>'008'!O9</f>
        <v>2.615559422844612</v>
      </c>
      <c r="G9">
        <f>'009'!O9</f>
        <v>4.4703679272008436</v>
      </c>
      <c r="H9">
        <f>'012'!O9</f>
        <v>5.1799055187747856</v>
      </c>
      <c r="I9">
        <f>'013'!O9</f>
        <v>6.7286707533489141</v>
      </c>
      <c r="J9">
        <f>'015'!O9</f>
        <v>6.2648697340775881</v>
      </c>
      <c r="K9">
        <f>'021a'!O9</f>
        <v>5.7095096663724378</v>
      </c>
      <c r="L9">
        <f>'021b'!O9</f>
        <v>3.3798607756241004</v>
      </c>
      <c r="M9">
        <f>'024'!O9</f>
        <v>6.9276524499612071</v>
      </c>
      <c r="N9">
        <f>'025'!O9</f>
        <v>1.0614335491448155</v>
      </c>
      <c r="O9">
        <f>'026'!O9</f>
        <v>4.1883439540321437</v>
      </c>
      <c r="P9">
        <f>'029'!O9</f>
        <v>3.9283230891124665</v>
      </c>
      <c r="Q9">
        <f>'032'!O9</f>
        <v>4.9158338397409187</v>
      </c>
      <c r="R9">
        <f>'033'!O9</f>
        <v>6.0063121126474792</v>
      </c>
      <c r="S9">
        <f>'037'!O9</f>
        <v>3.7694983863902172</v>
      </c>
      <c r="T9">
        <f>'038'!O9</f>
        <v>4.6819736455032892</v>
      </c>
      <c r="U9">
        <f>'042'!O9</f>
        <v>7.9129101621072646</v>
      </c>
      <c r="V9">
        <f>'045'!O9</f>
        <v>5.2235814317217049</v>
      </c>
      <c r="W9">
        <f>'046'!O9</f>
        <v>2.8971527674683131</v>
      </c>
      <c r="X9">
        <f>'052'!O9</f>
        <v>5.2240007858721338</v>
      </c>
      <c r="Y9">
        <f>'060'!O9</f>
        <v>6.464562765852822</v>
      </c>
      <c r="Z9">
        <f>'063'!O9</f>
        <v>5.4412274191746723</v>
      </c>
      <c r="AA9">
        <f>'070'!O9</f>
        <v>4.8007933337357098</v>
      </c>
      <c r="AB9">
        <f t="shared" si="0"/>
        <v>4.8618909667540802</v>
      </c>
      <c r="AC9">
        <f t="shared" si="1"/>
        <v>1.5202859741956076</v>
      </c>
      <c r="AD9">
        <v>26</v>
      </c>
      <c r="AE9">
        <v>1.96</v>
      </c>
      <c r="AF9">
        <f t="shared" si="5"/>
        <v>4.277511852008578</v>
      </c>
      <c r="AG9">
        <f t="shared" si="2"/>
        <v>5.4462700814995824</v>
      </c>
      <c r="AH9">
        <f t="shared" si="3"/>
        <v>0.58437911474550186</v>
      </c>
      <c r="AI9">
        <f t="shared" si="4"/>
        <v>12.019584946300183</v>
      </c>
    </row>
    <row r="10" spans="1:35" x14ac:dyDescent="0.25">
      <c r="A10">
        <v>200</v>
      </c>
      <c r="E10">
        <f>'005'!O10</f>
        <v>3.5838226522506647</v>
      </c>
      <c r="F10">
        <f>'008'!O10</f>
        <v>4.6902560664535997</v>
      </c>
      <c r="G10">
        <f>'009'!O10</f>
        <v>7.1460086438904726</v>
      </c>
      <c r="H10">
        <f>'012'!O10</f>
        <v>7.8218065260520859</v>
      </c>
      <c r="J10">
        <f>'015'!O10</f>
        <v>9.6089373873185906</v>
      </c>
      <c r="M10">
        <f>'024'!O10</f>
        <v>9.6874580243915833</v>
      </c>
      <c r="N10">
        <f>'025'!O10</f>
        <v>2.0941547968293488</v>
      </c>
      <c r="O10">
        <f>'026'!O10</f>
        <v>6.2147034198342341</v>
      </c>
      <c r="P10">
        <f>'029'!O10</f>
        <v>6.3188251221707761</v>
      </c>
      <c r="Q10">
        <f>'032'!O10</f>
        <v>7.697629483693837</v>
      </c>
      <c r="R10">
        <f>'033'!O10</f>
        <v>9.361275268478277</v>
      </c>
      <c r="S10">
        <f>'037'!O10</f>
        <v>6.3926334968113787</v>
      </c>
      <c r="T10">
        <f>'038'!O10</f>
        <v>6.9355406557365633</v>
      </c>
      <c r="V10">
        <f>'045'!O10</f>
        <v>8.5612306813734182</v>
      </c>
      <c r="W10">
        <f>'046'!O10</f>
        <v>4.0909331568788536</v>
      </c>
      <c r="Y10">
        <f>'060'!O10</f>
        <v>9.9655735317464025</v>
      </c>
      <c r="AA10">
        <f>'070'!O10</f>
        <v>7.6746578778825922</v>
      </c>
      <c r="AB10">
        <f t="shared" si="0"/>
        <v>6.9320851053995698</v>
      </c>
      <c r="AC10">
        <f t="shared" si="1"/>
        <v>2.2147328544773992</v>
      </c>
      <c r="AD10">
        <v>17</v>
      </c>
      <c r="AE10">
        <v>1.96</v>
      </c>
      <c r="AF10">
        <f t="shared" si="5"/>
        <v>5.8792679357871815</v>
      </c>
      <c r="AG10">
        <f t="shared" si="2"/>
        <v>7.984902275011958</v>
      </c>
      <c r="AH10">
        <f t="shared" si="3"/>
        <v>1.0528171696123887</v>
      </c>
      <c r="AI10">
        <f t="shared" si="4"/>
        <v>15.187597290061019</v>
      </c>
    </row>
    <row r="11" spans="1:35" x14ac:dyDescent="0.25">
      <c r="A11">
        <v>300</v>
      </c>
      <c r="E11">
        <f>'005'!O11</f>
        <v>4.2896675608767785</v>
      </c>
      <c r="F11">
        <f>'008'!O11</f>
        <v>6.1947010539739944</v>
      </c>
      <c r="G11">
        <f>'009'!O11</f>
        <v>8.7932358059979219</v>
      </c>
      <c r="H11">
        <f>'012'!O11</f>
        <v>9.372410941278428</v>
      </c>
      <c r="J11">
        <f>'015'!O11</f>
        <v>11.703886432147531</v>
      </c>
      <c r="M11">
        <f>'024'!O11</f>
        <v>11.302757986480755</v>
      </c>
      <c r="N11">
        <f>'025'!O11</f>
        <v>3.0920984494542294</v>
      </c>
      <c r="O11">
        <f>'026'!O11</f>
        <v>7.3991715206224429</v>
      </c>
      <c r="P11">
        <f>'029'!O11</f>
        <v>7.9414464599652277</v>
      </c>
      <c r="Q11">
        <f>'032'!O11</f>
        <v>9.370598860661655</v>
      </c>
      <c r="R11">
        <f>'033'!O11</f>
        <v>11.454943429166169</v>
      </c>
      <c r="S11">
        <f>'037'!O11</f>
        <v>8.2321344270650183</v>
      </c>
      <c r="T11">
        <f>'038'!O11</f>
        <v>8.2444069181824009</v>
      </c>
      <c r="V11">
        <f>'045'!O11</f>
        <v>10.738847395828509</v>
      </c>
      <c r="W11">
        <f>'046'!O11</f>
        <v>4.8120883619076897</v>
      </c>
      <c r="Y11">
        <f>'060'!O11</f>
        <v>12.154681896617939</v>
      </c>
      <c r="AA11">
        <f>'070'!O11</f>
        <v>9.4429009953406151</v>
      </c>
      <c r="AB11">
        <f t="shared" si="0"/>
        <v>8.502351676209841</v>
      </c>
      <c r="AC11">
        <f t="shared" si="1"/>
        <v>2.6038822433031097</v>
      </c>
      <c r="AD11">
        <v>17</v>
      </c>
      <c r="AE11">
        <v>1.96</v>
      </c>
      <c r="AF11">
        <f t="shared" si="5"/>
        <v>7.2645446297048046</v>
      </c>
      <c r="AG11">
        <f t="shared" si="2"/>
        <v>9.7401587227148774</v>
      </c>
      <c r="AH11">
        <f t="shared" si="3"/>
        <v>1.2378070465050359</v>
      </c>
      <c r="AI11">
        <f t="shared" si="4"/>
        <v>14.558407998677641</v>
      </c>
    </row>
    <row r="12" spans="1:35" x14ac:dyDescent="0.25">
      <c r="A12">
        <v>400</v>
      </c>
      <c r="E12">
        <f>'005'!O12</f>
        <v>4.8580978191023085</v>
      </c>
      <c r="F12">
        <f>'008'!O12</f>
        <v>7.2582557077265086</v>
      </c>
      <c r="G12">
        <f>'009'!O12</f>
        <v>9.8718258572528406</v>
      </c>
      <c r="H12">
        <f>'012'!O12</f>
        <v>10.379505565796892</v>
      </c>
      <c r="J12">
        <f>'015'!O12</f>
        <v>13.143320625330277</v>
      </c>
      <c r="M12">
        <f>'024'!O12</f>
        <v>12.391212645267249</v>
      </c>
      <c r="N12">
        <f>'025'!O12</f>
        <v>4.0525381968702483</v>
      </c>
      <c r="O12">
        <f>'026'!O12</f>
        <v>8.1736927135072257</v>
      </c>
      <c r="P12">
        <f>'029'!O12</f>
        <v>9.1191358685220347</v>
      </c>
      <c r="Q12">
        <f>'032'!O12</f>
        <v>10.456499411913008</v>
      </c>
      <c r="R12">
        <f>'033'!O12</f>
        <v>12.873356294906701</v>
      </c>
      <c r="S12">
        <f>'037'!O12</f>
        <v>9.5632062590669982</v>
      </c>
      <c r="T12">
        <f>'038'!O12</f>
        <v>9.0957702250765067</v>
      </c>
      <c r="V12">
        <f>'045'!O12</f>
        <v>12.229724622307112</v>
      </c>
      <c r="W12">
        <f>'046'!O12</f>
        <v>5.3099534063980807</v>
      </c>
      <c r="Y12">
        <f>'060'!O12</f>
        <v>13.651328030497737</v>
      </c>
      <c r="AA12">
        <f>'070'!O12</f>
        <v>10.599924482982905</v>
      </c>
      <c r="AB12">
        <f t="shared" si="0"/>
        <v>9.5898439842661549</v>
      </c>
      <c r="AC12">
        <f t="shared" si="1"/>
        <v>2.8333329468081336</v>
      </c>
      <c r="AD12">
        <v>17</v>
      </c>
      <c r="AE12">
        <v>1.96</v>
      </c>
      <c r="AF12">
        <f t="shared" si="5"/>
        <v>8.2429629969734695</v>
      </c>
      <c r="AG12">
        <f t="shared" si="2"/>
        <v>10.93672497155884</v>
      </c>
      <c r="AH12">
        <f t="shared" si="3"/>
        <v>1.3468809872926859</v>
      </c>
      <c r="AI12">
        <f t="shared" si="4"/>
        <v>14.04486860789898</v>
      </c>
    </row>
    <row r="13" spans="1:35" x14ac:dyDescent="0.25">
      <c r="A13">
        <v>500</v>
      </c>
      <c r="E13">
        <f>'005'!O13</f>
        <v>5.3409060361660305</v>
      </c>
      <c r="F13">
        <f>'008'!O13</f>
        <v>8.0139866070460108</v>
      </c>
      <c r="G13">
        <f>'009'!O13</f>
        <v>10.61816600066097</v>
      </c>
      <c r="H13">
        <f>'012'!O13</f>
        <v>11.081437846197755</v>
      </c>
      <c r="J13">
        <f>'015'!O13</f>
        <v>14.194831620326791</v>
      </c>
      <c r="M13">
        <f>'024'!O13</f>
        <v>13.18515466791303</v>
      </c>
      <c r="N13">
        <f>'025'!O13</f>
        <v>4.9743076238692172</v>
      </c>
      <c r="O13">
        <f>'026'!O13</f>
        <v>8.718753561886647</v>
      </c>
      <c r="P13">
        <f>'029'!O13</f>
        <v>10.014608485575394</v>
      </c>
      <c r="Q13">
        <f>'032'!O13</f>
        <v>11.206270856670839</v>
      </c>
      <c r="R13">
        <f>'033'!O13</f>
        <v>13.892773832270606</v>
      </c>
      <c r="S13">
        <f>'037'!O13</f>
        <v>10.557601195940952</v>
      </c>
      <c r="T13">
        <f>'038'!O13</f>
        <v>9.6923451989057181</v>
      </c>
      <c r="V13">
        <f>'045'!O13</f>
        <v>13.297153263877625</v>
      </c>
      <c r="W13">
        <f>'046'!O13</f>
        <v>5.6802122459070548</v>
      </c>
      <c r="Y13">
        <f>'060'!O13</f>
        <v>14.738566184138339</v>
      </c>
      <c r="AA13">
        <f>'070'!O13</f>
        <v>11.400008244131737</v>
      </c>
      <c r="AB13">
        <f t="shared" si="0"/>
        <v>10.388651968910864</v>
      </c>
      <c r="AC13">
        <f t="shared" si="1"/>
        <v>2.9727840543504951</v>
      </c>
      <c r="AD13">
        <v>17</v>
      </c>
      <c r="AE13">
        <v>1.96</v>
      </c>
      <c r="AF13">
        <f t="shared" si="5"/>
        <v>8.9754801330197793</v>
      </c>
      <c r="AG13">
        <f t="shared" si="2"/>
        <v>11.801823804801948</v>
      </c>
      <c r="AH13">
        <f t="shared" si="3"/>
        <v>1.4131718358910852</v>
      </c>
      <c r="AI13">
        <f t="shared" si="4"/>
        <v>13.603033773006842</v>
      </c>
    </row>
    <row r="14" spans="1:35" x14ac:dyDescent="0.25">
      <c r="A14">
        <v>600</v>
      </c>
      <c r="E14">
        <f>'005'!O14</f>
        <v>5.7641947819858084</v>
      </c>
      <c r="F14">
        <f>'008'!O14</f>
        <v>8.5606497481797241</v>
      </c>
      <c r="G14">
        <f>'009'!O14</f>
        <v>11.158433277569735</v>
      </c>
      <c r="H14">
        <f>'012'!O14</f>
        <v>11.596432400348249</v>
      </c>
      <c r="J14">
        <f>'015'!O14</f>
        <v>14.997364519591539</v>
      </c>
      <c r="M14">
        <f>'024'!O14</f>
        <v>13.795000740966769</v>
      </c>
      <c r="N14">
        <f>'025'!O14</f>
        <v>5.8571851199409908</v>
      </c>
      <c r="O14">
        <f>'026'!O14</f>
        <v>9.1227281966070173</v>
      </c>
      <c r="P14">
        <f>'029'!O14</f>
        <v>10.719357072555562</v>
      </c>
      <c r="Q14">
        <f>'032'!O14</f>
        <v>11.749533294272249</v>
      </c>
      <c r="R14">
        <f>'033'!O14</f>
        <v>14.658367111147152</v>
      </c>
      <c r="S14">
        <f>'037'!O14</f>
        <v>11.321856392535226</v>
      </c>
      <c r="T14">
        <f>'038'!O14</f>
        <v>10.13293553397353</v>
      </c>
      <c r="V14">
        <f>'045'!O14</f>
        <v>14.090721899846798</v>
      </c>
      <c r="W14">
        <f>'046'!O14</f>
        <v>5.9692133869023429</v>
      </c>
      <c r="Y14">
        <f>'060'!O14</f>
        <v>15.563866154543229</v>
      </c>
      <c r="AA14">
        <f>'070'!O14</f>
        <v>11.978837306385897</v>
      </c>
      <c r="AB14">
        <f t="shared" si="0"/>
        <v>11.00215746690305</v>
      </c>
      <c r="AC14">
        <f t="shared" si="1"/>
        <v>3.0586085022292853</v>
      </c>
      <c r="AD14">
        <v>17</v>
      </c>
      <c r="AE14">
        <v>1.96</v>
      </c>
      <c r="AF14">
        <f t="shared" si="5"/>
        <v>9.5481872782369912</v>
      </c>
      <c r="AG14">
        <f t="shared" si="2"/>
        <v>12.456127655569109</v>
      </c>
      <c r="AH14">
        <f t="shared" si="3"/>
        <v>1.453970188666059</v>
      </c>
      <c r="AI14">
        <f>AH14/AB14*100</f>
        <v>13.215318841235698</v>
      </c>
    </row>
    <row r="15" spans="1:35" x14ac:dyDescent="0.25">
      <c r="A15">
        <v>700</v>
      </c>
      <c r="E15">
        <f>'005'!O15</f>
        <v>6.1432307862974422</v>
      </c>
      <c r="F15">
        <f>'008'!O15</f>
        <v>8.9648349984107636</v>
      </c>
      <c r="G15">
        <f>'009'!O15</f>
        <v>11.564039056336199</v>
      </c>
      <c r="H15">
        <f>'012'!O15</f>
        <v>11.989217719655597</v>
      </c>
      <c r="J15">
        <f>'015'!O15</f>
        <v>15.630398863030127</v>
      </c>
      <c r="M15">
        <f>'024'!O15</f>
        <v>14.280928968920854</v>
      </c>
      <c r="N15">
        <f>'025'!O15</f>
        <v>6.7015680656450298</v>
      </c>
      <c r="O15">
        <f>'026'!O15</f>
        <v>9.4338849464263212</v>
      </c>
      <c r="P15">
        <f>'029'!O15</f>
        <v>11.288961655341915</v>
      </c>
      <c r="Q15">
        <f>'032'!O15</f>
        <v>12.158389081786845</v>
      </c>
      <c r="R15">
        <f>'033'!O15</f>
        <v>15.253131163871519</v>
      </c>
      <c r="S15">
        <f>'037'!O15</f>
        <v>11.923736628566848</v>
      </c>
      <c r="T15">
        <f>'038'!O15</f>
        <v>10.471282613816667</v>
      </c>
      <c r="V15">
        <f>'045'!O15</f>
        <v>14.699326340331881</v>
      </c>
      <c r="W15">
        <f>'046'!O15</f>
        <v>6.2026465691317618</v>
      </c>
      <c r="Y15">
        <f>'060'!O15</f>
        <v>16.211542687488276</v>
      </c>
      <c r="AA15">
        <f>'070'!O15</f>
        <v>12.413166393491002</v>
      </c>
      <c r="AB15">
        <f t="shared" si="0"/>
        <v>11.490016855208767</v>
      </c>
      <c r="AC15">
        <f t="shared" si="1"/>
        <v>3.1114899843973216</v>
      </c>
      <c r="AD15">
        <v>17</v>
      </c>
      <c r="AE15">
        <v>1.96</v>
      </c>
      <c r="AF15">
        <f t="shared" si="5"/>
        <v>10.010908405614982</v>
      </c>
      <c r="AG15">
        <f t="shared" si="2"/>
        <v>12.969125304802551</v>
      </c>
      <c r="AH15">
        <f t="shared" si="3"/>
        <v>1.479108449593785</v>
      </c>
      <c r="AI15">
        <f t="shared" si="4"/>
        <v>12.872987639902906</v>
      </c>
    </row>
    <row r="16" spans="1:35" x14ac:dyDescent="0.25">
      <c r="A16">
        <v>800</v>
      </c>
      <c r="E16">
        <f>'005'!O16</f>
        <v>6.487822256099169</v>
      </c>
      <c r="F16">
        <f>'008'!O16</f>
        <v>9.270353163922346</v>
      </c>
      <c r="G16">
        <f>'009'!O16</f>
        <v>11.877711053363429</v>
      </c>
      <c r="H16">
        <f>'012'!O16</f>
        <v>12.29800481769246</v>
      </c>
      <c r="J16">
        <f>'015'!O16</f>
        <v>16.14274812468819</v>
      </c>
      <c r="M16">
        <f>'024'!O16</f>
        <v>14.678896983130022</v>
      </c>
      <c r="N16">
        <f>'025'!O16</f>
        <v>7.5082702126517908</v>
      </c>
      <c r="O16">
        <f>'026'!O16</f>
        <v>9.6807809199780461</v>
      </c>
      <c r="P16">
        <f>'029'!O16</f>
        <v>11.759207378154693</v>
      </c>
      <c r="Q16">
        <f>'032'!O16</f>
        <v>12.475581222699574</v>
      </c>
      <c r="R16">
        <f>'033'!O16</f>
        <v>15.72773534710595</v>
      </c>
      <c r="S16">
        <f>'037'!O16</f>
        <v>12.407711923867744</v>
      </c>
      <c r="T16">
        <f>'038'!O16</f>
        <v>10.739066128683149</v>
      </c>
      <c r="V16">
        <f>'045'!O16</f>
        <v>15.178255197216334</v>
      </c>
      <c r="W16">
        <f>'046'!O16</f>
        <v>6.3960914195399745</v>
      </c>
      <c r="Y16">
        <f>'060'!O16</f>
        <v>16.733268040368792</v>
      </c>
      <c r="AA16">
        <f>'070'!O16</f>
        <v>12.748896395094576</v>
      </c>
      <c r="AB16">
        <f t="shared" si="0"/>
        <v>11.888847093191544</v>
      </c>
      <c r="AC16">
        <f t="shared" si="1"/>
        <v>3.1438847203166369</v>
      </c>
      <c r="AD16">
        <v>17</v>
      </c>
      <c r="AE16">
        <v>1.96</v>
      </c>
      <c r="AF16">
        <f t="shared" si="5"/>
        <v>10.394339163650566</v>
      </c>
      <c r="AG16">
        <f t="shared" si="2"/>
        <v>13.383355022732522</v>
      </c>
      <c r="AH16">
        <f t="shared" si="3"/>
        <v>1.4945079295409778</v>
      </c>
      <c r="AI16">
        <f t="shared" si="4"/>
        <v>12.570671637259482</v>
      </c>
    </row>
    <row r="17" spans="1:35" x14ac:dyDescent="0.25">
      <c r="A17">
        <v>900</v>
      </c>
      <c r="E17">
        <f>'005'!O17</f>
        <v>6.8046949402575381</v>
      </c>
      <c r="F17">
        <f>'008'!O17</f>
        <v>9.5061281863281764</v>
      </c>
      <c r="G17">
        <f>'009'!O17</f>
        <v>12.12628505753568</v>
      </c>
      <c r="H17">
        <f>'012'!O17</f>
        <v>12.546719783257974</v>
      </c>
      <c r="J17">
        <f>'015'!O17</f>
        <v>16.566075521002968</v>
      </c>
      <c r="M17">
        <f>'024'!O17</f>
        <v>15.011871719445198</v>
      </c>
      <c r="N17">
        <f>'025'!O17</f>
        <v>8.2783850053063617</v>
      </c>
      <c r="O17">
        <f>'026'!O17</f>
        <v>9.8813756516222266</v>
      </c>
      <c r="P17">
        <f>'029'!O17</f>
        <v>12.154208844939307</v>
      </c>
      <c r="Q17">
        <f>'032'!O17</f>
        <v>12.727826714280218</v>
      </c>
      <c r="R17">
        <f>'033'!O17</f>
        <v>16.114772188470337</v>
      </c>
      <c r="S17">
        <f>'037'!O17</f>
        <v>12.803873268511195</v>
      </c>
      <c r="T17">
        <f>'038'!O17</f>
        <v>10.956146057971665</v>
      </c>
      <c r="V17">
        <f>'045'!O17</f>
        <v>15.563337139893704</v>
      </c>
      <c r="W17">
        <f>'046'!O17</f>
        <v>6.5596306792481158</v>
      </c>
      <c r="Y17">
        <f>'060'!O17</f>
        <v>17.162463614419956</v>
      </c>
      <c r="AA17">
        <f>'070'!O17</f>
        <v>13.014841625020829</v>
      </c>
      <c r="AB17">
        <f t="shared" si="0"/>
        <v>12.222272705735968</v>
      </c>
      <c r="AC17">
        <f t="shared" si="1"/>
        <v>3.1635942686871212</v>
      </c>
      <c r="AD17">
        <v>17</v>
      </c>
      <c r="AE17">
        <v>1.96</v>
      </c>
      <c r="AF17">
        <f t="shared" si="5"/>
        <v>10.71839545163388</v>
      </c>
      <c r="AG17">
        <f t="shared" si="2"/>
        <v>13.726149959838056</v>
      </c>
      <c r="AH17">
        <f t="shared" si="3"/>
        <v>1.5038772541020877</v>
      </c>
      <c r="AI17">
        <f t="shared" si="4"/>
        <v>12.30439943789105</v>
      </c>
    </row>
    <row r="18" spans="1:35" x14ac:dyDescent="0.25">
      <c r="A18">
        <v>1000</v>
      </c>
      <c r="E18">
        <f>'005'!O18</f>
        <v>7.0986880312634897</v>
      </c>
      <c r="F18">
        <f>'008'!O18</f>
        <v>9.6915430823404698</v>
      </c>
      <c r="G18">
        <f>'009'!O18</f>
        <v>12.32732889769119</v>
      </c>
      <c r="H18">
        <f>'012'!O18</f>
        <v>12.751068746739117</v>
      </c>
      <c r="J18">
        <f>'015'!O18</f>
        <v>16.921830895457379</v>
      </c>
      <c r="M18">
        <f>'024'!O18</f>
        <v>15.295287376323193</v>
      </c>
      <c r="N18">
        <f>'025'!O18</f>
        <v>9.0131892023970011</v>
      </c>
      <c r="O18">
        <f>'026'!O18</f>
        <v>10.04752211494478</v>
      </c>
      <c r="P18">
        <f>'029'!O18</f>
        <v>12.490825241721165</v>
      </c>
      <c r="Q18">
        <f>'032'!O18</f>
        <v>12.932577977680994</v>
      </c>
      <c r="R18">
        <f>'033'!O18</f>
        <v>16.436114341560732</v>
      </c>
      <c r="S18">
        <f>'037'!O18</f>
        <v>13.133163147055981</v>
      </c>
      <c r="T18">
        <f>'038'!O18</f>
        <v>11.135592940365861</v>
      </c>
      <c r="V18">
        <f>'045'!O18</f>
        <v>15.878639309026095</v>
      </c>
      <c r="W18">
        <f>'046'!O18</f>
        <v>6.7001201798903187</v>
      </c>
      <c r="Y18">
        <f>'060'!O18</f>
        <v>17.52169857121622</v>
      </c>
      <c r="AA18">
        <f>'070'!O18</f>
        <v>13.229856361352381</v>
      </c>
      <c r="AB18">
        <f t="shared" si="0"/>
        <v>12.506179201001549</v>
      </c>
      <c r="AC18">
        <f t="shared" si="1"/>
        <v>3.1756350250356982</v>
      </c>
      <c r="AD18">
        <v>17</v>
      </c>
      <c r="AE18">
        <v>1.96</v>
      </c>
      <c r="AF18">
        <f t="shared" si="5"/>
        <v>10.996578134660314</v>
      </c>
      <c r="AG18">
        <f t="shared" si="2"/>
        <v>14.015780267342784</v>
      </c>
      <c r="AH18">
        <f t="shared" si="3"/>
        <v>1.5096010663412356</v>
      </c>
      <c r="AI18">
        <f t="shared" si="4"/>
        <v>12.07084147826972</v>
      </c>
    </row>
    <row r="19" spans="1:35" x14ac:dyDescent="0.25">
      <c r="A19">
        <v>1500</v>
      </c>
      <c r="E19">
        <f>'005'!O19</f>
        <v>8.3272749319371311</v>
      </c>
      <c r="F19">
        <f>'008'!O19</f>
        <v>10.211346358803306</v>
      </c>
      <c r="H19">
        <f>'012'!O19</f>
        <v>13.391621314810079</v>
      </c>
      <c r="J19">
        <f>'015'!O19</f>
        <v>18.093027205318819</v>
      </c>
      <c r="N19">
        <f>'025'!O19</f>
        <v>12.20769657912116</v>
      </c>
      <c r="P19">
        <f>'029'!O19</f>
        <v>13.630713729288125</v>
      </c>
      <c r="Q19">
        <f>'032'!O19</f>
        <v>13.556172327906356</v>
      </c>
      <c r="R19">
        <f>'033'!O19</f>
        <v>17.464723342376313</v>
      </c>
      <c r="S19">
        <f>'037'!O19</f>
        <v>14.181888022662267</v>
      </c>
      <c r="T19">
        <f>'038'!O19</f>
        <v>11.706306243996494</v>
      </c>
      <c r="W19">
        <f>'046'!O19</f>
        <v>7.1884515666069833</v>
      </c>
      <c r="Y19">
        <f>'060'!O19</f>
        <v>18.693327800557448</v>
      </c>
      <c r="AB19">
        <f t="shared" si="0"/>
        <v>13.221045785282039</v>
      </c>
      <c r="AC19">
        <f t="shared" si="1"/>
        <v>3.483821098572994</v>
      </c>
      <c r="AD19">
        <v>12</v>
      </c>
      <c r="AE19">
        <v>1.96</v>
      </c>
      <c r="AF19">
        <f t="shared" si="5"/>
        <v>11.249888437193814</v>
      </c>
      <c r="AG19">
        <f t="shared" si="2"/>
        <v>15.192203133370263</v>
      </c>
      <c r="AH19">
        <f t="shared" si="3"/>
        <v>1.9711573480882238</v>
      </c>
      <c r="AI19">
        <f t="shared" si="4"/>
        <v>14.909239254602385</v>
      </c>
    </row>
    <row r="20" spans="1:35" x14ac:dyDescent="0.25">
      <c r="A20">
        <v>2000</v>
      </c>
      <c r="E20">
        <f>'005'!O20</f>
        <v>9.2978550848942643</v>
      </c>
      <c r="F20">
        <f>'008'!O20</f>
        <v>10.436244274559403</v>
      </c>
      <c r="J20">
        <f>'015'!O20</f>
        <v>18.746462941214883</v>
      </c>
      <c r="R20">
        <f>'033'!O20</f>
        <v>18.015224395790533</v>
      </c>
      <c r="S20">
        <f>'037'!O20</f>
        <v>14.732573026350659</v>
      </c>
      <c r="T20">
        <f>'038'!O20</f>
        <v>12.010473844760309</v>
      </c>
      <c r="W20">
        <f>'046'!O20</f>
        <v>7.4848439720141284</v>
      </c>
      <c r="Y20">
        <f>'060'!O20</f>
        <v>19.338026709154953</v>
      </c>
      <c r="AB20">
        <f t="shared" si="0"/>
        <v>13.757713031092393</v>
      </c>
      <c r="AC20">
        <f t="shared" si="1"/>
        <v>4.3073846480447822</v>
      </c>
      <c r="AD20">
        <v>8</v>
      </c>
      <c r="AE20">
        <v>1.96</v>
      </c>
      <c r="AF20">
        <f t="shared" si="5"/>
        <v>10.772847755157324</v>
      </c>
      <c r="AG20">
        <f t="shared" si="2"/>
        <v>16.742578307027465</v>
      </c>
      <c r="AH20">
        <f t="shared" si="3"/>
        <v>2.98486527593507</v>
      </c>
      <c r="AI20">
        <f t="shared" si="4"/>
        <v>21.695940809270279</v>
      </c>
    </row>
    <row r="21" spans="1:35" x14ac:dyDescent="0.25">
      <c r="A21">
        <v>3000</v>
      </c>
      <c r="R21">
        <f>'033'!O21</f>
        <v>18.58733657935402</v>
      </c>
      <c r="S21">
        <f>'037'!O21</f>
        <v>15.287661474524089</v>
      </c>
      <c r="T21">
        <f>'038'!O21</f>
        <v>12.327034408253454</v>
      </c>
      <c r="AB21">
        <f t="shared" si="0"/>
        <v>15.400677487377187</v>
      </c>
      <c r="AC21">
        <f>_xlfn.STDEV.P(B21:AA21)</f>
        <v>2.5570067504463809</v>
      </c>
      <c r="AD21">
        <v>3</v>
      </c>
      <c r="AE21">
        <v>1.96</v>
      </c>
      <c r="AF21">
        <f t="shared" si="5"/>
        <v>12.507151957424966</v>
      </c>
      <c r="AG21">
        <f t="shared" si="2"/>
        <v>18.294203017329409</v>
      </c>
      <c r="AH21">
        <f t="shared" si="3"/>
        <v>2.8935255299522202</v>
      </c>
      <c r="AI21">
        <f t="shared" si="4"/>
        <v>18.788300270061704</v>
      </c>
    </row>
    <row r="22" spans="1:35" x14ac:dyDescent="0.25">
      <c r="A22">
        <v>4000</v>
      </c>
      <c r="R22">
        <f>'033'!O22</f>
        <v>18.879579280154552</v>
      </c>
      <c r="S22">
        <f>'037'!O22</f>
        <v>15.560238282995391</v>
      </c>
      <c r="T22">
        <f>'038'!O22</f>
        <v>12.489587290929478</v>
      </c>
      <c r="AB22">
        <f t="shared" si="0"/>
        <v>15.643134951359807</v>
      </c>
      <c r="AC22">
        <f t="shared" si="1"/>
        <v>2.6093617736667016</v>
      </c>
      <c r="AD22">
        <v>3</v>
      </c>
      <c r="AE22">
        <v>1.96</v>
      </c>
      <c r="AF22">
        <f t="shared" si="5"/>
        <v>12.690364135378211</v>
      </c>
      <c r="AG22">
        <f t="shared" si="2"/>
        <v>18.595905767341403</v>
      </c>
      <c r="AH22">
        <f t="shared" si="3"/>
        <v>2.9527708159815953</v>
      </c>
      <c r="AI22">
        <f t="shared" si="4"/>
        <v>18.875825243231827</v>
      </c>
    </row>
    <row r="23" spans="1:35" x14ac:dyDescent="0.25">
      <c r="E23" t="s">
        <v>244</v>
      </c>
    </row>
    <row r="24" spans="1:35" x14ac:dyDescent="0.25">
      <c r="AI24" s="1"/>
    </row>
    <row r="25" spans="1:35" ht="15.75" thickBot="1" x14ac:dyDescent="0.3">
      <c r="A25" s="22" t="s">
        <v>208</v>
      </c>
    </row>
    <row r="26" spans="1:35" x14ac:dyDescent="0.25">
      <c r="A26" s="25">
        <f>$A$5</f>
        <v>10</v>
      </c>
      <c r="B26" s="26">
        <f t="shared" ref="B26:AA26" si="6">IF(OR(B$5&gt;$F28,B$5&lt;$E28),1,0)</f>
        <v>0</v>
      </c>
      <c r="C26" s="26">
        <f t="shared" si="6"/>
        <v>0</v>
      </c>
      <c r="D26" s="26">
        <f t="shared" si="6"/>
        <v>0</v>
      </c>
      <c r="E26" s="26">
        <f t="shared" si="6"/>
        <v>0</v>
      </c>
      <c r="F26" s="26">
        <f t="shared" si="6"/>
        <v>0</v>
      </c>
      <c r="G26" s="26">
        <f t="shared" si="6"/>
        <v>0</v>
      </c>
      <c r="H26" s="26">
        <f t="shared" si="6"/>
        <v>0</v>
      </c>
      <c r="I26" s="26">
        <f t="shared" si="6"/>
        <v>0</v>
      </c>
      <c r="J26" s="26">
        <f t="shared" si="6"/>
        <v>0</v>
      </c>
      <c r="K26" s="26">
        <f t="shared" si="6"/>
        <v>0</v>
      </c>
      <c r="L26" s="26">
        <f t="shared" si="6"/>
        <v>0</v>
      </c>
      <c r="M26" s="26">
        <f t="shared" si="6"/>
        <v>1</v>
      </c>
      <c r="N26" s="26">
        <f t="shared" si="6"/>
        <v>1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</row>
    <row r="27" spans="1:35" x14ac:dyDescent="0.25">
      <c r="A27" s="27"/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35" ht="15.75" thickBot="1" x14ac:dyDescent="0.3">
      <c r="A28" s="28"/>
      <c r="B28" s="29">
        <f>QUARTILE($B$5:$AA$5,1)</f>
        <v>0.55281503911232377</v>
      </c>
      <c r="C28" s="29">
        <f>QUARTILE($B$5:$AA$5,3)</f>
        <v>0.82646973539798252</v>
      </c>
      <c r="D28" s="29">
        <f>$C28-$B28</f>
        <v>0.27365469628565875</v>
      </c>
      <c r="E28" s="29">
        <f>$B28-1.5*$D28</f>
        <v>0.14233299468383565</v>
      </c>
      <c r="F28" s="29">
        <f>$C28+1.5*$D28</f>
        <v>1.2369517798264706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35" x14ac:dyDescent="0.25">
      <c r="A29" s="25">
        <f>$A$6</f>
        <v>30</v>
      </c>
      <c r="B29" s="26">
        <f t="shared" ref="B29:AA29" si="7">IF(OR(B$6&gt;$F31,B$6&lt;$E31),1,0)</f>
        <v>0</v>
      </c>
      <c r="C29" s="26">
        <f t="shared" si="7"/>
        <v>0</v>
      </c>
      <c r="D29" s="26">
        <f t="shared" si="7"/>
        <v>0</v>
      </c>
      <c r="E29" s="26">
        <f t="shared" si="7"/>
        <v>0</v>
      </c>
      <c r="F29" s="26">
        <f t="shared" si="7"/>
        <v>0</v>
      </c>
      <c r="G29" s="26">
        <f t="shared" si="7"/>
        <v>0</v>
      </c>
      <c r="H29" s="26">
        <f t="shared" si="7"/>
        <v>0</v>
      </c>
      <c r="I29" s="26">
        <f t="shared" si="7"/>
        <v>0</v>
      </c>
      <c r="J29" s="26">
        <f t="shared" si="7"/>
        <v>0</v>
      </c>
      <c r="K29" s="26">
        <f t="shared" si="7"/>
        <v>0</v>
      </c>
      <c r="L29" s="26">
        <f t="shared" si="7"/>
        <v>0</v>
      </c>
      <c r="M29" s="26">
        <f t="shared" si="7"/>
        <v>0</v>
      </c>
      <c r="N29" s="26">
        <f t="shared" si="7"/>
        <v>1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  <c r="T29" s="26">
        <f t="shared" si="7"/>
        <v>0</v>
      </c>
      <c r="U29" s="26">
        <f t="shared" si="7"/>
        <v>0</v>
      </c>
      <c r="V29" s="26">
        <f t="shared" si="7"/>
        <v>0</v>
      </c>
      <c r="W29" s="26">
        <f t="shared" si="7"/>
        <v>0</v>
      </c>
      <c r="X29" s="26">
        <f t="shared" si="7"/>
        <v>0</v>
      </c>
      <c r="Y29" s="26">
        <f t="shared" si="7"/>
        <v>0</v>
      </c>
      <c r="Z29" s="26">
        <f t="shared" si="7"/>
        <v>0</v>
      </c>
      <c r="AA29" s="26">
        <f t="shared" si="7"/>
        <v>0</v>
      </c>
    </row>
    <row r="30" spans="1:35" x14ac:dyDescent="0.25">
      <c r="A30" s="27"/>
      <c r="B30" t="s">
        <v>239</v>
      </c>
      <c r="C30" t="s">
        <v>240</v>
      </c>
      <c r="D30" t="s">
        <v>241</v>
      </c>
      <c r="E30" t="s">
        <v>242</v>
      </c>
      <c r="F30" t="s">
        <v>243</v>
      </c>
    </row>
    <row r="31" spans="1:35" ht="15.75" thickBot="1" x14ac:dyDescent="0.3">
      <c r="A31" s="28"/>
      <c r="B31" s="29">
        <f>QUARTILE($B$6:$AA$6,1)</f>
        <v>1.4742714323772141</v>
      </c>
      <c r="C31" s="29">
        <f>QUARTILE($B$6:$AA$6,3)</f>
        <v>2.1956573895141545</v>
      </c>
      <c r="D31" s="29">
        <f>$C31-$B31</f>
        <v>0.72138595713694031</v>
      </c>
      <c r="E31" s="29">
        <f>$B31-1.5*$D31</f>
        <v>0.39219249667180356</v>
      </c>
      <c r="F31" s="29">
        <f>$C31+1.5*$D31</f>
        <v>3.277736325219565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35" x14ac:dyDescent="0.25">
      <c r="A32" s="25">
        <f>$A$7</f>
        <v>50</v>
      </c>
      <c r="B32" s="26">
        <f t="shared" ref="B32:AA32" si="8">IF(OR(B$7&gt;$F34,B$7&lt;$E34),1,0)</f>
        <v>1</v>
      </c>
      <c r="C32" s="26">
        <f t="shared" si="8"/>
        <v>1</v>
      </c>
      <c r="D32" s="26">
        <f t="shared" si="8"/>
        <v>1</v>
      </c>
      <c r="E32" s="26">
        <f t="shared" si="8"/>
        <v>1</v>
      </c>
      <c r="F32" s="26">
        <f t="shared" si="8"/>
        <v>1</v>
      </c>
      <c r="G32" s="26">
        <f t="shared" si="8"/>
        <v>1</v>
      </c>
      <c r="H32" s="26">
        <f t="shared" si="8"/>
        <v>1</v>
      </c>
      <c r="I32" s="26">
        <f t="shared" si="8"/>
        <v>1</v>
      </c>
      <c r="J32" s="26">
        <f t="shared" si="8"/>
        <v>1</v>
      </c>
      <c r="K32" s="26">
        <f t="shared" si="8"/>
        <v>1</v>
      </c>
      <c r="L32" s="26">
        <f t="shared" si="8"/>
        <v>1</v>
      </c>
      <c r="M32" s="26">
        <f t="shared" si="8"/>
        <v>1</v>
      </c>
      <c r="N32" s="26">
        <f t="shared" si="8"/>
        <v>1</v>
      </c>
      <c r="O32" s="26">
        <f t="shared" si="8"/>
        <v>1</v>
      </c>
      <c r="P32" s="26">
        <f t="shared" si="8"/>
        <v>1</v>
      </c>
      <c r="Q32" s="26">
        <f t="shared" si="8"/>
        <v>1</v>
      </c>
      <c r="R32" s="26">
        <f t="shared" si="8"/>
        <v>1</v>
      </c>
      <c r="S32" s="26">
        <f t="shared" si="8"/>
        <v>1</v>
      </c>
      <c r="T32" s="26">
        <f t="shared" si="8"/>
        <v>1</v>
      </c>
      <c r="U32" s="26">
        <f t="shared" si="8"/>
        <v>1</v>
      </c>
      <c r="V32" s="26">
        <f t="shared" si="8"/>
        <v>1</v>
      </c>
      <c r="W32" s="26">
        <f t="shared" si="8"/>
        <v>1</v>
      </c>
      <c r="X32" s="26">
        <f t="shared" si="8"/>
        <v>1</v>
      </c>
      <c r="Y32" s="26">
        <f t="shared" si="8"/>
        <v>1</v>
      </c>
      <c r="Z32" s="26">
        <f t="shared" si="8"/>
        <v>1</v>
      </c>
      <c r="AA32" s="26">
        <f t="shared" si="8"/>
        <v>1</v>
      </c>
    </row>
    <row r="33" spans="1:27" x14ac:dyDescent="0.25">
      <c r="A33" s="27"/>
      <c r="B33" t="s">
        <v>239</v>
      </c>
      <c r="C33" t="s">
        <v>240</v>
      </c>
      <c r="D33" t="s">
        <v>241</v>
      </c>
      <c r="E33" t="s">
        <v>242</v>
      </c>
      <c r="F33" t="s">
        <v>243</v>
      </c>
    </row>
    <row r="34" spans="1:27" ht="15.75" thickBot="1" x14ac:dyDescent="0.3">
      <c r="A34" s="28"/>
      <c r="B34" s="29">
        <f>QUARTILE($B$7:$AA$7,1)</f>
        <v>2.3082245273917814</v>
      </c>
      <c r="C34" s="29">
        <f>QUARTILE($B$6:$TAB$6,3)</f>
        <v>2.1956573895141545</v>
      </c>
      <c r="D34" s="29">
        <f>$C34-$B34</f>
        <v>-0.11256713787762695</v>
      </c>
      <c r="E34" s="29">
        <f>$B34-1.5*$D34</f>
        <v>2.4770752342082218</v>
      </c>
      <c r="F34" s="29">
        <f>$C34+1.5*$D34</f>
        <v>2.026806682697714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27" x14ac:dyDescent="0.25">
      <c r="A35" s="25">
        <f>$A$8</f>
        <v>70</v>
      </c>
      <c r="B35" s="26">
        <f t="shared" ref="B35:AA35" si="9">IF(OR(B$8&gt;$F37,B$8&lt;$E37),1,0)</f>
        <v>0</v>
      </c>
      <c r="C35" s="26">
        <f t="shared" si="9"/>
        <v>0</v>
      </c>
      <c r="D35" s="26">
        <f t="shared" si="9"/>
        <v>0</v>
      </c>
      <c r="E35" s="26">
        <f t="shared" si="9"/>
        <v>0</v>
      </c>
      <c r="F35" s="26">
        <f t="shared" si="9"/>
        <v>0</v>
      </c>
      <c r="G35" s="26">
        <f t="shared" si="9"/>
        <v>0</v>
      </c>
      <c r="H35" s="26">
        <f t="shared" si="9"/>
        <v>0</v>
      </c>
      <c r="I35" s="26">
        <f t="shared" si="9"/>
        <v>0</v>
      </c>
      <c r="J35" s="26">
        <f t="shared" si="9"/>
        <v>0</v>
      </c>
      <c r="K35" s="26">
        <f t="shared" si="9"/>
        <v>0</v>
      </c>
      <c r="L35" s="26">
        <f t="shared" si="9"/>
        <v>0</v>
      </c>
      <c r="M35" s="26">
        <f t="shared" si="9"/>
        <v>0</v>
      </c>
      <c r="N35" s="26">
        <f t="shared" si="9"/>
        <v>1</v>
      </c>
      <c r="O35" s="26">
        <f t="shared" si="9"/>
        <v>0</v>
      </c>
      <c r="P35" s="26">
        <f t="shared" si="9"/>
        <v>0</v>
      </c>
      <c r="Q35" s="26">
        <f t="shared" si="9"/>
        <v>0</v>
      </c>
      <c r="R35" s="26">
        <f t="shared" si="9"/>
        <v>0</v>
      </c>
      <c r="S35" s="26">
        <f t="shared" si="9"/>
        <v>0</v>
      </c>
      <c r="T35" s="26">
        <f t="shared" si="9"/>
        <v>0</v>
      </c>
      <c r="U35" s="26">
        <f t="shared" si="9"/>
        <v>0</v>
      </c>
      <c r="V35" s="26">
        <f t="shared" si="9"/>
        <v>0</v>
      </c>
      <c r="W35" s="26">
        <f t="shared" si="9"/>
        <v>0</v>
      </c>
      <c r="X35" s="26">
        <f t="shared" si="9"/>
        <v>0</v>
      </c>
      <c r="Y35" s="26">
        <f t="shared" si="9"/>
        <v>0</v>
      </c>
      <c r="Z35" s="26">
        <f t="shared" si="9"/>
        <v>0</v>
      </c>
      <c r="AA35" s="26">
        <f t="shared" si="9"/>
        <v>0</v>
      </c>
    </row>
    <row r="36" spans="1:27" x14ac:dyDescent="0.25">
      <c r="A36" s="27"/>
      <c r="B36" t="s">
        <v>239</v>
      </c>
      <c r="C36" t="s">
        <v>240</v>
      </c>
      <c r="D36" t="s">
        <v>241</v>
      </c>
      <c r="E36" t="s">
        <v>242</v>
      </c>
      <c r="F36" t="s">
        <v>243</v>
      </c>
    </row>
    <row r="37" spans="1:27" ht="15.75" thickBot="1" x14ac:dyDescent="0.3">
      <c r="A37" s="28"/>
      <c r="B37" s="29">
        <f>QUARTILE($B$8:$AA$8,1)</f>
        <v>3.0447916612076664</v>
      </c>
      <c r="C37" s="29">
        <f>QUARTILE($B$8:$AA$8,3)</f>
        <v>4.5448804349629679</v>
      </c>
      <c r="D37" s="29">
        <f>$C37-$B37</f>
        <v>1.5000887737553015</v>
      </c>
      <c r="E37" s="29">
        <f>$B37-1.5*$D37</f>
        <v>0.79465850057471421</v>
      </c>
      <c r="F37" s="29">
        <f>$C37+1.5*$D37</f>
        <v>6.7950135955959201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27" x14ac:dyDescent="0.25">
      <c r="A38" s="25">
        <f>$A$9</f>
        <v>100</v>
      </c>
      <c r="B38" s="26">
        <f t="shared" ref="B38:AA38" si="10">IF(OR(B$9&gt;$F40,B$9&lt;$E40),1,0)</f>
        <v>0</v>
      </c>
      <c r="C38" s="26">
        <f t="shared" si="10"/>
        <v>0</v>
      </c>
      <c r="D38" s="26">
        <f t="shared" si="10"/>
        <v>0</v>
      </c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26">
        <f t="shared" si="10"/>
        <v>0</v>
      </c>
      <c r="J38" s="26">
        <f t="shared" si="10"/>
        <v>0</v>
      </c>
      <c r="K38" s="26">
        <f t="shared" si="10"/>
        <v>0</v>
      </c>
      <c r="L38" s="26">
        <f t="shared" si="10"/>
        <v>0</v>
      </c>
      <c r="M38" s="26">
        <f t="shared" si="10"/>
        <v>0</v>
      </c>
      <c r="N38" s="26">
        <f t="shared" si="10"/>
        <v>1</v>
      </c>
      <c r="O38" s="26">
        <f t="shared" si="10"/>
        <v>0</v>
      </c>
      <c r="P38" s="26">
        <f t="shared" si="10"/>
        <v>0</v>
      </c>
      <c r="Q38" s="26">
        <f t="shared" si="10"/>
        <v>0</v>
      </c>
      <c r="R38" s="26">
        <f t="shared" si="10"/>
        <v>0</v>
      </c>
      <c r="S38" s="31">
        <f t="shared" si="10"/>
        <v>0</v>
      </c>
      <c r="T38" s="31">
        <f t="shared" si="10"/>
        <v>0</v>
      </c>
      <c r="U38" s="31">
        <f t="shared" si="10"/>
        <v>0</v>
      </c>
      <c r="V38" s="31">
        <f t="shared" si="10"/>
        <v>0</v>
      </c>
      <c r="W38" s="31">
        <f t="shared" si="10"/>
        <v>0</v>
      </c>
      <c r="X38" s="31">
        <f t="shared" si="10"/>
        <v>0</v>
      </c>
      <c r="Y38" s="31">
        <f t="shared" si="10"/>
        <v>0</v>
      </c>
      <c r="Z38" s="31">
        <f t="shared" si="10"/>
        <v>0</v>
      </c>
      <c r="AA38" s="31">
        <f t="shared" si="10"/>
        <v>0</v>
      </c>
    </row>
    <row r="39" spans="1:27" x14ac:dyDescent="0.25">
      <c r="A39" s="27"/>
      <c r="B39" t="s">
        <v>239</v>
      </c>
      <c r="C39" t="s">
        <v>240</v>
      </c>
      <c r="D39" t="s">
        <v>241</v>
      </c>
      <c r="E39" t="s">
        <v>242</v>
      </c>
      <c r="F39" t="s">
        <v>243</v>
      </c>
    </row>
    <row r="40" spans="1:27" ht="15.75" thickBot="1" x14ac:dyDescent="0.3">
      <c r="A40" s="28"/>
      <c r="B40" s="29">
        <f>QUARTILE($B$9:$AA$9,1)</f>
        <v>3.993328305342386</v>
      </c>
      <c r="C40" s="29">
        <f>QUARTILE($B$9:$AA$9,3)</f>
        <v>5.9321115010787189</v>
      </c>
      <c r="D40" s="29">
        <f>$C40-$B40</f>
        <v>1.9387831957363328</v>
      </c>
      <c r="E40" s="29">
        <f>$B40-1.5*$D40</f>
        <v>1.0851535117378868</v>
      </c>
      <c r="F40" s="29">
        <f>$C40+1.5*$D40</f>
        <v>8.8402862946832172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27" x14ac:dyDescent="0.25">
      <c r="A41" s="25">
        <f>$A$10</f>
        <v>200</v>
      </c>
      <c r="B41" s="30">
        <f t="shared" ref="B41:AA41" si="11">IF(OR(B$10&gt;$F43,B$10&lt;$E43),1,0)</f>
        <v>1</v>
      </c>
      <c r="C41" s="30">
        <f t="shared" si="11"/>
        <v>1</v>
      </c>
      <c r="D41" s="30">
        <f t="shared" si="11"/>
        <v>1</v>
      </c>
      <c r="E41" s="31">
        <f t="shared" si="11"/>
        <v>0</v>
      </c>
      <c r="F41" s="31">
        <f t="shared" si="11"/>
        <v>0</v>
      </c>
      <c r="G41" s="31">
        <f t="shared" si="11"/>
        <v>0</v>
      </c>
      <c r="H41" s="31">
        <f t="shared" si="11"/>
        <v>0</v>
      </c>
      <c r="I41" s="30">
        <f t="shared" si="11"/>
        <v>1</v>
      </c>
      <c r="J41" s="31">
        <f t="shared" si="11"/>
        <v>0</v>
      </c>
      <c r="K41" s="30">
        <f t="shared" si="11"/>
        <v>1</v>
      </c>
      <c r="L41" s="30">
        <f t="shared" si="11"/>
        <v>1</v>
      </c>
      <c r="M41" s="31">
        <f t="shared" si="11"/>
        <v>0</v>
      </c>
      <c r="N41" s="31">
        <f t="shared" si="11"/>
        <v>1</v>
      </c>
      <c r="O41" s="31">
        <f t="shared" si="11"/>
        <v>0</v>
      </c>
      <c r="P41" s="31">
        <f t="shared" si="11"/>
        <v>0</v>
      </c>
      <c r="Q41" s="31">
        <f t="shared" si="11"/>
        <v>0</v>
      </c>
      <c r="R41" s="31">
        <f t="shared" si="11"/>
        <v>0</v>
      </c>
      <c r="S41" s="31">
        <f t="shared" si="11"/>
        <v>0</v>
      </c>
      <c r="T41" s="31">
        <f t="shared" si="11"/>
        <v>0</v>
      </c>
      <c r="U41" s="30">
        <f t="shared" si="11"/>
        <v>1</v>
      </c>
      <c r="V41" s="31">
        <f t="shared" si="11"/>
        <v>0</v>
      </c>
      <c r="W41" s="31">
        <f t="shared" si="11"/>
        <v>0</v>
      </c>
      <c r="X41" s="30">
        <f t="shared" si="11"/>
        <v>1</v>
      </c>
      <c r="Y41" s="31">
        <f t="shared" si="11"/>
        <v>0</v>
      </c>
      <c r="Z41" s="30">
        <f t="shared" si="11"/>
        <v>1</v>
      </c>
      <c r="AA41" s="31">
        <f t="shared" si="11"/>
        <v>0</v>
      </c>
    </row>
    <row r="42" spans="1:27" x14ac:dyDescent="0.25">
      <c r="A42" s="27"/>
      <c r="B42" t="s">
        <v>239</v>
      </c>
      <c r="C42" t="s">
        <v>240</v>
      </c>
      <c r="D42" t="s">
        <v>241</v>
      </c>
      <c r="E42" t="s">
        <v>242</v>
      </c>
      <c r="F42" t="s">
        <v>243</v>
      </c>
    </row>
    <row r="43" spans="1:27" ht="15.75" thickBot="1" x14ac:dyDescent="0.3">
      <c r="A43" s="28"/>
      <c r="B43" s="29">
        <f>QUARTILE($B$10:$AA$10,1)</f>
        <v>6.2147034198342341</v>
      </c>
      <c r="C43" s="29">
        <f>QUARTILE($B$10:$AA$10,3)</f>
        <v>8.5612306813734182</v>
      </c>
      <c r="D43" s="29">
        <f>$C43-$B43</f>
        <v>2.3465272615391841</v>
      </c>
      <c r="E43" s="29">
        <f>$B43-1.5*$D43</f>
        <v>2.694912527525458</v>
      </c>
      <c r="F43" s="29">
        <f>$C43+1.5*$D43</f>
        <v>12.081021573682195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27" x14ac:dyDescent="0.25">
      <c r="A44" s="25">
        <f>$A$11</f>
        <v>300</v>
      </c>
      <c r="B44" s="30">
        <f t="shared" ref="B44:AA44" si="12">IF(OR(B$11&gt;$F46,B$11&lt;$E46),1,0)</f>
        <v>1</v>
      </c>
      <c r="C44" s="30">
        <f t="shared" si="12"/>
        <v>1</v>
      </c>
      <c r="D44" s="30">
        <f t="shared" si="12"/>
        <v>1</v>
      </c>
      <c r="E44" s="31">
        <f t="shared" si="12"/>
        <v>0</v>
      </c>
      <c r="F44" s="31">
        <f t="shared" si="12"/>
        <v>0</v>
      </c>
      <c r="G44" s="31">
        <f t="shared" si="12"/>
        <v>0</v>
      </c>
      <c r="H44" s="31">
        <f t="shared" si="12"/>
        <v>0</v>
      </c>
      <c r="I44" s="30">
        <f t="shared" si="12"/>
        <v>1</v>
      </c>
      <c r="J44" s="31">
        <f t="shared" si="12"/>
        <v>0</v>
      </c>
      <c r="K44" s="30">
        <f t="shared" si="12"/>
        <v>1</v>
      </c>
      <c r="L44" s="30">
        <f t="shared" si="12"/>
        <v>1</v>
      </c>
      <c r="M44" s="31">
        <f t="shared" si="12"/>
        <v>0</v>
      </c>
      <c r="N44" s="31">
        <f t="shared" si="12"/>
        <v>0</v>
      </c>
      <c r="O44" s="31">
        <f t="shared" si="12"/>
        <v>0</v>
      </c>
      <c r="P44" s="31">
        <f t="shared" si="12"/>
        <v>0</v>
      </c>
      <c r="Q44" s="31">
        <f t="shared" si="12"/>
        <v>0</v>
      </c>
      <c r="R44" s="31">
        <f t="shared" si="12"/>
        <v>0</v>
      </c>
      <c r="S44" s="31">
        <f t="shared" si="12"/>
        <v>0</v>
      </c>
      <c r="T44" s="31">
        <f t="shared" si="12"/>
        <v>0</v>
      </c>
      <c r="U44" s="30">
        <f t="shared" si="12"/>
        <v>1</v>
      </c>
      <c r="V44" s="31">
        <f t="shared" si="12"/>
        <v>0</v>
      </c>
      <c r="W44" s="31">
        <f t="shared" si="12"/>
        <v>0</v>
      </c>
      <c r="X44" s="30">
        <f t="shared" si="12"/>
        <v>1</v>
      </c>
      <c r="Y44" s="31">
        <f t="shared" si="12"/>
        <v>0</v>
      </c>
      <c r="Z44" s="30">
        <f t="shared" si="12"/>
        <v>1</v>
      </c>
      <c r="AA44" s="31">
        <f t="shared" si="12"/>
        <v>0</v>
      </c>
    </row>
    <row r="45" spans="1:27" x14ac:dyDescent="0.25">
      <c r="A45" s="27"/>
      <c r="B45" t="s">
        <v>239</v>
      </c>
      <c r="C45" t="s">
        <v>240</v>
      </c>
      <c r="D45" t="s">
        <v>241</v>
      </c>
      <c r="E45" t="s">
        <v>242</v>
      </c>
      <c r="F45" t="s">
        <v>243</v>
      </c>
    </row>
    <row r="46" spans="1:27" ht="15.75" thickBot="1" x14ac:dyDescent="0.3">
      <c r="A46" s="28"/>
      <c r="B46" s="29">
        <f>QUARTILE($B$11:$AA$11,1)</f>
        <v>7.3991715206224429</v>
      </c>
      <c r="C46" s="29">
        <f>QUARTILE($B$11:$AA$11,3)</f>
        <v>10.738847395828509</v>
      </c>
      <c r="D46" s="29">
        <f>$C46-$B46</f>
        <v>3.3396758752060665</v>
      </c>
      <c r="E46" s="29">
        <f>$B46-1.5*$D46</f>
        <v>2.3896577078133427</v>
      </c>
      <c r="F46" s="29">
        <f>$C46+1.5*$D46</f>
        <v>15.748361208637609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27" x14ac:dyDescent="0.25">
      <c r="A47" s="25">
        <f>$A$12</f>
        <v>400</v>
      </c>
      <c r="B47" s="30">
        <f t="shared" ref="B47:AA47" si="13">IF(OR(B$12&gt;$F49,B$12&lt;$E49),1,0)</f>
        <v>1</v>
      </c>
      <c r="C47" s="30">
        <f t="shared" si="13"/>
        <v>1</v>
      </c>
      <c r="D47" s="30">
        <f t="shared" si="13"/>
        <v>1</v>
      </c>
      <c r="E47" s="31">
        <f t="shared" si="13"/>
        <v>0</v>
      </c>
      <c r="F47" s="31">
        <f t="shared" si="13"/>
        <v>0</v>
      </c>
      <c r="G47" s="31">
        <f t="shared" si="13"/>
        <v>0</v>
      </c>
      <c r="H47" s="31">
        <f t="shared" si="13"/>
        <v>0</v>
      </c>
      <c r="I47" s="30">
        <f t="shared" si="13"/>
        <v>1</v>
      </c>
      <c r="J47" s="31">
        <f t="shared" si="13"/>
        <v>0</v>
      </c>
      <c r="K47" s="30">
        <f t="shared" si="13"/>
        <v>1</v>
      </c>
      <c r="L47" s="30">
        <f t="shared" si="13"/>
        <v>1</v>
      </c>
      <c r="M47" s="31">
        <f t="shared" si="13"/>
        <v>0</v>
      </c>
      <c r="N47" s="31">
        <f t="shared" si="13"/>
        <v>0</v>
      </c>
      <c r="O47" s="31">
        <f t="shared" si="13"/>
        <v>0</v>
      </c>
      <c r="P47" s="31">
        <f t="shared" si="13"/>
        <v>0</v>
      </c>
      <c r="Q47" s="31">
        <f t="shared" si="13"/>
        <v>0</v>
      </c>
      <c r="R47" s="31">
        <f t="shared" si="13"/>
        <v>0</v>
      </c>
      <c r="S47" s="31">
        <f t="shared" si="13"/>
        <v>0</v>
      </c>
      <c r="T47" s="31">
        <f t="shared" si="13"/>
        <v>0</v>
      </c>
      <c r="U47" s="30">
        <f t="shared" si="13"/>
        <v>1</v>
      </c>
      <c r="V47" s="31">
        <f t="shared" si="13"/>
        <v>0</v>
      </c>
      <c r="W47" s="31">
        <f t="shared" si="13"/>
        <v>0</v>
      </c>
      <c r="X47" s="30">
        <f t="shared" si="13"/>
        <v>1</v>
      </c>
      <c r="Y47" s="31">
        <f t="shared" si="13"/>
        <v>0</v>
      </c>
      <c r="Z47" s="30">
        <f t="shared" si="13"/>
        <v>1</v>
      </c>
      <c r="AA47" s="31">
        <f t="shared" si="13"/>
        <v>0</v>
      </c>
    </row>
    <row r="48" spans="1:27" x14ac:dyDescent="0.25">
      <c r="A48" s="27"/>
      <c r="B48" t="s">
        <v>239</v>
      </c>
      <c r="C48" t="s">
        <v>240</v>
      </c>
      <c r="D48" t="s">
        <v>241</v>
      </c>
      <c r="E48" t="s">
        <v>242</v>
      </c>
      <c r="F48" t="s">
        <v>243</v>
      </c>
    </row>
    <row r="49" spans="1:27" ht="15.75" thickBot="1" x14ac:dyDescent="0.3">
      <c r="A49" s="28"/>
      <c r="B49" s="29">
        <f>QUARTILE($B$12:$AA$12,1)</f>
        <v>8.1736927135072257</v>
      </c>
      <c r="C49" s="29">
        <f>QUARTILE($B$12:$AA$12,3)</f>
        <v>12.229724622307112</v>
      </c>
      <c r="D49" s="29">
        <f>$C49-$B49</f>
        <v>4.056031908799886</v>
      </c>
      <c r="E49" s="29">
        <f>$B49-1.5*$D49</f>
        <v>2.0896448503073968</v>
      </c>
      <c r="F49" s="29">
        <f>$C49+1.5*$D49</f>
        <v>18.313772485506941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27" x14ac:dyDescent="0.25">
      <c r="A50" s="25">
        <f>$A13</f>
        <v>500</v>
      </c>
      <c r="B50" s="30">
        <f t="shared" ref="B50:AA50" si="14">IF(OR(B$13&gt;$F52,B$13&lt;$E52),1,0)</f>
        <v>1</v>
      </c>
      <c r="C50" s="30">
        <f t="shared" si="14"/>
        <v>1</v>
      </c>
      <c r="D50" s="30">
        <f t="shared" si="14"/>
        <v>1</v>
      </c>
      <c r="E50" s="31">
        <f t="shared" si="14"/>
        <v>0</v>
      </c>
      <c r="F50" s="31">
        <f t="shared" si="14"/>
        <v>0</v>
      </c>
      <c r="G50" s="31">
        <f t="shared" si="14"/>
        <v>0</v>
      </c>
      <c r="H50" s="31">
        <f t="shared" si="14"/>
        <v>0</v>
      </c>
      <c r="I50" s="30">
        <f t="shared" si="14"/>
        <v>1</v>
      </c>
      <c r="J50" s="31">
        <f t="shared" si="14"/>
        <v>0</v>
      </c>
      <c r="K50" s="30">
        <f t="shared" si="14"/>
        <v>1</v>
      </c>
      <c r="L50" s="30">
        <f t="shared" si="14"/>
        <v>1</v>
      </c>
      <c r="M50" s="42">
        <f t="shared" si="14"/>
        <v>0</v>
      </c>
      <c r="N50" s="31">
        <f t="shared" si="14"/>
        <v>0</v>
      </c>
      <c r="O50" s="31">
        <f t="shared" si="14"/>
        <v>0</v>
      </c>
      <c r="P50" s="31">
        <f t="shared" si="14"/>
        <v>0</v>
      </c>
      <c r="Q50" s="31">
        <f t="shared" si="14"/>
        <v>0</v>
      </c>
      <c r="R50" s="31">
        <f t="shared" si="14"/>
        <v>0</v>
      </c>
      <c r="S50" s="31">
        <f t="shared" si="14"/>
        <v>0</v>
      </c>
      <c r="T50" s="31">
        <f t="shared" si="14"/>
        <v>0</v>
      </c>
      <c r="U50" s="30">
        <f t="shared" si="14"/>
        <v>1</v>
      </c>
      <c r="V50" s="31">
        <f t="shared" si="14"/>
        <v>0</v>
      </c>
      <c r="W50" s="31">
        <f t="shared" si="14"/>
        <v>0</v>
      </c>
      <c r="X50" s="30">
        <f t="shared" si="14"/>
        <v>1</v>
      </c>
      <c r="Y50" s="31">
        <f t="shared" si="14"/>
        <v>0</v>
      </c>
      <c r="Z50" s="30">
        <f t="shared" si="14"/>
        <v>1</v>
      </c>
      <c r="AA50" s="31">
        <f t="shared" si="14"/>
        <v>0</v>
      </c>
    </row>
    <row r="51" spans="1:27" x14ac:dyDescent="0.25">
      <c r="A51" s="27"/>
      <c r="B51" t="s">
        <v>239</v>
      </c>
      <c r="C51" t="s">
        <v>240</v>
      </c>
      <c r="D51" t="s">
        <v>241</v>
      </c>
      <c r="E51" t="s">
        <v>242</v>
      </c>
      <c r="F51" t="s">
        <v>243</v>
      </c>
    </row>
    <row r="52" spans="1:27" ht="15.75" thickBot="1" x14ac:dyDescent="0.3">
      <c r="A52" s="28"/>
      <c r="B52" s="29">
        <f>QUARTILE($B$13:$AA$13,1)</f>
        <v>8.718753561886647</v>
      </c>
      <c r="C52" s="29">
        <f>QUARTILE($B$13:$AA$13,3)</f>
        <v>13.18515466791303</v>
      </c>
      <c r="D52" s="29">
        <f>$C52-$B52</f>
        <v>4.4664011060263835</v>
      </c>
      <c r="E52" s="29">
        <f>$B52-1.5*$D52</f>
        <v>2.0191519028470717</v>
      </c>
      <c r="F52" s="29">
        <f>$C52+1.5*$D52</f>
        <v>19.884756326952605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27" x14ac:dyDescent="0.25">
      <c r="A53" s="25">
        <f>$A$14</f>
        <v>600</v>
      </c>
      <c r="B53" s="30">
        <f t="shared" ref="B53:AA53" si="15">IF(OR(B$14&gt;$F55,B$14&lt;$E55),1,0)</f>
        <v>1</v>
      </c>
      <c r="C53" s="30">
        <f t="shared" si="15"/>
        <v>1</v>
      </c>
      <c r="D53" s="30">
        <f t="shared" si="15"/>
        <v>1</v>
      </c>
      <c r="E53" s="31">
        <f t="shared" si="15"/>
        <v>0</v>
      </c>
      <c r="F53" s="31">
        <f t="shared" si="15"/>
        <v>0</v>
      </c>
      <c r="G53" s="31">
        <f t="shared" si="15"/>
        <v>0</v>
      </c>
      <c r="H53" s="31">
        <f t="shared" si="15"/>
        <v>0</v>
      </c>
      <c r="I53" s="30">
        <f t="shared" si="15"/>
        <v>1</v>
      </c>
      <c r="J53" s="31">
        <f t="shared" si="15"/>
        <v>0</v>
      </c>
      <c r="K53" s="30">
        <f t="shared" si="15"/>
        <v>1</v>
      </c>
      <c r="L53" s="30">
        <f t="shared" si="15"/>
        <v>1</v>
      </c>
      <c r="M53" s="42">
        <f t="shared" si="15"/>
        <v>0</v>
      </c>
      <c r="N53" s="31">
        <f t="shared" si="15"/>
        <v>0</v>
      </c>
      <c r="O53" s="31">
        <f t="shared" si="15"/>
        <v>0</v>
      </c>
      <c r="P53" s="31">
        <f t="shared" si="15"/>
        <v>0</v>
      </c>
      <c r="Q53" s="31">
        <f t="shared" si="15"/>
        <v>0</v>
      </c>
      <c r="R53" s="31">
        <f t="shared" si="15"/>
        <v>0</v>
      </c>
      <c r="S53" s="31">
        <f t="shared" si="15"/>
        <v>0</v>
      </c>
      <c r="T53" s="31">
        <f t="shared" si="15"/>
        <v>0</v>
      </c>
      <c r="U53" s="30">
        <f t="shared" si="15"/>
        <v>1</v>
      </c>
      <c r="V53" s="31">
        <f t="shared" si="15"/>
        <v>0</v>
      </c>
      <c r="W53" s="31">
        <f t="shared" si="15"/>
        <v>0</v>
      </c>
      <c r="X53" s="30">
        <f t="shared" si="15"/>
        <v>1</v>
      </c>
      <c r="Y53" s="31">
        <f t="shared" si="15"/>
        <v>0</v>
      </c>
      <c r="Z53" s="30">
        <f t="shared" si="15"/>
        <v>1</v>
      </c>
      <c r="AA53" s="31">
        <f t="shared" si="15"/>
        <v>0</v>
      </c>
    </row>
    <row r="54" spans="1:27" x14ac:dyDescent="0.25">
      <c r="A54" s="27"/>
      <c r="B54" t="s">
        <v>239</v>
      </c>
      <c r="C54" t="s">
        <v>240</v>
      </c>
      <c r="D54" t="s">
        <v>241</v>
      </c>
      <c r="E54" t="s">
        <v>242</v>
      </c>
      <c r="F54" t="s">
        <v>243</v>
      </c>
    </row>
    <row r="55" spans="1:27" ht="15.75" thickBot="1" x14ac:dyDescent="0.3">
      <c r="A55" s="28"/>
      <c r="B55" s="29">
        <f>QUARTILE($B$14:$AA$14,1)</f>
        <v>9.1227281966070173</v>
      </c>
      <c r="C55" s="29">
        <f>QUARTILE($B$14:$AA$14,3)</f>
        <v>13.795000740966769</v>
      </c>
      <c r="D55" s="29">
        <f>$C55-$B55</f>
        <v>4.6722725443597515</v>
      </c>
      <c r="E55" s="29">
        <f>$B55-1.5*$D55</f>
        <v>2.1143193800673901</v>
      </c>
      <c r="F55" s="29">
        <f>$C55+1.5*$D55</f>
        <v>20.803409557506395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27" x14ac:dyDescent="0.25">
      <c r="A56" s="25">
        <f>$A$15</f>
        <v>700</v>
      </c>
      <c r="B56" s="30">
        <f t="shared" ref="B56:AA56" si="16">IF(OR(B$15&gt;$F58,B$15&lt;$E58),1,0)</f>
        <v>1</v>
      </c>
      <c r="C56" s="30">
        <f t="shared" si="16"/>
        <v>1</v>
      </c>
      <c r="D56" s="30">
        <f t="shared" si="16"/>
        <v>1</v>
      </c>
      <c r="E56" s="31">
        <f t="shared" si="16"/>
        <v>0</v>
      </c>
      <c r="F56" s="31">
        <f t="shared" si="16"/>
        <v>0</v>
      </c>
      <c r="G56" s="31">
        <f t="shared" si="16"/>
        <v>0</v>
      </c>
      <c r="H56" s="31">
        <f t="shared" si="16"/>
        <v>0</v>
      </c>
      <c r="I56" s="30">
        <f t="shared" si="16"/>
        <v>1</v>
      </c>
      <c r="J56" s="31">
        <f t="shared" si="16"/>
        <v>0</v>
      </c>
      <c r="K56" s="30">
        <f t="shared" si="16"/>
        <v>1</v>
      </c>
      <c r="L56" s="30">
        <f t="shared" si="16"/>
        <v>1</v>
      </c>
      <c r="M56" s="42">
        <f t="shared" si="16"/>
        <v>0</v>
      </c>
      <c r="N56" s="31">
        <f t="shared" si="16"/>
        <v>0</v>
      </c>
      <c r="O56" s="31">
        <f t="shared" si="16"/>
        <v>0</v>
      </c>
      <c r="P56" s="31">
        <f t="shared" si="16"/>
        <v>0</v>
      </c>
      <c r="Q56" s="31">
        <f t="shared" si="16"/>
        <v>0</v>
      </c>
      <c r="R56" s="31">
        <f t="shared" si="16"/>
        <v>0</v>
      </c>
      <c r="S56" s="31">
        <f t="shared" si="16"/>
        <v>0</v>
      </c>
      <c r="T56" s="31">
        <f t="shared" si="16"/>
        <v>0</v>
      </c>
      <c r="U56" s="30">
        <f t="shared" si="16"/>
        <v>1</v>
      </c>
      <c r="V56" s="31">
        <f t="shared" si="16"/>
        <v>0</v>
      </c>
      <c r="W56" s="31">
        <f t="shared" si="16"/>
        <v>0</v>
      </c>
      <c r="X56" s="30">
        <f t="shared" si="16"/>
        <v>1</v>
      </c>
      <c r="Y56" s="31">
        <f t="shared" si="16"/>
        <v>0</v>
      </c>
      <c r="Z56" s="30">
        <f t="shared" si="16"/>
        <v>1</v>
      </c>
      <c r="AA56" s="31">
        <f t="shared" si="16"/>
        <v>0</v>
      </c>
    </row>
    <row r="57" spans="1:27" x14ac:dyDescent="0.25">
      <c r="A57" s="27"/>
      <c r="B57" t="s">
        <v>239</v>
      </c>
      <c r="C57" t="s">
        <v>240</v>
      </c>
      <c r="D57" t="s">
        <v>241</v>
      </c>
      <c r="E57" t="s">
        <v>242</v>
      </c>
      <c r="F57" t="s">
        <v>243</v>
      </c>
    </row>
    <row r="58" spans="1:27" ht="15.75" thickBot="1" x14ac:dyDescent="0.3">
      <c r="A58" s="28"/>
      <c r="B58" s="29">
        <f>QUARTILE($B$15:$AA$15,1)</f>
        <v>9.4338849464263212</v>
      </c>
      <c r="C58" s="29">
        <f>QUARTILE($B$15:$AA$15,3)</f>
        <v>14.280928968920854</v>
      </c>
      <c r="D58" s="29">
        <f>$C58-$B58</f>
        <v>4.8470440224945328</v>
      </c>
      <c r="E58" s="29">
        <f>$B58-1.5*$D58</f>
        <v>2.163318912684522</v>
      </c>
      <c r="F58" s="29">
        <f>$C58+1.5*$D58</f>
        <v>21.551495002662655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27" x14ac:dyDescent="0.25">
      <c r="A59" s="25">
        <f>$A$16</f>
        <v>800</v>
      </c>
      <c r="B59" s="30">
        <f t="shared" ref="B59:AA59" si="17">IF(OR(B$16&gt;$F61,B$16&lt;$E61),1,0)</f>
        <v>1</v>
      </c>
      <c r="C59" s="30">
        <f t="shared" si="17"/>
        <v>1</v>
      </c>
      <c r="D59" s="30">
        <f t="shared" si="17"/>
        <v>1</v>
      </c>
      <c r="E59" s="31">
        <f t="shared" si="17"/>
        <v>0</v>
      </c>
      <c r="F59" s="31">
        <f t="shared" si="17"/>
        <v>0</v>
      </c>
      <c r="G59" s="31">
        <f t="shared" si="17"/>
        <v>0</v>
      </c>
      <c r="H59" s="31">
        <f t="shared" si="17"/>
        <v>0</v>
      </c>
      <c r="I59" s="30">
        <f t="shared" si="17"/>
        <v>1</v>
      </c>
      <c r="J59" s="31">
        <f t="shared" si="17"/>
        <v>0</v>
      </c>
      <c r="K59" s="30">
        <f t="shared" si="17"/>
        <v>1</v>
      </c>
      <c r="L59" s="30">
        <f t="shared" si="17"/>
        <v>1</v>
      </c>
      <c r="M59" s="42">
        <f t="shared" si="17"/>
        <v>0</v>
      </c>
      <c r="N59" s="31">
        <f t="shared" si="17"/>
        <v>0</v>
      </c>
      <c r="O59" s="31">
        <f t="shared" si="17"/>
        <v>0</v>
      </c>
      <c r="P59" s="31">
        <f t="shared" si="17"/>
        <v>0</v>
      </c>
      <c r="Q59" s="31">
        <f t="shared" si="17"/>
        <v>0</v>
      </c>
      <c r="R59" s="31">
        <f t="shared" si="17"/>
        <v>0</v>
      </c>
      <c r="S59" s="42">
        <f t="shared" si="17"/>
        <v>0</v>
      </c>
      <c r="T59" s="31">
        <f t="shared" si="17"/>
        <v>0</v>
      </c>
      <c r="U59" s="30">
        <f t="shared" si="17"/>
        <v>1</v>
      </c>
      <c r="V59" s="31">
        <f t="shared" si="17"/>
        <v>0</v>
      </c>
      <c r="W59" s="31">
        <f t="shared" si="17"/>
        <v>0</v>
      </c>
      <c r="X59" s="30">
        <f t="shared" si="17"/>
        <v>1</v>
      </c>
      <c r="Y59" s="42">
        <f t="shared" si="17"/>
        <v>0</v>
      </c>
      <c r="Z59" s="30">
        <f t="shared" si="17"/>
        <v>1</v>
      </c>
      <c r="AA59" s="31">
        <f t="shared" si="17"/>
        <v>0</v>
      </c>
    </row>
    <row r="60" spans="1:27" x14ac:dyDescent="0.25">
      <c r="A60" s="27"/>
      <c r="B60" t="s">
        <v>239</v>
      </c>
      <c r="C60" t="s">
        <v>240</v>
      </c>
      <c r="D60" t="s">
        <v>241</v>
      </c>
      <c r="E60" t="s">
        <v>242</v>
      </c>
      <c r="F60" t="s">
        <v>243</v>
      </c>
    </row>
    <row r="61" spans="1:27" ht="15.75" thickBot="1" x14ac:dyDescent="0.3">
      <c r="A61" s="28"/>
      <c r="B61" s="29">
        <f>QUARTILE($B$16:$AA$16,1)</f>
        <v>9.6807809199780461</v>
      </c>
      <c r="C61" s="29">
        <f>QUARTILE($B$16:$AA$16,3)</f>
        <v>14.678896983130022</v>
      </c>
      <c r="D61" s="29">
        <f>$C61-$B61</f>
        <v>4.9981160631519757</v>
      </c>
      <c r="E61" s="29">
        <f>$B61-1.5*$D61</f>
        <v>2.1836068252500827</v>
      </c>
      <c r="F61" s="29">
        <f>$C61+1.5*$D61</f>
        <v>22.176071077857983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27" x14ac:dyDescent="0.25">
      <c r="A62" s="25">
        <f>$A$17</f>
        <v>900</v>
      </c>
      <c r="B62" s="30">
        <f t="shared" ref="B62:AA62" si="18">IF(OR(B$17&gt;$F64,B$17&lt;$E64),1,0)</f>
        <v>1</v>
      </c>
      <c r="C62" s="30">
        <f t="shared" si="18"/>
        <v>1</v>
      </c>
      <c r="D62" s="30">
        <f t="shared" si="18"/>
        <v>1</v>
      </c>
      <c r="E62" s="31">
        <f t="shared" si="18"/>
        <v>0</v>
      </c>
      <c r="F62" s="31">
        <f t="shared" si="18"/>
        <v>0</v>
      </c>
      <c r="G62" s="31">
        <f t="shared" si="18"/>
        <v>0</v>
      </c>
      <c r="H62" s="31">
        <f t="shared" si="18"/>
        <v>0</v>
      </c>
      <c r="I62" s="30">
        <f t="shared" si="18"/>
        <v>1</v>
      </c>
      <c r="J62" s="31">
        <f t="shared" si="18"/>
        <v>0</v>
      </c>
      <c r="K62" s="30">
        <f t="shared" si="18"/>
        <v>1</v>
      </c>
      <c r="L62" s="30">
        <f t="shared" si="18"/>
        <v>1</v>
      </c>
      <c r="M62" s="42">
        <f t="shared" si="18"/>
        <v>0</v>
      </c>
      <c r="N62" s="31">
        <f t="shared" si="18"/>
        <v>0</v>
      </c>
      <c r="O62" s="31">
        <f t="shared" si="18"/>
        <v>0</v>
      </c>
      <c r="P62" s="31">
        <f t="shared" si="18"/>
        <v>0</v>
      </c>
      <c r="Q62" s="31">
        <f t="shared" si="18"/>
        <v>0</v>
      </c>
      <c r="R62" s="31">
        <f t="shared" si="18"/>
        <v>0</v>
      </c>
      <c r="S62" s="42">
        <f t="shared" si="18"/>
        <v>0</v>
      </c>
      <c r="T62" s="31">
        <f t="shared" si="18"/>
        <v>0</v>
      </c>
      <c r="U62" s="30">
        <f t="shared" si="18"/>
        <v>1</v>
      </c>
      <c r="V62" s="31">
        <f t="shared" si="18"/>
        <v>0</v>
      </c>
      <c r="W62" s="31">
        <f t="shared" si="18"/>
        <v>0</v>
      </c>
      <c r="X62" s="30">
        <f t="shared" si="18"/>
        <v>1</v>
      </c>
      <c r="Y62" s="42">
        <f t="shared" si="18"/>
        <v>0</v>
      </c>
      <c r="Z62" s="30">
        <f t="shared" si="18"/>
        <v>1</v>
      </c>
      <c r="AA62" s="31">
        <f t="shared" si="18"/>
        <v>0</v>
      </c>
    </row>
    <row r="63" spans="1:27" x14ac:dyDescent="0.25">
      <c r="A63" s="27"/>
      <c r="B63" t="s">
        <v>239</v>
      </c>
      <c r="C63" t="s">
        <v>240</v>
      </c>
      <c r="D63" t="s">
        <v>241</v>
      </c>
      <c r="E63" t="s">
        <v>242</v>
      </c>
      <c r="F63" t="s">
        <v>243</v>
      </c>
    </row>
    <row r="64" spans="1:27" ht="15.75" thickBot="1" x14ac:dyDescent="0.3">
      <c r="A64" s="28"/>
      <c r="B64" s="29">
        <f>QUARTILE($B$17:$AA$17,1)</f>
        <v>9.8813756516222266</v>
      </c>
      <c r="C64" s="29">
        <f>QUARTILE($B$17:$AA$17,3)</f>
        <v>15.011871719445198</v>
      </c>
      <c r="D64" s="29">
        <f>$C64-$B64</f>
        <v>5.1304960678229712</v>
      </c>
      <c r="E64" s="29">
        <f>$B64-1.5*$D64</f>
        <v>2.1856315498877699</v>
      </c>
      <c r="F64" s="29">
        <f>$C64+1.5*$D64</f>
        <v>22.707615821179655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1:27" x14ac:dyDescent="0.25">
      <c r="A65" s="25">
        <f>$A$18</f>
        <v>1000</v>
      </c>
      <c r="B65" s="30">
        <f t="shared" ref="B65:AA65" si="19">IF(OR(B$18&gt;$F67,B$18&lt;$E67),1,0)</f>
        <v>1</v>
      </c>
      <c r="C65" s="30">
        <f t="shared" si="19"/>
        <v>1</v>
      </c>
      <c r="D65" s="30">
        <f t="shared" si="19"/>
        <v>1</v>
      </c>
      <c r="E65" s="42">
        <f t="shared" si="19"/>
        <v>0</v>
      </c>
      <c r="F65" s="31">
        <f t="shared" si="19"/>
        <v>0</v>
      </c>
      <c r="G65" s="31">
        <f t="shared" si="19"/>
        <v>0</v>
      </c>
      <c r="H65" s="31">
        <f t="shared" si="19"/>
        <v>0</v>
      </c>
      <c r="I65" s="30">
        <f t="shared" si="19"/>
        <v>1</v>
      </c>
      <c r="J65" s="31">
        <f t="shared" si="19"/>
        <v>0</v>
      </c>
      <c r="K65" s="30">
        <f t="shared" si="19"/>
        <v>1</v>
      </c>
      <c r="L65" s="30">
        <f t="shared" si="19"/>
        <v>1</v>
      </c>
      <c r="M65" s="42">
        <f t="shared" si="19"/>
        <v>0</v>
      </c>
      <c r="N65" s="31">
        <f t="shared" si="19"/>
        <v>0</v>
      </c>
      <c r="O65" s="31">
        <f t="shared" si="19"/>
        <v>0</v>
      </c>
      <c r="P65" s="31">
        <f t="shared" si="19"/>
        <v>0</v>
      </c>
      <c r="Q65" s="31">
        <f t="shared" si="19"/>
        <v>0</v>
      </c>
      <c r="R65" s="31">
        <f t="shared" si="19"/>
        <v>0</v>
      </c>
      <c r="S65" s="42">
        <f t="shared" si="19"/>
        <v>0</v>
      </c>
      <c r="T65" s="31">
        <f t="shared" si="19"/>
        <v>0</v>
      </c>
      <c r="U65" s="30">
        <f t="shared" si="19"/>
        <v>1</v>
      </c>
      <c r="V65" s="31">
        <f t="shared" si="19"/>
        <v>0</v>
      </c>
      <c r="W65" s="31">
        <f t="shared" si="19"/>
        <v>0</v>
      </c>
      <c r="X65" s="30">
        <f t="shared" si="19"/>
        <v>1</v>
      </c>
      <c r="Y65" s="42">
        <f t="shared" si="19"/>
        <v>0</v>
      </c>
      <c r="Z65" s="30">
        <f t="shared" si="19"/>
        <v>1</v>
      </c>
      <c r="AA65" s="31">
        <f t="shared" si="19"/>
        <v>0</v>
      </c>
    </row>
    <row r="66" spans="1:27" x14ac:dyDescent="0.25">
      <c r="A66" s="27"/>
      <c r="B66" t="s">
        <v>239</v>
      </c>
      <c r="C66" t="s">
        <v>240</v>
      </c>
      <c r="D66" t="s">
        <v>241</v>
      </c>
      <c r="E66" t="s">
        <v>242</v>
      </c>
      <c r="F66" t="s">
        <v>243</v>
      </c>
    </row>
    <row r="67" spans="1:27" ht="15.75" thickBot="1" x14ac:dyDescent="0.3">
      <c r="A67" s="28"/>
      <c r="B67" s="29">
        <f>QUARTILE($B$18:$AA$18,1)</f>
        <v>10.04752211494478</v>
      </c>
      <c r="C67" s="29">
        <f>QUARTILE($B$18:$AA$18,3)</f>
        <v>15.295287376323193</v>
      </c>
      <c r="D67" s="29">
        <f>$C67-$B67</f>
        <v>5.2477652613784134</v>
      </c>
      <c r="E67" s="29">
        <f>$B67-1.5*$D67</f>
        <v>2.1758742228771597</v>
      </c>
      <c r="F67" s="29">
        <f>$C67+1.5*$D67</f>
        <v>23.166935268390812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1:27" x14ac:dyDescent="0.25">
      <c r="A68" s="25">
        <f>$A$19</f>
        <v>1500</v>
      </c>
      <c r="B68" s="30">
        <f t="shared" ref="B68:AA68" si="20">IF(OR(B$19&gt;$F70,B$19&lt;$E70),1,0)</f>
        <v>1</v>
      </c>
      <c r="C68" s="30">
        <f t="shared" si="20"/>
        <v>1</v>
      </c>
      <c r="D68" s="30">
        <f t="shared" si="20"/>
        <v>1</v>
      </c>
      <c r="E68" s="42">
        <f t="shared" si="20"/>
        <v>0</v>
      </c>
      <c r="F68" s="31">
        <f t="shared" si="20"/>
        <v>0</v>
      </c>
      <c r="G68" s="30">
        <f t="shared" si="20"/>
        <v>1</v>
      </c>
      <c r="H68" s="31">
        <f t="shared" si="20"/>
        <v>0</v>
      </c>
      <c r="I68" s="30">
        <f t="shared" si="20"/>
        <v>1</v>
      </c>
      <c r="J68" s="31">
        <f t="shared" si="20"/>
        <v>0</v>
      </c>
      <c r="K68" s="30">
        <f t="shared" si="20"/>
        <v>1</v>
      </c>
      <c r="L68" s="30">
        <f t="shared" si="20"/>
        <v>1</v>
      </c>
      <c r="M68" s="30">
        <f t="shared" si="20"/>
        <v>1</v>
      </c>
      <c r="N68" s="31">
        <f t="shared" si="20"/>
        <v>0</v>
      </c>
      <c r="O68" s="30">
        <f t="shared" si="20"/>
        <v>1</v>
      </c>
      <c r="P68" s="31">
        <f t="shared" si="20"/>
        <v>0</v>
      </c>
      <c r="Q68" s="31">
        <f t="shared" si="20"/>
        <v>0</v>
      </c>
      <c r="R68" s="31">
        <f t="shared" si="20"/>
        <v>0</v>
      </c>
      <c r="S68" s="42">
        <f t="shared" si="20"/>
        <v>0</v>
      </c>
      <c r="T68" s="26">
        <f t="shared" si="20"/>
        <v>0</v>
      </c>
      <c r="U68" s="30">
        <f t="shared" si="20"/>
        <v>1</v>
      </c>
      <c r="V68" s="30">
        <f t="shared" si="20"/>
        <v>1</v>
      </c>
      <c r="W68" s="31">
        <f t="shared" si="20"/>
        <v>0</v>
      </c>
      <c r="X68" s="30">
        <f t="shared" si="20"/>
        <v>1</v>
      </c>
      <c r="Y68" s="42">
        <f t="shared" si="20"/>
        <v>0</v>
      </c>
      <c r="Z68" s="30">
        <f t="shared" si="20"/>
        <v>1</v>
      </c>
      <c r="AA68" s="30">
        <f t="shared" si="20"/>
        <v>1</v>
      </c>
    </row>
    <row r="69" spans="1:27" x14ac:dyDescent="0.25">
      <c r="A69" s="27"/>
      <c r="B69" t="s">
        <v>239</v>
      </c>
      <c r="C69" t="s">
        <v>240</v>
      </c>
      <c r="D69" t="s">
        <v>241</v>
      </c>
      <c r="E69" t="s">
        <v>242</v>
      </c>
      <c r="F69" t="s">
        <v>243</v>
      </c>
    </row>
    <row r="70" spans="1:27" ht="15.75" thickBot="1" x14ac:dyDescent="0.3">
      <c r="A70" s="28"/>
      <c r="B70" s="29">
        <f>QUARTILE($B$19:$AA$19,1)</f>
        <v>11.332566272698196</v>
      </c>
      <c r="C70" s="29">
        <f>QUARTILE($B$19:$AA$19,3)</f>
        <v>15.002596852590779</v>
      </c>
      <c r="D70" s="29">
        <f>$C70-$B70</f>
        <v>3.6700305798925825</v>
      </c>
      <c r="E70" s="29">
        <f>$B70-1.5*$D70</f>
        <v>5.8275204028593226</v>
      </c>
      <c r="F70" s="29">
        <f>$C70+1.5*$D70</f>
        <v>20.507642722429651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1:27" x14ac:dyDescent="0.25">
      <c r="A71" s="25">
        <f>$A$20</f>
        <v>2000</v>
      </c>
      <c r="B71" s="30">
        <f t="shared" ref="B71:AA71" si="21">IF(OR(B$20&gt;$F73,B$20&lt;$E73),1,0)</f>
        <v>0</v>
      </c>
      <c r="C71" s="30">
        <f t="shared" si="21"/>
        <v>0</v>
      </c>
      <c r="D71" s="30">
        <f t="shared" si="21"/>
        <v>0</v>
      </c>
      <c r="E71" s="26">
        <f t="shared" si="21"/>
        <v>0</v>
      </c>
      <c r="F71" s="26">
        <f t="shared" si="21"/>
        <v>0</v>
      </c>
      <c r="G71" s="30">
        <f t="shared" si="21"/>
        <v>0</v>
      </c>
      <c r="H71" s="30">
        <f t="shared" si="21"/>
        <v>0</v>
      </c>
      <c r="I71" s="30">
        <f t="shared" si="21"/>
        <v>0</v>
      </c>
      <c r="J71" s="31">
        <f t="shared" si="21"/>
        <v>0</v>
      </c>
      <c r="K71" s="30">
        <f t="shared" si="21"/>
        <v>0</v>
      </c>
      <c r="L71" s="30">
        <f t="shared" si="21"/>
        <v>0</v>
      </c>
      <c r="M71" s="30">
        <f t="shared" si="21"/>
        <v>0</v>
      </c>
      <c r="N71" s="30">
        <f t="shared" si="21"/>
        <v>0</v>
      </c>
      <c r="O71" s="30">
        <f t="shared" si="21"/>
        <v>0</v>
      </c>
      <c r="P71" s="30">
        <f t="shared" si="21"/>
        <v>0</v>
      </c>
      <c r="Q71" s="30">
        <f t="shared" si="21"/>
        <v>0</v>
      </c>
      <c r="R71" s="26">
        <f t="shared" si="21"/>
        <v>0</v>
      </c>
      <c r="S71" s="42">
        <f t="shared" si="21"/>
        <v>0</v>
      </c>
      <c r="T71" s="31">
        <f t="shared" si="21"/>
        <v>0</v>
      </c>
      <c r="U71" s="30">
        <f t="shared" si="21"/>
        <v>0</v>
      </c>
      <c r="V71" s="30">
        <f t="shared" si="21"/>
        <v>0</v>
      </c>
      <c r="W71" s="31">
        <f t="shared" si="21"/>
        <v>0</v>
      </c>
      <c r="X71" s="30">
        <f t="shared" si="21"/>
        <v>0</v>
      </c>
      <c r="Y71" s="42">
        <f t="shared" si="21"/>
        <v>0</v>
      </c>
      <c r="Z71" s="30">
        <f t="shared" si="21"/>
        <v>0</v>
      </c>
      <c r="AA71" s="30">
        <f t="shared" si="21"/>
        <v>0</v>
      </c>
    </row>
    <row r="72" spans="1:27" x14ac:dyDescent="0.25">
      <c r="A72" s="27"/>
      <c r="B72" t="s">
        <v>239</v>
      </c>
      <c r="C72" t="s">
        <v>240</v>
      </c>
      <c r="D72" t="s">
        <v>241</v>
      </c>
      <c r="E72" t="s">
        <v>242</v>
      </c>
      <c r="F72" t="s">
        <v>243</v>
      </c>
    </row>
    <row r="73" spans="1:27" ht="15.75" thickBot="1" x14ac:dyDescent="0.3">
      <c r="A73" s="28"/>
      <c r="B73" s="29">
        <f>QUARTILE($B$20:$AA$20,1)</f>
        <v>10.151646977143118</v>
      </c>
      <c r="C73" s="29">
        <f>QUARTILE($B$20:$AA$20,3)</f>
        <v>18.198034032146619</v>
      </c>
      <c r="D73" s="29">
        <f>$C73-$B73</f>
        <v>8.0463870550035015</v>
      </c>
      <c r="E73" s="29">
        <f>$B73-1.5*$D73</f>
        <v>-1.9179336053621352</v>
      </c>
      <c r="F73" s="29">
        <f>$C73+1.5*$D73</f>
        <v>30.267614614651873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27" x14ac:dyDescent="0.25">
      <c r="A74" s="25">
        <v>3000</v>
      </c>
      <c r="B74" s="30">
        <f t="shared" ref="B74:AA74" si="22">IF(OR(B$20&gt;$F76,B$20&lt;$E76),1,0)</f>
        <v>1</v>
      </c>
      <c r="C74" s="30">
        <f t="shared" si="22"/>
        <v>1</v>
      </c>
      <c r="D74" s="30">
        <f t="shared" si="22"/>
        <v>1</v>
      </c>
      <c r="E74" s="30">
        <f t="shared" si="22"/>
        <v>0</v>
      </c>
      <c r="F74" s="30">
        <f t="shared" si="22"/>
        <v>0</v>
      </c>
      <c r="G74" s="30">
        <f t="shared" si="22"/>
        <v>1</v>
      </c>
      <c r="H74" s="30">
        <f t="shared" si="22"/>
        <v>1</v>
      </c>
      <c r="I74" s="30">
        <f t="shared" si="22"/>
        <v>1</v>
      </c>
      <c r="J74" s="30">
        <f t="shared" si="22"/>
        <v>0</v>
      </c>
      <c r="K74" s="30">
        <f t="shared" si="22"/>
        <v>1</v>
      </c>
      <c r="L74" s="30">
        <f t="shared" si="22"/>
        <v>1</v>
      </c>
      <c r="M74" s="30">
        <f t="shared" si="22"/>
        <v>1</v>
      </c>
      <c r="N74" s="30">
        <f t="shared" si="22"/>
        <v>1</v>
      </c>
      <c r="O74" s="30">
        <f t="shared" si="22"/>
        <v>1</v>
      </c>
      <c r="P74" s="30">
        <f t="shared" si="22"/>
        <v>1</v>
      </c>
      <c r="Q74" s="30">
        <f t="shared" si="22"/>
        <v>1</v>
      </c>
      <c r="R74" s="31">
        <f t="shared" si="22"/>
        <v>0</v>
      </c>
      <c r="S74" s="42">
        <f t="shared" si="22"/>
        <v>0</v>
      </c>
      <c r="T74" s="31">
        <f t="shared" si="22"/>
        <v>0</v>
      </c>
      <c r="U74" s="30">
        <f t="shared" si="22"/>
        <v>1</v>
      </c>
      <c r="V74" s="30">
        <f t="shared" si="22"/>
        <v>1</v>
      </c>
      <c r="W74" s="30">
        <f t="shared" si="22"/>
        <v>1</v>
      </c>
      <c r="X74" s="30">
        <f t="shared" si="22"/>
        <v>1</v>
      </c>
      <c r="Y74" s="30">
        <f t="shared" si="22"/>
        <v>0</v>
      </c>
      <c r="Z74" s="30">
        <f t="shared" si="22"/>
        <v>1</v>
      </c>
      <c r="AA74" s="30">
        <f t="shared" si="22"/>
        <v>1</v>
      </c>
    </row>
    <row r="75" spans="1:27" x14ac:dyDescent="0.25">
      <c r="A75" s="27"/>
      <c r="B75" t="s">
        <v>239</v>
      </c>
      <c r="C75" t="s">
        <v>240</v>
      </c>
      <c r="D75" t="s">
        <v>241</v>
      </c>
      <c r="E75" t="s">
        <v>242</v>
      </c>
      <c r="F75" t="s">
        <v>243</v>
      </c>
    </row>
    <row r="76" spans="1:27" ht="15.75" thickBot="1" x14ac:dyDescent="0.3">
      <c r="A76" s="28"/>
      <c r="B76" s="29">
        <f>QUARTILE($B$21:$AA$21,1)</f>
        <v>13.807347941388771</v>
      </c>
      <c r="C76" s="29">
        <f>QUARTILE($B$21:$AA$21,3)</f>
        <v>16.937499026939054</v>
      </c>
      <c r="D76" s="29">
        <f>$C76-$B76</f>
        <v>3.130151085550283</v>
      </c>
      <c r="E76" s="29">
        <f>$B76-1.5*$D76</f>
        <v>9.1121213130633478</v>
      </c>
      <c r="F76" s="29">
        <f>$C76+1.5*$D76</f>
        <v>21.63272565526448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27" x14ac:dyDescent="0.25">
      <c r="A77" s="25">
        <v>4000</v>
      </c>
      <c r="B77" s="30">
        <f t="shared" ref="B77:AA77" si="23">IF(OR(B$22&gt;$F79,B$22&lt;$E79),1,0)</f>
        <v>1</v>
      </c>
      <c r="C77" s="30">
        <f t="shared" si="23"/>
        <v>1</v>
      </c>
      <c r="D77" s="30">
        <f t="shared" si="23"/>
        <v>1</v>
      </c>
      <c r="E77" s="30">
        <f t="shared" si="23"/>
        <v>1</v>
      </c>
      <c r="F77" s="30">
        <f t="shared" si="23"/>
        <v>1</v>
      </c>
      <c r="G77" s="30">
        <f t="shared" si="23"/>
        <v>1</v>
      </c>
      <c r="H77" s="30">
        <f t="shared" si="23"/>
        <v>1</v>
      </c>
      <c r="I77" s="30">
        <f t="shared" si="23"/>
        <v>1</v>
      </c>
      <c r="J77" s="30">
        <f t="shared" si="23"/>
        <v>1</v>
      </c>
      <c r="K77" s="30">
        <f t="shared" si="23"/>
        <v>1</v>
      </c>
      <c r="L77" s="30">
        <f t="shared" si="23"/>
        <v>1</v>
      </c>
      <c r="M77" s="30">
        <f t="shared" si="23"/>
        <v>1</v>
      </c>
      <c r="N77" s="30">
        <f t="shared" si="23"/>
        <v>1</v>
      </c>
      <c r="O77" s="30">
        <f t="shared" si="23"/>
        <v>1</v>
      </c>
      <c r="P77" s="30">
        <f t="shared" si="23"/>
        <v>1</v>
      </c>
      <c r="Q77" s="30">
        <f t="shared" si="23"/>
        <v>1</v>
      </c>
      <c r="R77" s="42">
        <f t="shared" si="23"/>
        <v>0</v>
      </c>
      <c r="S77" s="42">
        <f t="shared" si="23"/>
        <v>0</v>
      </c>
      <c r="T77" s="31">
        <f t="shared" si="23"/>
        <v>0</v>
      </c>
      <c r="U77" s="30">
        <f t="shared" si="23"/>
        <v>1</v>
      </c>
      <c r="V77" s="30">
        <f t="shared" si="23"/>
        <v>1</v>
      </c>
      <c r="W77" s="30">
        <f t="shared" si="23"/>
        <v>1</v>
      </c>
      <c r="X77" s="30">
        <f t="shared" si="23"/>
        <v>1</v>
      </c>
      <c r="Y77" s="30">
        <f t="shared" si="23"/>
        <v>1</v>
      </c>
      <c r="Z77" s="30">
        <f t="shared" si="23"/>
        <v>1</v>
      </c>
      <c r="AA77" s="30">
        <f t="shared" si="23"/>
        <v>1</v>
      </c>
    </row>
    <row r="78" spans="1:27" x14ac:dyDescent="0.25">
      <c r="A78" s="27"/>
      <c r="B78" t="s">
        <v>239</v>
      </c>
      <c r="C78" t="s">
        <v>240</v>
      </c>
      <c r="D78" t="s">
        <v>241</v>
      </c>
      <c r="E78" t="s">
        <v>242</v>
      </c>
      <c r="F78" t="s">
        <v>243</v>
      </c>
    </row>
    <row r="79" spans="1:27" ht="15.75" thickBot="1" x14ac:dyDescent="0.3">
      <c r="A79" s="28"/>
      <c r="B79" s="29">
        <f>QUARTILE($B$22:$AA$22,1)</f>
        <v>14.024912786962435</v>
      </c>
      <c r="C79" s="29">
        <f>QUARTILE($B$22:$AA$22,3)</f>
        <v>17.219908781574972</v>
      </c>
      <c r="D79" s="29">
        <f>$C79-$B79</f>
        <v>3.1949959946125368</v>
      </c>
      <c r="E79" s="29">
        <f>$B79-1.5*$D79</f>
        <v>9.2324187950436301</v>
      </c>
      <c r="F79" s="29">
        <f>$C79+1.5*$D79</f>
        <v>22.012402773493775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</sheetData>
  <sortState xmlns:xlrd2="http://schemas.microsoft.com/office/spreadsheetml/2017/richdata2" ref="C119:C130">
    <sortCondition ref="C119"/>
  </sortState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5A83-BC63-4116-B0BC-742F7E2EF338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4.140625" customWidth="1"/>
    <col min="2" max="2" width="14.42578125" customWidth="1"/>
    <col min="3" max="3" width="12.7109375" customWidth="1"/>
    <col min="4" max="5" width="21" customWidth="1"/>
    <col min="8" max="8" width="15.140625" customWidth="1"/>
    <col min="9" max="9" width="11.7109375" customWidth="1"/>
    <col min="10" max="10" width="19" customWidth="1"/>
    <col min="15" max="15" width="15.855468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SUM(L5:L23)</f>
        <v>7.5191300249295837E-2</v>
      </c>
      <c r="N2">
        <v>14.66740666733463</v>
      </c>
      <c r="O2">
        <v>1.2335512053787486E-3</v>
      </c>
      <c r="P2">
        <v>1.2285012904389256</v>
      </c>
    </row>
    <row r="3" spans="1:16" x14ac:dyDescent="0.25">
      <c r="A3" t="s">
        <v>21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0.1696</v>
      </c>
      <c r="B4">
        <f t="shared" ref="B4:B22" si="0">A4*100</f>
        <v>16.96</v>
      </c>
      <c r="C4">
        <v>0.81120000000000003</v>
      </c>
      <c r="D4">
        <f>C4*'Isotherm list'!$G$4/'Isotherm list'!$H$29</f>
        <v>0.86663022339027596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0.2848</v>
      </c>
      <c r="B5">
        <f t="shared" si="0"/>
        <v>28.48</v>
      </c>
      <c r="C5">
        <v>1.5615000000000001</v>
      </c>
      <c r="D5">
        <f>C5*'Isotherm list'!$G$4/'Isotherm list'!$H$29</f>
        <v>1.6681990801576871</v>
      </c>
      <c r="H5">
        <v>16.96</v>
      </c>
      <c r="I5">
        <v>0.81120000000000003</v>
      </c>
      <c r="J5">
        <f>I5*'Isotherm list'!$G$4/'Isotherm list'!$H$29</f>
        <v>0.86663022339027596</v>
      </c>
      <c r="K5">
        <f t="shared" ref="K5:K23" si="1">($N$2*H5)/(((1/$O$2)+H5^$P$2)^(1/$P$2))</f>
        <v>1.033078604280224</v>
      </c>
      <c r="L5">
        <f t="shared" ref="L5:L23" si="2">(K5-J5)^2</f>
        <v>2.7705063500885228E-2</v>
      </c>
      <c r="N5">
        <v>10</v>
      </c>
      <c r="O5">
        <f>($N$2*N5)/(((1/$O$2)+N5^$P$2)^(1/$P$2))</f>
        <v>0.61837396427070568</v>
      </c>
    </row>
    <row r="6" spans="1:16" x14ac:dyDescent="0.25">
      <c r="A6">
        <v>0.50029999999999997</v>
      </c>
      <c r="B6">
        <f t="shared" si="0"/>
        <v>50.029999999999994</v>
      </c>
      <c r="C6">
        <v>2.7376999999999998</v>
      </c>
      <c r="D6">
        <f>C6*'Isotherm list'!$G$4/'Isotherm list'!$H$29</f>
        <v>2.9247701708278573</v>
      </c>
      <c r="H6">
        <v>28.48</v>
      </c>
      <c r="I6">
        <v>1.5615000000000001</v>
      </c>
      <c r="J6">
        <f>I6*'Isotherm list'!$G$4/'Isotherm list'!$H$29</f>
        <v>1.6681990801576871</v>
      </c>
      <c r="K6">
        <f t="shared" si="1"/>
        <v>1.6879437316377499</v>
      </c>
      <c r="L6">
        <f t="shared" si="2"/>
        <v>3.898512620691449E-4</v>
      </c>
      <c r="N6">
        <v>30</v>
      </c>
      <c r="O6">
        <f t="shared" ref="O6:O19" si="3">($N$2*N6)/(((1/$O$2)+N6^$P$2)^(1/$P$2))</f>
        <v>1.7713553231036063</v>
      </c>
    </row>
    <row r="7" spans="1:16" x14ac:dyDescent="0.25">
      <c r="A7">
        <v>1.0099</v>
      </c>
      <c r="B7">
        <f t="shared" si="0"/>
        <v>100.99000000000001</v>
      </c>
      <c r="C7">
        <v>4.7046999999999999</v>
      </c>
      <c r="D7">
        <f>C7*'Isotherm list'!$G$4/'Isotherm list'!$H$29</f>
        <v>5.0261775295663593</v>
      </c>
      <c r="H7">
        <v>50.029999999999994</v>
      </c>
      <c r="I7">
        <v>2.7376999999999998</v>
      </c>
      <c r="J7">
        <f>I7*'Isotherm list'!$G$4/'Isotherm list'!$H$29</f>
        <v>2.9247701708278573</v>
      </c>
      <c r="K7">
        <f t="shared" si="1"/>
        <v>2.8061054974751123</v>
      </c>
      <c r="L7">
        <f t="shared" si="2"/>
        <v>1.4081304701913669E-2</v>
      </c>
      <c r="N7">
        <v>50</v>
      </c>
      <c r="O7">
        <f t="shared" si="3"/>
        <v>2.8046433253389025</v>
      </c>
    </row>
    <row r="8" spans="1:16" x14ac:dyDescent="0.25">
      <c r="A8">
        <v>1.5127999999999999</v>
      </c>
      <c r="B8">
        <f t="shared" si="0"/>
        <v>151.28</v>
      </c>
      <c r="C8">
        <v>6.1105</v>
      </c>
      <c r="D8">
        <f>C8*'Isotherm list'!$G$4/'Isotherm list'!$H$29</f>
        <v>6.5280374507227332</v>
      </c>
      <c r="H8">
        <v>100.99000000000001</v>
      </c>
      <c r="I8">
        <v>4.7046999999999999</v>
      </c>
      <c r="J8">
        <f>I8*'Isotherm list'!$G$4/'Isotherm list'!$H$29</f>
        <v>5.0261775295663593</v>
      </c>
      <c r="K8">
        <f t="shared" si="1"/>
        <v>4.951691698255809</v>
      </c>
      <c r="L8">
        <f t="shared" si="2"/>
        <v>5.5481390660237573E-3</v>
      </c>
      <c r="N8">
        <v>70</v>
      </c>
      <c r="O8">
        <f t="shared" si="3"/>
        <v>3.7244050300949261</v>
      </c>
    </row>
    <row r="9" spans="1:16" x14ac:dyDescent="0.25">
      <c r="A9">
        <v>2.0474999999999999</v>
      </c>
      <c r="B9">
        <f t="shared" si="0"/>
        <v>204.75</v>
      </c>
      <c r="C9">
        <v>7.1985999999999999</v>
      </c>
      <c r="D9">
        <f>C9*'Isotherm list'!$G$4/'Isotherm list'!$H$29</f>
        <v>7.6904885676741124</v>
      </c>
      <c r="H9">
        <v>151.28</v>
      </c>
      <c r="I9">
        <v>6.1105</v>
      </c>
      <c r="J9">
        <f>I9*'Isotherm list'!$G$4/'Isotherm list'!$H$29</f>
        <v>6.5280374507227332</v>
      </c>
      <c r="K9">
        <f t="shared" si="1"/>
        <v>6.5305808663542173</v>
      </c>
      <c r="L9">
        <f t="shared" si="2"/>
        <v>6.4689630744775647E-6</v>
      </c>
      <c r="N9">
        <v>100</v>
      </c>
      <c r="O9">
        <f t="shared" si="3"/>
        <v>4.9158338397409187</v>
      </c>
    </row>
    <row r="10" spans="1:16" x14ac:dyDescent="0.25">
      <c r="A10">
        <v>3.0710999999999999</v>
      </c>
      <c r="B10">
        <f t="shared" si="0"/>
        <v>307.11</v>
      </c>
      <c r="C10">
        <v>8.8271999999999995</v>
      </c>
      <c r="D10">
        <f>C10*'Isotherm list'!$G$4/'Isotherm list'!$H$29</f>
        <v>9.4303726675427058</v>
      </c>
      <c r="H10">
        <v>204.75</v>
      </c>
      <c r="I10">
        <v>7.1985999999999999</v>
      </c>
      <c r="J10">
        <f>I10*'Isotherm list'!$G$4/'Isotherm list'!$H$29</f>
        <v>7.6904885676741124</v>
      </c>
      <c r="K10">
        <f t="shared" si="1"/>
        <v>7.7964592271641298</v>
      </c>
      <c r="L10">
        <f t="shared" si="2"/>
        <v>1.122978067274921E-2</v>
      </c>
      <c r="N10">
        <v>200</v>
      </c>
      <c r="O10">
        <f t="shared" si="3"/>
        <v>7.697629483693837</v>
      </c>
    </row>
    <row r="11" spans="1:16" x14ac:dyDescent="0.25">
      <c r="A11">
        <v>4.1271000000000004</v>
      </c>
      <c r="B11">
        <f t="shared" si="0"/>
        <v>412.71000000000004</v>
      </c>
      <c r="C11">
        <v>9.8675999999999995</v>
      </c>
      <c r="D11">
        <f>C11*'Isotherm list'!$G$4/'Isotherm list'!$H$29</f>
        <v>10.541864388961891</v>
      </c>
      <c r="H11">
        <v>307.11</v>
      </c>
      <c r="I11">
        <v>8.8271999999999995</v>
      </c>
      <c r="J11">
        <f>I11*'Isotherm list'!$G$4/'Isotherm list'!$H$29</f>
        <v>9.4303726675427058</v>
      </c>
      <c r="K11">
        <f t="shared" si="1"/>
        <v>9.4631944404767712</v>
      </c>
      <c r="L11">
        <f t="shared" si="2"/>
        <v>1.0772687785353485E-3</v>
      </c>
      <c r="N11">
        <v>300</v>
      </c>
      <c r="O11">
        <f t="shared" si="3"/>
        <v>9.370598860661655</v>
      </c>
    </row>
    <row r="12" spans="1:16" x14ac:dyDescent="0.25">
      <c r="A12">
        <v>5.1058000000000003</v>
      </c>
      <c r="B12">
        <f t="shared" si="0"/>
        <v>510.58000000000004</v>
      </c>
      <c r="C12">
        <v>10.6106</v>
      </c>
      <c r="D12">
        <f>C12*'Isotherm list'!$G$4/'Isotherm list'!$H$29</f>
        <v>11.335634428383704</v>
      </c>
      <c r="H12">
        <v>412.71000000000004</v>
      </c>
      <c r="I12">
        <v>9.8675999999999995</v>
      </c>
      <c r="J12">
        <f>I12*'Isotherm list'!$G$4/'Isotherm list'!$H$29</f>
        <v>10.541864388961891</v>
      </c>
      <c r="K12">
        <f t="shared" si="1"/>
        <v>10.566929169061206</v>
      </c>
      <c r="L12">
        <f t="shared" si="2"/>
        <v>6.2824320142703446E-4</v>
      </c>
      <c r="N12">
        <v>400</v>
      </c>
      <c r="O12">
        <f t="shared" si="3"/>
        <v>10.456499411913008</v>
      </c>
    </row>
    <row r="13" spans="1:16" x14ac:dyDescent="0.25">
      <c r="A13">
        <v>6.1473000000000004</v>
      </c>
      <c r="B13">
        <f t="shared" si="0"/>
        <v>614.73</v>
      </c>
      <c r="C13">
        <v>11.0426</v>
      </c>
      <c r="D13">
        <f>C13*'Isotherm list'!$G$4/'Isotherm list'!$H$29</f>
        <v>11.797153482260184</v>
      </c>
      <c r="H13">
        <v>510.58000000000004</v>
      </c>
      <c r="I13">
        <v>10.6106</v>
      </c>
      <c r="J13">
        <f>I13*'Isotherm list'!$G$4/'Isotherm list'!$H$29</f>
        <v>11.335634428383704</v>
      </c>
      <c r="K13">
        <f t="shared" si="1"/>
        <v>11.271919654630743</v>
      </c>
      <c r="L13">
        <f t="shared" si="2"/>
        <v>4.0595723943910467E-3</v>
      </c>
      <c r="N13">
        <v>500</v>
      </c>
      <c r="O13">
        <f t="shared" si="3"/>
        <v>11.206270856670839</v>
      </c>
    </row>
    <row r="14" spans="1:16" x14ac:dyDescent="0.25">
      <c r="A14">
        <v>7.1421999999999999</v>
      </c>
      <c r="B14">
        <f t="shared" si="0"/>
        <v>714.22</v>
      </c>
      <c r="C14">
        <v>11.4678</v>
      </c>
      <c r="D14">
        <f>C14*'Isotherm list'!$G$4/'Isotherm list'!$H$29</f>
        <v>12.251407884362679</v>
      </c>
      <c r="H14">
        <v>614.73</v>
      </c>
      <c r="I14">
        <v>11.0426</v>
      </c>
      <c r="J14">
        <f>I14*'Isotherm list'!$G$4/'Isotherm list'!$H$29</f>
        <v>11.797153482260184</v>
      </c>
      <c r="K14">
        <f t="shared" si="1"/>
        <v>11.816930841761248</v>
      </c>
      <c r="L14">
        <f t="shared" si="2"/>
        <v>3.9114394883436014E-4</v>
      </c>
      <c r="N14">
        <v>600</v>
      </c>
      <c r="O14">
        <f t="shared" si="3"/>
        <v>11.749533294272249</v>
      </c>
    </row>
    <row r="15" spans="1:16" x14ac:dyDescent="0.25">
      <c r="A15">
        <v>8.1373999999999995</v>
      </c>
      <c r="B15">
        <f t="shared" si="0"/>
        <v>813.74</v>
      </c>
      <c r="C15">
        <v>11.7714</v>
      </c>
      <c r="D15">
        <f>C15*'Isotherm list'!$G$4/'Isotherm list'!$H$29</f>
        <v>12.575753219448092</v>
      </c>
      <c r="H15">
        <v>714.22</v>
      </c>
      <c r="I15">
        <v>11.4678</v>
      </c>
      <c r="J15">
        <f>I15*'Isotherm list'!$G$4/'Isotherm list'!$H$29</f>
        <v>12.251407884362679</v>
      </c>
      <c r="K15">
        <f t="shared" si="1"/>
        <v>12.208332041162823</v>
      </c>
      <c r="L15">
        <f t="shared" si="2"/>
        <v>1.8555282673786303E-3</v>
      </c>
      <c r="N15">
        <v>700</v>
      </c>
      <c r="O15">
        <f t="shared" si="3"/>
        <v>12.158389081786845</v>
      </c>
    </row>
    <row r="16" spans="1:16" x14ac:dyDescent="0.25">
      <c r="A16">
        <v>9.2338000000000005</v>
      </c>
      <c r="B16">
        <f t="shared" si="0"/>
        <v>923.38</v>
      </c>
      <c r="C16">
        <v>11.9802</v>
      </c>
      <c r="D16">
        <f>C16*'Isotherm list'!$G$4/'Isotherm list'!$H$29</f>
        <v>12.798820762155058</v>
      </c>
      <c r="H16">
        <v>813.74</v>
      </c>
      <c r="I16">
        <v>11.7714</v>
      </c>
      <c r="J16">
        <f>I16*'Isotherm list'!$G$4/'Isotherm list'!$H$29</f>
        <v>12.575753219448092</v>
      </c>
      <c r="K16">
        <f t="shared" si="1"/>
        <v>12.513620413697785</v>
      </c>
      <c r="L16">
        <f t="shared" si="2"/>
        <v>3.8604855504054372E-3</v>
      </c>
      <c r="N16">
        <v>800</v>
      </c>
      <c r="O16">
        <f t="shared" si="3"/>
        <v>12.475581222699574</v>
      </c>
    </row>
    <row r="17" spans="1:15" x14ac:dyDescent="0.25">
      <c r="A17">
        <v>10.221399999999999</v>
      </c>
      <c r="B17">
        <f t="shared" si="0"/>
        <v>1022.1399999999999</v>
      </c>
      <c r="C17">
        <v>12.162100000000001</v>
      </c>
      <c r="D17">
        <f>C17*'Isotherm list'!$G$4/'Isotherm list'!$H$29</f>
        <v>12.993150197109067</v>
      </c>
      <c r="H17">
        <v>923.38</v>
      </c>
      <c r="I17">
        <v>11.9802</v>
      </c>
      <c r="J17">
        <f>I17*'Isotherm list'!$G$4/'Isotherm list'!$H$29</f>
        <v>12.798820762155058</v>
      </c>
      <c r="K17">
        <f t="shared" si="1"/>
        <v>12.779443114507711</v>
      </c>
      <c r="L17">
        <f t="shared" si="2"/>
        <v>3.7549322834476098E-4</v>
      </c>
      <c r="N17">
        <v>900</v>
      </c>
      <c r="O17">
        <f t="shared" si="3"/>
        <v>12.727826714280218</v>
      </c>
    </row>
    <row r="18" spans="1:15" x14ac:dyDescent="0.25">
      <c r="A18">
        <v>11.247999999999999</v>
      </c>
      <c r="B18">
        <f t="shared" si="0"/>
        <v>1124.8</v>
      </c>
      <c r="C18">
        <v>12.283099999999999</v>
      </c>
      <c r="D18">
        <f>C18*'Isotherm list'!$G$4/'Isotherm list'!$H$29</f>
        <v>13.122418265440208</v>
      </c>
      <c r="H18">
        <v>1022.1399999999999</v>
      </c>
      <c r="I18">
        <v>12.162100000000001</v>
      </c>
      <c r="J18">
        <f>I18*'Isotherm list'!$G$4/'Isotherm list'!$H$29</f>
        <v>12.993150197109067</v>
      </c>
      <c r="K18">
        <f t="shared" si="1"/>
        <v>12.972752431585217</v>
      </c>
      <c r="L18">
        <f t="shared" si="2"/>
        <v>4.1606883836594911E-4</v>
      </c>
      <c r="N18">
        <v>1000</v>
      </c>
      <c r="O18">
        <f t="shared" si="3"/>
        <v>12.932577977680994</v>
      </c>
    </row>
    <row r="19" spans="1:15" x14ac:dyDescent="0.25">
      <c r="A19">
        <v>12.2902</v>
      </c>
      <c r="B19">
        <f t="shared" si="0"/>
        <v>1229.02</v>
      </c>
      <c r="C19">
        <v>12.383800000000001</v>
      </c>
      <c r="D19">
        <f>C19*'Isotherm list'!$G$4/'Isotherm list'!$H$29</f>
        <v>13.229999211563733</v>
      </c>
      <c r="H19">
        <v>1124.8</v>
      </c>
      <c r="I19">
        <v>12.283099999999999</v>
      </c>
      <c r="J19">
        <f>I19*'Isotherm list'!$G$4/'Isotherm list'!$H$29</f>
        <v>13.122418265440208</v>
      </c>
      <c r="K19">
        <f t="shared" si="1"/>
        <v>13.139096756190826</v>
      </c>
      <c r="L19">
        <f t="shared" si="2"/>
        <v>2.7817205371843913E-4</v>
      </c>
      <c r="N19">
        <v>1500</v>
      </c>
      <c r="O19">
        <f t="shared" si="3"/>
        <v>13.556172327906356</v>
      </c>
    </row>
    <row r="20" spans="1:15" x14ac:dyDescent="0.25">
      <c r="A20">
        <v>13.2623</v>
      </c>
      <c r="B20">
        <f t="shared" si="0"/>
        <v>1326.23</v>
      </c>
      <c r="C20">
        <v>12.5184</v>
      </c>
      <c r="D20">
        <f>C20*'Isotherm list'!$G$4/'Isotherm list'!$H$29</f>
        <v>13.373796583442838</v>
      </c>
      <c r="H20">
        <v>1229.02</v>
      </c>
      <c r="I20">
        <v>12.383800000000001</v>
      </c>
      <c r="J20">
        <f>I20*'Isotherm list'!$G$4/'Isotherm list'!$H$29</f>
        <v>13.229999211563733</v>
      </c>
      <c r="K20">
        <f t="shared" si="1"/>
        <v>13.280249238773891</v>
      </c>
      <c r="L20">
        <f t="shared" si="2"/>
        <v>2.5250652346216003E-3</v>
      </c>
      <c r="N20">
        <v>2000</v>
      </c>
    </row>
    <row r="21" spans="1:15" x14ac:dyDescent="0.25">
      <c r="A21">
        <v>14.2967</v>
      </c>
      <c r="B21">
        <f t="shared" si="0"/>
        <v>1429.6699999999998</v>
      </c>
      <c r="C21">
        <v>12.612299999999999</v>
      </c>
      <c r="D21">
        <f>C21*'Isotherm list'!$G$4/'Isotherm list'!$H$29</f>
        <v>13.474112877792377</v>
      </c>
      <c r="H21">
        <v>1326.23</v>
      </c>
      <c r="I21">
        <v>12.5184</v>
      </c>
      <c r="J21">
        <f>I21*'Isotherm list'!$G$4/'Isotherm list'!$H$29</f>
        <v>13.373796583442838</v>
      </c>
      <c r="K21">
        <f t="shared" si="1"/>
        <v>13.392178796753411</v>
      </c>
      <c r="L21">
        <f t="shared" si="2"/>
        <v>3.3790576619542731E-4</v>
      </c>
      <c r="N21">
        <v>3000</v>
      </c>
    </row>
    <row r="22" spans="1:15" x14ac:dyDescent="0.25">
      <c r="A22">
        <v>15.2845</v>
      </c>
      <c r="B22">
        <f t="shared" si="0"/>
        <v>1528.45</v>
      </c>
      <c r="C22">
        <v>12.712999999999999</v>
      </c>
      <c r="D22">
        <f>C22*'Isotherm list'!$G$4/'Isotherm list'!$H$29</f>
        <v>13.581693823915899</v>
      </c>
      <c r="H22">
        <v>1429.6699999999998</v>
      </c>
      <c r="I22">
        <v>12.612299999999999</v>
      </c>
      <c r="J22">
        <f>I22*'Isotherm list'!$G$4/'Isotherm list'!$H$29</f>
        <v>13.474112877792377</v>
      </c>
      <c r="K22">
        <f t="shared" si="1"/>
        <v>13.494623541133899</v>
      </c>
      <c r="L22">
        <f t="shared" si="2"/>
        <v>4.2068731070925286E-4</v>
      </c>
      <c r="N22">
        <v>4000</v>
      </c>
    </row>
    <row r="23" spans="1:15" x14ac:dyDescent="0.25">
      <c r="H23">
        <v>1528.45</v>
      </c>
      <c r="I23">
        <v>12.712999999999999</v>
      </c>
      <c r="J23">
        <f>I23*'Isotherm list'!$G$4/'Isotherm list'!$H$29</f>
        <v>13.581693823915899</v>
      </c>
      <c r="K23">
        <f t="shared" si="1"/>
        <v>13.579444933155312</v>
      </c>
      <c r="L23">
        <f t="shared" si="2"/>
        <v>5.0575096530530112E-6</v>
      </c>
      <c r="N23">
        <v>5000</v>
      </c>
    </row>
    <row r="24" spans="1:15" x14ac:dyDescent="0.25">
      <c r="N24">
        <v>6000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7EE0-5CF5-45FC-8FA0-E1AD3DA73ED0}">
  <dimension ref="A1:P30"/>
  <sheetViews>
    <sheetView workbookViewId="0">
      <selection activeCell="P4" sqref="P4"/>
    </sheetView>
  </sheetViews>
  <sheetFormatPr defaultColWidth="8.85546875" defaultRowHeight="15" x14ac:dyDescent="0.25"/>
  <cols>
    <col min="1" max="2" width="14.28515625" customWidth="1"/>
    <col min="3" max="3" width="12.7109375" customWidth="1"/>
    <col min="4" max="4" width="17" customWidth="1"/>
    <col min="8" max="8" width="14.140625" customWidth="1"/>
    <col min="9" max="9" width="12.42578125" customWidth="1"/>
    <col min="10" max="10" width="18.7109375" customWidth="1"/>
    <col min="15" max="15" width="12" bestFit="1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SUM(L5:L30)</f>
        <v>3.534527552268548</v>
      </c>
      <c r="N2">
        <v>19.735763941248091</v>
      </c>
      <c r="O2">
        <v>2.6943625387579446E-3</v>
      </c>
      <c r="P2">
        <v>1.0771462666240454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0.91251499999999997</v>
      </c>
      <c r="B4">
        <f>A4*100</f>
        <v>91.251499999999993</v>
      </c>
      <c r="C4">
        <v>5.3620799999999997</v>
      </c>
      <c r="D4">
        <f>C4*'Isotherm list'!$G$4/'Isotherm list'!$H$30</f>
        <v>5.7587464200792589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1.3708899999999999</v>
      </c>
      <c r="B5">
        <f t="shared" ref="B5:B29" si="0">A5*100</f>
        <v>137.089</v>
      </c>
      <c r="C5">
        <v>5.9899699999999996</v>
      </c>
      <c r="D5">
        <f>C5*'Isotherm list'!$G$4/'Isotherm list'!$H$30</f>
        <v>6.4330853500660492</v>
      </c>
      <c r="H5">
        <v>91.251499999999993</v>
      </c>
      <c r="I5">
        <v>5.3620799999999997</v>
      </c>
      <c r="J5">
        <f>I5*'Isotherm list'!$G$4/'Isotherm list'!$H$30</f>
        <v>5.7587464200792589</v>
      </c>
      <c r="K5">
        <f>($N$2*H5)/(((1/$O$2)+H5^$P$2)^(1/$P$2))</f>
        <v>5.6169410431909048</v>
      </c>
      <c r="L5">
        <f>(K5-J5)^2</f>
        <v>2.0108764914448133E-2</v>
      </c>
      <c r="N5">
        <v>10</v>
      </c>
      <c r="O5">
        <f>($N$2*N5)/(((1/$O$2)+N5^$P$2)^(1/$P$2))</f>
        <v>0.78881014494089796</v>
      </c>
    </row>
    <row r="6" spans="1:16" x14ac:dyDescent="0.25">
      <c r="A6">
        <v>1.39835</v>
      </c>
      <c r="B6">
        <f t="shared" si="0"/>
        <v>139.83500000000001</v>
      </c>
      <c r="C6">
        <v>7.2446799999999998</v>
      </c>
      <c r="D6">
        <f>C6*'Isotherm list'!$G$4/'Isotherm list'!$H$30</f>
        <v>7.7806140554821654</v>
      </c>
      <c r="H6">
        <v>137.089</v>
      </c>
      <c r="I6">
        <v>5.9899699999999996</v>
      </c>
      <c r="J6">
        <f>I6*'Isotherm list'!$G$4/'Isotherm list'!$H$30</f>
        <v>6.4330853500660492</v>
      </c>
      <c r="K6">
        <f t="shared" ref="K6:K30" si="1">($N$2*H6)/(((1/$O$2)+H6^$P$2)^(1/$P$2))</f>
        <v>7.4589792679145317</v>
      </c>
      <c r="L6">
        <f t="shared" ref="L6:L30" si="2">(K6-J6)^2</f>
        <v>1.0524583306785089</v>
      </c>
      <c r="N6">
        <v>30</v>
      </c>
      <c r="O6">
        <f t="shared" ref="O6:O22" si="3">($N$2*N6)/(((1/$O$2)+N6^$P$2)^(1/$P$2))</f>
        <v>2.2211486818349337</v>
      </c>
    </row>
    <row r="7" spans="1:16" x14ac:dyDescent="0.25">
      <c r="A7">
        <v>1.44482</v>
      </c>
      <c r="B7">
        <f t="shared" si="0"/>
        <v>144.482</v>
      </c>
      <c r="C7">
        <v>7.9860899999999999</v>
      </c>
      <c r="D7">
        <f>C7*'Isotherm list'!$G$4/'Isotherm list'!$H$30</f>
        <v>8.5768707661822976</v>
      </c>
      <c r="H7">
        <v>139.83500000000001</v>
      </c>
      <c r="I7">
        <v>7.2446799999999998</v>
      </c>
      <c r="J7">
        <f>I7*'Isotherm list'!$G$4/'Isotherm list'!$H$30</f>
        <v>7.7806140554821654</v>
      </c>
      <c r="K7">
        <f t="shared" si="1"/>
        <v>7.555301111547994</v>
      </c>
      <c r="L7">
        <f t="shared" si="2"/>
        <v>5.0765922704283088E-2</v>
      </c>
      <c r="N7">
        <v>50</v>
      </c>
      <c r="O7">
        <f t="shared" si="3"/>
        <v>3.4772512321572902</v>
      </c>
    </row>
    <row r="8" spans="1:16" x14ac:dyDescent="0.25">
      <c r="A8">
        <v>2.41648</v>
      </c>
      <c r="B8">
        <f t="shared" si="0"/>
        <v>241.648</v>
      </c>
      <c r="C8">
        <v>8.8996700000000004</v>
      </c>
      <c r="D8">
        <f>C8*'Isotherm list'!$G$4/'Isotherm list'!$H$30</f>
        <v>9.5580339630118889</v>
      </c>
      <c r="H8">
        <v>144.482</v>
      </c>
      <c r="I8">
        <v>7.9860899999999999</v>
      </c>
      <c r="J8">
        <f>I8*'Isotherm list'!$G$4/'Isotherm list'!$H$30</f>
        <v>8.5768707661822976</v>
      </c>
      <c r="K8">
        <f t="shared" si="1"/>
        <v>7.7151605647762098</v>
      </c>
      <c r="L8">
        <f t="shared" si="2"/>
        <v>0.74254447120732037</v>
      </c>
      <c r="N8">
        <v>70</v>
      </c>
      <c r="O8">
        <f t="shared" si="3"/>
        <v>4.5824513707665062</v>
      </c>
    </row>
    <row r="9" spans="1:16" x14ac:dyDescent="0.25">
      <c r="A9">
        <v>2.4481600000000001</v>
      </c>
      <c r="B9">
        <f t="shared" si="0"/>
        <v>244.816</v>
      </c>
      <c r="C9">
        <v>9.7551500000000004</v>
      </c>
      <c r="D9">
        <f>C9*'Isotherm list'!$G$4/'Isotherm list'!$H$30</f>
        <v>10.476799141347424</v>
      </c>
      <c r="H9">
        <v>241.648</v>
      </c>
      <c r="I9">
        <v>8.8996700000000004</v>
      </c>
      <c r="J9">
        <f>I9*'Isotherm list'!$G$4/'Isotherm list'!$H$30</f>
        <v>9.5580339630118889</v>
      </c>
      <c r="K9">
        <f t="shared" si="1"/>
        <v>10.342334267585432</v>
      </c>
      <c r="L9">
        <f t="shared" si="2"/>
        <v>0.61512696775415276</v>
      </c>
      <c r="N9">
        <v>100</v>
      </c>
      <c r="O9">
        <f t="shared" si="3"/>
        <v>6.0063121126474792</v>
      </c>
    </row>
    <row r="10" spans="1:16" x14ac:dyDescent="0.25">
      <c r="A10">
        <v>2.9086400000000001</v>
      </c>
      <c r="B10">
        <f t="shared" si="0"/>
        <v>290.86400000000003</v>
      </c>
      <c r="C10">
        <v>10.2125</v>
      </c>
      <c r="D10">
        <f>C10*'Isotherm list'!$G$4/'Isotherm list'!$H$30</f>
        <v>10.967982166446498</v>
      </c>
      <c r="H10">
        <v>244.816</v>
      </c>
      <c r="I10">
        <v>9.7551500000000004</v>
      </c>
      <c r="J10">
        <f>I10*'Isotherm list'!$G$4/'Isotherm list'!$H$30</f>
        <v>10.476799141347424</v>
      </c>
      <c r="K10">
        <f t="shared" si="1"/>
        <v>10.409865305367974</v>
      </c>
      <c r="L10">
        <f t="shared" si="2"/>
        <v>4.4801383989238877E-3</v>
      </c>
      <c r="N10">
        <v>200</v>
      </c>
      <c r="O10">
        <f t="shared" si="3"/>
        <v>9.361275268478277</v>
      </c>
    </row>
    <row r="11" spans="1:16" x14ac:dyDescent="0.25">
      <c r="A11">
        <v>2.9255399999999998</v>
      </c>
      <c r="B11">
        <f t="shared" si="0"/>
        <v>292.55399999999997</v>
      </c>
      <c r="C11">
        <v>11.010400000000001</v>
      </c>
      <c r="D11">
        <f>C11*'Isotherm list'!$G$4/'Isotherm list'!$H$30</f>
        <v>11.824907793923382</v>
      </c>
      <c r="H11">
        <v>290.86400000000003</v>
      </c>
      <c r="I11">
        <v>10.2125</v>
      </c>
      <c r="J11">
        <f>I11*'Isotherm list'!$G$4/'Isotherm list'!$H$30</f>
        <v>10.967982166446498</v>
      </c>
      <c r="K11">
        <f t="shared" si="1"/>
        <v>11.297483276584002</v>
      </c>
      <c r="L11">
        <f t="shared" si="2"/>
        <v>0.10857098158184698</v>
      </c>
      <c r="N11">
        <v>300</v>
      </c>
      <c r="O11">
        <f t="shared" si="3"/>
        <v>11.454943429166169</v>
      </c>
    </row>
    <row r="12" spans="1:16" x14ac:dyDescent="0.25">
      <c r="A12">
        <v>3.51065</v>
      </c>
      <c r="B12">
        <f t="shared" si="0"/>
        <v>351.065</v>
      </c>
      <c r="C12">
        <v>11.4666</v>
      </c>
      <c r="D12">
        <f>C12*'Isotherm list'!$G$4/'Isotherm list'!$H$30</f>
        <v>12.314855746367238</v>
      </c>
      <c r="H12">
        <v>292.55399999999997</v>
      </c>
      <c r="I12">
        <v>11.010400000000001</v>
      </c>
      <c r="J12">
        <f>I12*'Isotherm list'!$G$4/'Isotherm list'!$H$30</f>
        <v>11.824907793923382</v>
      </c>
      <c r="K12">
        <f t="shared" si="1"/>
        <v>11.327034164877865</v>
      </c>
      <c r="L12">
        <f t="shared" si="2"/>
        <v>0.24787815049895243</v>
      </c>
      <c r="N12">
        <v>400</v>
      </c>
      <c r="O12">
        <f t="shared" si="3"/>
        <v>12.873356294906701</v>
      </c>
    </row>
    <row r="13" spans="1:16" x14ac:dyDescent="0.25">
      <c r="A13">
        <v>4.5224399999999996</v>
      </c>
      <c r="B13">
        <f t="shared" si="0"/>
        <v>452.24399999999997</v>
      </c>
      <c r="C13">
        <v>12.2096</v>
      </c>
      <c r="D13">
        <f>C13*'Isotherm list'!$G$4/'Isotherm list'!$H$30</f>
        <v>13.112820079260235</v>
      </c>
      <c r="H13">
        <v>351.065</v>
      </c>
      <c r="I13">
        <v>11.4666</v>
      </c>
      <c r="J13">
        <f>I13*'Isotherm list'!$G$4/'Isotherm list'!$H$30</f>
        <v>12.314855746367238</v>
      </c>
      <c r="K13">
        <f t="shared" si="1"/>
        <v>12.241913409284807</v>
      </c>
      <c r="L13">
        <f t="shared" si="2"/>
        <v>5.320584539046944E-3</v>
      </c>
      <c r="N13">
        <v>500</v>
      </c>
      <c r="O13">
        <f t="shared" si="3"/>
        <v>13.892773832270606</v>
      </c>
    </row>
    <row r="14" spans="1:16" x14ac:dyDescent="0.25">
      <c r="A14">
        <v>4.54779</v>
      </c>
      <c r="B14">
        <f t="shared" si="0"/>
        <v>454.779</v>
      </c>
      <c r="C14">
        <v>12.894</v>
      </c>
      <c r="D14">
        <f>C14*'Isotherm list'!$G$4/'Isotherm list'!$H$30</f>
        <v>13.847849405548216</v>
      </c>
      <c r="H14">
        <v>452.24399999999997</v>
      </c>
      <c r="I14">
        <v>12.2096</v>
      </c>
      <c r="J14">
        <f>I14*'Isotherm list'!$G$4/'Isotherm list'!$H$30</f>
        <v>13.112820079260235</v>
      </c>
      <c r="K14">
        <f t="shared" si="1"/>
        <v>13.444553717749901</v>
      </c>
      <c r="L14">
        <f t="shared" si="2"/>
        <v>0.11004720690559261</v>
      </c>
      <c r="N14">
        <v>600</v>
      </c>
      <c r="O14">
        <f t="shared" si="3"/>
        <v>14.658367111147152</v>
      </c>
    </row>
    <row r="15" spans="1:16" x14ac:dyDescent="0.25">
      <c r="A15">
        <v>5.0631899999999996</v>
      </c>
      <c r="B15">
        <f t="shared" si="0"/>
        <v>506.31899999999996</v>
      </c>
      <c r="C15">
        <v>13.293799999999999</v>
      </c>
      <c r="D15">
        <f>C15*'Isotherm list'!$G$4/'Isotherm list'!$H$30</f>
        <v>14.277225099075295</v>
      </c>
      <c r="H15">
        <v>454.779</v>
      </c>
      <c r="I15">
        <v>12.894</v>
      </c>
      <c r="J15">
        <f>I15*'Isotherm list'!$G$4/'Isotherm list'!$H$30</f>
        <v>13.847849405548216</v>
      </c>
      <c r="K15">
        <f t="shared" si="1"/>
        <v>13.469977089388856</v>
      </c>
      <c r="L15">
        <f t="shared" si="2"/>
        <v>0.14278748731963933</v>
      </c>
      <c r="N15">
        <v>700</v>
      </c>
      <c r="O15">
        <f t="shared" si="3"/>
        <v>15.253131163871519</v>
      </c>
    </row>
    <row r="16" spans="1:16" x14ac:dyDescent="0.25">
      <c r="A16">
        <v>6.1510300000000004</v>
      </c>
      <c r="B16">
        <f t="shared" si="0"/>
        <v>615.10300000000007</v>
      </c>
      <c r="C16">
        <v>13.9222</v>
      </c>
      <c r="D16">
        <f>C16*'Isotherm list'!$G$4/'Isotherm list'!$H$30</f>
        <v>14.95211175693527</v>
      </c>
      <c r="H16">
        <v>506.31899999999996</v>
      </c>
      <c r="I16">
        <v>13.293799999999999</v>
      </c>
      <c r="J16">
        <f>I16*'Isotherm list'!$G$4/'Isotherm list'!$H$30</f>
        <v>14.277225099075295</v>
      </c>
      <c r="K16">
        <f t="shared" si="1"/>
        <v>13.947564918503272</v>
      </c>
      <c r="L16">
        <f t="shared" si="2"/>
        <v>0.10867583465477922</v>
      </c>
      <c r="N16">
        <v>800</v>
      </c>
      <c r="O16">
        <f t="shared" si="3"/>
        <v>15.72773534710595</v>
      </c>
    </row>
    <row r="17" spans="1:15" x14ac:dyDescent="0.25">
      <c r="A17">
        <v>7.2430899999999996</v>
      </c>
      <c r="B17">
        <f t="shared" si="0"/>
        <v>724.30899999999997</v>
      </c>
      <c r="C17">
        <v>14.436500000000001</v>
      </c>
      <c r="D17">
        <f>C17*'Isotherm list'!$G$4/'Isotherm list'!$H$30</f>
        <v>15.504457727873183</v>
      </c>
      <c r="H17">
        <v>615.10300000000007</v>
      </c>
      <c r="I17">
        <v>13.9222</v>
      </c>
      <c r="J17">
        <f>I17*'Isotherm list'!$G$4/'Isotherm list'!$H$30</f>
        <v>14.95211175693527</v>
      </c>
      <c r="K17">
        <f t="shared" si="1"/>
        <v>14.757625134831143</v>
      </c>
      <c r="L17">
        <f t="shared" si="2"/>
        <v>3.7825046177473773E-2</v>
      </c>
      <c r="N17">
        <v>900</v>
      </c>
      <c r="O17">
        <f t="shared" si="3"/>
        <v>16.114772188470337</v>
      </c>
    </row>
    <row r="18" spans="1:15" x14ac:dyDescent="0.25">
      <c r="A18">
        <v>8.3393800000000002</v>
      </c>
      <c r="B18">
        <f t="shared" si="0"/>
        <v>833.93799999999999</v>
      </c>
      <c r="C18">
        <v>14.8368</v>
      </c>
      <c r="D18">
        <f>C18*'Isotherm list'!$G$4/'Isotherm list'!$H$30</f>
        <v>15.934370409511226</v>
      </c>
      <c r="H18">
        <v>724.30899999999997</v>
      </c>
      <c r="I18">
        <v>14.436500000000001</v>
      </c>
      <c r="J18">
        <f>I18*'Isotherm list'!$G$4/'Isotherm list'!$H$30</f>
        <v>15.504457727873183</v>
      </c>
      <c r="K18">
        <f t="shared" si="1"/>
        <v>15.378083224039557</v>
      </c>
      <c r="L18">
        <f t="shared" si="2"/>
        <v>1.5970515219195076E-2</v>
      </c>
      <c r="N18">
        <v>1000</v>
      </c>
      <c r="O18">
        <f t="shared" si="3"/>
        <v>16.436114341560732</v>
      </c>
    </row>
    <row r="19" spans="1:15" x14ac:dyDescent="0.25">
      <c r="A19">
        <v>9.9911999999999992</v>
      </c>
      <c r="B19">
        <f t="shared" si="0"/>
        <v>999.11999999999989</v>
      </c>
      <c r="C19">
        <v>15.2376</v>
      </c>
      <c r="D19">
        <f>C19*'Isotherm list'!$G$4/'Isotherm list'!$H$30</f>
        <v>16.364820079260237</v>
      </c>
      <c r="H19">
        <v>833.93799999999999</v>
      </c>
      <c r="I19">
        <v>14.8368</v>
      </c>
      <c r="J19">
        <f>I19*'Isotherm list'!$G$4/'Isotherm list'!$H$30</f>
        <v>15.934370409511226</v>
      </c>
      <c r="K19">
        <f t="shared" si="1"/>
        <v>15.867636031613101</v>
      </c>
      <c r="L19">
        <f t="shared" si="2"/>
        <v>4.4534771934498256E-3</v>
      </c>
      <c r="N19">
        <v>1500</v>
      </c>
      <c r="O19">
        <f t="shared" si="3"/>
        <v>17.464723342376313</v>
      </c>
    </row>
    <row r="20" spans="1:15" x14ac:dyDescent="0.25">
      <c r="A20">
        <v>12.198600000000001</v>
      </c>
      <c r="B20">
        <f t="shared" si="0"/>
        <v>1219.8600000000001</v>
      </c>
      <c r="C20">
        <v>15.638999999999999</v>
      </c>
      <c r="D20">
        <f>C20*'Isotherm list'!$G$4/'Isotherm list'!$H$30</f>
        <v>16.795914134742404</v>
      </c>
      <c r="H20">
        <v>999.11999999999989</v>
      </c>
      <c r="I20">
        <v>15.2376</v>
      </c>
      <c r="J20">
        <f>I20*'Isotherm list'!$G$4/'Isotherm list'!$H$30</f>
        <v>16.364820079260237</v>
      </c>
      <c r="K20">
        <f t="shared" si="1"/>
        <v>16.433525362066376</v>
      </c>
      <c r="L20">
        <f t="shared" si="2"/>
        <v>4.720415885471535E-3</v>
      </c>
      <c r="N20">
        <v>2000</v>
      </c>
      <c r="O20">
        <f t="shared" si="3"/>
        <v>18.015224395790533</v>
      </c>
    </row>
    <row r="21" spans="1:15" x14ac:dyDescent="0.25">
      <c r="A21">
        <v>13.852499999999999</v>
      </c>
      <c r="B21">
        <f t="shared" si="0"/>
        <v>1385.25</v>
      </c>
      <c r="C21">
        <v>15.982699999999999</v>
      </c>
      <c r="D21">
        <f>C21*'Isotherm list'!$G$4/'Isotherm list'!$H$30</f>
        <v>17.165039762219283</v>
      </c>
      <c r="H21">
        <v>1219.8600000000001</v>
      </c>
      <c r="I21">
        <v>15.638999999999999</v>
      </c>
      <c r="J21">
        <f>I21*'Isotherm list'!$G$4/'Isotherm list'!$H$30</f>
        <v>16.795914134742404</v>
      </c>
      <c r="K21">
        <f t="shared" si="1"/>
        <v>16.980148404897268</v>
      </c>
      <c r="L21">
        <f t="shared" si="2"/>
        <v>3.3942266299495344E-2</v>
      </c>
      <c r="N21">
        <v>3000</v>
      </c>
      <c r="O21">
        <f t="shared" si="3"/>
        <v>18.58733657935402</v>
      </c>
    </row>
    <row r="22" spans="1:15" x14ac:dyDescent="0.25">
      <c r="A22">
        <v>16.621700000000001</v>
      </c>
      <c r="B22">
        <f t="shared" si="0"/>
        <v>1662.17</v>
      </c>
      <c r="C22">
        <v>16.2135</v>
      </c>
      <c r="D22">
        <f>C22*'Isotherm list'!$G$4/'Isotherm list'!$H$30</f>
        <v>17.412913474240423</v>
      </c>
      <c r="H22">
        <v>1385.25</v>
      </c>
      <c r="I22">
        <v>15.982699999999999</v>
      </c>
      <c r="J22">
        <f>I22*'Isotherm list'!$G$4/'Isotherm list'!$H$30</f>
        <v>17.165039762219283</v>
      </c>
      <c r="K22">
        <f t="shared" si="1"/>
        <v>17.287557632600443</v>
      </c>
      <c r="L22">
        <f t="shared" si="2"/>
        <v>1.5010628562734565E-2</v>
      </c>
      <c r="N22">
        <v>4000</v>
      </c>
      <c r="O22">
        <f t="shared" si="3"/>
        <v>18.879579280154552</v>
      </c>
    </row>
    <row r="23" spans="1:15" x14ac:dyDescent="0.25">
      <c r="A23">
        <v>18.831199999999999</v>
      </c>
      <c r="B23">
        <f t="shared" si="0"/>
        <v>1883.12</v>
      </c>
      <c r="C23">
        <v>16.5578</v>
      </c>
      <c r="D23">
        <f>C23*'Isotherm list'!$G$4/'Isotherm list'!$H$30</f>
        <v>17.782683487450463</v>
      </c>
      <c r="H23">
        <v>1662.17</v>
      </c>
      <c r="I23">
        <v>16.2135</v>
      </c>
      <c r="J23">
        <f>I23*'Isotherm list'!$G$4/'Isotherm list'!$H$30</f>
        <v>17.412913474240423</v>
      </c>
      <c r="K23">
        <f t="shared" si="1"/>
        <v>17.676779954634533</v>
      </c>
      <c r="L23">
        <f t="shared" si="2"/>
        <v>6.9625519475575465E-2</v>
      </c>
      <c r="N23">
        <v>5000</v>
      </c>
    </row>
    <row r="24" spans="1:15" x14ac:dyDescent="0.25">
      <c r="A24">
        <v>23.262799999999999</v>
      </c>
      <c r="B24">
        <f t="shared" si="0"/>
        <v>2326.2799999999997</v>
      </c>
      <c r="C24">
        <v>16.904199999999999</v>
      </c>
      <c r="D24">
        <f>C24*'Isotherm list'!$G$4/'Isotherm list'!$H$30</f>
        <v>18.15470885072655</v>
      </c>
      <c r="H24">
        <v>1883.12</v>
      </c>
      <c r="I24">
        <v>16.5578</v>
      </c>
      <c r="J24">
        <f>I24*'Isotherm list'!$G$4/'Isotherm list'!$H$30</f>
        <v>17.782683487450463</v>
      </c>
      <c r="K24">
        <f t="shared" si="1"/>
        <v>17.910972298674078</v>
      </c>
      <c r="L24">
        <f t="shared" si="2"/>
        <v>1.6458019085168529E-2</v>
      </c>
      <c r="N24">
        <v>6000</v>
      </c>
    </row>
    <row r="25" spans="1:15" x14ac:dyDescent="0.25">
      <c r="A25">
        <v>27.698599999999999</v>
      </c>
      <c r="B25">
        <f t="shared" si="0"/>
        <v>2769.8599999999997</v>
      </c>
      <c r="C25">
        <v>17.136600000000001</v>
      </c>
      <c r="D25">
        <f>C25*'Isotherm list'!$G$4/'Isotherm list'!$H$30</f>
        <v>18.404300924702774</v>
      </c>
      <c r="H25">
        <v>2326.2799999999997</v>
      </c>
      <c r="I25">
        <v>16.904199999999999</v>
      </c>
      <c r="J25">
        <f>I25*'Isotherm list'!$G$4/'Isotherm list'!$H$30</f>
        <v>18.15470885072655</v>
      </c>
      <c r="K25">
        <f t="shared" si="1"/>
        <v>18.253572701158657</v>
      </c>
      <c r="L25">
        <f t="shared" si="2"/>
        <v>9.7740609222619554E-3</v>
      </c>
    </row>
    <row r="26" spans="1:15" x14ac:dyDescent="0.25">
      <c r="A26">
        <v>31.025500000000001</v>
      </c>
      <c r="B26">
        <f t="shared" si="0"/>
        <v>3102.55</v>
      </c>
      <c r="C26">
        <v>17.3109</v>
      </c>
      <c r="D26">
        <f>C26*'Isotherm list'!$G$4/'Isotherm list'!$H$30</f>
        <v>18.59149498018494</v>
      </c>
      <c r="H26">
        <v>2769.8599999999997</v>
      </c>
      <c r="I26">
        <v>17.136600000000001</v>
      </c>
      <c r="J26">
        <f>I26*'Isotherm list'!$G$4/'Isotherm list'!$H$30</f>
        <v>18.404300924702774</v>
      </c>
      <c r="K26">
        <f t="shared" si="1"/>
        <v>18.49097743637892</v>
      </c>
      <c r="L26">
        <f t="shared" si="2"/>
        <v>7.5128176763450136E-3</v>
      </c>
    </row>
    <row r="27" spans="1:15" x14ac:dyDescent="0.25">
      <c r="A27">
        <v>33.796900000000001</v>
      </c>
      <c r="B27">
        <f t="shared" si="0"/>
        <v>3379.69</v>
      </c>
      <c r="C27">
        <v>17.4846</v>
      </c>
      <c r="D27">
        <f>C27*'Isotherm list'!$G$4/'Isotherm list'!$H$30</f>
        <v>18.77804464993395</v>
      </c>
      <c r="H27">
        <v>3102.55</v>
      </c>
      <c r="I27">
        <v>17.3109</v>
      </c>
      <c r="J27">
        <f>I27*'Isotherm list'!$G$4/'Isotherm list'!$H$30</f>
        <v>18.59149498018494</v>
      </c>
      <c r="K27">
        <f t="shared" si="1"/>
        <v>18.625790158112377</v>
      </c>
      <c r="L27">
        <f t="shared" si="2"/>
        <v>1.1761592290745295E-3</v>
      </c>
    </row>
    <row r="28" spans="1:15" x14ac:dyDescent="0.25">
      <c r="A28">
        <v>37.123699999999999</v>
      </c>
      <c r="B28">
        <f t="shared" si="0"/>
        <v>3712.37</v>
      </c>
      <c r="C28">
        <v>17.658899999999999</v>
      </c>
      <c r="D28">
        <f>C28*'Isotherm list'!$G$4/'Isotherm list'!$H$30</f>
        <v>18.965238705416112</v>
      </c>
      <c r="H28">
        <v>3379.69</v>
      </c>
      <c r="I28">
        <v>17.4846</v>
      </c>
      <c r="J28">
        <f>I28*'Isotherm list'!$G$4/'Isotherm list'!$H$30</f>
        <v>18.77804464993395</v>
      </c>
      <c r="K28">
        <f t="shared" si="1"/>
        <v>18.71828825341834</v>
      </c>
      <c r="L28">
        <f t="shared" si="2"/>
        <v>3.5708269245307857E-3</v>
      </c>
    </row>
    <row r="29" spans="1:15" x14ac:dyDescent="0.25">
      <c r="A29">
        <v>39.339599999999997</v>
      </c>
      <c r="B29">
        <f t="shared" si="0"/>
        <v>3933.9599999999996</v>
      </c>
      <c r="C29">
        <v>17.832100000000001</v>
      </c>
      <c r="D29">
        <f>C29*'Isotherm list'!$G$4/'Isotherm list'!$H$30</f>
        <v>19.15125138705416</v>
      </c>
      <c r="H29">
        <v>3712.37</v>
      </c>
      <c r="I29">
        <v>17.658899999999999</v>
      </c>
      <c r="J29">
        <f>I29*'Isotherm list'!$G$4/'Isotherm list'!$H$30</f>
        <v>18.965238705416112</v>
      </c>
      <c r="K29">
        <f t="shared" si="1"/>
        <v>18.81139872593036</v>
      </c>
      <c r="L29">
        <f t="shared" si="2"/>
        <v>2.366673928817677E-2</v>
      </c>
    </row>
    <row r="30" spans="1:15" x14ac:dyDescent="0.25">
      <c r="H30">
        <v>3933.9599999999996</v>
      </c>
      <c r="I30">
        <v>17.832100000000001</v>
      </c>
      <c r="J30">
        <f>I30*'Isotherm list'!$G$4/'Isotherm list'!$H$30</f>
        <v>19.15125138705416</v>
      </c>
      <c r="K30">
        <f t="shared" si="1"/>
        <v>18.864796819675494</v>
      </c>
      <c r="L30">
        <f t="shared" si="2"/>
        <v>8.2056219172098599E-2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5556-83DE-4CCC-B3C2-FFE6B14A4B97}">
  <dimension ref="H3:I30"/>
  <sheetViews>
    <sheetView workbookViewId="0">
      <selection activeCell="N16" sqref="N16"/>
    </sheetView>
  </sheetViews>
  <sheetFormatPr defaultColWidth="8.85546875" defaultRowHeight="15" x14ac:dyDescent="0.25"/>
  <cols>
    <col min="1" max="1" width="15.140625" customWidth="1"/>
    <col min="2" max="2" width="13.42578125" customWidth="1"/>
  </cols>
  <sheetData>
    <row r="3" spans="8:9" x14ac:dyDescent="0.25">
      <c r="H3" s="1" t="s">
        <v>17</v>
      </c>
      <c r="I3" s="1" t="s">
        <v>19</v>
      </c>
    </row>
    <row r="4" spans="8:9" x14ac:dyDescent="0.25">
      <c r="H4">
        <v>0</v>
      </c>
      <c r="I4">
        <v>0</v>
      </c>
    </row>
    <row r="5" spans="8:9" x14ac:dyDescent="0.25">
      <c r="H5">
        <v>100</v>
      </c>
      <c r="I5">
        <v>4.0999999999999996</v>
      </c>
    </row>
    <row r="6" spans="8:9" x14ac:dyDescent="0.25">
      <c r="H6">
        <v>210</v>
      </c>
      <c r="I6">
        <v>6.1</v>
      </c>
    </row>
    <row r="7" spans="8:9" x14ac:dyDescent="0.25">
      <c r="H7">
        <v>310</v>
      </c>
      <c r="I7">
        <v>7.2</v>
      </c>
    </row>
    <row r="8" spans="8:9" x14ac:dyDescent="0.25">
      <c r="H8">
        <v>420</v>
      </c>
      <c r="I8">
        <v>7.9</v>
      </c>
    </row>
    <row r="9" spans="8:9" x14ac:dyDescent="0.25">
      <c r="H9">
        <v>520</v>
      </c>
      <c r="I9">
        <v>8.4</v>
      </c>
    </row>
    <row r="10" spans="8:9" x14ac:dyDescent="0.25">
      <c r="H10">
        <v>620</v>
      </c>
      <c r="I10">
        <v>8.8000000000000007</v>
      </c>
    </row>
    <row r="11" spans="8:9" x14ac:dyDescent="0.25">
      <c r="H11">
        <v>730</v>
      </c>
      <c r="I11">
        <v>9.1</v>
      </c>
    </row>
    <row r="12" spans="8:9" x14ac:dyDescent="0.25">
      <c r="H12">
        <v>830.00000000000011</v>
      </c>
      <c r="I12">
        <v>9.3000000000000007</v>
      </c>
    </row>
    <row r="13" spans="8:9" x14ac:dyDescent="0.25">
      <c r="H13">
        <v>940</v>
      </c>
      <c r="I13">
        <v>9.5</v>
      </c>
    </row>
    <row r="14" spans="8:9" x14ac:dyDescent="0.25">
      <c r="H14">
        <v>1040</v>
      </c>
      <c r="I14">
        <v>9.6</v>
      </c>
    </row>
    <row r="15" spans="8:9" x14ac:dyDescent="0.25">
      <c r="H15">
        <v>1140</v>
      </c>
      <c r="I15">
        <v>9.8000000000000007</v>
      </c>
    </row>
    <row r="16" spans="8:9" x14ac:dyDescent="0.25">
      <c r="H16">
        <v>1360</v>
      </c>
      <c r="I16">
        <v>10</v>
      </c>
    </row>
    <row r="17" spans="8:9" x14ac:dyDescent="0.25">
      <c r="H17">
        <v>1550</v>
      </c>
      <c r="I17">
        <v>10.199999999999999</v>
      </c>
    </row>
    <row r="18" spans="8:9" x14ac:dyDescent="0.25">
      <c r="H18">
        <v>1760.0000000000002</v>
      </c>
      <c r="I18">
        <v>10.3</v>
      </c>
    </row>
    <row r="19" spans="8:9" x14ac:dyDescent="0.25">
      <c r="H19">
        <v>1960.0000000000002</v>
      </c>
      <c r="I19">
        <v>10.4</v>
      </c>
    </row>
    <row r="20" spans="8:9" x14ac:dyDescent="0.25">
      <c r="H20">
        <v>2180</v>
      </c>
      <c r="I20">
        <v>10.5</v>
      </c>
    </row>
    <row r="21" spans="8:9" x14ac:dyDescent="0.25">
      <c r="H21">
        <v>2370</v>
      </c>
      <c r="I21">
        <v>10.5</v>
      </c>
    </row>
    <row r="22" spans="8:9" x14ac:dyDescent="0.25">
      <c r="H22">
        <v>2570</v>
      </c>
      <c r="I22">
        <v>10.6</v>
      </c>
    </row>
    <row r="23" spans="8:9" x14ac:dyDescent="0.25">
      <c r="H23">
        <v>2800</v>
      </c>
      <c r="I23">
        <v>10.6</v>
      </c>
    </row>
    <row r="24" spans="8:9" x14ac:dyDescent="0.25">
      <c r="H24">
        <v>3000</v>
      </c>
      <c r="I24">
        <v>10.7</v>
      </c>
    </row>
    <row r="25" spans="8:9" x14ac:dyDescent="0.25">
      <c r="H25">
        <v>3200</v>
      </c>
      <c r="I25">
        <v>10.7</v>
      </c>
    </row>
    <row r="26" spans="8:9" x14ac:dyDescent="0.25">
      <c r="H26">
        <v>3410</v>
      </c>
      <c r="I26">
        <v>10.7</v>
      </c>
    </row>
    <row r="27" spans="8:9" x14ac:dyDescent="0.25">
      <c r="H27">
        <v>3620.0000000000005</v>
      </c>
      <c r="I27">
        <v>10.7</v>
      </c>
    </row>
    <row r="28" spans="8:9" x14ac:dyDescent="0.25">
      <c r="H28">
        <v>3820.0000000000005</v>
      </c>
      <c r="I28">
        <v>10.7</v>
      </c>
    </row>
    <row r="29" spans="8:9" x14ac:dyDescent="0.25">
      <c r="H29">
        <v>4020.0000000000005</v>
      </c>
      <c r="I29">
        <v>10.7</v>
      </c>
    </row>
    <row r="30" spans="8:9" x14ac:dyDescent="0.25">
      <c r="H30">
        <v>4240</v>
      </c>
      <c r="I30">
        <v>10.6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A15D-E893-4AE1-86BE-3B9C292E0B70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3.85546875" customWidth="1"/>
    <col min="2" max="2" width="14.28515625" customWidth="1"/>
    <col min="3" max="3" width="13.28515625" customWidth="1"/>
    <col min="4" max="4" width="19.140625" customWidth="1"/>
    <col min="8" max="8" width="14.42578125" customWidth="1"/>
    <col min="9" max="9" width="12.28515625" customWidth="1"/>
    <col min="10" max="10" width="17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SUM(L5:L45)</f>
        <v>0.56408257891775937</v>
      </c>
      <c r="N2">
        <v>16.25238572994575</v>
      </c>
      <c r="O2">
        <v>7.2196876514588103E-4</v>
      </c>
      <c r="P2">
        <v>1.2226039457301827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0.52822899999999995</v>
      </c>
      <c r="B4">
        <f>A4*100</f>
        <v>52.822899999999997</v>
      </c>
      <c r="C4">
        <v>1.8128200000000001</v>
      </c>
      <c r="D4">
        <f>C4*'Isotherm list'!$G$4/'Isotherm list'!$H$33</f>
        <v>2.0147951606288448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0.74671699999999996</v>
      </c>
      <c r="B5">
        <f t="shared" ref="B5:B14" si="0">A5*100</f>
        <v>74.671700000000001</v>
      </c>
      <c r="C5">
        <v>2.47702</v>
      </c>
      <c r="D5">
        <f>C5*'Isotherm list'!$G$4/'Isotherm list'!$H$33</f>
        <v>2.7529969377990424</v>
      </c>
      <c r="H5">
        <v>52.822899999999997</v>
      </c>
      <c r="I5">
        <v>1.8128200000000001</v>
      </c>
      <c r="J5">
        <f>I5*'Isotherm list'!$G$4/'Isotherm list'!$H$33</f>
        <v>2.0147951606288448</v>
      </c>
      <c r="K5">
        <f>($N$2*H5)/(((1/$O$2)+H5^$P$2)^(1/$P$2))</f>
        <v>2.1522976279714205</v>
      </c>
      <c r="L5">
        <f>(K5-J5)^2</f>
        <v>1.8906928525296116E-2</v>
      </c>
      <c r="N5">
        <v>10</v>
      </c>
      <c r="O5">
        <f>($N$2*N5)/(((1/$O$2)+N5^$P$2)^(1/$P$2))</f>
        <v>0.43367097860653175</v>
      </c>
    </row>
    <row r="6" spans="1:16" x14ac:dyDescent="0.25">
      <c r="A6">
        <v>1.0744499999999999</v>
      </c>
      <c r="B6">
        <f t="shared" si="0"/>
        <v>107.44499999999999</v>
      </c>
      <c r="C6">
        <v>3.3160099999999999</v>
      </c>
      <c r="D6">
        <f>C6*'Isotherm list'!$G$4/'Isotherm list'!$H$33</f>
        <v>3.6854629254955564</v>
      </c>
      <c r="H6">
        <v>74.671700000000001</v>
      </c>
      <c r="I6">
        <v>2.47702</v>
      </c>
      <c r="J6">
        <f>I6*'Isotherm list'!$G$4/'Isotherm list'!$H$33</f>
        <v>2.7529969377990424</v>
      </c>
      <c r="K6">
        <f t="shared" ref="K6:K15" si="1">($N$2*H6)/(((1/$O$2)+H6^$P$2)^(1/$P$2))</f>
        <v>2.9361278490309703</v>
      </c>
      <c r="L6">
        <f t="shared" ref="L6:L15" si="2">(K6-J6)^2</f>
        <v>3.3536930648636269E-2</v>
      </c>
      <c r="N6">
        <v>30</v>
      </c>
      <c r="O6">
        <f t="shared" ref="O6:O22" si="3">($N$2*N6)/(((1/$O$2)+N6^$P$2)^(1/$P$2))</f>
        <v>1.2661967749773719</v>
      </c>
    </row>
    <row r="7" spans="1:16" x14ac:dyDescent="0.25">
      <c r="A7">
        <v>1.6206700000000001</v>
      </c>
      <c r="B7">
        <f t="shared" si="0"/>
        <v>162.06700000000001</v>
      </c>
      <c r="C7">
        <v>5.2037399999999998</v>
      </c>
      <c r="D7">
        <f>C7*'Isotherm list'!$G$4/'Isotherm list'!$H$33</f>
        <v>5.7835141763499651</v>
      </c>
      <c r="H7">
        <v>107.44499999999999</v>
      </c>
      <c r="I7">
        <v>3.3160099999999999</v>
      </c>
      <c r="J7">
        <f>I7*'Isotherm list'!$G$4/'Isotherm list'!$H$33</f>
        <v>3.6854629254955564</v>
      </c>
      <c r="K7">
        <f t="shared" si="1"/>
        <v>3.9999122634083508</v>
      </c>
      <c r="L7">
        <f t="shared" si="2"/>
        <v>9.887838611379475E-2</v>
      </c>
      <c r="N7">
        <v>50</v>
      </c>
      <c r="O7">
        <f t="shared" si="3"/>
        <v>2.0464604020882309</v>
      </c>
    </row>
    <row r="8" spans="1:16" x14ac:dyDescent="0.25">
      <c r="A8">
        <v>2.2761300000000002</v>
      </c>
      <c r="B8">
        <f t="shared" si="0"/>
        <v>227.61300000000003</v>
      </c>
      <c r="C8">
        <v>6.1476100000000002</v>
      </c>
      <c r="D8">
        <f>C8*'Isotherm list'!$G$4/'Isotherm list'!$H$33</f>
        <v>6.8325453588516742</v>
      </c>
      <c r="H8">
        <v>162.06700000000001</v>
      </c>
      <c r="I8">
        <v>5.2037399999999998</v>
      </c>
      <c r="J8">
        <f>I8*'Isotherm list'!$G$4/'Isotherm list'!$H$33</f>
        <v>5.7835141763499651</v>
      </c>
      <c r="K8">
        <f t="shared" si="1"/>
        <v>5.5088547188472461</v>
      </c>
      <c r="L8">
        <f t="shared" si="2"/>
        <v>7.543781759568792E-2</v>
      </c>
      <c r="N8">
        <v>70</v>
      </c>
      <c r="O8">
        <f t="shared" si="3"/>
        <v>2.7737205763420723</v>
      </c>
    </row>
    <row r="9" spans="1:16" x14ac:dyDescent="0.25">
      <c r="A9">
        <v>2.9315899999999999</v>
      </c>
      <c r="B9">
        <f t="shared" si="0"/>
        <v>293.15899999999999</v>
      </c>
      <c r="C9">
        <v>7.6158400000000004</v>
      </c>
      <c r="D9">
        <f>C9*'Isotherm list'!$G$4/'Isotherm list'!$H$33</f>
        <v>8.464358058783322</v>
      </c>
      <c r="H9">
        <v>227.61300000000003</v>
      </c>
      <c r="I9">
        <v>6.1476100000000002</v>
      </c>
      <c r="J9">
        <f>I9*'Isotherm list'!$G$4/'Isotherm list'!$H$33</f>
        <v>6.8325453588516742</v>
      </c>
      <c r="K9">
        <f t="shared" si="1"/>
        <v>6.9648975579921357</v>
      </c>
      <c r="L9">
        <f t="shared" si="2"/>
        <v>1.7517104617316374E-2</v>
      </c>
      <c r="N9">
        <v>100</v>
      </c>
      <c r="O9">
        <f t="shared" si="3"/>
        <v>3.7694983863902172</v>
      </c>
    </row>
    <row r="10" spans="1:16" x14ac:dyDescent="0.25">
      <c r="A10">
        <v>3.9147799999999999</v>
      </c>
      <c r="B10">
        <f t="shared" si="0"/>
        <v>391.47800000000001</v>
      </c>
      <c r="C10">
        <v>8.6645800000000008</v>
      </c>
      <c r="D10">
        <f>C10*'Isotherm list'!$G$4/'Isotherm list'!$H$33</f>
        <v>9.6299433219412176</v>
      </c>
      <c r="H10">
        <v>293.15899999999999</v>
      </c>
      <c r="I10">
        <v>7.6158400000000004</v>
      </c>
      <c r="J10">
        <f>I10*'Isotherm list'!$G$4/'Isotherm list'!$H$33</f>
        <v>8.464358058783322</v>
      </c>
      <c r="K10">
        <f t="shared" si="1"/>
        <v>8.124957157642676</v>
      </c>
      <c r="L10">
        <f t="shared" si="2"/>
        <v>0.11519297169508258</v>
      </c>
      <c r="N10">
        <v>200</v>
      </c>
      <c r="O10">
        <f t="shared" si="3"/>
        <v>6.3926334968113787</v>
      </c>
    </row>
    <row r="11" spans="1:16" x14ac:dyDescent="0.25">
      <c r="A11">
        <v>6.4273899999999999</v>
      </c>
      <c r="B11">
        <f t="shared" si="0"/>
        <v>642.73900000000003</v>
      </c>
      <c r="C11">
        <v>10.3775</v>
      </c>
      <c r="D11">
        <f>C11*'Isotherm list'!$G$4/'Isotherm list'!$H$33</f>
        <v>11.53370813397129</v>
      </c>
      <c r="H11">
        <v>391.47800000000001</v>
      </c>
      <c r="I11">
        <v>8.6645800000000008</v>
      </c>
      <c r="J11">
        <f>I11*'Isotherm list'!$G$4/'Isotherm list'!$H$33</f>
        <v>9.6299433219412176</v>
      </c>
      <c r="K11">
        <f t="shared" si="1"/>
        <v>9.4647826306056224</v>
      </c>
      <c r="L11">
        <f t="shared" si="2"/>
        <v>2.7278053962451747E-2</v>
      </c>
      <c r="N11">
        <v>300</v>
      </c>
      <c r="O11">
        <f t="shared" si="3"/>
        <v>8.2321344270650183</v>
      </c>
    </row>
    <row r="12" spans="1:16" x14ac:dyDescent="0.25">
      <c r="A12">
        <v>10.2509</v>
      </c>
      <c r="B12">
        <f t="shared" si="0"/>
        <v>1025.0899999999999</v>
      </c>
      <c r="C12">
        <v>11.670999999999999</v>
      </c>
      <c r="D12">
        <f>C12*'Isotherm list'!$G$4/'Isotherm list'!$H$33</f>
        <v>12.971323308270675</v>
      </c>
      <c r="H12">
        <v>642.73900000000003</v>
      </c>
      <c r="I12">
        <v>10.3775</v>
      </c>
      <c r="J12">
        <f>I12*'Isotherm list'!$G$4/'Isotherm list'!$H$33</f>
        <v>11.53370813397129</v>
      </c>
      <c r="K12">
        <f t="shared" si="1"/>
        <v>11.595962523167113</v>
      </c>
      <c r="L12">
        <f t="shared" si="2"/>
        <v>3.8756089741450507E-3</v>
      </c>
      <c r="N12">
        <v>400</v>
      </c>
      <c r="O12">
        <f t="shared" si="3"/>
        <v>9.5632062590669982</v>
      </c>
    </row>
    <row r="13" spans="1:16" x14ac:dyDescent="0.25">
      <c r="A13">
        <v>20.082899999999999</v>
      </c>
      <c r="B13">
        <f t="shared" si="0"/>
        <v>2008.29</v>
      </c>
      <c r="C13">
        <v>13.0693</v>
      </c>
      <c r="D13">
        <f>C13*'Isotherm list'!$G$4/'Isotherm list'!$H$33</f>
        <v>14.525414764183184</v>
      </c>
      <c r="H13">
        <v>1025.0899999999999</v>
      </c>
      <c r="I13">
        <v>11.670999999999999</v>
      </c>
      <c r="J13">
        <f>I13*'Isotherm list'!$G$4/'Isotherm list'!$H$33</f>
        <v>12.971323308270675</v>
      </c>
      <c r="K13">
        <f t="shared" si="1"/>
        <v>13.207148735818311</v>
      </c>
      <c r="L13">
        <f t="shared" si="2"/>
        <v>5.5613632278025592E-2</v>
      </c>
      <c r="N13">
        <v>500</v>
      </c>
      <c r="O13">
        <f t="shared" si="3"/>
        <v>10.557601195940952</v>
      </c>
    </row>
    <row r="14" spans="1:16" x14ac:dyDescent="0.25">
      <c r="A14">
        <v>38.981999999999999</v>
      </c>
      <c r="B14">
        <f t="shared" si="0"/>
        <v>3898.2</v>
      </c>
      <c r="C14">
        <v>14.222899999999999</v>
      </c>
      <c r="D14">
        <f>C14*'Isotherm list'!$G$4/'Isotherm list'!$H$33</f>
        <v>15.807542993848255</v>
      </c>
      <c r="H14">
        <v>2008.29</v>
      </c>
      <c r="I14">
        <v>13.0693</v>
      </c>
      <c r="J14">
        <f>I14*'Isotherm list'!$G$4/'Isotherm list'!$H$33</f>
        <v>14.525414764183184</v>
      </c>
      <c r="K14">
        <f t="shared" si="1"/>
        <v>14.739452124215918</v>
      </c>
      <c r="L14">
        <f t="shared" si="2"/>
        <v>4.5811991489782052E-2</v>
      </c>
      <c r="N14">
        <v>600</v>
      </c>
      <c r="O14">
        <f t="shared" si="3"/>
        <v>11.321856392535226</v>
      </c>
    </row>
    <row r="15" spans="1:16" x14ac:dyDescent="0.25">
      <c r="H15">
        <v>3898.2</v>
      </c>
      <c r="I15">
        <v>14.222899999999999</v>
      </c>
      <c r="J15">
        <f>I15*'Isotherm list'!$G$4/'Isotherm list'!$H$33</f>
        <v>15.807542993848255</v>
      </c>
      <c r="K15">
        <f t="shared" si="1"/>
        <v>15.539153066657347</v>
      </c>
      <c r="L15">
        <f t="shared" si="2"/>
        <v>7.2033153017540916E-2</v>
      </c>
      <c r="N15">
        <v>700</v>
      </c>
      <c r="O15">
        <f t="shared" si="3"/>
        <v>11.923736628566848</v>
      </c>
    </row>
    <row r="16" spans="1:16" x14ac:dyDescent="0.25">
      <c r="N16">
        <v>800</v>
      </c>
      <c r="O16">
        <f t="shared" si="3"/>
        <v>12.407711923867744</v>
      </c>
    </row>
    <row r="17" spans="14:15" x14ac:dyDescent="0.25">
      <c r="N17">
        <v>900</v>
      </c>
      <c r="O17">
        <f t="shared" si="3"/>
        <v>12.803873268511195</v>
      </c>
    </row>
    <row r="18" spans="14:15" x14ac:dyDescent="0.25">
      <c r="N18">
        <v>1000</v>
      </c>
      <c r="O18">
        <f t="shared" si="3"/>
        <v>13.133163147055981</v>
      </c>
    </row>
    <row r="19" spans="14:15" x14ac:dyDescent="0.25">
      <c r="N19">
        <v>1500</v>
      </c>
      <c r="O19">
        <f t="shared" si="3"/>
        <v>14.181888022662267</v>
      </c>
    </row>
    <row r="20" spans="14:15" x14ac:dyDescent="0.25">
      <c r="N20">
        <v>2000</v>
      </c>
      <c r="O20">
        <f t="shared" si="3"/>
        <v>14.732573026350659</v>
      </c>
    </row>
    <row r="21" spans="14:15" x14ac:dyDescent="0.25">
      <c r="N21">
        <v>3000</v>
      </c>
      <c r="O21">
        <f t="shared" si="3"/>
        <v>15.287661474524089</v>
      </c>
    </row>
    <row r="22" spans="14:15" x14ac:dyDescent="0.25">
      <c r="N22">
        <v>4000</v>
      </c>
      <c r="O22">
        <f t="shared" si="3"/>
        <v>15.560238282995391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A160-DBA3-4B22-9011-3FC6EBD39E72}">
  <sheetPr>
    <tabColor theme="2"/>
  </sheetPr>
  <dimension ref="A1:P30"/>
  <sheetViews>
    <sheetView workbookViewId="0">
      <selection activeCell="P4" sqref="P4"/>
    </sheetView>
  </sheetViews>
  <sheetFormatPr defaultColWidth="8.85546875" defaultRowHeight="15" x14ac:dyDescent="0.25"/>
  <cols>
    <col min="1" max="1" width="16.42578125" customWidth="1"/>
    <col min="2" max="2" width="15" customWidth="1"/>
    <col min="3" max="3" width="12.28515625" customWidth="1"/>
    <col min="4" max="4" width="18.42578125" customWidth="1"/>
    <col min="8" max="8" width="14" customWidth="1"/>
    <col min="9" max="9" width="13.28515625" customWidth="1"/>
    <col min="10" max="10" width="19.285156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SUM(L4:L30)</f>
        <v>0.11835075178649321</v>
      </c>
      <c r="N2">
        <v>12.982355336663529</v>
      </c>
      <c r="O2">
        <v>4.4765807822307506E-3</v>
      </c>
      <c r="P2">
        <v>1.0373800255562291</v>
      </c>
    </row>
    <row r="3" spans="1:16" x14ac:dyDescent="0.25">
      <c r="A3" t="s">
        <v>21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</v>
      </c>
      <c r="B4">
        <f>A4*100</f>
        <v>0</v>
      </c>
      <c r="C4">
        <v>0</v>
      </c>
      <c r="D4">
        <f>C4*'Isotherm list'!$G$4/'Isotherm list'!$G$34</f>
        <v>0</v>
      </c>
      <c r="H4">
        <v>0</v>
      </c>
      <c r="I4">
        <v>0</v>
      </c>
      <c r="J4">
        <v>0</v>
      </c>
      <c r="K4">
        <f>($N$2*H4)/(((1/$O$2)+H4^$P$2)^(1/$P$2))</f>
        <v>0</v>
      </c>
      <c r="L4">
        <f>(K4-J4)^2</f>
        <v>0</v>
      </c>
      <c r="N4">
        <v>0</v>
      </c>
      <c r="O4">
        <v>0</v>
      </c>
    </row>
    <row r="5" spans="1:16" x14ac:dyDescent="0.25">
      <c r="A5">
        <v>1</v>
      </c>
      <c r="B5">
        <f t="shared" ref="B5:B30" si="0">A5*100</f>
        <v>100</v>
      </c>
      <c r="C5">
        <v>4.0999999999999996</v>
      </c>
      <c r="D5">
        <f>C5*'Isotherm list'!$G$4/'Isotherm list'!$G$34</f>
        <v>4.7550641940085585</v>
      </c>
      <c r="H5">
        <v>100</v>
      </c>
      <c r="I5">
        <v>4.0999999999999996</v>
      </c>
      <c r="J5">
        <v>4.7550641940085585</v>
      </c>
      <c r="K5">
        <f t="shared" ref="K5:K30" si="1">($N$2*H5)/(((1/$O$2)+H5^$P$2)^(1/$P$2))</f>
        <v>4.6819736455032892</v>
      </c>
      <c r="L5">
        <f t="shared" ref="L5:L30" si="2">(K5-J5)^2</f>
        <v>5.3422282808011246E-3</v>
      </c>
      <c r="N5">
        <v>10</v>
      </c>
      <c r="O5">
        <f>($N$2*N5)/(((1/$O$2)+N5^$P$2)^(1/$P$2))</f>
        <v>0.67452918822981844</v>
      </c>
    </row>
    <row r="6" spans="1:16" x14ac:dyDescent="0.25">
      <c r="A6">
        <v>2.1</v>
      </c>
      <c r="B6">
        <f t="shared" si="0"/>
        <v>210</v>
      </c>
      <c r="C6">
        <v>6.1</v>
      </c>
      <c r="D6">
        <f>C6*'Isotherm list'!$G$4/'Isotherm list'!$G$34</f>
        <v>7.0746077032810257</v>
      </c>
      <c r="H6">
        <v>210</v>
      </c>
      <c r="I6">
        <v>6.1</v>
      </c>
      <c r="J6">
        <v>7.0746077032810257</v>
      </c>
      <c r="K6">
        <f t="shared" si="1"/>
        <v>7.0970555442857179</v>
      </c>
      <c r="L6">
        <f t="shared" si="2"/>
        <v>5.0390556577194115E-4</v>
      </c>
      <c r="N6">
        <v>30</v>
      </c>
      <c r="O6">
        <f t="shared" ref="O6:O22" si="3">($N$2*N6)/(((1/$O$2)+N6^$P$2)^(1/$P$2))</f>
        <v>1.8477509581544933</v>
      </c>
    </row>
    <row r="7" spans="1:16" x14ac:dyDescent="0.25">
      <c r="A7">
        <v>3.1</v>
      </c>
      <c r="B7">
        <f t="shared" si="0"/>
        <v>310</v>
      </c>
      <c r="C7">
        <v>7.2</v>
      </c>
      <c r="D7">
        <f>C7*'Isotherm list'!$G$4/'Isotherm list'!$G$34</f>
        <v>8.3503566333808852</v>
      </c>
      <c r="H7">
        <v>310</v>
      </c>
      <c r="I7">
        <v>7.2</v>
      </c>
      <c r="J7">
        <v>8.3503566333808852</v>
      </c>
      <c r="K7">
        <f t="shared" si="1"/>
        <v>8.3454942378843704</v>
      </c>
      <c r="L7">
        <f t="shared" si="2"/>
        <v>2.3642889964527341E-5</v>
      </c>
      <c r="N7">
        <v>50</v>
      </c>
      <c r="O7">
        <f t="shared" si="3"/>
        <v>2.8279224449511413</v>
      </c>
    </row>
    <row r="8" spans="1:16" x14ac:dyDescent="0.25">
      <c r="A8">
        <v>4.2</v>
      </c>
      <c r="B8">
        <f t="shared" si="0"/>
        <v>420</v>
      </c>
      <c r="C8">
        <v>7.9</v>
      </c>
      <c r="D8">
        <f>C8*'Isotherm list'!$G$4/'Isotherm list'!$G$34</f>
        <v>9.1621968616262492</v>
      </c>
      <c r="H8">
        <v>420</v>
      </c>
      <c r="I8">
        <v>7.9</v>
      </c>
      <c r="J8">
        <v>9.1621968616262492</v>
      </c>
      <c r="K8">
        <f t="shared" si="1"/>
        <v>9.2313553328130329</v>
      </c>
      <c r="L8">
        <f t="shared" si="2"/>
        <v>4.7828941368931836E-3</v>
      </c>
      <c r="N8">
        <v>70</v>
      </c>
      <c r="O8">
        <f t="shared" si="3"/>
        <v>3.656580682650127</v>
      </c>
    </row>
    <row r="9" spans="1:16" x14ac:dyDescent="0.25">
      <c r="A9">
        <v>5.2</v>
      </c>
      <c r="B9">
        <f t="shared" si="0"/>
        <v>520</v>
      </c>
      <c r="C9">
        <v>8.4</v>
      </c>
      <c r="D9">
        <f>C9*'Isotherm list'!$G$4/'Isotherm list'!$G$34</f>
        <v>9.7420827389443652</v>
      </c>
      <c r="H9">
        <v>520</v>
      </c>
      <c r="I9">
        <v>8.4</v>
      </c>
      <c r="J9">
        <v>9.7420827389443652</v>
      </c>
      <c r="K9">
        <f t="shared" si="1"/>
        <v>9.7907772198383149</v>
      </c>
      <c r="L9">
        <f t="shared" si="2"/>
        <v>2.3711524695312408E-3</v>
      </c>
      <c r="N9">
        <v>100</v>
      </c>
      <c r="O9">
        <f t="shared" si="3"/>
        <v>4.6819736455032892</v>
      </c>
    </row>
    <row r="10" spans="1:16" x14ac:dyDescent="0.25">
      <c r="A10">
        <v>6.2</v>
      </c>
      <c r="B10">
        <f t="shared" si="0"/>
        <v>620</v>
      </c>
      <c r="C10">
        <v>8.8000000000000007</v>
      </c>
      <c r="D10">
        <f>C10*'Isotherm list'!$G$4/'Isotherm list'!$G$34</f>
        <v>10.20599144079886</v>
      </c>
      <c r="H10">
        <v>620</v>
      </c>
      <c r="I10">
        <v>8.8000000000000007</v>
      </c>
      <c r="J10">
        <v>10.20599144079886</v>
      </c>
      <c r="K10">
        <f t="shared" si="1"/>
        <v>10.207540578378469</v>
      </c>
      <c r="L10">
        <f t="shared" si="2"/>
        <v>2.3998272405563325E-6</v>
      </c>
      <c r="N10">
        <v>200</v>
      </c>
      <c r="O10">
        <f t="shared" si="3"/>
        <v>6.9355406557365633</v>
      </c>
    </row>
    <row r="11" spans="1:16" x14ac:dyDescent="0.25">
      <c r="A11">
        <v>7.3</v>
      </c>
      <c r="B11">
        <f t="shared" si="0"/>
        <v>730</v>
      </c>
      <c r="C11">
        <v>9.1</v>
      </c>
      <c r="D11">
        <f>C11*'Isotherm list'!$G$4/'Isotherm list'!$G$34</f>
        <v>10.553922967189727</v>
      </c>
      <c r="H11">
        <v>730</v>
      </c>
      <c r="I11">
        <v>9.1</v>
      </c>
      <c r="J11">
        <v>10.553922967189727</v>
      </c>
      <c r="K11">
        <f t="shared" si="1"/>
        <v>10.557952704366242</v>
      </c>
      <c r="L11">
        <f t="shared" si="2"/>
        <v>1.6238781711783526E-5</v>
      </c>
      <c r="N11">
        <v>300</v>
      </c>
      <c r="O11">
        <f t="shared" si="3"/>
        <v>8.2444069181824009</v>
      </c>
    </row>
    <row r="12" spans="1:16" x14ac:dyDescent="0.25">
      <c r="A12">
        <v>8.3000000000000007</v>
      </c>
      <c r="B12">
        <f t="shared" si="0"/>
        <v>830.00000000000011</v>
      </c>
      <c r="C12">
        <v>9.3000000000000007</v>
      </c>
      <c r="D12">
        <f>C12*'Isotherm list'!$G$4/'Isotherm list'!$G$34</f>
        <v>10.785877318116977</v>
      </c>
      <c r="H12">
        <v>830.00000000000011</v>
      </c>
      <c r="I12">
        <v>9.3000000000000007</v>
      </c>
      <c r="J12">
        <v>10.785877318116977</v>
      </c>
      <c r="K12">
        <f t="shared" si="1"/>
        <v>10.808818073115633</v>
      </c>
      <c r="L12">
        <f t="shared" si="2"/>
        <v>5.2627823990835005E-4</v>
      </c>
      <c r="N12">
        <v>400</v>
      </c>
      <c r="O12">
        <f t="shared" si="3"/>
        <v>9.0957702250765067</v>
      </c>
    </row>
    <row r="13" spans="1:16" x14ac:dyDescent="0.25">
      <c r="A13">
        <v>9.4</v>
      </c>
      <c r="B13">
        <f t="shared" si="0"/>
        <v>940</v>
      </c>
      <c r="C13">
        <v>9.5</v>
      </c>
      <c r="D13">
        <f>C13*'Isotherm list'!$G$4/'Isotherm list'!$G$34</f>
        <v>11.017831669044222</v>
      </c>
      <c r="H13">
        <v>940</v>
      </c>
      <c r="I13">
        <v>9.5</v>
      </c>
      <c r="J13">
        <v>11.017831669044222</v>
      </c>
      <c r="K13">
        <f t="shared" si="1"/>
        <v>11.031867281752534</v>
      </c>
      <c r="L13">
        <f t="shared" si="2"/>
        <v>1.9699842409773852E-4</v>
      </c>
      <c r="N13">
        <v>500</v>
      </c>
      <c r="O13">
        <f t="shared" si="3"/>
        <v>9.6923451989057181</v>
      </c>
    </row>
    <row r="14" spans="1:16" x14ac:dyDescent="0.25">
      <c r="A14">
        <v>10.4</v>
      </c>
      <c r="B14">
        <f t="shared" si="0"/>
        <v>1040</v>
      </c>
      <c r="C14">
        <v>9.6</v>
      </c>
      <c r="D14">
        <f>C14*'Isotherm list'!$G$4/'Isotherm list'!$G$34</f>
        <v>11.133808844507845</v>
      </c>
      <c r="H14">
        <v>1040</v>
      </c>
      <c r="I14">
        <v>9.6</v>
      </c>
      <c r="J14">
        <v>11.133808844507845</v>
      </c>
      <c r="K14">
        <f t="shared" si="1"/>
        <v>11.198938418104932</v>
      </c>
      <c r="L14">
        <f t="shared" si="2"/>
        <v>4.241861356938363E-3</v>
      </c>
      <c r="N14">
        <v>600</v>
      </c>
      <c r="O14">
        <f t="shared" si="3"/>
        <v>10.13293553397353</v>
      </c>
    </row>
    <row r="15" spans="1:16" x14ac:dyDescent="0.25">
      <c r="A15">
        <v>11.4</v>
      </c>
      <c r="B15">
        <f t="shared" si="0"/>
        <v>1140</v>
      </c>
      <c r="C15">
        <v>9.8000000000000007</v>
      </c>
      <c r="D15">
        <f>C15*'Isotherm list'!$G$4/'Isotherm list'!$G$34</f>
        <v>11.365763195435093</v>
      </c>
      <c r="H15">
        <v>1140</v>
      </c>
      <c r="I15">
        <v>9.8000000000000007</v>
      </c>
      <c r="J15">
        <v>11.365763195435093</v>
      </c>
      <c r="K15">
        <f t="shared" si="1"/>
        <v>11.340110298404001</v>
      </c>
      <c r="L15">
        <f t="shared" si="2"/>
        <v>6.5807112608781292E-4</v>
      </c>
      <c r="N15">
        <v>700</v>
      </c>
      <c r="O15">
        <f t="shared" si="3"/>
        <v>10.471282613816667</v>
      </c>
    </row>
    <row r="16" spans="1:16" x14ac:dyDescent="0.25">
      <c r="A16">
        <v>13.6</v>
      </c>
      <c r="B16">
        <f t="shared" si="0"/>
        <v>1360</v>
      </c>
      <c r="C16">
        <v>10</v>
      </c>
      <c r="D16">
        <f>C16*'Isotherm list'!$G$4/'Isotherm list'!$G$34</f>
        <v>11.59771754636234</v>
      </c>
      <c r="H16">
        <v>1360</v>
      </c>
      <c r="I16">
        <v>10</v>
      </c>
      <c r="J16">
        <v>11.59771754636234</v>
      </c>
      <c r="K16">
        <f t="shared" si="1"/>
        <v>11.584736460116563</v>
      </c>
      <c r="L16">
        <f t="shared" si="2"/>
        <v>1.6850860012029178E-4</v>
      </c>
      <c r="N16">
        <v>800</v>
      </c>
      <c r="O16">
        <f t="shared" si="3"/>
        <v>10.739066128683149</v>
      </c>
    </row>
    <row r="17" spans="1:15" x14ac:dyDescent="0.25">
      <c r="A17">
        <v>15.5</v>
      </c>
      <c r="B17">
        <f t="shared" si="0"/>
        <v>1550</v>
      </c>
      <c r="C17">
        <v>10.199999999999999</v>
      </c>
      <c r="D17">
        <f>C17*'Isotherm list'!$G$4/'Isotherm list'!$G$34</f>
        <v>11.829671897289584</v>
      </c>
      <c r="H17">
        <v>1550</v>
      </c>
      <c r="I17">
        <v>10.199999999999999</v>
      </c>
      <c r="J17">
        <v>11.829671897289584</v>
      </c>
      <c r="K17">
        <f t="shared" si="1"/>
        <v>11.744842917266716</v>
      </c>
      <c r="L17">
        <f t="shared" si="2"/>
        <v>7.195955851720154E-3</v>
      </c>
      <c r="N17">
        <v>900</v>
      </c>
      <c r="O17">
        <f t="shared" si="3"/>
        <v>10.956146057971665</v>
      </c>
    </row>
    <row r="18" spans="1:15" x14ac:dyDescent="0.25">
      <c r="A18">
        <v>17.600000000000001</v>
      </c>
      <c r="B18">
        <f t="shared" si="0"/>
        <v>1760.0000000000002</v>
      </c>
      <c r="C18">
        <v>10.3</v>
      </c>
      <c r="D18">
        <f>C18*'Isotherm list'!$G$4/'Isotherm list'!$G$34</f>
        <v>11.945649072753211</v>
      </c>
      <c r="H18">
        <v>1760.0000000000002</v>
      </c>
      <c r="I18">
        <v>10.3</v>
      </c>
      <c r="J18">
        <v>11.945649072753211</v>
      </c>
      <c r="K18">
        <f t="shared" si="1"/>
        <v>11.884514937084818</v>
      </c>
      <c r="L18">
        <f t="shared" si="2"/>
        <v>3.7373825439214795E-3</v>
      </c>
      <c r="N18">
        <v>1000</v>
      </c>
      <c r="O18">
        <f t="shared" si="3"/>
        <v>11.135592940365861</v>
      </c>
    </row>
    <row r="19" spans="1:15" x14ac:dyDescent="0.25">
      <c r="A19">
        <v>19.600000000000001</v>
      </c>
      <c r="B19">
        <f t="shared" si="0"/>
        <v>1960.0000000000002</v>
      </c>
      <c r="C19">
        <v>10.4</v>
      </c>
      <c r="D19">
        <f>C19*'Isotherm list'!$G$4/'Isotherm list'!$G$34</f>
        <v>12.061626248216834</v>
      </c>
      <c r="H19">
        <v>1960.0000000000002</v>
      </c>
      <c r="I19">
        <v>10.4</v>
      </c>
      <c r="J19">
        <v>12.061626248216834</v>
      </c>
      <c r="K19">
        <f t="shared" si="1"/>
        <v>11.991489168783469</v>
      </c>
      <c r="L19">
        <f t="shared" si="2"/>
        <v>4.9192099114422298E-3</v>
      </c>
      <c r="N19">
        <v>1500</v>
      </c>
      <c r="O19">
        <f t="shared" si="3"/>
        <v>11.706306243996494</v>
      </c>
    </row>
    <row r="20" spans="1:15" x14ac:dyDescent="0.25">
      <c r="A20">
        <v>21.8</v>
      </c>
      <c r="B20">
        <f t="shared" si="0"/>
        <v>2180</v>
      </c>
      <c r="C20">
        <v>10.5</v>
      </c>
      <c r="D20">
        <f>C20*'Isotherm list'!$G$4/'Isotherm list'!$G$34</f>
        <v>12.177603423680457</v>
      </c>
      <c r="H20">
        <v>2180</v>
      </c>
      <c r="I20">
        <v>10.5</v>
      </c>
      <c r="J20">
        <v>12.177603423680457</v>
      </c>
      <c r="K20">
        <f t="shared" si="1"/>
        <v>12.087759520477181</v>
      </c>
      <c r="L20">
        <f t="shared" si="2"/>
        <v>8.0719269427995989E-3</v>
      </c>
      <c r="N20">
        <v>2000</v>
      </c>
      <c r="O20">
        <f t="shared" si="3"/>
        <v>12.010473844760309</v>
      </c>
    </row>
    <row r="21" spans="1:15" x14ac:dyDescent="0.25">
      <c r="A21">
        <v>23.7</v>
      </c>
      <c r="B21">
        <f t="shared" si="0"/>
        <v>2370</v>
      </c>
      <c r="C21">
        <v>10.5</v>
      </c>
      <c r="D21">
        <f>C21*'Isotherm list'!$G$4/'Isotherm list'!$G$34</f>
        <v>12.177603423680457</v>
      </c>
      <c r="H21">
        <v>2370</v>
      </c>
      <c r="I21">
        <v>10.5</v>
      </c>
      <c r="J21">
        <v>12.177603423680457</v>
      </c>
      <c r="K21">
        <f t="shared" si="1"/>
        <v>12.15723903219315</v>
      </c>
      <c r="L21">
        <f t="shared" si="2"/>
        <v>4.1470844064831353E-4</v>
      </c>
      <c r="N21">
        <v>3000</v>
      </c>
      <c r="O21">
        <f t="shared" si="3"/>
        <v>12.327034408253454</v>
      </c>
    </row>
    <row r="22" spans="1:15" x14ac:dyDescent="0.25">
      <c r="A22">
        <v>25.7</v>
      </c>
      <c r="B22">
        <f t="shared" si="0"/>
        <v>2570</v>
      </c>
      <c r="C22">
        <v>10.6</v>
      </c>
      <c r="D22">
        <f>C22*'Isotherm list'!$G$4/'Isotherm list'!$G$34</f>
        <v>12.293580599144079</v>
      </c>
      <c r="H22">
        <v>2570</v>
      </c>
      <c r="I22">
        <v>10.6</v>
      </c>
      <c r="J22">
        <v>12.293580599144079</v>
      </c>
      <c r="K22">
        <f t="shared" si="1"/>
        <v>12.219774384153917</v>
      </c>
      <c r="L22">
        <f t="shared" si="2"/>
        <v>5.4473573711740038E-3</v>
      </c>
      <c r="N22">
        <v>4000</v>
      </c>
      <c r="O22">
        <f t="shared" si="3"/>
        <v>12.489587290929478</v>
      </c>
    </row>
    <row r="23" spans="1:15" x14ac:dyDescent="0.25">
      <c r="A23">
        <v>28</v>
      </c>
      <c r="B23">
        <f t="shared" si="0"/>
        <v>2800</v>
      </c>
      <c r="C23">
        <v>10.6</v>
      </c>
      <c r="D23">
        <f>C23*'Isotherm list'!$G$4/'Isotherm list'!$G$34</f>
        <v>12.293580599144079</v>
      </c>
      <c r="H23">
        <v>2800</v>
      </c>
      <c r="I23">
        <v>10.6</v>
      </c>
      <c r="J23">
        <v>12.293580599144079</v>
      </c>
      <c r="K23">
        <f t="shared" si="1"/>
        <v>12.281086400336152</v>
      </c>
      <c r="L23">
        <f t="shared" si="2"/>
        <v>1.5610500385199928E-4</v>
      </c>
      <c r="N23">
        <v>5000</v>
      </c>
    </row>
    <row r="24" spans="1:15" x14ac:dyDescent="0.25">
      <c r="A24">
        <v>30</v>
      </c>
      <c r="B24">
        <f t="shared" si="0"/>
        <v>3000</v>
      </c>
      <c r="C24">
        <v>10.7</v>
      </c>
      <c r="D24">
        <f>C24*'Isotherm list'!$G$4/'Isotherm list'!$G$34</f>
        <v>12.409557774607704</v>
      </c>
      <c r="H24">
        <v>3000</v>
      </c>
      <c r="I24">
        <v>10.7</v>
      </c>
      <c r="J24">
        <v>12.409557774607704</v>
      </c>
      <c r="K24">
        <f t="shared" si="1"/>
        <v>12.327034408253454</v>
      </c>
      <c r="L24">
        <f t="shared" si="2"/>
        <v>6.8101059944377894E-3</v>
      </c>
      <c r="N24">
        <v>6000</v>
      </c>
    </row>
    <row r="25" spans="1:15" x14ac:dyDescent="0.25">
      <c r="A25">
        <v>32</v>
      </c>
      <c r="B25">
        <f t="shared" si="0"/>
        <v>3200</v>
      </c>
      <c r="C25">
        <v>10.7</v>
      </c>
      <c r="D25">
        <f>C25*'Isotherm list'!$G$4/'Isotherm list'!$G$34</f>
        <v>12.409557774607704</v>
      </c>
      <c r="H25">
        <v>3200</v>
      </c>
      <c r="I25">
        <v>10.7</v>
      </c>
      <c r="J25">
        <v>12.409557774607704</v>
      </c>
      <c r="K25">
        <f t="shared" si="1"/>
        <v>12.367425858674782</v>
      </c>
      <c r="L25">
        <f t="shared" si="2"/>
        <v>1.7750983401787958E-3</v>
      </c>
    </row>
    <row r="26" spans="1:15" x14ac:dyDescent="0.25">
      <c r="A26">
        <v>34.1</v>
      </c>
      <c r="B26">
        <f t="shared" si="0"/>
        <v>3410</v>
      </c>
      <c r="C26">
        <v>10.7</v>
      </c>
      <c r="D26">
        <f>C26*'Isotherm list'!$G$4/'Isotherm list'!$G$34</f>
        <v>12.409557774607704</v>
      </c>
      <c r="H26">
        <v>3410</v>
      </c>
      <c r="I26">
        <v>10.7</v>
      </c>
      <c r="J26">
        <v>12.409557774607704</v>
      </c>
      <c r="K26">
        <f t="shared" si="1"/>
        <v>12.404887862737043</v>
      </c>
      <c r="L26">
        <f t="shared" si="2"/>
        <v>2.1808076879736506E-5</v>
      </c>
    </row>
    <row r="27" spans="1:15" x14ac:dyDescent="0.25">
      <c r="A27">
        <v>36.200000000000003</v>
      </c>
      <c r="B27">
        <f t="shared" si="0"/>
        <v>3620.0000000000005</v>
      </c>
      <c r="C27">
        <v>10.7</v>
      </c>
      <c r="D27">
        <f>C27*'Isotherm list'!$G$4/'Isotherm list'!$G$34</f>
        <v>12.409557774607704</v>
      </c>
      <c r="H27">
        <v>3620.0000000000005</v>
      </c>
      <c r="I27">
        <v>10.7</v>
      </c>
      <c r="J27">
        <v>12.409557774607704</v>
      </c>
      <c r="K27">
        <f t="shared" si="1"/>
        <v>12.438119553472548</v>
      </c>
      <c r="L27">
        <f t="shared" si="2"/>
        <v>8.1577521192427547E-4</v>
      </c>
    </row>
    <row r="28" spans="1:15" x14ac:dyDescent="0.25">
      <c r="A28">
        <v>38.200000000000003</v>
      </c>
      <c r="B28">
        <f t="shared" si="0"/>
        <v>3820.0000000000005</v>
      </c>
      <c r="C28">
        <v>10.7</v>
      </c>
      <c r="D28">
        <f>C28*'Isotherm list'!$G$4/'Isotherm list'!$G$34</f>
        <v>12.409557774607704</v>
      </c>
      <c r="H28">
        <v>3820.0000000000005</v>
      </c>
      <c r="I28">
        <v>10.7</v>
      </c>
      <c r="J28">
        <v>12.409557774607704</v>
      </c>
      <c r="K28">
        <f t="shared" si="1"/>
        <v>12.466454469731929</v>
      </c>
      <c r="L28">
        <f t="shared" si="2"/>
        <v>3.2372339160589981E-3</v>
      </c>
    </row>
    <row r="29" spans="1:15" x14ac:dyDescent="0.25">
      <c r="A29">
        <v>40.200000000000003</v>
      </c>
      <c r="B29">
        <f t="shared" si="0"/>
        <v>4020.0000000000005</v>
      </c>
      <c r="C29">
        <v>10.7</v>
      </c>
      <c r="D29">
        <f>C29*'Isotherm list'!$G$4/'Isotherm list'!$G$34</f>
        <v>12.409557774607704</v>
      </c>
      <c r="H29">
        <v>4020.0000000000005</v>
      </c>
      <c r="I29">
        <v>10.7</v>
      </c>
      <c r="J29">
        <v>12.409557774607704</v>
      </c>
      <c r="K29">
        <f t="shared" si="1"/>
        <v>12.492032483594963</v>
      </c>
      <c r="L29">
        <f t="shared" si="2"/>
        <v>6.8020776225331432E-3</v>
      </c>
    </row>
    <row r="30" spans="1:15" x14ac:dyDescent="0.25">
      <c r="A30">
        <v>42.4</v>
      </c>
      <c r="B30">
        <f t="shared" si="0"/>
        <v>4240</v>
      </c>
      <c r="C30">
        <v>10.6</v>
      </c>
      <c r="D30">
        <f>C30*'Isotherm list'!$G$4/'Isotherm list'!$G$34</f>
        <v>12.293580599144079</v>
      </c>
      <c r="H30">
        <v>4240</v>
      </c>
      <c r="I30">
        <v>10.6</v>
      </c>
      <c r="J30">
        <v>12.293580599144079</v>
      </c>
      <c r="K30">
        <f t="shared" si="1"/>
        <v>12.517437309697629</v>
      </c>
      <c r="L30">
        <f t="shared" si="2"/>
        <v>5.0111826859855789E-2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4060-C7B0-4579-8B8A-43F414591472}">
  <dimension ref="A1:P24"/>
  <sheetViews>
    <sheetView zoomScale="90" zoomScaleNormal="90" workbookViewId="0">
      <selection activeCell="P4" sqref="P4"/>
    </sheetView>
  </sheetViews>
  <sheetFormatPr defaultColWidth="8.85546875" defaultRowHeight="15" x14ac:dyDescent="0.25"/>
  <cols>
    <col min="1" max="1" width="14.28515625" customWidth="1"/>
    <col min="2" max="3" width="13.42578125" customWidth="1"/>
    <col min="4" max="4" width="19.85546875" customWidth="1"/>
    <col min="8" max="8" width="15.140625" customWidth="1"/>
    <col min="9" max="9" width="11.28515625" customWidth="1"/>
    <col min="10" max="10" width="17.85546875" customWidth="1"/>
    <col min="12" max="12" width="12" bestFit="1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SUM(L5:L11)</f>
        <v>4.4671965002850698E-4</v>
      </c>
      <c r="N2">
        <v>14.836070270270728</v>
      </c>
      <c r="O2">
        <v>1.246645819232126E-4</v>
      </c>
      <c r="P2">
        <v>1.7925219939425661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4.8119599999999997E-3</v>
      </c>
      <c r="B4">
        <f>A4*100</f>
        <v>0.48119599999999996</v>
      </c>
      <c r="C4">
        <v>3.2458099999999997E-2</v>
      </c>
      <c r="D4">
        <f>C4*'Isotherm list'!$G$4/'Isotherm list'!$H$35</f>
        <v>4.6458512852112673E-2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2.5786699999999999E-2</v>
      </c>
      <c r="B5">
        <f t="shared" ref="B5:B10" si="0">A5*100</f>
        <v>2.5786699999999998</v>
      </c>
      <c r="C5">
        <v>0.17229</v>
      </c>
      <c r="D5">
        <f>C5*'Isotherm list'!$G$4/'Isotherm list'!$H$35</f>
        <v>0.24660522887323943</v>
      </c>
      <c r="H5">
        <v>0.48119599999999996</v>
      </c>
      <c r="I5">
        <v>3.2458099999999997E-2</v>
      </c>
      <c r="J5">
        <f>I5*'Isotherm list'!$G$4/'Isotherm list'!$H$35</f>
        <v>4.6458512852112673E-2</v>
      </c>
      <c r="K5">
        <f>($N$2*H5)/(((1/$O$2)+H5^$P$2)^(1/$P$2))</f>
        <v>4.7375347646035508E-2</v>
      </c>
      <c r="L5">
        <f>(K5-J5)^2</f>
        <v>8.4058603934752821E-7</v>
      </c>
      <c r="N5">
        <v>10</v>
      </c>
      <c r="O5">
        <f>($N$2*N5)/(((1/$O$2)+N5^$P$2)^(1/$P$2))</f>
        <v>0.98033056208465674</v>
      </c>
    </row>
    <row r="6" spans="1:16" x14ac:dyDescent="0.25">
      <c r="A6">
        <v>6.2492600000000002E-2</v>
      </c>
      <c r="B6">
        <f t="shared" si="0"/>
        <v>6.2492600000000005</v>
      </c>
      <c r="C6">
        <v>0.41699599999999998</v>
      </c>
      <c r="D6">
        <f>C6*'Isotherm list'!$G$4/'Isotherm list'!$H$35</f>
        <v>0.5968622323943662</v>
      </c>
      <c r="H6">
        <v>2.5786699999999998</v>
      </c>
      <c r="I6">
        <v>0.17229</v>
      </c>
      <c r="J6">
        <f>I6*'Isotherm list'!$G$4/'Isotherm list'!$H$35</f>
        <v>0.24660522887323943</v>
      </c>
      <c r="K6">
        <f t="shared" ref="K6:K11" si="1">($N$2*H6)/(((1/$O$2)+H6^$P$2)^(1/$P$2))</f>
        <v>0.25378699259128945</v>
      </c>
      <c r="L6">
        <f t="shared" ref="L6:L11" si="2">(K6-J6)^2</f>
        <v>5.1577730101899589E-5</v>
      </c>
      <c r="N6">
        <v>30</v>
      </c>
      <c r="O6">
        <f t="shared" ref="O6:O9" si="3">($N$2*N6)/(((1/$O$2)+N6^$P$2)^(1/$P$2))</f>
        <v>2.866129855478849</v>
      </c>
    </row>
    <row r="7" spans="1:16" x14ac:dyDescent="0.25">
      <c r="A7">
        <v>0.141148</v>
      </c>
      <c r="B7">
        <f t="shared" si="0"/>
        <v>14.114799999999999</v>
      </c>
      <c r="C7">
        <v>0.95884499999999995</v>
      </c>
      <c r="D7">
        <f>C7*'Isotherm list'!$G$4/'Isotherm list'!$H$35</f>
        <v>1.3724313116197182</v>
      </c>
      <c r="H7">
        <v>6.2492600000000005</v>
      </c>
      <c r="I7">
        <v>0.41699599999999998</v>
      </c>
      <c r="J7">
        <f>I7*'Isotherm list'!$G$4/'Isotherm list'!$H$35</f>
        <v>0.5968622323943662</v>
      </c>
      <c r="K7">
        <f t="shared" si="1"/>
        <v>0.6141323523433696</v>
      </c>
      <c r="L7">
        <f t="shared" si="2"/>
        <v>2.9825704305296534E-4</v>
      </c>
      <c r="N7">
        <v>50</v>
      </c>
      <c r="O7">
        <f t="shared" si="3"/>
        <v>4.5793082023205232</v>
      </c>
    </row>
    <row r="8" spans="1:16" x14ac:dyDescent="0.25">
      <c r="A8">
        <v>0.26437500000000003</v>
      </c>
      <c r="B8">
        <f t="shared" si="0"/>
        <v>26.437500000000004</v>
      </c>
      <c r="C8">
        <v>1.7803599999999999</v>
      </c>
      <c r="D8">
        <f>C8*'Isotherm list'!$G$4/'Isotherm list'!$H$35</f>
        <v>2.548296971830986</v>
      </c>
      <c r="H8">
        <v>14.114799999999999</v>
      </c>
      <c r="I8">
        <v>0.95884499999999995</v>
      </c>
      <c r="J8">
        <f>I8*'Isotherm list'!$G$4/'Isotherm list'!$H$35</f>
        <v>1.3724313116197182</v>
      </c>
      <c r="K8">
        <f t="shared" si="1"/>
        <v>1.3786802166863501</v>
      </c>
      <c r="L8">
        <f t="shared" si="2"/>
        <v>3.904881453177775E-5</v>
      </c>
      <c r="N8">
        <v>70</v>
      </c>
      <c r="O8">
        <f t="shared" si="3"/>
        <v>6.0770407286092931</v>
      </c>
    </row>
    <row r="9" spans="1:16" x14ac:dyDescent="0.25">
      <c r="A9">
        <v>0.53704700000000005</v>
      </c>
      <c r="B9">
        <f t="shared" si="0"/>
        <v>53.704700000000003</v>
      </c>
      <c r="C9">
        <v>3.4058999999999999</v>
      </c>
      <c r="D9">
        <f>C9*'Isotherm list'!$G$4/'Isotherm list'!$H$35</f>
        <v>4.8749941901408453</v>
      </c>
      <c r="H9">
        <v>26.437500000000004</v>
      </c>
      <c r="I9">
        <v>1.7803599999999999</v>
      </c>
      <c r="J9">
        <f>I9*'Isotherm list'!$G$4/'Isotherm list'!$H$35</f>
        <v>2.548296971830986</v>
      </c>
      <c r="K9">
        <f t="shared" si="1"/>
        <v>2.5408996445560268</v>
      </c>
      <c r="L9">
        <f t="shared" si="2"/>
        <v>5.4720450812855766E-5</v>
      </c>
      <c r="N9">
        <v>100</v>
      </c>
      <c r="O9">
        <f t="shared" si="3"/>
        <v>7.9129101621072646</v>
      </c>
    </row>
    <row r="10" spans="1:16" x14ac:dyDescent="0.25">
      <c r="A10">
        <v>0.94343399999999999</v>
      </c>
      <c r="B10">
        <f t="shared" si="0"/>
        <v>94.343400000000003</v>
      </c>
      <c r="C10">
        <v>5.3111100000000002</v>
      </c>
      <c r="D10">
        <f>C10*'Isotherm list'!$G$4/'Isotherm list'!$H$35</f>
        <v>7.6019937147887333</v>
      </c>
      <c r="H10">
        <v>53.704700000000003</v>
      </c>
      <c r="I10">
        <v>3.4058999999999999</v>
      </c>
      <c r="J10">
        <f>I10*'Isotherm list'!$G$4/'Isotherm list'!$H$35</f>
        <v>4.8749941901408453</v>
      </c>
      <c r="K10">
        <f t="shared" si="1"/>
        <v>4.8735844584610248</v>
      </c>
      <c r="L10">
        <f t="shared" si="2"/>
        <v>1.9873434090895367E-6</v>
      </c>
      <c r="N10">
        <v>200</v>
      </c>
    </row>
    <row r="11" spans="1:16" x14ac:dyDescent="0.25">
      <c r="H11">
        <v>94.343400000000003</v>
      </c>
      <c r="I11">
        <v>5.3111100000000002</v>
      </c>
      <c r="J11">
        <f>I11*'Isotherm list'!$G$4/'Isotherm list'!$H$35</f>
        <v>7.6019937147887333</v>
      </c>
      <c r="K11">
        <f t="shared" si="1"/>
        <v>7.6025300748176052</v>
      </c>
      <c r="L11">
        <f t="shared" si="2"/>
        <v>2.876820805714851E-7</v>
      </c>
      <c r="N11">
        <v>300</v>
      </c>
    </row>
    <row r="12" spans="1:16" x14ac:dyDescent="0.25">
      <c r="N12">
        <v>400</v>
      </c>
    </row>
    <row r="13" spans="1:16" x14ac:dyDescent="0.25">
      <c r="N13">
        <v>500</v>
      </c>
    </row>
    <row r="14" spans="1:16" x14ac:dyDescent="0.25">
      <c r="N14">
        <v>600</v>
      </c>
    </row>
    <row r="15" spans="1:16" x14ac:dyDescent="0.25">
      <c r="N15">
        <v>700</v>
      </c>
    </row>
    <row r="16" spans="1:16" x14ac:dyDescent="0.25">
      <c r="N16">
        <v>800</v>
      </c>
    </row>
    <row r="17" spans="14:14" x14ac:dyDescent="0.25">
      <c r="N17">
        <v>900</v>
      </c>
    </row>
    <row r="18" spans="14:14" x14ac:dyDescent="0.25">
      <c r="N18">
        <v>1000</v>
      </c>
    </row>
    <row r="19" spans="14:14" x14ac:dyDescent="0.25">
      <c r="N19">
        <v>1500</v>
      </c>
    </row>
    <row r="20" spans="14:14" x14ac:dyDescent="0.25">
      <c r="N20">
        <v>2000</v>
      </c>
    </row>
    <row r="21" spans="14:14" x14ac:dyDescent="0.25">
      <c r="N21">
        <v>3000</v>
      </c>
    </row>
    <row r="22" spans="14:14" x14ac:dyDescent="0.25">
      <c r="N22">
        <v>4000</v>
      </c>
    </row>
    <row r="23" spans="14:14" x14ac:dyDescent="0.25">
      <c r="N23">
        <v>5000</v>
      </c>
    </row>
    <row r="24" spans="14:14" x14ac:dyDescent="0.25">
      <c r="N24">
        <v>6000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AFB3-2685-4A5C-9884-BACDC16E6734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2" width="14.28515625" customWidth="1"/>
    <col min="3" max="3" width="13.140625" customWidth="1"/>
    <col min="4" max="4" width="18.7109375" customWidth="1"/>
    <col min="8" max="8" width="14.85546875" customWidth="1"/>
    <col min="9" max="9" width="11.7109375" customWidth="1"/>
    <col min="10" max="10" width="18.7109375" customWidth="1"/>
    <col min="11" max="11" width="10.1406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SUM(L5:L22)</f>
        <v>4.8384487564034129E-2</v>
      </c>
      <c r="N2">
        <v>18.629034695496092</v>
      </c>
      <c r="O2">
        <v>8.3475141542747682E-4</v>
      </c>
      <c r="P2">
        <v>1.2452774580410615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0.100901</v>
      </c>
      <c r="B4">
        <f>A4*100</f>
        <v>10.0901</v>
      </c>
      <c r="C4">
        <v>0.593449</v>
      </c>
      <c r="D4">
        <f>C4*'Isotherm list'!$G$4/'Isotherm list'!$G$36</f>
        <v>0.75386568281249988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0.27747699999999997</v>
      </c>
      <c r="B5">
        <f t="shared" ref="B5:B21" si="0">A5*100</f>
        <v>27.747699999999998</v>
      </c>
      <c r="C5">
        <v>1.24085</v>
      </c>
      <c r="D5">
        <f>C5*'Isotherm list'!$G$4/'Isotherm list'!$G$36</f>
        <v>1.5762672656250001</v>
      </c>
      <c r="H5">
        <v>10.0901</v>
      </c>
      <c r="I5">
        <v>0.593449</v>
      </c>
      <c r="J5">
        <v>0.75386568281249988</v>
      </c>
      <c r="K5">
        <f>($N$2*H5)/(((1/$O$2)+H5^$P$2)^(1/$P$2))</f>
        <v>0.62639960119467675</v>
      </c>
      <c r="L5">
        <f>(K5-J5)^2</f>
        <v>1.624760196300155E-2</v>
      </c>
      <c r="N5">
        <v>10</v>
      </c>
      <c r="O5">
        <f>($N$2*N5)/(((1/$O$2)+N5^$P$2)^(1/$P$2))</f>
        <v>0.62088716984964853</v>
      </c>
    </row>
    <row r="6" spans="1:16" x14ac:dyDescent="0.25">
      <c r="A6">
        <v>0.40360400000000002</v>
      </c>
      <c r="B6">
        <f t="shared" si="0"/>
        <v>40.360399999999998</v>
      </c>
      <c r="C6">
        <v>1.86127</v>
      </c>
      <c r="D6">
        <f>C6*'Isotherm list'!$G$4/'Isotherm list'!$G$36</f>
        <v>2.3643945468749998</v>
      </c>
      <c r="H6">
        <v>27.747699999999998</v>
      </c>
      <c r="I6">
        <v>1.24085</v>
      </c>
      <c r="J6">
        <v>1.5762672656250001</v>
      </c>
      <c r="K6">
        <f t="shared" ref="K6:K22" si="1">($N$2*H6)/(((1/$O$2)+H6^$P$2)^(1/$P$2))</f>
        <v>1.6731453646473993</v>
      </c>
      <c r="L6">
        <f t="shared" ref="L6:L22" si="2">(K6-J6)^2</f>
        <v>9.3853660701937822E-3</v>
      </c>
      <c r="N6">
        <v>30</v>
      </c>
      <c r="O6">
        <f t="shared" ref="O6:O18" si="3">($N$2*N6)/(((1/$O$2)+N6^$P$2)^(1/$P$2))</f>
        <v>1.8016159311237658</v>
      </c>
    </row>
    <row r="7" spans="1:16" x14ac:dyDescent="0.25">
      <c r="A7">
        <v>0.52973000000000003</v>
      </c>
      <c r="B7">
        <f t="shared" si="0"/>
        <v>52.973000000000006</v>
      </c>
      <c r="C7">
        <v>2.4007700000000001</v>
      </c>
      <c r="D7">
        <f>C7*'Isotherm list'!$G$4/'Isotherm list'!$G$36</f>
        <v>3.0497281406250001</v>
      </c>
      <c r="H7">
        <v>40.360399999999998</v>
      </c>
      <c r="I7">
        <v>1.86127</v>
      </c>
      <c r="J7">
        <v>2.3643945468749998</v>
      </c>
      <c r="K7">
        <f t="shared" si="1"/>
        <v>2.3773862394431604</v>
      </c>
      <c r="L7">
        <f t="shared" si="2"/>
        <v>1.6878407578559866E-4</v>
      </c>
      <c r="N7">
        <v>50</v>
      </c>
      <c r="O7">
        <f t="shared" si="3"/>
        <v>2.8906739316610324</v>
      </c>
    </row>
    <row r="8" spans="1:16" x14ac:dyDescent="0.25">
      <c r="A8">
        <v>0.73153199999999996</v>
      </c>
      <c r="B8">
        <f t="shared" si="0"/>
        <v>73.153199999999998</v>
      </c>
      <c r="C8">
        <v>3.1830400000000001</v>
      </c>
      <c r="D8">
        <f>C8*'Isotherm list'!$G$4/'Isotherm list'!$G$36</f>
        <v>4.0434554999999994</v>
      </c>
      <c r="H8">
        <v>52.973000000000006</v>
      </c>
      <c r="I8">
        <v>2.4007700000000001</v>
      </c>
      <c r="J8">
        <v>3.0497281406250001</v>
      </c>
      <c r="K8">
        <f t="shared" si="1"/>
        <v>3.0446518008147825</v>
      </c>
      <c r="L8">
        <f t="shared" si="2"/>
        <v>2.5769225868800063E-5</v>
      </c>
      <c r="N8">
        <v>70</v>
      </c>
      <c r="O8">
        <f t="shared" si="3"/>
        <v>3.8880796485321736</v>
      </c>
    </row>
    <row r="9" spans="1:16" x14ac:dyDescent="0.25">
      <c r="A9">
        <v>0.90810800000000003</v>
      </c>
      <c r="B9">
        <f t="shared" si="0"/>
        <v>90.8108</v>
      </c>
      <c r="C9">
        <v>3.7764899999999999</v>
      </c>
      <c r="D9">
        <f>C9*'Isotherm list'!$G$4/'Isotherm list'!$G$36</f>
        <v>4.7973224531250001</v>
      </c>
      <c r="H9">
        <v>73.153199999999998</v>
      </c>
      <c r="I9">
        <v>3.1830400000000001</v>
      </c>
      <c r="J9">
        <v>4.0434554999999994</v>
      </c>
      <c r="K9">
        <f t="shared" si="1"/>
        <v>4.0372547782980144</v>
      </c>
      <c r="L9">
        <f t="shared" si="2"/>
        <v>3.8448949625468323E-5</v>
      </c>
      <c r="N9">
        <v>100</v>
      </c>
      <c r="O9">
        <f t="shared" si="3"/>
        <v>5.2235814317217049</v>
      </c>
    </row>
    <row r="10" spans="1:16" x14ac:dyDescent="0.25">
      <c r="A10">
        <v>1.0846800000000001</v>
      </c>
      <c r="B10">
        <f t="shared" si="0"/>
        <v>108.468</v>
      </c>
      <c r="C10">
        <v>4.3429700000000002</v>
      </c>
      <c r="D10">
        <f>C10*'Isotherm list'!$G$4/'Isotherm list'!$G$36</f>
        <v>5.516929078125</v>
      </c>
      <c r="H10">
        <v>90.8108</v>
      </c>
      <c r="I10">
        <v>3.7764899999999999</v>
      </c>
      <c r="J10">
        <v>4.7973224531250001</v>
      </c>
      <c r="K10">
        <f t="shared" si="1"/>
        <v>4.8339133272533186</v>
      </c>
      <c r="L10">
        <f t="shared" si="2"/>
        <v>1.3388920694744494E-3</v>
      </c>
      <c r="N10">
        <v>200</v>
      </c>
      <c r="O10">
        <f t="shared" si="3"/>
        <v>8.5612306813734182</v>
      </c>
    </row>
    <row r="11" spans="1:16" x14ac:dyDescent="0.25">
      <c r="A11">
        <v>1.23604</v>
      </c>
      <c r="B11">
        <f t="shared" si="0"/>
        <v>123.604</v>
      </c>
      <c r="C11">
        <v>4.8554899999999996</v>
      </c>
      <c r="D11">
        <f>C11*'Isotherm list'!$G$4/'Isotherm list'!$G$36</f>
        <v>6.1679896406249988</v>
      </c>
      <c r="H11">
        <v>108.468</v>
      </c>
      <c r="I11">
        <v>4.3429700000000002</v>
      </c>
      <c r="J11">
        <v>5.516929078125</v>
      </c>
      <c r="K11">
        <f t="shared" si="1"/>
        <v>5.5683469427619245</v>
      </c>
      <c r="L11">
        <f t="shared" si="2"/>
        <v>2.643796803821096E-3</v>
      </c>
      <c r="N11">
        <v>300</v>
      </c>
      <c r="O11">
        <f t="shared" si="3"/>
        <v>10.738847395828509</v>
      </c>
    </row>
    <row r="12" spans="1:16" x14ac:dyDescent="0.25">
      <c r="A12">
        <v>1.4126099999999999</v>
      </c>
      <c r="B12">
        <f t="shared" si="0"/>
        <v>141.261</v>
      </c>
      <c r="C12">
        <v>5.3680199999999996</v>
      </c>
      <c r="D12">
        <f>C12*'Isotherm list'!$G$4/'Isotherm list'!$G$36</f>
        <v>6.8190629062499992</v>
      </c>
      <c r="H12">
        <v>123.604</v>
      </c>
      <c r="I12">
        <v>4.8554899999999996</v>
      </c>
      <c r="J12">
        <v>6.1679896406249988</v>
      </c>
      <c r="K12">
        <f t="shared" si="1"/>
        <v>6.1521309491141922</v>
      </c>
      <c r="L12">
        <f t="shared" si="2"/>
        <v>2.5149809643492754E-4</v>
      </c>
      <c r="N12">
        <v>400</v>
      </c>
      <c r="O12">
        <f t="shared" si="3"/>
        <v>12.229724622307112</v>
      </c>
    </row>
    <row r="13" spans="1:16" x14ac:dyDescent="0.25">
      <c r="A13">
        <v>1.6144099999999999</v>
      </c>
      <c r="B13">
        <f t="shared" si="0"/>
        <v>161.441</v>
      </c>
      <c r="C13">
        <v>5.8805399999999999</v>
      </c>
      <c r="D13">
        <f>C13*'Isotherm list'!$G$4/'Isotherm list'!$G$36</f>
        <v>7.4701234687499989</v>
      </c>
      <c r="H13">
        <v>141.261</v>
      </c>
      <c r="I13">
        <v>5.3680199999999996</v>
      </c>
      <c r="J13">
        <v>6.8190629062499992</v>
      </c>
      <c r="K13">
        <f t="shared" si="1"/>
        <v>6.7840478939577862</v>
      </c>
      <c r="L13">
        <f t="shared" si="2"/>
        <v>1.2260510858238306E-3</v>
      </c>
      <c r="N13">
        <v>500</v>
      </c>
      <c r="O13">
        <f t="shared" si="3"/>
        <v>13.297153263877625</v>
      </c>
    </row>
    <row r="14" spans="1:16" x14ac:dyDescent="0.25">
      <c r="A14">
        <v>2.87568</v>
      </c>
      <c r="B14">
        <f t="shared" si="0"/>
        <v>287.56799999999998</v>
      </c>
      <c r="C14">
        <v>8.3082899999999995</v>
      </c>
      <c r="D14">
        <f>C14*'Isotherm list'!$G$4/'Isotherm list'!$G$36</f>
        <v>10.554124640624998</v>
      </c>
      <c r="H14">
        <v>161.441</v>
      </c>
      <c r="I14">
        <v>5.8805399999999999</v>
      </c>
      <c r="J14">
        <v>7.4701234687499989</v>
      </c>
      <c r="K14">
        <f t="shared" si="1"/>
        <v>7.4471949857265436</v>
      </c>
      <c r="L14">
        <f t="shared" si="2"/>
        <v>5.2571533375687755E-4</v>
      </c>
      <c r="N14">
        <v>600</v>
      </c>
      <c r="O14">
        <f t="shared" si="3"/>
        <v>14.090721899846798</v>
      </c>
    </row>
    <row r="15" spans="1:16" x14ac:dyDescent="0.25">
      <c r="A15">
        <v>3.90991</v>
      </c>
      <c r="B15">
        <f t="shared" si="0"/>
        <v>390.99099999999999</v>
      </c>
      <c r="C15">
        <v>9.5761099999999999</v>
      </c>
      <c r="D15">
        <f>C15*'Isotherm list'!$G$4/'Isotherm list'!$G$36</f>
        <v>12.164652234375</v>
      </c>
      <c r="H15">
        <v>287.56799999999998</v>
      </c>
      <c r="I15">
        <v>8.3082899999999995</v>
      </c>
      <c r="J15">
        <v>10.554124640624998</v>
      </c>
      <c r="K15">
        <f t="shared" si="1"/>
        <v>10.51265649476635</v>
      </c>
      <c r="L15">
        <f t="shared" si="2"/>
        <v>1.7196071209540959E-3</v>
      </c>
      <c r="N15">
        <v>700</v>
      </c>
      <c r="O15">
        <f t="shared" si="3"/>
        <v>14.699326340331881</v>
      </c>
    </row>
    <row r="16" spans="1:16" x14ac:dyDescent="0.25">
      <c r="A16">
        <v>5.4486499999999998</v>
      </c>
      <c r="B16">
        <f t="shared" si="0"/>
        <v>544.86500000000001</v>
      </c>
      <c r="C16">
        <v>10.736000000000001</v>
      </c>
      <c r="D16">
        <f>C16*'Isotherm list'!$G$4/'Isotherm list'!$G$36</f>
        <v>13.638074999999999</v>
      </c>
      <c r="H16">
        <v>390.99099999999999</v>
      </c>
      <c r="I16">
        <v>9.5761099999999999</v>
      </c>
      <c r="J16">
        <v>12.164652234375</v>
      </c>
      <c r="K16">
        <f t="shared" si="1"/>
        <v>12.115666059493524</v>
      </c>
      <c r="L16">
        <f t="shared" si="2"/>
        <v>2.3996453295185229E-3</v>
      </c>
      <c r="N16">
        <v>800</v>
      </c>
      <c r="O16">
        <f t="shared" si="3"/>
        <v>15.178255197216334</v>
      </c>
    </row>
    <row r="17" spans="1:15" x14ac:dyDescent="0.25">
      <c r="A17">
        <v>6.6594600000000002</v>
      </c>
      <c r="B17">
        <f t="shared" si="0"/>
        <v>665.94600000000003</v>
      </c>
      <c r="C17">
        <v>11.410399999999999</v>
      </c>
      <c r="D17">
        <f>C17*'Isotherm list'!$G$4/'Isotherm list'!$G$36</f>
        <v>14.494773749999998</v>
      </c>
      <c r="H17">
        <v>544.86500000000001</v>
      </c>
      <c r="I17">
        <v>10.736000000000001</v>
      </c>
      <c r="J17">
        <v>13.638074999999999</v>
      </c>
      <c r="K17">
        <f t="shared" si="1"/>
        <v>13.680736810489311</v>
      </c>
      <c r="L17">
        <f t="shared" si="2"/>
        <v>1.8200300742259668E-3</v>
      </c>
      <c r="N17">
        <v>900</v>
      </c>
      <c r="O17">
        <f t="shared" si="3"/>
        <v>15.563337139893704</v>
      </c>
    </row>
    <row r="18" spans="1:15" x14ac:dyDescent="0.25">
      <c r="A18">
        <v>8.8035999999999994</v>
      </c>
      <c r="B18">
        <f t="shared" si="0"/>
        <v>880.3599999999999</v>
      </c>
      <c r="C18">
        <v>12.1387</v>
      </c>
      <c r="D18">
        <f>C18*'Isotherm list'!$G$4/'Isotherm list'!$G$36</f>
        <v>15.419942343749998</v>
      </c>
      <c r="H18">
        <v>665.94600000000003</v>
      </c>
      <c r="I18">
        <v>11.410399999999999</v>
      </c>
      <c r="J18">
        <v>14.494773749999998</v>
      </c>
      <c r="K18">
        <f t="shared" si="1"/>
        <v>14.508901054314714</v>
      </c>
      <c r="L18">
        <f t="shared" si="2"/>
        <v>1.9958072720058969E-4</v>
      </c>
      <c r="N18">
        <v>1000</v>
      </c>
      <c r="O18">
        <f t="shared" si="3"/>
        <v>15.878639309026095</v>
      </c>
    </row>
    <row r="19" spans="1:15" x14ac:dyDescent="0.25">
      <c r="A19">
        <v>10.0649</v>
      </c>
      <c r="B19">
        <f t="shared" si="0"/>
        <v>1006.49</v>
      </c>
      <c r="C19">
        <v>12.516400000000001</v>
      </c>
      <c r="D19">
        <f>C19*'Isotherm list'!$G$4/'Isotherm list'!$G$36</f>
        <v>15.899739374999999</v>
      </c>
      <c r="H19">
        <v>880.3599999999999</v>
      </c>
      <c r="I19">
        <v>12.1387</v>
      </c>
      <c r="J19">
        <v>15.419942343749998</v>
      </c>
      <c r="K19">
        <f t="shared" si="1"/>
        <v>15.493845537008223</v>
      </c>
      <c r="L19">
        <f t="shared" si="2"/>
        <v>5.4616819737625579E-3</v>
      </c>
      <c r="N19">
        <v>1500</v>
      </c>
    </row>
    <row r="20" spans="1:15" x14ac:dyDescent="0.25">
      <c r="A20">
        <v>11.427</v>
      </c>
      <c r="B20">
        <f t="shared" si="0"/>
        <v>1142.7</v>
      </c>
      <c r="C20">
        <v>12.786099999999999</v>
      </c>
      <c r="D20">
        <f>C20*'Isotherm list'!$G$4/'Isotherm list'!$G$36</f>
        <v>16.242342656249996</v>
      </c>
      <c r="H20">
        <v>1006.49</v>
      </c>
      <c r="I20">
        <v>12.516400000000001</v>
      </c>
      <c r="J20">
        <v>15.899739374999999</v>
      </c>
      <c r="K20">
        <f t="shared" si="1"/>
        <v>15.897118723933545</v>
      </c>
      <c r="L20">
        <f t="shared" si="2"/>
        <v>6.8678120121084343E-6</v>
      </c>
      <c r="N20">
        <v>2000</v>
      </c>
    </row>
    <row r="21" spans="1:15" x14ac:dyDescent="0.25">
      <c r="A21">
        <v>12.6126</v>
      </c>
      <c r="B21">
        <f t="shared" si="0"/>
        <v>1261.26</v>
      </c>
      <c r="C21">
        <v>13.0289</v>
      </c>
      <c r="D21">
        <f>C21*'Isotherm list'!$G$4/'Isotherm list'!$G$36</f>
        <v>16.550774531249999</v>
      </c>
      <c r="H21">
        <v>1142.7</v>
      </c>
      <c r="I21">
        <v>12.786099999999999</v>
      </c>
      <c r="J21">
        <v>16.242342656249996</v>
      </c>
      <c r="K21">
        <f t="shared" si="1"/>
        <v>16.239675548101797</v>
      </c>
      <c r="L21">
        <f t="shared" si="2"/>
        <v>7.1134658741873318E-6</v>
      </c>
      <c r="N21">
        <v>3000</v>
      </c>
    </row>
    <row r="22" spans="1:15" x14ac:dyDescent="0.25">
      <c r="H22">
        <v>1261.26</v>
      </c>
      <c r="I22">
        <v>13.0289</v>
      </c>
      <c r="J22">
        <v>16.550774531249999</v>
      </c>
      <c r="K22">
        <f t="shared" si="1"/>
        <v>16.480645811122653</v>
      </c>
      <c r="L22">
        <f t="shared" si="2"/>
        <v>4.9180373866997097E-3</v>
      </c>
      <c r="N22">
        <v>4000</v>
      </c>
    </row>
    <row r="23" spans="1:15" x14ac:dyDescent="0.25">
      <c r="N23">
        <v>5000</v>
      </c>
    </row>
    <row r="24" spans="1:15" x14ac:dyDescent="0.25">
      <c r="N24">
        <v>6000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757D-3889-4C8C-AA93-5E15762E36B1}">
  <dimension ref="A1:P41"/>
  <sheetViews>
    <sheetView workbookViewId="0">
      <selection activeCell="P4" sqref="P4"/>
    </sheetView>
  </sheetViews>
  <sheetFormatPr defaultColWidth="8.85546875" defaultRowHeight="15" x14ac:dyDescent="0.25"/>
  <cols>
    <col min="1" max="1" width="14.140625" customWidth="1"/>
    <col min="2" max="2" width="15.28515625" customWidth="1"/>
    <col min="3" max="3" width="12.7109375" customWidth="1"/>
    <col min="4" max="4" width="19.140625" customWidth="1"/>
    <col min="8" max="8" width="14.7109375" customWidth="1"/>
    <col min="9" max="9" width="12.28515625" customWidth="1"/>
    <col min="10" max="10" width="18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SUM(L5:L41)</f>
        <v>0.11678981304142971</v>
      </c>
      <c r="N2">
        <v>9.0567222858018077</v>
      </c>
      <c r="O2">
        <v>2.8532671133458382E-2</v>
      </c>
      <c r="P2">
        <v>0.72006441291203549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0.20979</v>
      </c>
      <c r="B4">
        <f>A4*100</f>
        <v>20.978999999999999</v>
      </c>
      <c r="C4">
        <v>1.0463899999999999</v>
      </c>
      <c r="D4">
        <f>C4*'Isotherm list'!$G$4/'Isotherm list'!$H$37</f>
        <v>1.1480635222672064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0.41958000000000001</v>
      </c>
      <c r="B5">
        <f t="shared" ref="B5:B40" si="0">A5*100</f>
        <v>41.957999999999998</v>
      </c>
      <c r="C5">
        <v>1.62371</v>
      </c>
      <c r="D5">
        <f>C5*'Isotherm list'!$G$4/'Isotherm list'!$H$37</f>
        <v>1.7814793927125505</v>
      </c>
      <c r="H5">
        <v>20.978999999999999</v>
      </c>
      <c r="I5">
        <v>1.0463899999999999</v>
      </c>
      <c r="J5">
        <f>I5*'Isotherm list'!$G$4/'Isotherm list'!$H$37</f>
        <v>1.1480635222672064</v>
      </c>
      <c r="K5">
        <f>($N$2*H5)/(((1/$O$2)+H5^$P$2)^(1/$P$2))</f>
        <v>0.99182597398706784</v>
      </c>
      <c r="L5">
        <f>(K5-J5)^2</f>
        <v>2.4410171492588634E-2</v>
      </c>
      <c r="N5">
        <v>10</v>
      </c>
      <c r="O5">
        <f>($N$2*N5)/(((1/$O$2)+N5^$P$2)^(1/$P$2))</f>
        <v>0.53411417606956801</v>
      </c>
    </row>
    <row r="6" spans="1:16" x14ac:dyDescent="0.25">
      <c r="A6">
        <v>0.69930099999999995</v>
      </c>
      <c r="B6">
        <f t="shared" si="0"/>
        <v>69.930099999999996</v>
      </c>
      <c r="C6">
        <v>2.12887</v>
      </c>
      <c r="D6">
        <f>C6*'Isotherm list'!$G$4/'Isotherm list'!$H$37</f>
        <v>2.3357237651821863</v>
      </c>
      <c r="H6">
        <v>41.957999999999998</v>
      </c>
      <c r="I6">
        <v>1.62371</v>
      </c>
      <c r="J6">
        <f>I6*'Isotherm list'!$G$4/'Isotherm list'!$H$37</f>
        <v>1.7814793927125505</v>
      </c>
      <c r="K6">
        <f t="shared" ref="K6:K41" si="1">($N$2*H6)/(((1/$O$2)+H6^$P$2)^(1/$P$2))</f>
        <v>1.6705934121213717</v>
      </c>
      <c r="L6">
        <f t="shared" ref="L6:L41" si="2">(K6-J6)^2</f>
        <v>1.2295700691667287E-2</v>
      </c>
      <c r="N6">
        <v>30</v>
      </c>
      <c r="O6">
        <f t="shared" ref="O6:O20" si="3">($N$2*N6)/(((1/$O$2)+N6^$P$2)^(1/$P$2))</f>
        <v>1.3084895416552591</v>
      </c>
    </row>
    <row r="7" spans="1:16" x14ac:dyDescent="0.25">
      <c r="A7">
        <v>0.90909099999999998</v>
      </c>
      <c r="B7">
        <f t="shared" si="0"/>
        <v>90.909099999999995</v>
      </c>
      <c r="C7">
        <v>2.5618599999999998</v>
      </c>
      <c r="D7">
        <f>C7*'Isotherm list'!$G$4/'Isotherm list'!$H$37</f>
        <v>2.810785668016194</v>
      </c>
      <c r="H7">
        <v>69.930099999999996</v>
      </c>
      <c r="I7">
        <v>2.12887</v>
      </c>
      <c r="J7">
        <f>I7*'Isotherm list'!$G$4/'Isotherm list'!$H$37</f>
        <v>2.3357237651821863</v>
      </c>
      <c r="K7">
        <f t="shared" si="1"/>
        <v>2.344961865651936</v>
      </c>
      <c r="L7">
        <f t="shared" si="2"/>
        <v>8.534250028918982E-5</v>
      </c>
      <c r="N7">
        <v>50</v>
      </c>
      <c r="O7">
        <f t="shared" si="3"/>
        <v>1.8856431658515627</v>
      </c>
    </row>
    <row r="8" spans="1:16" x14ac:dyDescent="0.25">
      <c r="A8">
        <v>1.1888099999999999</v>
      </c>
      <c r="B8">
        <f t="shared" si="0"/>
        <v>118.88099999999999</v>
      </c>
      <c r="C8">
        <v>2.7783500000000001</v>
      </c>
      <c r="D8">
        <f>C8*'Isotherm list'!$G$4/'Isotherm list'!$H$37</f>
        <v>3.0483111336032387</v>
      </c>
      <c r="H8">
        <v>90.909099999999995</v>
      </c>
      <c r="I8">
        <v>2.5618599999999998</v>
      </c>
      <c r="J8">
        <f>I8*'Isotherm list'!$G$4/'Isotherm list'!$H$37</f>
        <v>2.810785668016194</v>
      </c>
      <c r="K8">
        <f t="shared" si="1"/>
        <v>2.7443998862726136</v>
      </c>
      <c r="L8">
        <f t="shared" si="2"/>
        <v>4.4070720177062997E-3</v>
      </c>
      <c r="N8">
        <v>70</v>
      </c>
      <c r="O8">
        <f t="shared" si="3"/>
        <v>2.3464194345955494</v>
      </c>
    </row>
    <row r="9" spans="1:16" x14ac:dyDescent="0.25">
      <c r="A9">
        <v>1.4685299999999999</v>
      </c>
      <c r="B9">
        <f t="shared" si="0"/>
        <v>146.85299999999998</v>
      </c>
      <c r="C9">
        <v>3.1030899999999999</v>
      </c>
      <c r="D9">
        <f>C9*'Isotherm list'!$G$4/'Isotherm list'!$H$37</f>
        <v>3.4046048178137651</v>
      </c>
      <c r="H9">
        <v>118.88099999999999</v>
      </c>
      <c r="I9">
        <v>2.7783500000000001</v>
      </c>
      <c r="J9">
        <f>I9*'Isotherm list'!$G$4/'Isotherm list'!$H$37</f>
        <v>3.0483111336032387</v>
      </c>
      <c r="K9">
        <f t="shared" si="1"/>
        <v>3.1832301487101509</v>
      </c>
      <c r="L9">
        <f t="shared" si="2"/>
        <v>1.8203140637419197E-2</v>
      </c>
      <c r="N9">
        <v>100</v>
      </c>
      <c r="O9">
        <f t="shared" si="3"/>
        <v>2.8971527674683131</v>
      </c>
    </row>
    <row r="10" spans="1:16" x14ac:dyDescent="0.25">
      <c r="A10">
        <v>1.7482500000000001</v>
      </c>
      <c r="B10">
        <f t="shared" si="0"/>
        <v>174.82500000000002</v>
      </c>
      <c r="C10">
        <v>3.4278400000000002</v>
      </c>
      <c r="D10">
        <f>C10*'Isotherm list'!$G$4/'Isotherm list'!$H$37</f>
        <v>3.7609094736842104</v>
      </c>
      <c r="H10">
        <v>146.85299999999998</v>
      </c>
      <c r="I10">
        <v>3.1030899999999999</v>
      </c>
      <c r="J10">
        <f>I10*'Isotherm list'!$G$4/'Isotherm list'!$H$37</f>
        <v>3.4046048178137651</v>
      </c>
      <c r="K10">
        <f t="shared" si="1"/>
        <v>3.5454551408096298</v>
      </c>
      <c r="L10">
        <f t="shared" si="2"/>
        <v>1.9838813488039394E-2</v>
      </c>
      <c r="N10">
        <v>200</v>
      </c>
      <c r="O10">
        <f t="shared" si="3"/>
        <v>4.0909331568788536</v>
      </c>
    </row>
    <row r="11" spans="1:16" x14ac:dyDescent="0.25">
      <c r="A11">
        <v>1.95804</v>
      </c>
      <c r="B11">
        <f t="shared" si="0"/>
        <v>195.804</v>
      </c>
      <c r="C11">
        <v>3.6804100000000002</v>
      </c>
      <c r="D11">
        <f>C11*'Isotherm list'!$G$4/'Isotherm list'!$H$37</f>
        <v>4.0380206882591096</v>
      </c>
      <c r="H11">
        <v>174.82500000000002</v>
      </c>
      <c r="I11">
        <v>3.4278400000000002</v>
      </c>
      <c r="J11">
        <f>I11*'Isotherm list'!$G$4/'Isotherm list'!$H$37</f>
        <v>3.7609094736842104</v>
      </c>
      <c r="K11">
        <f t="shared" si="1"/>
        <v>3.851807396301524</v>
      </c>
      <c r="L11">
        <f t="shared" si="2"/>
        <v>8.2624323361431429E-3</v>
      </c>
      <c r="N11">
        <v>300</v>
      </c>
      <c r="O11">
        <f t="shared" si="3"/>
        <v>4.8120883619076897</v>
      </c>
    </row>
    <row r="12" spans="1:16" x14ac:dyDescent="0.25">
      <c r="A12">
        <v>2.3776199999999998</v>
      </c>
      <c r="B12">
        <f t="shared" si="0"/>
        <v>237.76199999999997</v>
      </c>
      <c r="C12">
        <v>3.9690699999999999</v>
      </c>
      <c r="D12">
        <f>C12*'Isotherm list'!$G$4/'Isotherm list'!$H$37</f>
        <v>4.3547286234817806</v>
      </c>
      <c r="H12">
        <v>195.804</v>
      </c>
      <c r="I12">
        <v>3.6804100000000002</v>
      </c>
      <c r="J12">
        <f>I12*'Isotherm list'!$G$4/'Isotherm list'!$H$37</f>
        <v>4.0380206882591096</v>
      </c>
      <c r="K12">
        <f t="shared" si="1"/>
        <v>4.0531483759704194</v>
      </c>
      <c r="L12">
        <f t="shared" si="2"/>
        <v>2.2884693549091322E-4</v>
      </c>
      <c r="N12">
        <v>400</v>
      </c>
      <c r="O12">
        <f t="shared" si="3"/>
        <v>5.3099534063980807</v>
      </c>
    </row>
    <row r="13" spans="1:16" x14ac:dyDescent="0.25">
      <c r="A13">
        <v>2.7972000000000001</v>
      </c>
      <c r="B13">
        <f t="shared" si="0"/>
        <v>279.72000000000003</v>
      </c>
      <c r="C13">
        <v>4.2577299999999996</v>
      </c>
      <c r="D13">
        <f>C13*'Isotherm list'!$G$4/'Isotherm list'!$H$37</f>
        <v>4.6714365587044533</v>
      </c>
      <c r="H13">
        <v>237.76199999999997</v>
      </c>
      <c r="I13">
        <v>3.9690699999999999</v>
      </c>
      <c r="J13">
        <f>I13*'Isotherm list'!$G$4/'Isotherm list'!$H$37</f>
        <v>4.3547286234817806</v>
      </c>
      <c r="K13">
        <f t="shared" si="1"/>
        <v>4.3995632588799394</v>
      </c>
      <c r="L13">
        <f t="shared" si="2"/>
        <v>2.0101445312858336E-3</v>
      </c>
      <c r="N13">
        <v>500</v>
      </c>
      <c r="O13">
        <f t="shared" si="3"/>
        <v>5.6802122459070548</v>
      </c>
    </row>
    <row r="14" spans="1:16" x14ac:dyDescent="0.25">
      <c r="A14">
        <v>3.91608</v>
      </c>
      <c r="B14">
        <f t="shared" si="0"/>
        <v>391.608</v>
      </c>
      <c r="C14">
        <v>4.87113</v>
      </c>
      <c r="D14">
        <f>C14*'Isotherm list'!$G$4/'Isotherm list'!$H$37</f>
        <v>5.3444381781376515</v>
      </c>
      <c r="H14">
        <v>279.72000000000003</v>
      </c>
      <c r="I14">
        <v>4.2577299999999996</v>
      </c>
      <c r="J14">
        <f>I14*'Isotherm list'!$G$4/'Isotherm list'!$H$37</f>
        <v>4.6714365587044533</v>
      </c>
      <c r="K14">
        <f t="shared" si="1"/>
        <v>4.6885264541250429</v>
      </c>
      <c r="L14">
        <f t="shared" si="2"/>
        <v>2.9206452548668886E-4</v>
      </c>
      <c r="N14">
        <v>600</v>
      </c>
      <c r="O14">
        <f t="shared" si="3"/>
        <v>5.9692133869023429</v>
      </c>
    </row>
    <row r="15" spans="1:16" x14ac:dyDescent="0.25">
      <c r="A15">
        <v>4.4055900000000001</v>
      </c>
      <c r="B15">
        <f t="shared" si="0"/>
        <v>440.55900000000003</v>
      </c>
      <c r="C15">
        <v>5.01546</v>
      </c>
      <c r="D15">
        <f>C15*'Isotherm list'!$G$4/'Isotherm list'!$H$37</f>
        <v>5.5027921457489875</v>
      </c>
      <c r="H15">
        <v>391.608</v>
      </c>
      <c r="I15">
        <v>4.87113</v>
      </c>
      <c r="J15">
        <f>I15*'Isotherm list'!$G$4/'Isotherm list'!$H$37</f>
        <v>5.3444381781376515</v>
      </c>
      <c r="K15">
        <f t="shared" si="1"/>
        <v>5.2739528442648123</v>
      </c>
      <c r="L15">
        <f t="shared" si="2"/>
        <v>4.9681822911656253E-3</v>
      </c>
      <c r="N15">
        <v>700</v>
      </c>
      <c r="O15">
        <f t="shared" si="3"/>
        <v>6.2026465691317618</v>
      </c>
    </row>
    <row r="16" spans="1:16" x14ac:dyDescent="0.25">
      <c r="A16">
        <v>4.9650299999999996</v>
      </c>
      <c r="B16">
        <f t="shared" si="0"/>
        <v>496.50299999999999</v>
      </c>
      <c r="C16">
        <v>5.2319599999999999</v>
      </c>
      <c r="D16">
        <f>C16*'Isotherm list'!$G$4/'Isotherm list'!$H$37</f>
        <v>5.7403285829959509</v>
      </c>
      <c r="H16">
        <v>440.55900000000003</v>
      </c>
      <c r="I16">
        <v>5.01546</v>
      </c>
      <c r="J16">
        <f>I16*'Isotherm list'!$G$4/'Isotherm list'!$H$37</f>
        <v>5.5027921457489875</v>
      </c>
      <c r="K16">
        <f t="shared" si="1"/>
        <v>5.4722289166032443</v>
      </c>
      <c r="L16">
        <f t="shared" si="2"/>
        <v>9.3411097581520451E-4</v>
      </c>
      <c r="N16">
        <v>800</v>
      </c>
      <c r="O16">
        <f t="shared" si="3"/>
        <v>6.3960914195399745</v>
      </c>
    </row>
    <row r="17" spans="1:15" x14ac:dyDescent="0.25">
      <c r="A17">
        <v>5.5244799999999996</v>
      </c>
      <c r="B17">
        <f t="shared" si="0"/>
        <v>552.44799999999998</v>
      </c>
      <c r="C17">
        <v>5.37629</v>
      </c>
      <c r="D17">
        <f>C17*'Isotherm list'!$G$4/'Isotherm list'!$H$37</f>
        <v>5.8986825506072877</v>
      </c>
      <c r="H17">
        <v>496.50299999999999</v>
      </c>
      <c r="I17">
        <v>5.2319599999999999</v>
      </c>
      <c r="J17">
        <f>I17*'Isotherm list'!$G$4/'Isotherm list'!$H$37</f>
        <v>5.7403285829959509</v>
      </c>
      <c r="K17">
        <f t="shared" si="1"/>
        <v>5.6688281758066523</v>
      </c>
      <c r="L17">
        <f t="shared" si="2"/>
        <v>5.1123082282355055E-3</v>
      </c>
      <c r="N17">
        <v>900</v>
      </c>
      <c r="O17">
        <f t="shared" si="3"/>
        <v>6.5596306792481158</v>
      </c>
    </row>
    <row r="18" spans="1:15" x14ac:dyDescent="0.25">
      <c r="A18">
        <v>6.1538500000000003</v>
      </c>
      <c r="B18">
        <f t="shared" si="0"/>
        <v>615.38499999999999</v>
      </c>
      <c r="C18">
        <v>5.48454</v>
      </c>
      <c r="D18">
        <f>C18*'Isotherm list'!$G$4/'Isotherm list'!$H$37</f>
        <v>6.017450769230769</v>
      </c>
      <c r="H18">
        <v>552.44799999999998</v>
      </c>
      <c r="I18">
        <v>5.37629</v>
      </c>
      <c r="J18">
        <f>I18*'Isotherm list'!$G$4/'Isotherm list'!$H$37</f>
        <v>5.8986825506072877</v>
      </c>
      <c r="K18">
        <f t="shared" si="1"/>
        <v>5.8399772897494175</v>
      </c>
      <c r="L18">
        <f t="shared" si="2"/>
        <v>3.4463076523905869E-3</v>
      </c>
      <c r="N18">
        <v>1000</v>
      </c>
      <c r="O18">
        <f t="shared" si="3"/>
        <v>6.7001201798903187</v>
      </c>
    </row>
    <row r="19" spans="1:15" x14ac:dyDescent="0.25">
      <c r="A19">
        <v>6.7132899999999998</v>
      </c>
      <c r="B19">
        <f t="shared" si="0"/>
        <v>671.32899999999995</v>
      </c>
      <c r="C19">
        <v>5.62887</v>
      </c>
      <c r="D19">
        <f>C19*'Isotherm list'!$G$4/'Isotherm list'!$H$37</f>
        <v>6.1758047368421058</v>
      </c>
      <c r="H19">
        <v>615.38499999999999</v>
      </c>
      <c r="I19">
        <v>5.48454</v>
      </c>
      <c r="J19">
        <f>I19*'Isotherm list'!$G$4/'Isotherm list'!$H$37</f>
        <v>6.017450769230769</v>
      </c>
      <c r="K19">
        <f t="shared" si="1"/>
        <v>6.0082683775275942</v>
      </c>
      <c r="L19">
        <f t="shared" si="2"/>
        <v>8.4316317390533557E-5</v>
      </c>
      <c r="N19">
        <v>1500</v>
      </c>
      <c r="O19">
        <f t="shared" si="3"/>
        <v>7.1884515666069833</v>
      </c>
    </row>
    <row r="20" spans="1:15" x14ac:dyDescent="0.25">
      <c r="A20">
        <v>7.3426600000000004</v>
      </c>
      <c r="B20">
        <f t="shared" si="0"/>
        <v>734.26600000000008</v>
      </c>
      <c r="C20">
        <v>5.7371100000000004</v>
      </c>
      <c r="D20">
        <f>C20*'Isotherm list'!$G$4/'Isotherm list'!$H$37</f>
        <v>6.2945619838056688</v>
      </c>
      <c r="H20">
        <v>671.32899999999995</v>
      </c>
      <c r="I20">
        <v>5.62887</v>
      </c>
      <c r="J20">
        <f>I20*'Isotherm list'!$G$4/'Isotherm list'!$H$37</f>
        <v>6.1758047368421058</v>
      </c>
      <c r="K20">
        <f t="shared" si="1"/>
        <v>6.1403609571341846</v>
      </c>
      <c r="L20">
        <f t="shared" si="2"/>
        <v>1.2562615199836489E-3</v>
      </c>
      <c r="N20">
        <v>2000</v>
      </c>
      <c r="O20">
        <f t="shared" si="3"/>
        <v>7.4848439720141284</v>
      </c>
    </row>
    <row r="21" spans="1:15" x14ac:dyDescent="0.25">
      <c r="A21">
        <v>8.0419599999999996</v>
      </c>
      <c r="B21">
        <f t="shared" si="0"/>
        <v>804.19599999999991</v>
      </c>
      <c r="C21">
        <v>5.8453600000000003</v>
      </c>
      <c r="D21">
        <f>C21*'Isotherm list'!$G$4/'Isotherm list'!$H$37</f>
        <v>6.4133302024291492</v>
      </c>
      <c r="H21">
        <v>734.26600000000008</v>
      </c>
      <c r="I21">
        <v>5.7371100000000004</v>
      </c>
      <c r="J21">
        <f>I21*'Isotherm list'!$G$4/'Isotherm list'!$H$37</f>
        <v>6.2945619838056688</v>
      </c>
      <c r="K21">
        <f t="shared" si="1"/>
        <v>6.2728415360183822</v>
      </c>
      <c r="L21">
        <f t="shared" si="2"/>
        <v>4.7177785208024099E-4</v>
      </c>
      <c r="N21">
        <v>3000</v>
      </c>
    </row>
    <row r="22" spans="1:15" x14ac:dyDescent="0.25">
      <c r="A22">
        <v>8.6713299999999993</v>
      </c>
      <c r="B22">
        <f t="shared" si="0"/>
        <v>867.13299999999992</v>
      </c>
      <c r="C22">
        <v>5.9536100000000003</v>
      </c>
      <c r="D22">
        <f>C22*'Isotherm list'!$G$4/'Isotherm list'!$H$37</f>
        <v>6.5320984210526323</v>
      </c>
      <c r="H22">
        <v>804.19599999999991</v>
      </c>
      <c r="I22">
        <v>5.8453600000000003</v>
      </c>
      <c r="J22">
        <f>I22*'Isotherm list'!$G$4/'Isotherm list'!$H$37</f>
        <v>6.4133302024291492</v>
      </c>
      <c r="K22">
        <f t="shared" si="1"/>
        <v>6.4034979312999916</v>
      </c>
      <c r="L22">
        <f t="shared" si="2"/>
        <v>9.6673555557266709E-5</v>
      </c>
      <c r="N22">
        <v>4000</v>
      </c>
    </row>
    <row r="23" spans="1:15" x14ac:dyDescent="0.25">
      <c r="A23">
        <v>9.3007000000000009</v>
      </c>
      <c r="B23">
        <f t="shared" si="0"/>
        <v>930.07</v>
      </c>
      <c r="C23">
        <v>6.0257699999999996</v>
      </c>
      <c r="D23">
        <f>C23*'Isotherm list'!$G$4/'Isotherm list'!$H$37</f>
        <v>6.6112699190283388</v>
      </c>
      <c r="H23">
        <v>867.13299999999992</v>
      </c>
      <c r="I23">
        <v>5.9536100000000003</v>
      </c>
      <c r="J23">
        <f>I23*'Isotherm list'!$G$4/'Isotherm list'!$H$37</f>
        <v>6.5320984210526323</v>
      </c>
      <c r="K23">
        <f t="shared" si="1"/>
        <v>6.5087084288489327</v>
      </c>
      <c r="L23">
        <f t="shared" si="2"/>
        <v>5.4709173528912471E-4</v>
      </c>
      <c r="N23">
        <v>5000</v>
      </c>
    </row>
    <row r="24" spans="1:15" x14ac:dyDescent="0.25">
      <c r="A24">
        <v>9.8601399999999995</v>
      </c>
      <c r="B24">
        <f t="shared" si="0"/>
        <v>986.0139999999999</v>
      </c>
      <c r="C24">
        <v>6.0979400000000004</v>
      </c>
      <c r="D24">
        <f>C24*'Isotherm list'!$G$4/'Isotherm list'!$H$37</f>
        <v>6.6904523886639673</v>
      </c>
      <c r="H24">
        <v>930.07</v>
      </c>
      <c r="I24">
        <v>6.0257699999999996</v>
      </c>
      <c r="J24">
        <f>I24*'Isotherm list'!$G$4/'Isotherm list'!$H$37</f>
        <v>6.6112699190283388</v>
      </c>
      <c r="K24">
        <f t="shared" si="1"/>
        <v>6.6040471612825513</v>
      </c>
      <c r="L24">
        <f t="shared" si="2"/>
        <v>5.2168229454333496E-5</v>
      </c>
      <c r="N24">
        <v>6000</v>
      </c>
    </row>
    <row r="25" spans="1:15" x14ac:dyDescent="0.25">
      <c r="A25">
        <v>10.5594</v>
      </c>
      <c r="B25">
        <f t="shared" si="0"/>
        <v>1055.94</v>
      </c>
      <c r="C25">
        <v>6.1700999999999997</v>
      </c>
      <c r="D25">
        <f>C25*'Isotherm list'!$G$4/'Isotherm list'!$H$37</f>
        <v>6.7696238866396756</v>
      </c>
      <c r="H25">
        <v>986.0139999999999</v>
      </c>
      <c r="I25">
        <v>6.0979400000000004</v>
      </c>
      <c r="J25">
        <f>I25*'Isotherm list'!$G$4/'Isotherm list'!$H$37</f>
        <v>6.6904523886639673</v>
      </c>
      <c r="K25">
        <f t="shared" si="1"/>
        <v>6.681660637151321</v>
      </c>
      <c r="L25">
        <f t="shared" si="2"/>
        <v>7.7294894660119001E-5</v>
      </c>
    </row>
    <row r="26" spans="1:15" x14ac:dyDescent="0.25">
      <c r="A26">
        <v>11.258699999999999</v>
      </c>
      <c r="B26">
        <f t="shared" si="0"/>
        <v>1125.8699999999999</v>
      </c>
      <c r="C26">
        <v>6.2422700000000004</v>
      </c>
      <c r="D26">
        <f>C26*'Isotherm list'!$G$4/'Isotherm list'!$H$37</f>
        <v>6.8488063562753041</v>
      </c>
      <c r="H26">
        <v>1055.94</v>
      </c>
      <c r="I26">
        <v>6.1700999999999997</v>
      </c>
      <c r="J26">
        <f>I26*'Isotherm list'!$G$4/'Isotherm list'!$H$37</f>
        <v>6.7696238866396756</v>
      </c>
      <c r="K26">
        <f t="shared" si="1"/>
        <v>6.7705197386164704</v>
      </c>
      <c r="L26">
        <f t="shared" si="2"/>
        <v>8.0255076432707792E-7</v>
      </c>
    </row>
    <row r="27" spans="1:15" x14ac:dyDescent="0.25">
      <c r="A27">
        <v>11.8881</v>
      </c>
      <c r="B27">
        <f t="shared" si="0"/>
        <v>1188.81</v>
      </c>
      <c r="C27">
        <v>6.3505200000000004</v>
      </c>
      <c r="D27">
        <f>C27*'Isotherm list'!$G$4/'Isotherm list'!$H$37</f>
        <v>6.9675745748987854</v>
      </c>
      <c r="H27">
        <v>1125.8699999999999</v>
      </c>
      <c r="I27">
        <v>6.2422700000000004</v>
      </c>
      <c r="J27">
        <f>I27*'Isotherm list'!$G$4/'Isotherm list'!$H$37</f>
        <v>6.8488063562753041</v>
      </c>
      <c r="K27">
        <f t="shared" si="1"/>
        <v>6.8515349516823161</v>
      </c>
      <c r="L27">
        <f t="shared" si="2"/>
        <v>7.445232895166873E-6</v>
      </c>
    </row>
    <row r="28" spans="1:15" x14ac:dyDescent="0.25">
      <c r="A28">
        <v>12.5175</v>
      </c>
      <c r="B28">
        <f t="shared" si="0"/>
        <v>1251.75</v>
      </c>
      <c r="C28">
        <v>6.3865999999999996</v>
      </c>
      <c r="D28">
        <f>C28*'Isotherm list'!$G$4/'Isotherm list'!$H$37</f>
        <v>7.0071603238866391</v>
      </c>
      <c r="H28">
        <v>1188.81</v>
      </c>
      <c r="I28">
        <v>6.3505200000000004</v>
      </c>
      <c r="J28">
        <f>I28*'Isotherm list'!$G$4/'Isotherm list'!$H$37</f>
        <v>6.9675745748987854</v>
      </c>
      <c r="K28">
        <f t="shared" si="1"/>
        <v>6.9186242372325113</v>
      </c>
      <c r="L28">
        <f t="shared" si="2"/>
        <v>2.3961355576422529E-3</v>
      </c>
    </row>
    <row r="29" spans="1:15" x14ac:dyDescent="0.25">
      <c r="A29">
        <v>13.216799999999999</v>
      </c>
      <c r="B29">
        <f t="shared" si="0"/>
        <v>1321.6799999999998</v>
      </c>
      <c r="C29">
        <v>6.3865999999999996</v>
      </c>
      <c r="D29">
        <f>C29*'Isotherm list'!$G$4/'Isotherm list'!$H$37</f>
        <v>7.0071603238866391</v>
      </c>
      <c r="H29">
        <v>1251.75</v>
      </c>
      <c r="I29">
        <v>6.3865999999999996</v>
      </c>
      <c r="J29">
        <f>I29*'Isotherm list'!$G$4/'Isotherm list'!$H$37</f>
        <v>7.0071603238866391</v>
      </c>
      <c r="K29">
        <f t="shared" si="1"/>
        <v>6.9808619139067378</v>
      </c>
      <c r="L29">
        <f t="shared" si="2"/>
        <v>6.9160636747097194E-4</v>
      </c>
    </row>
    <row r="30" spans="1:15" x14ac:dyDescent="0.25">
      <c r="A30">
        <v>13.8462</v>
      </c>
      <c r="B30">
        <f t="shared" si="0"/>
        <v>1384.62</v>
      </c>
      <c r="C30">
        <v>6.4948499999999996</v>
      </c>
      <c r="D30">
        <f>C30*'Isotherm list'!$G$4/'Isotherm list'!$H$37</f>
        <v>7.1259285425101204</v>
      </c>
      <c r="H30">
        <v>1321.6799999999998</v>
      </c>
      <c r="I30">
        <v>6.3865999999999996</v>
      </c>
      <c r="J30">
        <f>I30*'Isotherm list'!$G$4/'Isotherm list'!$H$37</f>
        <v>7.0071603238866391</v>
      </c>
      <c r="K30">
        <f t="shared" si="1"/>
        <v>7.0449790394508085</v>
      </c>
      <c r="L30">
        <f t="shared" si="2"/>
        <v>1.4302552469235474E-3</v>
      </c>
    </row>
    <row r="31" spans="1:15" x14ac:dyDescent="0.25">
      <c r="A31">
        <v>14.545500000000001</v>
      </c>
      <c r="B31">
        <f t="shared" si="0"/>
        <v>1454.55</v>
      </c>
      <c r="C31">
        <v>6.4948499999999996</v>
      </c>
      <c r="D31">
        <f>C31*'Isotherm list'!$G$4/'Isotherm list'!$H$37</f>
        <v>7.1259285425101204</v>
      </c>
      <c r="H31">
        <v>1384.62</v>
      </c>
      <c r="I31">
        <v>6.4948499999999996</v>
      </c>
      <c r="J31">
        <f>I31*'Isotherm list'!$G$4/'Isotherm list'!$H$37</f>
        <v>7.1259285425101204</v>
      </c>
      <c r="K31">
        <f t="shared" si="1"/>
        <v>7.098659152096447</v>
      </c>
      <c r="L31">
        <f t="shared" si="2"/>
        <v>7.4361965353334154E-4</v>
      </c>
    </row>
    <row r="32" spans="1:15" x14ac:dyDescent="0.25">
      <c r="A32">
        <v>14.965</v>
      </c>
      <c r="B32">
        <f t="shared" si="0"/>
        <v>1496.5</v>
      </c>
      <c r="C32">
        <v>6.5309299999999997</v>
      </c>
      <c r="D32">
        <f>C32*'Isotherm list'!$G$4/'Isotherm list'!$H$37</f>
        <v>7.165514291497975</v>
      </c>
      <c r="H32">
        <v>1454.55</v>
      </c>
      <c r="I32">
        <v>6.4948499999999996</v>
      </c>
      <c r="J32">
        <f>I32*'Isotherm list'!$G$4/'Isotherm list'!$H$37</f>
        <v>7.1259285425101204</v>
      </c>
      <c r="K32">
        <f t="shared" si="1"/>
        <v>7.1543162887991052</v>
      </c>
      <c r="L32">
        <f t="shared" si="2"/>
        <v>8.0586413936776873E-4</v>
      </c>
    </row>
    <row r="33" spans="1:12" x14ac:dyDescent="0.25">
      <c r="A33">
        <v>15.2448</v>
      </c>
      <c r="B33">
        <f t="shared" si="0"/>
        <v>1524.48</v>
      </c>
      <c r="C33">
        <v>6.5309299999999997</v>
      </c>
      <c r="D33">
        <f>C33*'Isotherm list'!$G$4/'Isotherm list'!$H$37</f>
        <v>7.165514291497975</v>
      </c>
      <c r="H33">
        <v>1496.5</v>
      </c>
      <c r="I33">
        <v>6.5309299999999997</v>
      </c>
      <c r="J33">
        <f>I33*'Isotherm list'!$G$4/'Isotherm list'!$H$37</f>
        <v>7.165514291497975</v>
      </c>
      <c r="K33">
        <f t="shared" si="1"/>
        <v>7.1858766099529623</v>
      </c>
      <c r="L33">
        <f t="shared" si="2"/>
        <v>4.1462401286231478E-4</v>
      </c>
    </row>
    <row r="34" spans="1:12" x14ac:dyDescent="0.25">
      <c r="A34">
        <v>15.8741</v>
      </c>
      <c r="B34">
        <f t="shared" si="0"/>
        <v>1587.41</v>
      </c>
      <c r="C34">
        <v>6.6030899999999999</v>
      </c>
      <c r="D34">
        <f>C34*'Isotherm list'!$G$4/'Isotherm list'!$H$37</f>
        <v>7.2446857894736834</v>
      </c>
      <c r="H34">
        <v>1524.48</v>
      </c>
      <c r="I34">
        <v>6.5309299999999997</v>
      </c>
      <c r="J34">
        <f>I34*'Isotherm list'!$G$4/'Isotherm list'!$H$37</f>
        <v>7.165514291497975</v>
      </c>
      <c r="K34">
        <f t="shared" si="1"/>
        <v>7.2062199555448858</v>
      </c>
      <c r="L34">
        <f t="shared" si="2"/>
        <v>1.6569510854999652E-3</v>
      </c>
    </row>
    <row r="35" spans="1:12" x14ac:dyDescent="0.25">
      <c r="A35">
        <v>16.013999999999999</v>
      </c>
      <c r="B35">
        <f t="shared" si="0"/>
        <v>1601.3999999999999</v>
      </c>
      <c r="C35">
        <v>6.6030899999999999</v>
      </c>
      <c r="D35">
        <f>C35*'Isotherm list'!$G$4/'Isotherm list'!$H$37</f>
        <v>7.2446857894736834</v>
      </c>
      <c r="H35">
        <v>1587.41</v>
      </c>
      <c r="I35">
        <v>6.6030899999999999</v>
      </c>
      <c r="J35">
        <f>I35*'Isotherm list'!$G$4/'Isotherm list'!$H$37</f>
        <v>7.2446857894736834</v>
      </c>
      <c r="K35">
        <f t="shared" si="1"/>
        <v>7.2500441960976785</v>
      </c>
      <c r="L35">
        <f t="shared" si="2"/>
        <v>2.8712521548074733E-5</v>
      </c>
    </row>
    <row r="36" spans="1:12" x14ac:dyDescent="0.25">
      <c r="A36">
        <v>16.573399999999999</v>
      </c>
      <c r="B36">
        <f t="shared" si="0"/>
        <v>1657.34</v>
      </c>
      <c r="C36">
        <v>6.6391799999999996</v>
      </c>
      <c r="D36">
        <f>C36*'Isotherm list'!$G$4/'Isotherm list'!$H$37</f>
        <v>7.2842825101214572</v>
      </c>
      <c r="H36">
        <v>1601.3999999999999</v>
      </c>
      <c r="I36">
        <v>6.6030899999999999</v>
      </c>
      <c r="J36">
        <f>I36*'Isotherm list'!$G$4/'Isotherm list'!$H$37</f>
        <v>7.2446857894736834</v>
      </c>
      <c r="K36">
        <f t="shared" si="1"/>
        <v>7.2594425169326193</v>
      </c>
      <c r="L36">
        <f t="shared" si="2"/>
        <v>2.1776100529731485E-4</v>
      </c>
    </row>
    <row r="37" spans="1:12" x14ac:dyDescent="0.25">
      <c r="A37">
        <v>17.132899999999999</v>
      </c>
      <c r="B37">
        <f t="shared" si="0"/>
        <v>1713.29</v>
      </c>
      <c r="C37">
        <v>6.6752599999999997</v>
      </c>
      <c r="D37">
        <f>C37*'Isotherm list'!$G$4/'Isotherm list'!$H$37</f>
        <v>7.3238682591093118</v>
      </c>
      <c r="H37">
        <v>1657.34</v>
      </c>
      <c r="I37">
        <v>6.6391799999999996</v>
      </c>
      <c r="J37">
        <f>I37*'Isotherm list'!$G$4/'Isotherm list'!$H$37</f>
        <v>7.2842825101214572</v>
      </c>
      <c r="K37">
        <f t="shared" si="1"/>
        <v>7.295850454934806</v>
      </c>
      <c r="L37">
        <f t="shared" si="2"/>
        <v>1.3381734720468281E-4</v>
      </c>
    </row>
    <row r="38" spans="1:12" x14ac:dyDescent="0.25">
      <c r="A38">
        <v>17.2727</v>
      </c>
      <c r="B38">
        <f t="shared" si="0"/>
        <v>1727.27</v>
      </c>
      <c r="C38">
        <v>6.6752599999999997</v>
      </c>
      <c r="D38">
        <f>C38*'Isotherm list'!$G$4/'Isotherm list'!$H$37</f>
        <v>7.3238682591093118</v>
      </c>
      <c r="H38">
        <v>1713.29</v>
      </c>
      <c r="I38">
        <v>6.6752599999999997</v>
      </c>
      <c r="J38">
        <f>I38*'Isotherm list'!$G$4/'Isotherm list'!$H$37</f>
        <v>7.3238682591093118</v>
      </c>
      <c r="K38">
        <f t="shared" si="1"/>
        <v>7.3304991496424448</v>
      </c>
      <c r="L38">
        <f t="shared" si="2"/>
        <v>4.3968709262391877E-5</v>
      </c>
    </row>
    <row r="39" spans="1:12" x14ac:dyDescent="0.25">
      <c r="A39">
        <v>17.902100000000001</v>
      </c>
      <c r="B39">
        <f t="shared" si="0"/>
        <v>1790.21</v>
      </c>
      <c r="C39">
        <v>6.7113399999999999</v>
      </c>
      <c r="D39">
        <f>C39*'Isotherm list'!$G$4/'Isotherm list'!$H$37</f>
        <v>7.3634540080971655</v>
      </c>
      <c r="H39">
        <v>1727.27</v>
      </c>
      <c r="I39">
        <v>6.6752599999999997</v>
      </c>
      <c r="J39">
        <f>I39*'Isotherm list'!$G$4/'Isotherm list'!$H$37</f>
        <v>7.3238682591093118</v>
      </c>
      <c r="K39">
        <f t="shared" si="1"/>
        <v>7.338896913919311</v>
      </c>
      <c r="L39">
        <f t="shared" si="2"/>
        <v>2.2586046539811068E-4</v>
      </c>
    </row>
    <row r="40" spans="1:12" x14ac:dyDescent="0.25">
      <c r="A40">
        <v>18.181799999999999</v>
      </c>
      <c r="B40">
        <f t="shared" si="0"/>
        <v>1818.1799999999998</v>
      </c>
      <c r="C40">
        <v>6.7113399999999999</v>
      </c>
      <c r="D40">
        <f>C40*'Isotherm list'!$G$4/'Isotherm list'!$H$37</f>
        <v>7.3634540080971655</v>
      </c>
      <c r="H40">
        <v>1790.21</v>
      </c>
      <c r="I40">
        <v>6.7113399999999999</v>
      </c>
      <c r="J40">
        <f>I40*'Isotherm list'!$G$4/'Isotherm list'!$H$37</f>
        <v>7.3634540080971655</v>
      </c>
      <c r="K40">
        <f t="shared" si="1"/>
        <v>7.3754947169371121</v>
      </c>
      <c r="L40">
        <f t="shared" si="2"/>
        <v>1.4497866936836744E-4</v>
      </c>
    </row>
    <row r="41" spans="1:12" x14ac:dyDescent="0.25">
      <c r="H41">
        <v>1818.1799999999998</v>
      </c>
      <c r="I41">
        <v>6.7113399999999999</v>
      </c>
      <c r="J41">
        <f>I41*'Isotherm list'!$G$4/'Isotherm list'!$H$37</f>
        <v>7.3634540080971655</v>
      </c>
      <c r="K41">
        <f t="shared" si="1"/>
        <v>7.3911521681128116</v>
      </c>
      <c r="L41">
        <f t="shared" si="2"/>
        <v>7.6718806825233458E-4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58F4-2A44-4443-83F5-4F62DDBA3FA9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2.42578125" customWidth="1"/>
    <col min="4" max="4" width="18.7109375" customWidth="1"/>
    <col min="8" max="8" width="14" customWidth="1"/>
    <col min="9" max="9" width="12" customWidth="1"/>
    <col min="10" max="10" width="19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SUM(L5:L40)</f>
        <v>1.7574401836912262E-2</v>
      </c>
      <c r="N2">
        <v>40.874243865814847</v>
      </c>
      <c r="O2">
        <v>3.5365938979122151E-2</v>
      </c>
      <c r="P2">
        <v>0.5587966964722626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1.9703499999999999E-2</v>
      </c>
      <c r="B4">
        <f>A4*100</f>
        <v>1.9703499999999998</v>
      </c>
      <c r="C4">
        <v>0.13666200000000001</v>
      </c>
      <c r="D4">
        <f>C4*'Isotherm list'!$G$4/'Isotherm list'!$G$38</f>
        <v>0.22582562195121952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5.0622300000000002E-2</v>
      </c>
      <c r="B5">
        <f t="shared" ref="B5:B11" si="0">A5*100</f>
        <v>5.0622300000000005</v>
      </c>
      <c r="C5">
        <v>0.28864600000000001</v>
      </c>
      <c r="D5">
        <f>C5*'Isotherm list'!$G$4/'Isotherm list'!$G$38</f>
        <v>0.47696991463414634</v>
      </c>
      <c r="H5">
        <v>1.9703499999999998</v>
      </c>
      <c r="I5">
        <v>0.13666200000000001</v>
      </c>
      <c r="J5">
        <v>0.22582562195121952</v>
      </c>
      <c r="K5">
        <f>($N$2*H5)/(((1/$O$2)+H5^$P$2)^(1/$P$2))</f>
        <v>0.18597335267378381</v>
      </c>
      <c r="L5">
        <f>(K5-J5)^2</f>
        <v>1.588203366561246E-3</v>
      </c>
      <c r="N5">
        <v>10</v>
      </c>
      <c r="O5">
        <f>($N$2*N5)/(((1/$O$2)+N5^$P$2)^(1/$P$2))</f>
        <v>0.83255175643584989</v>
      </c>
    </row>
    <row r="6" spans="1:16" x14ac:dyDescent="0.25">
      <c r="A6">
        <v>0.104035</v>
      </c>
      <c r="B6">
        <f t="shared" si="0"/>
        <v>10.403500000000001</v>
      </c>
      <c r="C6">
        <v>0.56218199999999996</v>
      </c>
      <c r="D6">
        <f>C6*'Isotherm list'!$G$4/'Isotherm list'!$G$38</f>
        <v>0.9289714756097559</v>
      </c>
      <c r="H6">
        <v>5.0622300000000005</v>
      </c>
      <c r="I6">
        <v>0.28864600000000001</v>
      </c>
      <c r="J6">
        <v>0.47696991463414634</v>
      </c>
      <c r="K6">
        <f t="shared" ref="K6:K12" si="1">($N$2*H6)/(((1/$O$2)+H6^$P$2)^(1/$P$2))</f>
        <v>0.449969159698759</v>
      </c>
      <c r="L6">
        <f t="shared" ref="L6:L12" si="2">(K6-J6)^2</f>
        <v>7.2904076708084375E-4</v>
      </c>
      <c r="N6">
        <v>30</v>
      </c>
      <c r="O6">
        <f t="shared" ref="O6:O9" si="3">($N$2*N6)/(((1/$O$2)+N6^$P$2)^(1/$P$2))</f>
        <v>2.1190171353359504</v>
      </c>
    </row>
    <row r="7" spans="1:16" x14ac:dyDescent="0.25">
      <c r="A7">
        <v>0.23880899999999999</v>
      </c>
      <c r="B7">
        <f t="shared" si="0"/>
        <v>23.8809</v>
      </c>
      <c r="C7">
        <v>1.01877</v>
      </c>
      <c r="D7">
        <f>C7*'Isotherm list'!$G$4/'Isotherm list'!$G$38</f>
        <v>1.6834553048780487</v>
      </c>
      <c r="H7">
        <v>10.403500000000001</v>
      </c>
      <c r="I7">
        <v>0.56218199999999996</v>
      </c>
      <c r="J7">
        <v>0.9289714756097559</v>
      </c>
      <c r="K7">
        <f t="shared" si="1"/>
        <v>0.8622265056191688</v>
      </c>
      <c r="L7">
        <f t="shared" si="2"/>
        <v>4.4548910190443727E-3</v>
      </c>
      <c r="N7">
        <v>50</v>
      </c>
      <c r="O7">
        <f t="shared" si="3"/>
        <v>3.164828627308411</v>
      </c>
    </row>
    <row r="8" spans="1:16" x14ac:dyDescent="0.25">
      <c r="A8">
        <v>0.36798999999999998</v>
      </c>
      <c r="B8">
        <f t="shared" si="0"/>
        <v>36.798999999999999</v>
      </c>
      <c r="C8">
        <v>1.4904200000000001</v>
      </c>
      <c r="D8">
        <f>C8*'Isotherm list'!$G$4/'Isotherm list'!$G$38</f>
        <v>2.4628281707317075</v>
      </c>
      <c r="H8">
        <v>23.8809</v>
      </c>
      <c r="I8">
        <v>1.01877</v>
      </c>
      <c r="J8">
        <v>1.6834553048780487</v>
      </c>
      <c r="K8">
        <f t="shared" si="1"/>
        <v>1.7581951217967233</v>
      </c>
      <c r="L8">
        <f t="shared" si="2"/>
        <v>5.5860402330369973E-3</v>
      </c>
      <c r="N8">
        <v>70</v>
      </c>
      <c r="O8">
        <f t="shared" si="3"/>
        <v>4.0636205816856634</v>
      </c>
    </row>
    <row r="9" spans="1:16" x14ac:dyDescent="0.25">
      <c r="A9">
        <v>0.50277499999999997</v>
      </c>
      <c r="B9">
        <f t="shared" si="0"/>
        <v>50.277499999999996</v>
      </c>
      <c r="C9">
        <v>1.9621599999999999</v>
      </c>
      <c r="D9">
        <f>C9*'Isotherm list'!$G$4/'Isotherm list'!$G$38</f>
        <v>3.2423497560975605</v>
      </c>
      <c r="H9">
        <v>36.798999999999999</v>
      </c>
      <c r="I9">
        <v>1.4904200000000001</v>
      </c>
      <c r="J9">
        <v>2.4628281707317075</v>
      </c>
      <c r="K9">
        <f t="shared" si="1"/>
        <v>2.4950204262800249</v>
      </c>
      <c r="L9">
        <f t="shared" si="2"/>
        <v>1.0363413172881722E-3</v>
      </c>
      <c r="N9">
        <v>100</v>
      </c>
      <c r="O9">
        <f t="shared" si="3"/>
        <v>5.2240007858721338</v>
      </c>
    </row>
    <row r="10" spans="1:16" x14ac:dyDescent="0.25">
      <c r="A10">
        <v>0.66271599999999997</v>
      </c>
      <c r="B10">
        <f t="shared" si="0"/>
        <v>66.271599999999992</v>
      </c>
      <c r="C10">
        <v>2.35853</v>
      </c>
      <c r="D10">
        <f>C10*'Isotherm list'!$G$4/'Isotherm list'!$G$38</f>
        <v>3.8973270121951216</v>
      </c>
      <c r="H10">
        <v>50.277499999999996</v>
      </c>
      <c r="I10">
        <v>1.9621599999999999</v>
      </c>
      <c r="J10">
        <v>3.2423497560975605</v>
      </c>
      <c r="K10">
        <f t="shared" si="1"/>
        <v>3.178174630736065</v>
      </c>
      <c r="L10">
        <f t="shared" si="2"/>
        <v>4.1184467151636631E-3</v>
      </c>
      <c r="N10">
        <v>200</v>
      </c>
    </row>
    <row r="11" spans="1:16" x14ac:dyDescent="0.25">
      <c r="A11">
        <v>0.81985600000000003</v>
      </c>
      <c r="B11">
        <f t="shared" si="0"/>
        <v>81.985600000000005</v>
      </c>
      <c r="C11">
        <v>2.7548499999999998</v>
      </c>
      <c r="D11">
        <f>C11*'Isotherm list'!$G$4/'Isotherm list'!$G$38</f>
        <v>4.5522216463414624</v>
      </c>
      <c r="H11">
        <v>66.271599999999992</v>
      </c>
      <c r="I11">
        <v>2.35853</v>
      </c>
      <c r="J11">
        <v>3.8973270121951216</v>
      </c>
      <c r="K11">
        <f t="shared" si="1"/>
        <v>3.9049377379018142</v>
      </c>
      <c r="L11">
        <f t="shared" si="2"/>
        <v>5.7923145782512087E-5</v>
      </c>
      <c r="N11">
        <v>300</v>
      </c>
    </row>
    <row r="12" spans="1:16" x14ac:dyDescent="0.25">
      <c r="H12">
        <v>81.985600000000005</v>
      </c>
      <c r="I12">
        <v>2.7548499999999998</v>
      </c>
      <c r="J12">
        <v>4.5522216463414624</v>
      </c>
      <c r="K12">
        <f t="shared" si="1"/>
        <v>4.5503467402226248</v>
      </c>
      <c r="L12">
        <f t="shared" si="2"/>
        <v>3.5152729544549405E-6</v>
      </c>
      <c r="N12">
        <v>400</v>
      </c>
    </row>
    <row r="13" spans="1:16" x14ac:dyDescent="0.25">
      <c r="N13">
        <v>500</v>
      </c>
    </row>
    <row r="14" spans="1:16" x14ac:dyDescent="0.25">
      <c r="N14">
        <v>600</v>
      </c>
    </row>
    <row r="15" spans="1:16" x14ac:dyDescent="0.25">
      <c r="N15">
        <v>700</v>
      </c>
    </row>
    <row r="16" spans="1:16" x14ac:dyDescent="0.25">
      <c r="N16">
        <v>800</v>
      </c>
    </row>
    <row r="17" spans="14:14" x14ac:dyDescent="0.25">
      <c r="N17">
        <v>900</v>
      </c>
    </row>
    <row r="18" spans="14:14" x14ac:dyDescent="0.25">
      <c r="N18">
        <v>1000</v>
      </c>
    </row>
    <row r="19" spans="14:14" x14ac:dyDescent="0.25">
      <c r="N19">
        <v>1500</v>
      </c>
    </row>
    <row r="20" spans="14:14" x14ac:dyDescent="0.25">
      <c r="N20">
        <v>2000</v>
      </c>
    </row>
    <row r="21" spans="14:14" x14ac:dyDescent="0.25">
      <c r="N21">
        <v>3000</v>
      </c>
    </row>
    <row r="22" spans="14:14" x14ac:dyDescent="0.25">
      <c r="N22">
        <v>4000</v>
      </c>
    </row>
    <row r="23" spans="14:14" x14ac:dyDescent="0.25">
      <c r="N23">
        <v>5000</v>
      </c>
    </row>
    <row r="24" spans="14:14" x14ac:dyDescent="0.25">
      <c r="N24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A6AB-95BD-4BE5-B139-2F5B46468BEC}">
  <sheetPr>
    <tabColor theme="2"/>
  </sheetPr>
  <dimension ref="H3:I30"/>
  <sheetViews>
    <sheetView workbookViewId="0">
      <selection activeCell="N27" sqref="N27"/>
    </sheetView>
  </sheetViews>
  <sheetFormatPr defaultColWidth="8.85546875" defaultRowHeight="15" x14ac:dyDescent="0.25"/>
  <cols>
    <col min="1" max="1" width="15.28515625" customWidth="1"/>
    <col min="2" max="2" width="11.28515625" customWidth="1"/>
  </cols>
  <sheetData>
    <row r="3" spans="8:9" x14ac:dyDescent="0.25">
      <c r="H3" s="1" t="s">
        <v>17</v>
      </c>
      <c r="I3" s="1" t="s">
        <v>19</v>
      </c>
    </row>
    <row r="4" spans="8:9" x14ac:dyDescent="0.25">
      <c r="H4">
        <v>0</v>
      </c>
      <c r="I4">
        <v>0</v>
      </c>
    </row>
    <row r="5" spans="8:9" x14ac:dyDescent="0.25">
      <c r="H5">
        <v>100</v>
      </c>
      <c r="I5">
        <v>4.0999999999999996</v>
      </c>
    </row>
    <row r="6" spans="8:9" x14ac:dyDescent="0.25">
      <c r="H6">
        <v>210</v>
      </c>
      <c r="I6">
        <v>6.1</v>
      </c>
    </row>
    <row r="7" spans="8:9" x14ac:dyDescent="0.25">
      <c r="H7">
        <v>310</v>
      </c>
      <c r="I7">
        <v>7.2</v>
      </c>
    </row>
    <row r="8" spans="8:9" x14ac:dyDescent="0.25">
      <c r="H8">
        <v>420</v>
      </c>
      <c r="I8">
        <v>7.9</v>
      </c>
    </row>
    <row r="9" spans="8:9" x14ac:dyDescent="0.25">
      <c r="H9">
        <v>520</v>
      </c>
      <c r="I9">
        <v>8.4</v>
      </c>
    </row>
    <row r="10" spans="8:9" x14ac:dyDescent="0.25">
      <c r="H10">
        <v>620</v>
      </c>
      <c r="I10">
        <v>8.8000000000000007</v>
      </c>
    </row>
    <row r="11" spans="8:9" x14ac:dyDescent="0.25">
      <c r="H11">
        <v>730</v>
      </c>
      <c r="I11">
        <v>9.1</v>
      </c>
    </row>
    <row r="12" spans="8:9" x14ac:dyDescent="0.25">
      <c r="H12">
        <v>830.00000000000011</v>
      </c>
      <c r="I12">
        <v>9.3000000000000007</v>
      </c>
    </row>
    <row r="13" spans="8:9" x14ac:dyDescent="0.25">
      <c r="H13">
        <v>940</v>
      </c>
      <c r="I13">
        <v>9.5</v>
      </c>
    </row>
    <row r="14" spans="8:9" x14ac:dyDescent="0.25">
      <c r="H14">
        <v>1040</v>
      </c>
      <c r="I14">
        <v>9.6</v>
      </c>
    </row>
    <row r="15" spans="8:9" x14ac:dyDescent="0.25">
      <c r="H15">
        <v>1140</v>
      </c>
      <c r="I15">
        <v>9.8000000000000007</v>
      </c>
    </row>
    <row r="16" spans="8:9" x14ac:dyDescent="0.25">
      <c r="H16">
        <v>1360</v>
      </c>
      <c r="I16">
        <v>10</v>
      </c>
    </row>
    <row r="17" spans="8:9" x14ac:dyDescent="0.25">
      <c r="H17">
        <v>1550</v>
      </c>
      <c r="I17">
        <v>10.199999999999999</v>
      </c>
    </row>
    <row r="18" spans="8:9" x14ac:dyDescent="0.25">
      <c r="H18">
        <v>1760.0000000000002</v>
      </c>
      <c r="I18">
        <v>10.3</v>
      </c>
    </row>
    <row r="19" spans="8:9" x14ac:dyDescent="0.25">
      <c r="H19">
        <v>1960.0000000000002</v>
      </c>
      <c r="I19">
        <v>10.4</v>
      </c>
    </row>
    <row r="20" spans="8:9" x14ac:dyDescent="0.25">
      <c r="H20">
        <v>2180</v>
      </c>
      <c r="I20">
        <v>10.5</v>
      </c>
    </row>
    <row r="21" spans="8:9" x14ac:dyDescent="0.25">
      <c r="H21">
        <v>2370</v>
      </c>
      <c r="I21">
        <v>10.5</v>
      </c>
    </row>
    <row r="22" spans="8:9" x14ac:dyDescent="0.25">
      <c r="H22">
        <v>2570</v>
      </c>
      <c r="I22">
        <v>10.6</v>
      </c>
    </row>
    <row r="23" spans="8:9" x14ac:dyDescent="0.25">
      <c r="H23">
        <v>2800</v>
      </c>
      <c r="I23">
        <v>10.6</v>
      </c>
    </row>
    <row r="24" spans="8:9" x14ac:dyDescent="0.25">
      <c r="H24">
        <v>3000</v>
      </c>
      <c r="I24">
        <v>10.7</v>
      </c>
    </row>
    <row r="25" spans="8:9" x14ac:dyDescent="0.25">
      <c r="H25">
        <v>3200</v>
      </c>
      <c r="I25">
        <v>10.7</v>
      </c>
    </row>
    <row r="26" spans="8:9" x14ac:dyDescent="0.25">
      <c r="H26">
        <v>3410</v>
      </c>
      <c r="I26">
        <v>10.7</v>
      </c>
    </row>
    <row r="27" spans="8:9" x14ac:dyDescent="0.25">
      <c r="H27">
        <v>3620.0000000000005</v>
      </c>
      <c r="I27">
        <v>10.7</v>
      </c>
    </row>
    <row r="28" spans="8:9" x14ac:dyDescent="0.25">
      <c r="H28">
        <v>3820.0000000000005</v>
      </c>
      <c r="I28">
        <v>10.7</v>
      </c>
    </row>
    <row r="29" spans="8:9" x14ac:dyDescent="0.25">
      <c r="H29">
        <v>4020.0000000000005</v>
      </c>
      <c r="I29">
        <v>10.7</v>
      </c>
    </row>
    <row r="30" spans="8:9" x14ac:dyDescent="0.25">
      <c r="H30">
        <v>4240</v>
      </c>
      <c r="I30">
        <v>10.6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4384-01BE-4349-9B54-E18B131F5C04}">
  <dimension ref="A2:AK79"/>
  <sheetViews>
    <sheetView zoomScale="70" zoomScaleNormal="70" workbookViewId="0">
      <selection activeCell="AM32" sqref="AK1:AM32"/>
    </sheetView>
  </sheetViews>
  <sheetFormatPr defaultColWidth="8.85546875" defaultRowHeight="15" x14ac:dyDescent="0.25"/>
  <cols>
    <col min="28" max="28" width="20.140625" customWidth="1"/>
    <col min="29" max="29" width="24.7109375" customWidth="1"/>
    <col min="30" max="30" width="19.140625" customWidth="1"/>
    <col min="31" max="31" width="20.7109375" customWidth="1"/>
    <col min="32" max="32" width="14.28515625" customWidth="1"/>
    <col min="33" max="33" width="20.5703125" customWidth="1"/>
    <col min="34" max="34" width="32" customWidth="1"/>
    <col min="35" max="35" width="33" customWidth="1"/>
    <col min="36" max="36" width="17.7109375" customWidth="1"/>
    <col min="37" max="37" width="13" customWidth="1"/>
    <col min="38" max="38" width="25" customWidth="1"/>
  </cols>
  <sheetData>
    <row r="2" spans="1:37" x14ac:dyDescent="0.25">
      <c r="AK2" s="1"/>
    </row>
    <row r="3" spans="1:37" x14ac:dyDescent="0.25">
      <c r="A3" s="24" t="s">
        <v>208</v>
      </c>
      <c r="B3" s="23" t="s">
        <v>210</v>
      </c>
      <c r="C3" s="23" t="s">
        <v>211</v>
      </c>
      <c r="D3" s="23" t="s">
        <v>212</v>
      </c>
      <c r="E3" s="23" t="s">
        <v>213</v>
      </c>
      <c r="F3" s="23" t="s">
        <v>214</v>
      </c>
      <c r="G3" s="23" t="s">
        <v>215</v>
      </c>
      <c r="H3" s="23" t="s">
        <v>216</v>
      </c>
      <c r="I3" s="23" t="s">
        <v>217</v>
      </c>
      <c r="J3" s="33" t="s">
        <v>218</v>
      </c>
      <c r="K3" s="23" t="s">
        <v>219</v>
      </c>
      <c r="L3" s="41" t="s">
        <v>220</v>
      </c>
      <c r="M3" s="32" t="s">
        <v>221</v>
      </c>
      <c r="N3" s="32" t="s">
        <v>222</v>
      </c>
      <c r="O3" s="23" t="s">
        <v>223</v>
      </c>
      <c r="P3" s="23" t="s">
        <v>224</v>
      </c>
      <c r="Q3" s="23" t="s">
        <v>225</v>
      </c>
      <c r="R3" s="23" t="s">
        <v>226</v>
      </c>
      <c r="S3" s="23" t="s">
        <v>227</v>
      </c>
      <c r="T3" s="23" t="s">
        <v>228</v>
      </c>
      <c r="U3" s="23" t="s">
        <v>229</v>
      </c>
      <c r="V3" s="23" t="s">
        <v>230</v>
      </c>
      <c r="W3" s="23" t="s">
        <v>231</v>
      </c>
      <c r="X3" s="23" t="s">
        <v>232</v>
      </c>
      <c r="Y3" s="23" t="s">
        <v>233</v>
      </c>
      <c r="Z3" s="23" t="s">
        <v>234</v>
      </c>
      <c r="AA3" s="23" t="s">
        <v>235</v>
      </c>
      <c r="AB3" s="33" t="s">
        <v>236</v>
      </c>
      <c r="AC3" s="33" t="s">
        <v>237</v>
      </c>
      <c r="AD3" s="33" t="s">
        <v>238</v>
      </c>
      <c r="AE3" s="34" t="s">
        <v>245</v>
      </c>
      <c r="AF3" s="35" t="s">
        <v>246</v>
      </c>
      <c r="AG3" s="35" t="s">
        <v>247</v>
      </c>
      <c r="AH3" s="35" t="s">
        <v>248</v>
      </c>
      <c r="AI3" s="36" t="s">
        <v>249</v>
      </c>
    </row>
    <row r="4" spans="1:3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7" x14ac:dyDescent="0.25">
      <c r="A5">
        <v>10</v>
      </c>
      <c r="B5">
        <f>'001'!O5</f>
        <v>0.91400525969228164</v>
      </c>
      <c r="C5">
        <f>'002'!O5</f>
        <v>0.72352863773903509</v>
      </c>
      <c r="D5">
        <f>'004'!O5</f>
        <v>0.75862416224284379</v>
      </c>
      <c r="E5">
        <f>'005'!O5</f>
        <v>0.80822367228438052</v>
      </c>
      <c r="F5">
        <f>'008'!O5</f>
        <v>0.27645096600423252</v>
      </c>
      <c r="G5">
        <f>'009'!O5</f>
        <v>0.54285852883399621</v>
      </c>
      <c r="H5">
        <f>'012'!O5</f>
        <v>0.70832480604206749</v>
      </c>
      <c r="I5">
        <f>'013'!O5</f>
        <v>0.86529191378000803</v>
      </c>
      <c r="J5">
        <f>'015'!O5</f>
        <v>0.86905974410167663</v>
      </c>
      <c r="K5">
        <f>'021a'!O5</f>
        <v>0.72525419582446027</v>
      </c>
      <c r="L5">
        <f>'021b'!O5</f>
        <v>0.42666587274833329</v>
      </c>
      <c r="O5">
        <f>'026'!O5</f>
        <v>0.60401046097840183</v>
      </c>
      <c r="P5">
        <f>'029'!O5</f>
        <v>0.50754006946857044</v>
      </c>
      <c r="Q5">
        <f>'032'!O5</f>
        <v>0.61837396427070568</v>
      </c>
      <c r="R5">
        <f>'033'!O5</f>
        <v>0.78881014494089796</v>
      </c>
      <c r="S5">
        <f>'037'!O5</f>
        <v>0.43367097860653175</v>
      </c>
      <c r="T5">
        <f>'038'!O5</f>
        <v>0.67452918822981844</v>
      </c>
      <c r="U5">
        <f>'042'!O5</f>
        <v>0.98033056208465674</v>
      </c>
      <c r="V5">
        <f>'045'!O5</f>
        <v>0.62088716984964853</v>
      </c>
      <c r="W5">
        <f>'046'!O5</f>
        <v>0.53411417606956801</v>
      </c>
      <c r="X5">
        <f>'052'!O5</f>
        <v>0.83255175643584989</v>
      </c>
      <c r="Y5">
        <f>'060'!O5</f>
        <v>0.8801560200537758</v>
      </c>
      <c r="Z5">
        <f>'063'!O5</f>
        <v>0.68086619692164341</v>
      </c>
      <c r="AA5">
        <f>'070'!O5</f>
        <v>0.58268456994730633</v>
      </c>
      <c r="AB5">
        <f t="shared" ref="AB5:AB22" si="0">AVERAGE(B5:AA5)</f>
        <v>0.68153387571461221</v>
      </c>
      <c r="AC5">
        <f t="shared" ref="AC5:AC22" si="1">_xlfn.STDEV.P(B5:AA5)</f>
        <v>0.17049286889842691</v>
      </c>
      <c r="AD5">
        <v>26</v>
      </c>
      <c r="AE5">
        <v>1.96</v>
      </c>
      <c r="AF5">
        <f>AB5-AE5*(AC5/(AD5^0.5))</f>
        <v>0.61599852678133027</v>
      </c>
      <c r="AG5">
        <f>AB5+AE5*(AC5/(AD5^0.5))</f>
        <v>0.74706922464789416</v>
      </c>
      <c r="AH5">
        <f>AE5*(AC5/(AD5^0.5))</f>
        <v>6.5535348933281945E-2</v>
      </c>
      <c r="AI5">
        <f>AH5/AB5*100</f>
        <v>9.6158608205007905</v>
      </c>
    </row>
    <row r="6" spans="1:37" x14ac:dyDescent="0.25">
      <c r="A6">
        <v>30</v>
      </c>
      <c r="B6">
        <f>'001'!O6</f>
        <v>2.4220893138833075</v>
      </c>
      <c r="C6">
        <f>'002'!O6</f>
        <v>1.7862754579569637</v>
      </c>
      <c r="D6">
        <f>'004'!O6</f>
        <v>2.1191835125518166</v>
      </c>
      <c r="E6">
        <f>'005'!O6</f>
        <v>1.4423980093259701</v>
      </c>
      <c r="F6">
        <f>'008'!O6</f>
        <v>0.82396120668797956</v>
      </c>
      <c r="G6">
        <f>'009'!O6</f>
        <v>1.5698917015309461</v>
      </c>
      <c r="H6">
        <f>'012'!O6</f>
        <v>1.9761204612548011</v>
      </c>
      <c r="I6">
        <f>'013'!O6</f>
        <v>2.4173996793166417</v>
      </c>
      <c r="J6">
        <f>'015'!O6</f>
        <v>2.3970605954106254</v>
      </c>
      <c r="K6">
        <f>'021a'!O6</f>
        <v>2.1148006167231035</v>
      </c>
      <c r="L6">
        <f>'021b'!O6</f>
        <v>1.2433661884638827</v>
      </c>
      <c r="O6">
        <f>'026'!O6</f>
        <v>1.6528832666598279</v>
      </c>
      <c r="P6">
        <f>'029'!O6</f>
        <v>1.4273662883860019</v>
      </c>
      <c r="Q6">
        <f>'032'!O6</f>
        <v>1.7713553231036063</v>
      </c>
      <c r="R6">
        <f>'033'!O6</f>
        <v>2.2211486818349337</v>
      </c>
      <c r="S6">
        <f>'037'!O6</f>
        <v>1.2661967749773719</v>
      </c>
      <c r="T6">
        <f>'038'!O6</f>
        <v>1.8477509581544933</v>
      </c>
      <c r="U6">
        <f>'042'!O6</f>
        <v>2.866129855478849</v>
      </c>
      <c r="V6">
        <f>'045'!O6</f>
        <v>1.8016159311237658</v>
      </c>
      <c r="W6">
        <f>'046'!O6</f>
        <v>1.3084895416552591</v>
      </c>
      <c r="X6">
        <f>'052'!O6</f>
        <v>2.1190171353359504</v>
      </c>
      <c r="Y6">
        <f>'060'!O6</f>
        <v>2.4454603240177391</v>
      </c>
      <c r="Z6">
        <f>'063'!O6</f>
        <v>1.9301338754389885</v>
      </c>
      <c r="AA6">
        <f>'070'!O6</f>
        <v>1.6853745028847029</v>
      </c>
      <c r="AB6">
        <f t="shared" si="0"/>
        <v>1.8606445500898963</v>
      </c>
      <c r="AC6">
        <f t="shared" si="1"/>
        <v>0.46835232492479317</v>
      </c>
      <c r="AD6">
        <v>26</v>
      </c>
      <c r="AE6">
        <v>1.96</v>
      </c>
      <c r="AF6">
        <f>AB6-AE6*(AC6/(AD6^0.5))</f>
        <v>1.6806157123093188</v>
      </c>
      <c r="AG6">
        <f t="shared" ref="AG6:AG22" si="2">AB6+AE6*(AC6/(AD6^0.5))</f>
        <v>2.0406733878704739</v>
      </c>
      <c r="AH6">
        <f t="shared" ref="AH6:AH22" si="3">AE6*(AC6/(AD6^0.5))</f>
        <v>0.18002883778057752</v>
      </c>
      <c r="AI6">
        <f t="shared" ref="AI6:AI22" si="4">AH6/AB6*100</f>
        <v>9.6756168593232648</v>
      </c>
    </row>
    <row r="7" spans="1:37" x14ac:dyDescent="0.25">
      <c r="A7">
        <v>50</v>
      </c>
      <c r="B7">
        <f>'001'!O7</f>
        <v>3.6647916931048963</v>
      </c>
      <c r="C7">
        <f>'002'!O7</f>
        <v>2.6339401701110439</v>
      </c>
      <c r="D7">
        <f>'004'!O7</f>
        <v>3.2995378994153861</v>
      </c>
      <c r="E7">
        <f>'005'!O7</f>
        <v>1.8637599911039924</v>
      </c>
      <c r="F7">
        <f>'008'!O7</f>
        <v>1.3590274381459349</v>
      </c>
      <c r="G7">
        <f>'009'!O7</f>
        <v>2.5071647129779158</v>
      </c>
      <c r="H7">
        <f>'012'!O7</f>
        <v>3.0642078415200835</v>
      </c>
      <c r="I7">
        <f>'013'!O7</f>
        <v>3.7989386064162556</v>
      </c>
      <c r="J7">
        <f>'015'!O7</f>
        <v>3.7013838951589806</v>
      </c>
      <c r="K7">
        <f>'021a'!O7</f>
        <v>3.3617915180786446</v>
      </c>
      <c r="L7">
        <f>'021b'!O7</f>
        <v>1.9778808458545054</v>
      </c>
      <c r="O7">
        <f>'026'!O7</f>
        <v>2.5289256180511592</v>
      </c>
      <c r="P7">
        <f>'029'!O7</f>
        <v>2.2419111321964031</v>
      </c>
      <c r="Q7">
        <f>'032'!O7</f>
        <v>2.8046433253389025</v>
      </c>
      <c r="R7">
        <f>'033'!O7</f>
        <v>3.4772512321572902</v>
      </c>
      <c r="S7">
        <f>'037'!O7</f>
        <v>2.0464604020882309</v>
      </c>
      <c r="T7">
        <f>'038'!O7</f>
        <v>2.8279224449511413</v>
      </c>
      <c r="U7">
        <f>'042'!O7</f>
        <v>4.5793082023205232</v>
      </c>
      <c r="V7">
        <f>'045'!O7</f>
        <v>2.8906739316610324</v>
      </c>
      <c r="W7">
        <f>'046'!O7</f>
        <v>1.8856431658515627</v>
      </c>
      <c r="X7">
        <f>'052'!O7</f>
        <v>3.164828627308411</v>
      </c>
      <c r="Y7">
        <f>'060'!O7</f>
        <v>3.793853525693152</v>
      </c>
      <c r="Z7">
        <f>'063'!O7</f>
        <v>3.0545131893797772</v>
      </c>
      <c r="AA7">
        <f>'070'!O7</f>
        <v>2.6919621466057642</v>
      </c>
      <c r="AB7">
        <f t="shared" si="0"/>
        <v>2.8841800648121247</v>
      </c>
      <c r="AC7">
        <f t="shared" si="1"/>
        <v>0.74679908456146415</v>
      </c>
      <c r="AD7">
        <v>26</v>
      </c>
      <c r="AE7">
        <v>1.96</v>
      </c>
      <c r="AF7">
        <f t="shared" ref="AF7:AF22" si="5">AB7-AE7*(AC7/(AD7^0.5))</f>
        <v>2.5971197384418252</v>
      </c>
      <c r="AG7">
        <f t="shared" si="2"/>
        <v>3.1712403911824243</v>
      </c>
      <c r="AH7">
        <f t="shared" si="3"/>
        <v>0.28706032637029938</v>
      </c>
      <c r="AI7">
        <f t="shared" si="4"/>
        <v>9.9529266522753836</v>
      </c>
    </row>
    <row r="8" spans="1:37" x14ac:dyDescent="0.25">
      <c r="A8">
        <v>70</v>
      </c>
      <c r="B8">
        <f>'001'!O8</f>
        <v>4.725444939192494</v>
      </c>
      <c r="C8">
        <f>'002'!O8</f>
        <v>3.3575377281652079</v>
      </c>
      <c r="D8">
        <f>'004'!O8</f>
        <v>4.3308899604680162</v>
      </c>
      <c r="E8">
        <f>'005'!O8</f>
        <v>2.196539984128925</v>
      </c>
      <c r="F8">
        <f>'008'!O8</f>
        <v>1.8770990115020498</v>
      </c>
      <c r="G8">
        <f>'009'!O8</f>
        <v>3.3546784060178965</v>
      </c>
      <c r="H8">
        <f>'012'!O8</f>
        <v>4.0014878144426129</v>
      </c>
      <c r="I8">
        <f>'013'!O8</f>
        <v>5.0490720138349028</v>
      </c>
      <c r="J8">
        <f>'015'!O8</f>
        <v>4.8297176002926294</v>
      </c>
      <c r="K8">
        <f>'021a'!O8</f>
        <v>4.4321676275523529</v>
      </c>
      <c r="L8">
        <f>'021b'!O8</f>
        <v>2.6126014966821018</v>
      </c>
      <c r="O8">
        <f>'026'!O8</f>
        <v>3.2700355884434207</v>
      </c>
      <c r="P8">
        <f>'029'!O8</f>
        <v>2.969710352129082</v>
      </c>
      <c r="Q8">
        <f>'032'!O8</f>
        <v>3.7244050300949261</v>
      </c>
      <c r="R8">
        <f>'033'!O8</f>
        <v>4.5824513707665062</v>
      </c>
      <c r="S8">
        <f>'037'!O8</f>
        <v>2.7737205763420723</v>
      </c>
      <c r="T8">
        <f>'038'!O8</f>
        <v>3.656580682650127</v>
      </c>
      <c r="U8">
        <f>'042'!O8</f>
        <v>6.0770407286092931</v>
      </c>
      <c r="V8">
        <f>'045'!O8</f>
        <v>3.8880796485321736</v>
      </c>
      <c r="W8">
        <f>'046'!O8</f>
        <v>2.3464194345955494</v>
      </c>
      <c r="X8">
        <f>'052'!O8</f>
        <v>4.0636205816856634</v>
      </c>
      <c r="Y8">
        <f>'060'!O8</f>
        <v>4.9667483011544151</v>
      </c>
      <c r="Z8">
        <f>'063'!O8</f>
        <v>4.0744848004022129</v>
      </c>
      <c r="AA8">
        <f>'070'!O8</f>
        <v>3.6022989967742105</v>
      </c>
      <c r="AB8">
        <f t="shared" si="0"/>
        <v>3.7817846947691187</v>
      </c>
      <c r="AC8">
        <f t="shared" si="1"/>
        <v>0.99533273121622357</v>
      </c>
      <c r="AD8">
        <v>26</v>
      </c>
      <c r="AE8">
        <v>1.96</v>
      </c>
      <c r="AF8">
        <f t="shared" si="5"/>
        <v>3.3991911102607077</v>
      </c>
      <c r="AG8">
        <f t="shared" si="2"/>
        <v>4.1643782792775301</v>
      </c>
      <c r="AH8">
        <f t="shared" si="3"/>
        <v>0.38259358450841108</v>
      </c>
      <c r="AI8">
        <f t="shared" si="4"/>
        <v>10.116746863923959</v>
      </c>
    </row>
    <row r="9" spans="1:37" x14ac:dyDescent="0.25">
      <c r="A9">
        <v>100</v>
      </c>
      <c r="B9">
        <f>'001'!O9</f>
        <v>6.0707209529295536</v>
      </c>
      <c r="C9">
        <f>'002'!O9</f>
        <v>4.2894269131945073</v>
      </c>
      <c r="D9">
        <f>'004'!O9</f>
        <v>5.6525022064005137</v>
      </c>
      <c r="E9">
        <f>'005'!O9</f>
        <v>2.6041715723730832</v>
      </c>
      <c r="F9">
        <f>'008'!O9</f>
        <v>2.615559422844612</v>
      </c>
      <c r="G9">
        <f>'009'!O9</f>
        <v>4.4703679272008436</v>
      </c>
      <c r="H9">
        <f>'012'!O9</f>
        <v>5.1799055187747856</v>
      </c>
      <c r="I9">
        <f>'013'!O9</f>
        <v>6.7286707533489141</v>
      </c>
      <c r="J9">
        <f>'015'!O9</f>
        <v>6.2648697340775881</v>
      </c>
      <c r="K9">
        <f>'021a'!O9</f>
        <v>5.7095096663724378</v>
      </c>
      <c r="L9">
        <f>'021b'!O9</f>
        <v>3.3798607756241004</v>
      </c>
      <c r="O9">
        <f>'026'!O9</f>
        <v>4.1883439540321437</v>
      </c>
      <c r="P9">
        <f>'029'!O9</f>
        <v>3.9283230891124665</v>
      </c>
      <c r="Q9">
        <f>'032'!O9</f>
        <v>4.9158338397409187</v>
      </c>
      <c r="R9">
        <f>'033'!O9</f>
        <v>6.0063121126474792</v>
      </c>
      <c r="S9">
        <f>'037'!O9</f>
        <v>3.7694983863902172</v>
      </c>
      <c r="T9">
        <f>'038'!O9</f>
        <v>4.6819736455032892</v>
      </c>
      <c r="U9">
        <f>'042'!O9</f>
        <v>7.9129101621072646</v>
      </c>
      <c r="V9">
        <f>'045'!O9</f>
        <v>5.2235814317217049</v>
      </c>
      <c r="W9">
        <f>'046'!O9</f>
        <v>2.8971527674683131</v>
      </c>
      <c r="X9">
        <f>'052'!O9</f>
        <v>5.2240007858721338</v>
      </c>
      <c r="Y9">
        <f>'060'!O9</f>
        <v>6.464562765852822</v>
      </c>
      <c r="Z9">
        <f>'063'!O9</f>
        <v>5.4412274191746723</v>
      </c>
      <c r="AA9">
        <f>'070'!O9</f>
        <v>4.8007933337357098</v>
      </c>
      <c r="AB9">
        <f t="shared" si="0"/>
        <v>4.9341699640208354</v>
      </c>
      <c r="AC9">
        <f t="shared" si="1"/>
        <v>1.311118739147803</v>
      </c>
      <c r="AD9">
        <v>26</v>
      </c>
      <c r="AE9">
        <v>1.96</v>
      </c>
      <c r="AF9">
        <f t="shared" si="5"/>
        <v>4.43019214595616</v>
      </c>
      <c r="AG9">
        <f t="shared" si="2"/>
        <v>5.4381477820855109</v>
      </c>
      <c r="AH9">
        <f t="shared" si="3"/>
        <v>0.50397781806467534</v>
      </c>
      <c r="AI9">
        <f t="shared" si="4"/>
        <v>10.21403441185852</v>
      </c>
    </row>
    <row r="10" spans="1:37" x14ac:dyDescent="0.25">
      <c r="A10">
        <v>200</v>
      </c>
      <c r="E10">
        <f>'005'!O10</f>
        <v>3.5838226522506647</v>
      </c>
      <c r="F10">
        <f>'008'!O10</f>
        <v>4.6902560664535997</v>
      </c>
      <c r="G10">
        <f>'009'!O10</f>
        <v>7.1460086438904726</v>
      </c>
      <c r="H10">
        <f>'012'!O10</f>
        <v>7.8218065260520859</v>
      </c>
      <c r="J10">
        <f>'015'!O10</f>
        <v>9.6089373873185906</v>
      </c>
      <c r="O10">
        <f>'026'!O10</f>
        <v>6.2147034198342341</v>
      </c>
      <c r="P10">
        <f>'029'!O10</f>
        <v>6.3188251221707761</v>
      </c>
      <c r="Q10">
        <f>'032'!O10</f>
        <v>7.697629483693837</v>
      </c>
      <c r="R10">
        <f>'033'!O10</f>
        <v>9.361275268478277</v>
      </c>
      <c r="S10">
        <f>'037'!O10</f>
        <v>6.3926334968113787</v>
      </c>
      <c r="T10">
        <f>'038'!O10</f>
        <v>6.9355406557365633</v>
      </c>
      <c r="V10">
        <f>'045'!O10</f>
        <v>8.5612306813734182</v>
      </c>
      <c r="W10">
        <f>'046'!O10</f>
        <v>4.0909331568788536</v>
      </c>
      <c r="Y10">
        <f>'060'!O10</f>
        <v>9.9655735317464025</v>
      </c>
      <c r="AA10">
        <f>'070'!O10</f>
        <v>7.6746578778825922</v>
      </c>
      <c r="AB10">
        <f t="shared" si="0"/>
        <v>7.0709222647047829</v>
      </c>
      <c r="AC10">
        <f t="shared" si="1"/>
        <v>1.8636688106808987</v>
      </c>
      <c r="AD10">
        <v>17</v>
      </c>
      <c r="AE10">
        <v>1.96</v>
      </c>
      <c r="AF10">
        <f t="shared" si="5"/>
        <v>6.1849903481807296</v>
      </c>
      <c r="AG10">
        <f t="shared" si="2"/>
        <v>7.9568541812288363</v>
      </c>
      <c r="AH10">
        <f t="shared" si="3"/>
        <v>0.88593191652405379</v>
      </c>
      <c r="AI10">
        <f t="shared" si="4"/>
        <v>12.529227211933467</v>
      </c>
    </row>
    <row r="11" spans="1:37" x14ac:dyDescent="0.25">
      <c r="A11">
        <v>300</v>
      </c>
      <c r="E11">
        <f>'005'!O11</f>
        <v>4.2896675608767785</v>
      </c>
      <c r="F11">
        <f>'008'!O11</f>
        <v>6.1947010539739944</v>
      </c>
      <c r="G11">
        <f>'009'!O11</f>
        <v>8.7932358059979219</v>
      </c>
      <c r="H11">
        <f>'012'!O11</f>
        <v>9.372410941278428</v>
      </c>
      <c r="J11">
        <f>'015'!O11</f>
        <v>11.703886432147531</v>
      </c>
      <c r="O11">
        <f>'026'!O11</f>
        <v>7.3991715206224429</v>
      </c>
      <c r="P11">
        <f>'029'!O11</f>
        <v>7.9414464599652277</v>
      </c>
      <c r="Q11">
        <f>'032'!O11</f>
        <v>9.370598860661655</v>
      </c>
      <c r="R11">
        <f>'033'!O11</f>
        <v>11.454943429166169</v>
      </c>
      <c r="S11">
        <f>'037'!O11</f>
        <v>8.2321344270650183</v>
      </c>
      <c r="T11">
        <f>'038'!O11</f>
        <v>8.2444069181824009</v>
      </c>
      <c r="V11">
        <f>'045'!O11</f>
        <v>10.738847395828509</v>
      </c>
      <c r="W11">
        <f>'046'!O11</f>
        <v>4.8120883619076897</v>
      </c>
      <c r="Y11">
        <f>'060'!O11</f>
        <v>12.154681896617939</v>
      </c>
      <c r="AA11">
        <f>'070'!O11</f>
        <v>9.4429009953406151</v>
      </c>
      <c r="AB11">
        <f t="shared" si="0"/>
        <v>8.6763414706421553</v>
      </c>
      <c r="AC11">
        <f t="shared" si="1"/>
        <v>2.2759063296496951</v>
      </c>
      <c r="AD11">
        <v>17</v>
      </c>
      <c r="AE11">
        <v>1.96</v>
      </c>
      <c r="AF11">
        <f t="shared" si="5"/>
        <v>7.5944442768381144</v>
      </c>
      <c r="AG11">
        <f t="shared" si="2"/>
        <v>9.7582386644461963</v>
      </c>
      <c r="AH11">
        <f t="shared" si="3"/>
        <v>1.0818971938040411</v>
      </c>
      <c r="AI11">
        <f t="shared" si="4"/>
        <v>12.469509152732408</v>
      </c>
    </row>
    <row r="12" spans="1:37" x14ac:dyDescent="0.25">
      <c r="A12">
        <v>400</v>
      </c>
      <c r="E12">
        <f>'005'!O12</f>
        <v>4.8580978191023085</v>
      </c>
      <c r="F12">
        <f>'008'!O12</f>
        <v>7.2582557077265086</v>
      </c>
      <c r="G12">
        <f>'009'!O12</f>
        <v>9.8718258572528406</v>
      </c>
      <c r="H12">
        <f>'012'!O12</f>
        <v>10.379505565796892</v>
      </c>
      <c r="J12">
        <f>'015'!O12</f>
        <v>13.143320625330277</v>
      </c>
      <c r="O12">
        <f>'026'!O12</f>
        <v>8.1736927135072257</v>
      </c>
      <c r="P12">
        <f>'029'!O12</f>
        <v>9.1191358685220347</v>
      </c>
      <c r="Q12">
        <f>'032'!O12</f>
        <v>10.456499411913008</v>
      </c>
      <c r="R12">
        <f>'033'!O12</f>
        <v>12.873356294906701</v>
      </c>
      <c r="S12">
        <f>'037'!O12</f>
        <v>9.5632062590669982</v>
      </c>
      <c r="T12">
        <f>'038'!O12</f>
        <v>9.0957702250765067</v>
      </c>
      <c r="V12">
        <f>'045'!O12</f>
        <v>12.229724622307112</v>
      </c>
      <c r="W12">
        <f>'046'!O12</f>
        <v>5.3099534063980807</v>
      </c>
      <c r="Y12">
        <f>'060'!O12</f>
        <v>13.651328030497737</v>
      </c>
      <c r="AA12">
        <f>'070'!O12</f>
        <v>10.599924482982905</v>
      </c>
      <c r="AB12">
        <f t="shared" si="0"/>
        <v>9.7722397926924778</v>
      </c>
      <c r="AC12">
        <f t="shared" si="1"/>
        <v>2.5490356315676701</v>
      </c>
      <c r="AD12">
        <v>17</v>
      </c>
      <c r="AE12">
        <v>1.96</v>
      </c>
      <c r="AF12">
        <f t="shared" si="5"/>
        <v>8.560505170413867</v>
      </c>
      <c r="AG12">
        <f t="shared" si="2"/>
        <v>10.983974414971089</v>
      </c>
      <c r="AH12">
        <f t="shared" si="3"/>
        <v>1.2117346222786112</v>
      </c>
      <c r="AI12">
        <f t="shared" si="4"/>
        <v>12.399763493162814</v>
      </c>
    </row>
    <row r="13" spans="1:37" x14ac:dyDescent="0.25">
      <c r="A13">
        <v>500</v>
      </c>
      <c r="E13">
        <f>'005'!O13</f>
        <v>5.3409060361660305</v>
      </c>
      <c r="F13">
        <f>'008'!O13</f>
        <v>8.0139866070460108</v>
      </c>
      <c r="G13">
        <f>'009'!O13</f>
        <v>10.61816600066097</v>
      </c>
      <c r="H13">
        <f>'012'!O13</f>
        <v>11.081437846197755</v>
      </c>
      <c r="J13">
        <f>'015'!O13</f>
        <v>14.194831620326791</v>
      </c>
      <c r="O13">
        <f>'026'!O13</f>
        <v>8.718753561886647</v>
      </c>
      <c r="P13">
        <f>'029'!O13</f>
        <v>10.014608485575394</v>
      </c>
      <c r="Q13">
        <f>'032'!O13</f>
        <v>11.206270856670839</v>
      </c>
      <c r="R13">
        <f>'033'!O13</f>
        <v>13.892773832270606</v>
      </c>
      <c r="S13">
        <f>'037'!O13</f>
        <v>10.557601195940952</v>
      </c>
      <c r="T13">
        <f>'038'!O13</f>
        <v>9.6923451989057181</v>
      </c>
      <c r="V13">
        <f>'045'!O13</f>
        <v>13.297153263877625</v>
      </c>
      <c r="W13">
        <f>'046'!O13</f>
        <v>5.6802122459070548</v>
      </c>
      <c r="Y13">
        <f>'060'!O13</f>
        <v>14.738566184138339</v>
      </c>
      <c r="AA13">
        <f>'070'!O13</f>
        <v>11.400008244131737</v>
      </c>
      <c r="AB13">
        <f t="shared" si="0"/>
        <v>10.563174745313496</v>
      </c>
      <c r="AC13">
        <f t="shared" si="1"/>
        <v>2.7403666488282128</v>
      </c>
      <c r="AD13">
        <v>17</v>
      </c>
      <c r="AE13">
        <v>1.96</v>
      </c>
      <c r="AF13">
        <f t="shared" si="5"/>
        <v>9.2604871308290431</v>
      </c>
      <c r="AG13">
        <f t="shared" si="2"/>
        <v>11.86586235979795</v>
      </c>
      <c r="AH13">
        <f t="shared" si="3"/>
        <v>1.3026876144844526</v>
      </c>
      <c r="AI13">
        <f t="shared" si="4"/>
        <v>12.332349373112555</v>
      </c>
    </row>
    <row r="14" spans="1:37" x14ac:dyDescent="0.25">
      <c r="A14">
        <v>600</v>
      </c>
      <c r="E14">
        <f>'005'!O14</f>
        <v>5.7641947819858084</v>
      </c>
      <c r="F14">
        <f>'008'!O14</f>
        <v>8.5606497481797241</v>
      </c>
      <c r="G14">
        <f>'009'!O14</f>
        <v>11.158433277569735</v>
      </c>
      <c r="H14">
        <f>'012'!O14</f>
        <v>11.596432400348249</v>
      </c>
      <c r="J14">
        <f>'015'!O14</f>
        <v>14.997364519591539</v>
      </c>
      <c r="O14">
        <f>'026'!O14</f>
        <v>9.1227281966070173</v>
      </c>
      <c r="P14">
        <f>'029'!O14</f>
        <v>10.719357072555562</v>
      </c>
      <c r="Q14">
        <f>'032'!O14</f>
        <v>11.749533294272249</v>
      </c>
      <c r="R14">
        <f>'033'!O14</f>
        <v>14.658367111147152</v>
      </c>
      <c r="S14">
        <f>'037'!O14</f>
        <v>11.321856392535226</v>
      </c>
      <c r="T14">
        <f>'038'!O14</f>
        <v>10.13293553397353</v>
      </c>
      <c r="V14">
        <f>'045'!O14</f>
        <v>14.090721899846798</v>
      </c>
      <c r="W14">
        <f>'046'!O14</f>
        <v>5.9692133869023429</v>
      </c>
      <c r="Y14">
        <f>'060'!O14</f>
        <v>15.563866154543229</v>
      </c>
      <c r="AA14">
        <f>'070'!O14</f>
        <v>11.978837306385897</v>
      </c>
      <c r="AB14">
        <f t="shared" si="0"/>
        <v>11.158966071762938</v>
      </c>
      <c r="AC14">
        <f t="shared" si="1"/>
        <v>2.8797790818695246</v>
      </c>
      <c r="AD14">
        <v>17</v>
      </c>
      <c r="AE14">
        <v>1.96</v>
      </c>
      <c r="AF14">
        <f t="shared" si="5"/>
        <v>9.790005993370885</v>
      </c>
      <c r="AG14">
        <f t="shared" si="2"/>
        <v>12.527926150154991</v>
      </c>
      <c r="AH14">
        <f t="shared" si="3"/>
        <v>1.3689600783920532</v>
      </c>
      <c r="AI14">
        <f>AH14/AB14*100</f>
        <v>12.267803930832988</v>
      </c>
    </row>
    <row r="15" spans="1:37" x14ac:dyDescent="0.25">
      <c r="A15">
        <v>700</v>
      </c>
      <c r="E15">
        <f>'005'!O15</f>
        <v>6.1432307862974422</v>
      </c>
      <c r="F15">
        <f>'008'!O15</f>
        <v>8.9648349984107636</v>
      </c>
      <c r="G15">
        <f>'009'!O15</f>
        <v>11.564039056336199</v>
      </c>
      <c r="H15">
        <f>'012'!O15</f>
        <v>11.989217719655597</v>
      </c>
      <c r="J15">
        <f>'015'!O15</f>
        <v>15.630398863030127</v>
      </c>
      <c r="O15">
        <f>'026'!O15</f>
        <v>9.4338849464263212</v>
      </c>
      <c r="P15">
        <f>'029'!O15</f>
        <v>11.288961655341915</v>
      </c>
      <c r="Q15">
        <f>'032'!O15</f>
        <v>12.158389081786845</v>
      </c>
      <c r="R15">
        <f>'033'!O15</f>
        <v>15.253131163871519</v>
      </c>
      <c r="S15">
        <f>'037'!O15</f>
        <v>11.923736628566848</v>
      </c>
      <c r="T15">
        <f>'038'!O15</f>
        <v>10.471282613816667</v>
      </c>
      <c r="V15">
        <f>'045'!O15</f>
        <v>14.699326340331881</v>
      </c>
      <c r="W15">
        <f>'046'!O15</f>
        <v>6.2026465691317618</v>
      </c>
      <c r="Y15">
        <f>'060'!O15</f>
        <v>16.211542687488276</v>
      </c>
      <c r="AA15">
        <f>'070'!O15</f>
        <v>12.413166393491002</v>
      </c>
      <c r="AB15">
        <f t="shared" si="0"/>
        <v>11.62318596693221</v>
      </c>
      <c r="AC15">
        <f t="shared" si="1"/>
        <v>2.9843910185003626</v>
      </c>
      <c r="AD15">
        <v>17</v>
      </c>
      <c r="AE15">
        <v>1.96</v>
      </c>
      <c r="AF15">
        <f t="shared" si="5"/>
        <v>10.204496530523596</v>
      </c>
      <c r="AG15">
        <f t="shared" si="2"/>
        <v>13.041875403340825</v>
      </c>
      <c r="AH15">
        <f t="shared" si="3"/>
        <v>1.4186894364086153</v>
      </c>
      <c r="AI15">
        <f t="shared" si="4"/>
        <v>12.205684744654052</v>
      </c>
    </row>
    <row r="16" spans="1:37" x14ac:dyDescent="0.25">
      <c r="A16">
        <v>800</v>
      </c>
      <c r="E16">
        <f>'005'!O16</f>
        <v>6.487822256099169</v>
      </c>
      <c r="F16">
        <f>'008'!O16</f>
        <v>9.270353163922346</v>
      </c>
      <c r="G16">
        <f>'009'!O16</f>
        <v>11.877711053363429</v>
      </c>
      <c r="H16">
        <f>'012'!O16</f>
        <v>12.29800481769246</v>
      </c>
      <c r="J16">
        <f>'015'!O16</f>
        <v>16.14274812468819</v>
      </c>
      <c r="O16">
        <f>'026'!O16</f>
        <v>9.6807809199780461</v>
      </c>
      <c r="P16">
        <f>'029'!O16</f>
        <v>11.759207378154693</v>
      </c>
      <c r="Q16">
        <f>'032'!O16</f>
        <v>12.475581222699574</v>
      </c>
      <c r="R16">
        <f>'033'!O16</f>
        <v>15.72773534710595</v>
      </c>
      <c r="S16">
        <f>'037'!O16</f>
        <v>12.407711923867744</v>
      </c>
      <c r="T16">
        <f>'038'!O16</f>
        <v>10.739066128683149</v>
      </c>
      <c r="V16">
        <f>'045'!O16</f>
        <v>15.178255197216334</v>
      </c>
      <c r="W16">
        <f>'046'!O16</f>
        <v>6.3960914195399745</v>
      </c>
      <c r="Y16">
        <f>'060'!O16</f>
        <v>16.733268040368792</v>
      </c>
      <c r="AA16">
        <f>'070'!O16</f>
        <v>12.748896395094576</v>
      </c>
      <c r="AB16">
        <f t="shared" si="0"/>
        <v>11.994882225898293</v>
      </c>
      <c r="AC16">
        <f t="shared" si="1"/>
        <v>3.0646990646576366</v>
      </c>
      <c r="AD16">
        <v>17</v>
      </c>
      <c r="AE16">
        <v>1.96</v>
      </c>
      <c r="AF16">
        <f t="shared" si="5"/>
        <v>10.538016767636083</v>
      </c>
      <c r="AG16">
        <f t="shared" si="2"/>
        <v>13.451747684160502</v>
      </c>
      <c r="AH16">
        <f t="shared" si="3"/>
        <v>1.4568654582622096</v>
      </c>
      <c r="AI16">
        <f t="shared" si="4"/>
        <v>12.145725408763699</v>
      </c>
    </row>
    <row r="17" spans="1:35" x14ac:dyDescent="0.25">
      <c r="A17">
        <v>900</v>
      </c>
      <c r="E17">
        <f>'005'!O17</f>
        <v>6.8046949402575381</v>
      </c>
      <c r="F17">
        <f>'008'!O17</f>
        <v>9.5061281863281764</v>
      </c>
      <c r="G17">
        <f>'009'!O17</f>
        <v>12.12628505753568</v>
      </c>
      <c r="H17">
        <f>'012'!O17</f>
        <v>12.546719783257974</v>
      </c>
      <c r="J17">
        <f>'015'!O17</f>
        <v>16.566075521002968</v>
      </c>
      <c r="O17">
        <f>'026'!O17</f>
        <v>9.8813756516222266</v>
      </c>
      <c r="P17">
        <f>'029'!O17</f>
        <v>12.154208844939307</v>
      </c>
      <c r="Q17">
        <f>'032'!O17</f>
        <v>12.727826714280218</v>
      </c>
      <c r="R17">
        <f>'033'!O17</f>
        <v>16.114772188470337</v>
      </c>
      <c r="S17">
        <f>'037'!O17</f>
        <v>12.803873268511195</v>
      </c>
      <c r="T17">
        <f>'038'!O17</f>
        <v>10.956146057971665</v>
      </c>
      <c r="V17">
        <f>'045'!O17</f>
        <v>15.563337139893704</v>
      </c>
      <c r="W17">
        <f>'046'!O17</f>
        <v>6.5596306792481158</v>
      </c>
      <c r="Y17">
        <f>'060'!O17</f>
        <v>17.162463614419956</v>
      </c>
      <c r="AA17">
        <f>'070'!O17</f>
        <v>13.014841625020829</v>
      </c>
      <c r="AB17">
        <f t="shared" si="0"/>
        <v>12.29922528485066</v>
      </c>
      <c r="AC17">
        <f t="shared" si="1"/>
        <v>3.1274766133356002</v>
      </c>
      <c r="AD17">
        <v>17</v>
      </c>
      <c r="AE17">
        <v>1.96</v>
      </c>
      <c r="AF17">
        <f t="shared" si="5"/>
        <v>10.812517274255008</v>
      </c>
      <c r="AG17">
        <f t="shared" si="2"/>
        <v>13.785933295446313</v>
      </c>
      <c r="AH17">
        <f t="shared" si="3"/>
        <v>1.4867080105956527</v>
      </c>
      <c r="AI17">
        <f t="shared" si="4"/>
        <v>12.087818347606637</v>
      </c>
    </row>
    <row r="18" spans="1:35" x14ac:dyDescent="0.25">
      <c r="A18">
        <v>1000</v>
      </c>
      <c r="E18">
        <f>'005'!O18</f>
        <v>7.0986880312634897</v>
      </c>
      <c r="F18">
        <f>'008'!O18</f>
        <v>9.6915430823404698</v>
      </c>
      <c r="G18">
        <f>'009'!O18</f>
        <v>12.32732889769119</v>
      </c>
      <c r="H18">
        <f>'012'!O18</f>
        <v>12.751068746739117</v>
      </c>
      <c r="J18">
        <f>'015'!O18</f>
        <v>16.921830895457379</v>
      </c>
      <c r="O18">
        <f>'026'!O18</f>
        <v>10.04752211494478</v>
      </c>
      <c r="P18">
        <f>'029'!O18</f>
        <v>12.490825241721165</v>
      </c>
      <c r="Q18">
        <f>'032'!O18</f>
        <v>12.932577977680994</v>
      </c>
      <c r="R18">
        <f>'033'!O18</f>
        <v>16.436114341560732</v>
      </c>
      <c r="S18">
        <f>'037'!O18</f>
        <v>13.133163147055981</v>
      </c>
      <c r="T18">
        <f>'038'!O18</f>
        <v>11.135592940365861</v>
      </c>
      <c r="V18">
        <f>'045'!O18</f>
        <v>15.878639309026095</v>
      </c>
      <c r="W18">
        <f>'046'!O18</f>
        <v>6.7001201798903187</v>
      </c>
      <c r="Y18">
        <f>'060'!O18</f>
        <v>17.52169857121622</v>
      </c>
      <c r="AA18">
        <f>'070'!O18</f>
        <v>13.229856361352381</v>
      </c>
      <c r="AB18">
        <f t="shared" si="0"/>
        <v>12.553104655887077</v>
      </c>
      <c r="AC18">
        <f t="shared" si="1"/>
        <v>3.1772739813581037</v>
      </c>
      <c r="AD18">
        <v>17</v>
      </c>
      <c r="AE18">
        <v>1.96</v>
      </c>
      <c r="AF18">
        <f t="shared" si="5"/>
        <v>11.04272447916556</v>
      </c>
      <c r="AG18">
        <f t="shared" si="2"/>
        <v>14.063484832608594</v>
      </c>
      <c r="AH18">
        <f t="shared" si="3"/>
        <v>1.5103801767215168</v>
      </c>
      <c r="AI18">
        <f t="shared" si="4"/>
        <v>12.031925313497551</v>
      </c>
    </row>
    <row r="19" spans="1:35" x14ac:dyDescent="0.25">
      <c r="A19">
        <v>1500</v>
      </c>
      <c r="E19">
        <f>'005'!O19</f>
        <v>8.3272749319371311</v>
      </c>
      <c r="F19">
        <f>'008'!O19</f>
        <v>10.211346358803306</v>
      </c>
      <c r="H19">
        <f>'012'!O19</f>
        <v>13.391621314810079</v>
      </c>
      <c r="J19">
        <f>'015'!O19</f>
        <v>18.093027205318819</v>
      </c>
      <c r="P19">
        <f>'029'!O19</f>
        <v>13.630713729288125</v>
      </c>
      <c r="Q19">
        <f>'032'!O19</f>
        <v>13.556172327906356</v>
      </c>
      <c r="R19">
        <f>'033'!O19</f>
        <v>17.464723342376313</v>
      </c>
      <c r="S19">
        <f>'037'!O19</f>
        <v>14.181888022662267</v>
      </c>
      <c r="T19">
        <f>'038'!O19</f>
        <v>11.706306243996494</v>
      </c>
      <c r="W19">
        <f>'046'!O19</f>
        <v>7.1884515666069833</v>
      </c>
      <c r="Y19">
        <f>'060'!O19</f>
        <v>18.693327800557448</v>
      </c>
      <c r="AB19">
        <f t="shared" si="0"/>
        <v>13.313168440387575</v>
      </c>
      <c r="AC19">
        <f t="shared" si="1"/>
        <v>3.6247117042638437</v>
      </c>
      <c r="AD19">
        <v>12</v>
      </c>
      <c r="AE19">
        <v>1.96</v>
      </c>
      <c r="AF19">
        <f t="shared" si="5"/>
        <v>11.262294727759887</v>
      </c>
      <c r="AG19">
        <f t="shared" si="2"/>
        <v>15.364042153015262</v>
      </c>
      <c r="AH19">
        <f t="shared" si="3"/>
        <v>2.0508737126276873</v>
      </c>
      <c r="AI19">
        <f t="shared" si="4"/>
        <v>15.404850631995624</v>
      </c>
    </row>
    <row r="20" spans="1:35" x14ac:dyDescent="0.25">
      <c r="A20">
        <v>2000</v>
      </c>
      <c r="E20">
        <f>'005'!O20</f>
        <v>9.2978550848942643</v>
      </c>
      <c r="F20">
        <f>'008'!O20</f>
        <v>10.436244274559403</v>
      </c>
      <c r="J20">
        <f>'015'!O20</f>
        <v>18.746462941214883</v>
      </c>
      <c r="R20">
        <f>'033'!O20</f>
        <v>18.015224395790533</v>
      </c>
      <c r="S20">
        <f>'037'!O20</f>
        <v>14.732573026350659</v>
      </c>
      <c r="T20">
        <f>'038'!O20</f>
        <v>12.010473844760309</v>
      </c>
      <c r="W20">
        <f>'046'!O20</f>
        <v>7.4848439720141284</v>
      </c>
      <c r="Y20">
        <f>'060'!O20</f>
        <v>19.338026709154953</v>
      </c>
      <c r="AB20">
        <f t="shared" si="0"/>
        <v>13.757713031092393</v>
      </c>
      <c r="AC20">
        <f t="shared" si="1"/>
        <v>4.3073846480447822</v>
      </c>
      <c r="AD20">
        <v>8</v>
      </c>
      <c r="AE20">
        <v>1.96</v>
      </c>
      <c r="AF20">
        <f t="shared" si="5"/>
        <v>10.772847755157324</v>
      </c>
      <c r="AG20">
        <f t="shared" si="2"/>
        <v>16.742578307027465</v>
      </c>
      <c r="AH20">
        <f t="shared" si="3"/>
        <v>2.98486527593507</v>
      </c>
      <c r="AI20">
        <f t="shared" si="4"/>
        <v>21.695940809270279</v>
      </c>
    </row>
    <row r="21" spans="1:35" x14ac:dyDescent="0.25">
      <c r="A21">
        <v>3000</v>
      </c>
      <c r="R21">
        <f>'033'!O21</f>
        <v>18.58733657935402</v>
      </c>
      <c r="S21">
        <f>'037'!O21</f>
        <v>15.287661474524089</v>
      </c>
      <c r="T21">
        <f>'038'!O21</f>
        <v>12.327034408253454</v>
      </c>
      <c r="AB21">
        <f t="shared" si="0"/>
        <v>15.400677487377187</v>
      </c>
      <c r="AC21">
        <f t="shared" si="1"/>
        <v>2.5570067504463809</v>
      </c>
      <c r="AD21">
        <v>3</v>
      </c>
      <c r="AE21">
        <v>1.96</v>
      </c>
      <c r="AF21">
        <f t="shared" si="5"/>
        <v>12.507151957424966</v>
      </c>
      <c r="AG21">
        <f t="shared" si="2"/>
        <v>18.294203017329409</v>
      </c>
      <c r="AH21">
        <f t="shared" si="3"/>
        <v>2.8935255299522202</v>
      </c>
      <c r="AI21">
        <f t="shared" si="4"/>
        <v>18.788300270061704</v>
      </c>
    </row>
    <row r="22" spans="1:35" x14ac:dyDescent="0.25">
      <c r="A22">
        <v>4000</v>
      </c>
      <c r="R22">
        <f>'033'!O22</f>
        <v>18.879579280154552</v>
      </c>
      <c r="S22">
        <f>'037'!O22</f>
        <v>15.560238282995391</v>
      </c>
      <c r="T22">
        <f>'038'!O22</f>
        <v>12.489587290929478</v>
      </c>
      <c r="AB22">
        <f t="shared" si="0"/>
        <v>15.643134951359807</v>
      </c>
      <c r="AC22">
        <f t="shared" si="1"/>
        <v>2.6093617736667016</v>
      </c>
      <c r="AD22">
        <v>3</v>
      </c>
      <c r="AE22">
        <v>1.96</v>
      </c>
      <c r="AF22">
        <f t="shared" si="5"/>
        <v>12.690364135378211</v>
      </c>
      <c r="AG22">
        <f t="shared" si="2"/>
        <v>18.595905767341403</v>
      </c>
      <c r="AH22">
        <f t="shared" si="3"/>
        <v>2.9527708159815953</v>
      </c>
      <c r="AI22">
        <f t="shared" si="4"/>
        <v>18.875825243231827</v>
      </c>
    </row>
    <row r="23" spans="1:35" x14ac:dyDescent="0.25">
      <c r="E23" t="s">
        <v>244</v>
      </c>
    </row>
    <row r="24" spans="1:35" x14ac:dyDescent="0.25">
      <c r="AI24" s="1"/>
    </row>
    <row r="25" spans="1:35" ht="15.75" thickBot="1" x14ac:dyDescent="0.3">
      <c r="A25" s="22" t="s">
        <v>208</v>
      </c>
    </row>
    <row r="26" spans="1:35" x14ac:dyDescent="0.25">
      <c r="A26" s="25">
        <f>$A$5</f>
        <v>10</v>
      </c>
      <c r="B26" s="26">
        <f t="shared" ref="B26:AA26" si="6">IF(OR(B$5&gt;$F28,B$5&lt;$E28),1,0)</f>
        <v>0</v>
      </c>
      <c r="C26" s="26">
        <f t="shared" si="6"/>
        <v>0</v>
      </c>
      <c r="D26" s="26">
        <f t="shared" si="6"/>
        <v>0</v>
      </c>
      <c r="E26" s="26">
        <f t="shared" si="6"/>
        <v>0</v>
      </c>
      <c r="F26" s="26">
        <f t="shared" si="6"/>
        <v>0</v>
      </c>
      <c r="G26" s="26">
        <f t="shared" si="6"/>
        <v>0</v>
      </c>
      <c r="H26" s="26">
        <f t="shared" si="6"/>
        <v>0</v>
      </c>
      <c r="I26" s="26">
        <f t="shared" si="6"/>
        <v>0</v>
      </c>
      <c r="J26" s="26">
        <f t="shared" si="6"/>
        <v>0</v>
      </c>
      <c r="K26" s="26">
        <f t="shared" si="6"/>
        <v>0</v>
      </c>
      <c r="L26" s="26">
        <f t="shared" si="6"/>
        <v>0</v>
      </c>
      <c r="M26" s="26">
        <f t="shared" si="6"/>
        <v>1</v>
      </c>
      <c r="N26" s="26">
        <f t="shared" si="6"/>
        <v>1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</row>
    <row r="27" spans="1:35" x14ac:dyDescent="0.25">
      <c r="A27" s="27"/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35" ht="15.75" thickBot="1" x14ac:dyDescent="0.3">
      <c r="A28" s="28"/>
      <c r="B28" s="29">
        <f>QUARTILE($B$5:$AA$5,1)</f>
        <v>0.57272805966897877</v>
      </c>
      <c r="C28" s="29">
        <f>QUARTILE($B$5:$AA$5,3)</f>
        <v>0.81430569332224789</v>
      </c>
      <c r="D28" s="29">
        <f>$C28-$B28</f>
        <v>0.24157763365326912</v>
      </c>
      <c r="E28" s="29">
        <f>$B28-1.5*$D28</f>
        <v>0.21036160918907509</v>
      </c>
      <c r="F28" s="29">
        <f>$C28+1.5*$D28</f>
        <v>1.1766721438021515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35" x14ac:dyDescent="0.25">
      <c r="A29" s="25">
        <f>$A$6</f>
        <v>30</v>
      </c>
      <c r="B29" s="26">
        <f t="shared" ref="B29:AA29" si="7">IF(OR(B$6&gt;$F31,B$6&lt;$E31),1,0)</f>
        <v>0</v>
      </c>
      <c r="C29" s="26">
        <f t="shared" si="7"/>
        <v>0</v>
      </c>
      <c r="D29" s="26">
        <f t="shared" si="7"/>
        <v>0</v>
      </c>
      <c r="E29" s="26">
        <f t="shared" si="7"/>
        <v>0</v>
      </c>
      <c r="F29" s="26">
        <f t="shared" si="7"/>
        <v>0</v>
      </c>
      <c r="G29" s="26">
        <f t="shared" si="7"/>
        <v>0</v>
      </c>
      <c r="H29" s="26">
        <f t="shared" si="7"/>
        <v>0</v>
      </c>
      <c r="I29" s="26">
        <f t="shared" si="7"/>
        <v>0</v>
      </c>
      <c r="J29" s="26">
        <f t="shared" si="7"/>
        <v>0</v>
      </c>
      <c r="K29" s="26">
        <f t="shared" si="7"/>
        <v>0</v>
      </c>
      <c r="L29" s="26">
        <f t="shared" si="7"/>
        <v>0</v>
      </c>
      <c r="M29" s="26">
        <f t="shared" si="7"/>
        <v>1</v>
      </c>
      <c r="N29" s="26">
        <f t="shared" si="7"/>
        <v>1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  <c r="T29" s="26">
        <f t="shared" si="7"/>
        <v>0</v>
      </c>
      <c r="U29" s="26">
        <f t="shared" si="7"/>
        <v>0</v>
      </c>
      <c r="V29" s="26">
        <f t="shared" si="7"/>
        <v>0</v>
      </c>
      <c r="W29" s="26">
        <f t="shared" si="7"/>
        <v>0</v>
      </c>
      <c r="X29" s="26">
        <f t="shared" si="7"/>
        <v>0</v>
      </c>
      <c r="Y29" s="26">
        <f t="shared" si="7"/>
        <v>0</v>
      </c>
      <c r="Z29" s="26">
        <f t="shared" si="7"/>
        <v>0</v>
      </c>
      <c r="AA29" s="26">
        <f t="shared" si="7"/>
        <v>0</v>
      </c>
    </row>
    <row r="30" spans="1:35" x14ac:dyDescent="0.25">
      <c r="A30" s="27"/>
      <c r="B30" t="s">
        <v>239</v>
      </c>
      <c r="C30" t="s">
        <v>240</v>
      </c>
      <c r="D30" t="s">
        <v>241</v>
      </c>
      <c r="E30" t="s">
        <v>242</v>
      </c>
      <c r="F30" t="s">
        <v>243</v>
      </c>
    </row>
    <row r="31" spans="1:35" ht="15.75" thickBot="1" x14ac:dyDescent="0.3">
      <c r="A31" s="28"/>
      <c r="B31" s="29">
        <f>QUARTILE($B$6:$AA$6,1)</f>
        <v>1.5380182784797021</v>
      </c>
      <c r="C31" s="29">
        <f>QUARTILE($B$6:$AA$6,3)</f>
        <v>2.1446748048725959</v>
      </c>
      <c r="D31" s="29">
        <f>$C31-$B31</f>
        <v>0.6066565263928938</v>
      </c>
      <c r="E31" s="29">
        <f>$B31-1.5*$D31</f>
        <v>0.62803348889036137</v>
      </c>
      <c r="F31" s="29">
        <f>$C31+1.5*$D31</f>
        <v>3.0546595944619366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35" x14ac:dyDescent="0.25">
      <c r="A32" s="25">
        <f>$A$7</f>
        <v>50</v>
      </c>
      <c r="B32" s="26">
        <f t="shared" ref="B32:AA32" si="8">IF(OR(B$7&gt;$F34,B$7&lt;$E34),1,0)</f>
        <v>1</v>
      </c>
      <c r="C32" s="26">
        <f t="shared" si="8"/>
        <v>1</v>
      </c>
      <c r="D32" s="26">
        <f t="shared" si="8"/>
        <v>1</v>
      </c>
      <c r="E32" s="26">
        <f t="shared" si="8"/>
        <v>1</v>
      </c>
      <c r="F32" s="26">
        <f t="shared" si="8"/>
        <v>1</v>
      </c>
      <c r="G32" s="26">
        <f t="shared" si="8"/>
        <v>1</v>
      </c>
      <c r="H32" s="26">
        <f t="shared" si="8"/>
        <v>1</v>
      </c>
      <c r="I32" s="26">
        <f t="shared" si="8"/>
        <v>1</v>
      </c>
      <c r="J32" s="26">
        <f t="shared" si="8"/>
        <v>1</v>
      </c>
      <c r="K32" s="26">
        <f t="shared" si="8"/>
        <v>1</v>
      </c>
      <c r="L32" s="26">
        <f t="shared" si="8"/>
        <v>1</v>
      </c>
      <c r="M32" s="26">
        <f t="shared" si="8"/>
        <v>1</v>
      </c>
      <c r="N32" s="26">
        <f t="shared" si="8"/>
        <v>1</v>
      </c>
      <c r="O32" s="26">
        <f t="shared" si="8"/>
        <v>1</v>
      </c>
      <c r="P32" s="26">
        <f t="shared" si="8"/>
        <v>1</v>
      </c>
      <c r="Q32" s="26">
        <f t="shared" si="8"/>
        <v>1</v>
      </c>
      <c r="R32" s="26">
        <f t="shared" si="8"/>
        <v>1</v>
      </c>
      <c r="S32" s="26">
        <f t="shared" si="8"/>
        <v>1</v>
      </c>
      <c r="T32" s="26">
        <f t="shared" si="8"/>
        <v>1</v>
      </c>
      <c r="U32" s="26">
        <f t="shared" si="8"/>
        <v>1</v>
      </c>
      <c r="V32" s="26">
        <f t="shared" si="8"/>
        <v>1</v>
      </c>
      <c r="W32" s="26">
        <f t="shared" si="8"/>
        <v>1</v>
      </c>
      <c r="X32" s="26">
        <f t="shared" si="8"/>
        <v>1</v>
      </c>
      <c r="Y32" s="26">
        <f t="shared" si="8"/>
        <v>1</v>
      </c>
      <c r="Z32" s="26">
        <f t="shared" si="8"/>
        <v>1</v>
      </c>
      <c r="AA32" s="26">
        <f t="shared" si="8"/>
        <v>1</v>
      </c>
    </row>
    <row r="33" spans="1:27" x14ac:dyDescent="0.25">
      <c r="A33" s="27"/>
      <c r="B33" t="s">
        <v>239</v>
      </c>
      <c r="C33" t="s">
        <v>240</v>
      </c>
      <c r="D33" t="s">
        <v>241</v>
      </c>
      <c r="E33" t="s">
        <v>242</v>
      </c>
      <c r="F33" t="s">
        <v>243</v>
      </c>
    </row>
    <row r="34" spans="1:27" ht="15.75" thickBot="1" x14ac:dyDescent="0.3">
      <c r="A34" s="28"/>
      <c r="B34" s="29">
        <f>QUARTILE($B$7:$AA$7,1)</f>
        <v>2.4408513177825375</v>
      </c>
      <c r="C34" s="29">
        <f>QUARTILE($B$6:$TAB$6,3)</f>
        <v>2.1446748048725959</v>
      </c>
      <c r="D34" s="29">
        <f>$C34-$B34</f>
        <v>-0.29617651290994162</v>
      </c>
      <c r="E34" s="29">
        <f>$B34-1.5*$D34</f>
        <v>2.8851160871474502</v>
      </c>
      <c r="F34" s="29">
        <f>$C34+1.5*$D34</f>
        <v>1.7004100355076834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27" x14ac:dyDescent="0.25">
      <c r="A35" s="25">
        <f>$A$8</f>
        <v>70</v>
      </c>
      <c r="B35" s="26">
        <f t="shared" ref="B35:AA35" si="9">IF(OR(B$8&gt;$F37,B$8&lt;$E37),1,0)</f>
        <v>0</v>
      </c>
      <c r="C35" s="26">
        <f t="shared" si="9"/>
        <v>0</v>
      </c>
      <c r="D35" s="26">
        <f t="shared" si="9"/>
        <v>0</v>
      </c>
      <c r="E35" s="26">
        <f t="shared" si="9"/>
        <v>0</v>
      </c>
      <c r="F35" s="26">
        <f t="shared" si="9"/>
        <v>0</v>
      </c>
      <c r="G35" s="26">
        <f t="shared" si="9"/>
        <v>0</v>
      </c>
      <c r="H35" s="26">
        <f t="shared" si="9"/>
        <v>0</v>
      </c>
      <c r="I35" s="26">
        <f t="shared" si="9"/>
        <v>0</v>
      </c>
      <c r="J35" s="26">
        <f t="shared" si="9"/>
        <v>0</v>
      </c>
      <c r="K35" s="26">
        <f t="shared" si="9"/>
        <v>0</v>
      </c>
      <c r="L35" s="26">
        <f t="shared" si="9"/>
        <v>0</v>
      </c>
      <c r="M35" s="26">
        <f t="shared" si="9"/>
        <v>1</v>
      </c>
      <c r="N35" s="26">
        <f t="shared" si="9"/>
        <v>1</v>
      </c>
      <c r="O35" s="26">
        <f t="shared" si="9"/>
        <v>0</v>
      </c>
      <c r="P35" s="26">
        <f t="shared" si="9"/>
        <v>0</v>
      </c>
      <c r="Q35" s="26">
        <f t="shared" si="9"/>
        <v>0</v>
      </c>
      <c r="R35" s="26">
        <f t="shared" si="9"/>
        <v>0</v>
      </c>
      <c r="S35" s="26">
        <f t="shared" si="9"/>
        <v>0</v>
      </c>
      <c r="T35" s="26">
        <f t="shared" si="9"/>
        <v>0</v>
      </c>
      <c r="U35" s="26">
        <f t="shared" si="9"/>
        <v>0</v>
      </c>
      <c r="V35" s="26">
        <f t="shared" si="9"/>
        <v>0</v>
      </c>
      <c r="W35" s="26">
        <f t="shared" si="9"/>
        <v>0</v>
      </c>
      <c r="X35" s="26">
        <f t="shared" si="9"/>
        <v>0</v>
      </c>
      <c r="Y35" s="26">
        <f t="shared" si="9"/>
        <v>0</v>
      </c>
      <c r="Z35" s="26">
        <f t="shared" si="9"/>
        <v>0</v>
      </c>
      <c r="AA35" s="26">
        <f t="shared" si="9"/>
        <v>0</v>
      </c>
    </row>
    <row r="36" spans="1:27" x14ac:dyDescent="0.25">
      <c r="A36" s="27"/>
      <c r="B36" t="s">
        <v>239</v>
      </c>
      <c r="C36" t="s">
        <v>240</v>
      </c>
      <c r="D36" t="s">
        <v>241</v>
      </c>
      <c r="E36" t="s">
        <v>242</v>
      </c>
      <c r="F36" t="s">
        <v>243</v>
      </c>
    </row>
    <row r="37" spans="1:27" ht="15.75" thickBot="1" x14ac:dyDescent="0.3">
      <c r="A37" s="28"/>
      <c r="B37" s="29">
        <f>QUARTILE($B$8:$AA$8,1)</f>
        <v>3.1949542793648362</v>
      </c>
      <c r="C37" s="29">
        <f>QUARTILE($B$8:$AA$8,3)</f>
        <v>4.4697385633558913</v>
      </c>
      <c r="D37" s="29">
        <f>$C37-$B37</f>
        <v>1.274784283991055</v>
      </c>
      <c r="E37" s="29">
        <f>$B37-1.5*$D37</f>
        <v>1.2827778533782537</v>
      </c>
      <c r="F37" s="29">
        <f>$C37+1.5*$D37</f>
        <v>6.3819149893424738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27" x14ac:dyDescent="0.25">
      <c r="A38" s="25">
        <f>$A$9</f>
        <v>100</v>
      </c>
      <c r="B38" s="26">
        <f t="shared" ref="B38:AA38" si="10">IF(OR(B$9&gt;$F40,B$9&lt;$E40),1,0)</f>
        <v>0</v>
      </c>
      <c r="C38" s="26">
        <f t="shared" si="10"/>
        <v>0</v>
      </c>
      <c r="D38" s="26">
        <f t="shared" si="10"/>
        <v>0</v>
      </c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26">
        <f t="shared" si="10"/>
        <v>0</v>
      </c>
      <c r="J38" s="26">
        <f t="shared" si="10"/>
        <v>0</v>
      </c>
      <c r="K38" s="26">
        <f t="shared" si="10"/>
        <v>0</v>
      </c>
      <c r="L38" s="26">
        <f t="shared" si="10"/>
        <v>0</v>
      </c>
      <c r="M38" s="26">
        <f t="shared" si="10"/>
        <v>1</v>
      </c>
      <c r="N38" s="26">
        <f t="shared" si="10"/>
        <v>1</v>
      </c>
      <c r="O38" s="26">
        <f t="shared" si="10"/>
        <v>0</v>
      </c>
      <c r="P38" s="26">
        <f t="shared" si="10"/>
        <v>0</v>
      </c>
      <c r="Q38" s="26">
        <f t="shared" si="10"/>
        <v>0</v>
      </c>
      <c r="R38" s="26">
        <f t="shared" si="10"/>
        <v>0</v>
      </c>
      <c r="S38" s="31">
        <f t="shared" si="10"/>
        <v>0</v>
      </c>
      <c r="T38" s="31">
        <f t="shared" si="10"/>
        <v>0</v>
      </c>
      <c r="U38" s="31">
        <f t="shared" si="10"/>
        <v>0</v>
      </c>
      <c r="V38" s="31">
        <f t="shared" si="10"/>
        <v>0</v>
      </c>
      <c r="W38" s="31">
        <f t="shared" si="10"/>
        <v>0</v>
      </c>
      <c r="X38" s="31">
        <f t="shared" si="10"/>
        <v>0</v>
      </c>
      <c r="Y38" s="31">
        <f t="shared" si="10"/>
        <v>0</v>
      </c>
      <c r="Z38" s="31">
        <f t="shared" si="10"/>
        <v>0</v>
      </c>
      <c r="AA38" s="31">
        <f t="shared" si="10"/>
        <v>0</v>
      </c>
    </row>
    <row r="39" spans="1:27" x14ac:dyDescent="0.25">
      <c r="A39" s="27"/>
      <c r="B39" t="s">
        <v>239</v>
      </c>
      <c r="C39" t="s">
        <v>240</v>
      </c>
      <c r="D39" t="s">
        <v>241</v>
      </c>
      <c r="E39" t="s">
        <v>242</v>
      </c>
      <c r="F39" t="s">
        <v>243</v>
      </c>
    </row>
    <row r="40" spans="1:27" ht="15.75" thickBot="1" x14ac:dyDescent="0.3">
      <c r="A40" s="28"/>
      <c r="B40" s="29">
        <f>QUARTILE($B$9:$AA$9,1)</f>
        <v>4.1233387378022242</v>
      </c>
      <c r="C40" s="29">
        <f>QUARTILE($B$9:$AA$9,3)</f>
        <v>5.7837102779411982</v>
      </c>
      <c r="D40" s="29">
        <f>$C40-$B40</f>
        <v>1.660371540138974</v>
      </c>
      <c r="E40" s="29">
        <f>$B40-1.5*$D40</f>
        <v>1.6327814275937631</v>
      </c>
      <c r="F40" s="29">
        <f>$C40+1.5*$D40</f>
        <v>8.2742675881496588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27" x14ac:dyDescent="0.25">
      <c r="A41" s="25">
        <f>$A$10</f>
        <v>200</v>
      </c>
      <c r="B41" s="30">
        <f t="shared" ref="B41:AA41" si="11">IF(OR(B$10&gt;$F43,B$10&lt;$E43),1,0)</f>
        <v>1</v>
      </c>
      <c r="C41" s="30">
        <f t="shared" si="11"/>
        <v>1</v>
      </c>
      <c r="D41" s="30">
        <f t="shared" si="11"/>
        <v>1</v>
      </c>
      <c r="E41" s="31">
        <f t="shared" si="11"/>
        <v>0</v>
      </c>
      <c r="F41" s="31">
        <f t="shared" si="11"/>
        <v>0</v>
      </c>
      <c r="G41" s="31">
        <f t="shared" si="11"/>
        <v>0</v>
      </c>
      <c r="H41" s="31">
        <f t="shared" si="11"/>
        <v>0</v>
      </c>
      <c r="I41" s="30">
        <f t="shared" si="11"/>
        <v>1</v>
      </c>
      <c r="J41" s="31">
        <f t="shared" si="11"/>
        <v>0</v>
      </c>
      <c r="K41" s="30">
        <f t="shared" si="11"/>
        <v>1</v>
      </c>
      <c r="L41" s="30">
        <f t="shared" si="11"/>
        <v>1</v>
      </c>
      <c r="M41" s="31">
        <f t="shared" si="11"/>
        <v>1</v>
      </c>
      <c r="N41" s="31">
        <f t="shared" si="11"/>
        <v>1</v>
      </c>
      <c r="O41" s="31">
        <f t="shared" si="11"/>
        <v>0</v>
      </c>
      <c r="P41" s="31">
        <f t="shared" si="11"/>
        <v>0</v>
      </c>
      <c r="Q41" s="31">
        <f t="shared" si="11"/>
        <v>0</v>
      </c>
      <c r="R41" s="31">
        <f t="shared" si="11"/>
        <v>0</v>
      </c>
      <c r="S41" s="31">
        <f t="shared" si="11"/>
        <v>0</v>
      </c>
      <c r="T41" s="31">
        <f t="shared" si="11"/>
        <v>0</v>
      </c>
      <c r="U41" s="30">
        <f t="shared" si="11"/>
        <v>1</v>
      </c>
      <c r="V41" s="31">
        <f t="shared" si="11"/>
        <v>0</v>
      </c>
      <c r="W41" s="31">
        <f t="shared" si="11"/>
        <v>0</v>
      </c>
      <c r="X41" s="30">
        <f t="shared" si="11"/>
        <v>1</v>
      </c>
      <c r="Y41" s="31">
        <f t="shared" si="11"/>
        <v>0</v>
      </c>
      <c r="Z41" s="30">
        <f t="shared" si="11"/>
        <v>1</v>
      </c>
      <c r="AA41" s="31">
        <f t="shared" si="11"/>
        <v>0</v>
      </c>
    </row>
    <row r="42" spans="1:27" x14ac:dyDescent="0.25">
      <c r="A42" s="27"/>
      <c r="B42" t="s">
        <v>239</v>
      </c>
      <c r="C42" t="s">
        <v>240</v>
      </c>
      <c r="D42" t="s">
        <v>241</v>
      </c>
      <c r="E42" t="s">
        <v>242</v>
      </c>
      <c r="F42" t="s">
        <v>243</v>
      </c>
    </row>
    <row r="43" spans="1:27" ht="15.75" thickBot="1" x14ac:dyDescent="0.3">
      <c r="A43" s="28"/>
      <c r="B43" s="29">
        <f>QUARTILE($B$10:$AA$10,1)</f>
        <v>6.2667642710025051</v>
      </c>
      <c r="C43" s="29">
        <f>QUARTILE($B$10:$AA$10,3)</f>
        <v>8.1915186037127512</v>
      </c>
      <c r="D43" s="29">
        <f>$C43-$B43</f>
        <v>1.9247543327102461</v>
      </c>
      <c r="E43" s="29">
        <f>$B43-1.5*$D43</f>
        <v>3.379632771937136</v>
      </c>
      <c r="F43" s="29">
        <f>$C43+1.5*$D43</f>
        <v>11.07865010277812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27" x14ac:dyDescent="0.25">
      <c r="A44" s="25">
        <f>$A$11</f>
        <v>300</v>
      </c>
      <c r="B44" s="30">
        <f t="shared" ref="B44:AA44" si="12">IF(OR(B$11&gt;$F46,B$11&lt;$E46),1,0)</f>
        <v>1</v>
      </c>
      <c r="C44" s="30">
        <f t="shared" si="12"/>
        <v>1</v>
      </c>
      <c r="D44" s="30">
        <f t="shared" si="12"/>
        <v>1</v>
      </c>
      <c r="E44" s="31">
        <f t="shared" si="12"/>
        <v>0</v>
      </c>
      <c r="F44" s="31">
        <f t="shared" si="12"/>
        <v>0</v>
      </c>
      <c r="G44" s="31">
        <f t="shared" si="12"/>
        <v>0</v>
      </c>
      <c r="H44" s="31">
        <f t="shared" si="12"/>
        <v>0</v>
      </c>
      <c r="I44" s="30">
        <f t="shared" si="12"/>
        <v>1</v>
      </c>
      <c r="J44" s="31">
        <f t="shared" si="12"/>
        <v>0</v>
      </c>
      <c r="K44" s="30">
        <f t="shared" si="12"/>
        <v>1</v>
      </c>
      <c r="L44" s="30">
        <f t="shared" si="12"/>
        <v>1</v>
      </c>
      <c r="M44" s="31">
        <f t="shared" si="12"/>
        <v>1</v>
      </c>
      <c r="N44" s="31">
        <f t="shared" si="12"/>
        <v>1</v>
      </c>
      <c r="O44" s="31">
        <f t="shared" si="12"/>
        <v>0</v>
      </c>
      <c r="P44" s="31">
        <f t="shared" si="12"/>
        <v>0</v>
      </c>
      <c r="Q44" s="31">
        <f t="shared" si="12"/>
        <v>0</v>
      </c>
      <c r="R44" s="31">
        <f t="shared" si="12"/>
        <v>0</v>
      </c>
      <c r="S44" s="31">
        <f t="shared" si="12"/>
        <v>0</v>
      </c>
      <c r="T44" s="31">
        <f t="shared" si="12"/>
        <v>0</v>
      </c>
      <c r="U44" s="30">
        <f t="shared" si="12"/>
        <v>1</v>
      </c>
      <c r="V44" s="31">
        <f t="shared" si="12"/>
        <v>0</v>
      </c>
      <c r="W44" s="31">
        <f t="shared" si="12"/>
        <v>0</v>
      </c>
      <c r="X44" s="30">
        <f t="shared" si="12"/>
        <v>1</v>
      </c>
      <c r="Y44" s="31">
        <f t="shared" si="12"/>
        <v>0</v>
      </c>
      <c r="Z44" s="30">
        <f t="shared" si="12"/>
        <v>1</v>
      </c>
      <c r="AA44" s="31">
        <f t="shared" si="12"/>
        <v>0</v>
      </c>
    </row>
    <row r="45" spans="1:27" x14ac:dyDescent="0.25">
      <c r="A45" s="27"/>
      <c r="B45" t="s">
        <v>239</v>
      </c>
      <c r="C45" t="s">
        <v>240</v>
      </c>
      <c r="D45" t="s">
        <v>241</v>
      </c>
      <c r="E45" t="s">
        <v>242</v>
      </c>
      <c r="F45" t="s">
        <v>243</v>
      </c>
    </row>
    <row r="46" spans="1:27" ht="15.75" thickBot="1" x14ac:dyDescent="0.3">
      <c r="A46" s="28"/>
      <c r="B46" s="29">
        <f>QUARTILE($B$11:$AA$11,1)</f>
        <v>7.6703089902938348</v>
      </c>
      <c r="C46" s="29">
        <f>QUARTILE($B$11:$AA$11,3)</f>
        <v>10.090874195584561</v>
      </c>
      <c r="D46" s="29">
        <f>$C46-$B46</f>
        <v>2.4205652052907265</v>
      </c>
      <c r="E46" s="29">
        <f>$B46-1.5*$D46</f>
        <v>4.0394611823577451</v>
      </c>
      <c r="F46" s="29">
        <f>$C46+1.5*$D46</f>
        <v>13.72172200352065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27" x14ac:dyDescent="0.25">
      <c r="A47" s="25">
        <f>$A$12</f>
        <v>400</v>
      </c>
      <c r="B47" s="30">
        <f t="shared" ref="B47:AA47" si="13">IF(OR(B$12&gt;$F49,B$12&lt;$E49),1,0)</f>
        <v>1</v>
      </c>
      <c r="C47" s="30">
        <f t="shared" si="13"/>
        <v>1</v>
      </c>
      <c r="D47" s="30">
        <f t="shared" si="13"/>
        <v>1</v>
      </c>
      <c r="E47" s="31">
        <f t="shared" si="13"/>
        <v>0</v>
      </c>
      <c r="F47" s="31">
        <f t="shared" si="13"/>
        <v>0</v>
      </c>
      <c r="G47" s="31">
        <f t="shared" si="13"/>
        <v>0</v>
      </c>
      <c r="H47" s="31">
        <f t="shared" si="13"/>
        <v>0</v>
      </c>
      <c r="I47" s="30">
        <f t="shared" si="13"/>
        <v>1</v>
      </c>
      <c r="J47" s="31">
        <f t="shared" si="13"/>
        <v>0</v>
      </c>
      <c r="K47" s="30">
        <f t="shared" si="13"/>
        <v>1</v>
      </c>
      <c r="L47" s="30">
        <f t="shared" si="13"/>
        <v>1</v>
      </c>
      <c r="M47" s="31">
        <f t="shared" si="13"/>
        <v>1</v>
      </c>
      <c r="N47" s="31">
        <f t="shared" si="13"/>
        <v>1</v>
      </c>
      <c r="O47" s="31">
        <f t="shared" si="13"/>
        <v>0</v>
      </c>
      <c r="P47" s="31">
        <f t="shared" si="13"/>
        <v>0</v>
      </c>
      <c r="Q47" s="31">
        <f t="shared" si="13"/>
        <v>0</v>
      </c>
      <c r="R47" s="31">
        <f t="shared" si="13"/>
        <v>0</v>
      </c>
      <c r="S47" s="31">
        <f t="shared" si="13"/>
        <v>0</v>
      </c>
      <c r="T47" s="31">
        <f t="shared" si="13"/>
        <v>0</v>
      </c>
      <c r="U47" s="30">
        <f t="shared" si="13"/>
        <v>1</v>
      </c>
      <c r="V47" s="31">
        <f t="shared" si="13"/>
        <v>0</v>
      </c>
      <c r="W47" s="31">
        <f t="shared" si="13"/>
        <v>0</v>
      </c>
      <c r="X47" s="30">
        <f t="shared" si="13"/>
        <v>1</v>
      </c>
      <c r="Y47" s="31">
        <f t="shared" si="13"/>
        <v>0</v>
      </c>
      <c r="Z47" s="30">
        <f t="shared" si="13"/>
        <v>1</v>
      </c>
      <c r="AA47" s="31">
        <f t="shared" si="13"/>
        <v>0</v>
      </c>
    </row>
    <row r="48" spans="1:27" x14ac:dyDescent="0.25">
      <c r="A48" s="27"/>
      <c r="B48" t="s">
        <v>239</v>
      </c>
      <c r="C48" t="s">
        <v>240</v>
      </c>
      <c r="D48" t="s">
        <v>241</v>
      </c>
      <c r="E48" t="s">
        <v>242</v>
      </c>
      <c r="F48" t="s">
        <v>243</v>
      </c>
    </row>
    <row r="49" spans="1:27" ht="15.75" thickBot="1" x14ac:dyDescent="0.3">
      <c r="A49" s="28"/>
      <c r="B49" s="29">
        <f>QUARTILE($B$12:$AA$12,1)</f>
        <v>8.6347314692918662</v>
      </c>
      <c r="C49" s="29">
        <f>QUARTILE($B$12:$AA$12,3)</f>
        <v>11.414824552645008</v>
      </c>
      <c r="D49" s="29">
        <f>$C49-$B49</f>
        <v>2.7800930833531421</v>
      </c>
      <c r="E49" s="29">
        <f>$B49-1.5*$D49</f>
        <v>4.4645918442621531</v>
      </c>
      <c r="F49" s="29">
        <f>$C49+1.5*$D49</f>
        <v>15.584964177674721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27" x14ac:dyDescent="0.25">
      <c r="A50" s="25">
        <f>$A13</f>
        <v>500</v>
      </c>
      <c r="B50" s="30">
        <f t="shared" ref="B50:AA50" si="14">IF(OR(B$13&gt;$F52,B$13&lt;$E52),1,0)</f>
        <v>1</v>
      </c>
      <c r="C50" s="30">
        <f t="shared" si="14"/>
        <v>1</v>
      </c>
      <c r="D50" s="30">
        <f t="shared" si="14"/>
        <v>1</v>
      </c>
      <c r="E50" s="31">
        <f t="shared" si="14"/>
        <v>0</v>
      </c>
      <c r="F50" s="31">
        <f t="shared" si="14"/>
        <v>0</v>
      </c>
      <c r="G50" s="31">
        <f t="shared" si="14"/>
        <v>0</v>
      </c>
      <c r="H50" s="31">
        <f t="shared" si="14"/>
        <v>0</v>
      </c>
      <c r="I50" s="30">
        <f t="shared" si="14"/>
        <v>1</v>
      </c>
      <c r="J50" s="31">
        <f t="shared" si="14"/>
        <v>0</v>
      </c>
      <c r="K50" s="30">
        <f t="shared" si="14"/>
        <v>1</v>
      </c>
      <c r="L50" s="30">
        <f t="shared" si="14"/>
        <v>1</v>
      </c>
      <c r="M50" s="42">
        <f t="shared" si="14"/>
        <v>1</v>
      </c>
      <c r="N50" s="31">
        <f t="shared" si="14"/>
        <v>1</v>
      </c>
      <c r="O50" s="31">
        <f t="shared" si="14"/>
        <v>0</v>
      </c>
      <c r="P50" s="31">
        <f t="shared" si="14"/>
        <v>0</v>
      </c>
      <c r="Q50" s="31">
        <f t="shared" si="14"/>
        <v>0</v>
      </c>
      <c r="R50" s="31">
        <f t="shared" si="14"/>
        <v>0</v>
      </c>
      <c r="S50" s="31">
        <f t="shared" si="14"/>
        <v>0</v>
      </c>
      <c r="T50" s="31">
        <f t="shared" si="14"/>
        <v>0</v>
      </c>
      <c r="U50" s="30">
        <f t="shared" si="14"/>
        <v>1</v>
      </c>
      <c r="V50" s="31">
        <f t="shared" si="14"/>
        <v>0</v>
      </c>
      <c r="W50" s="31">
        <f t="shared" si="14"/>
        <v>0</v>
      </c>
      <c r="X50" s="30">
        <f t="shared" si="14"/>
        <v>1</v>
      </c>
      <c r="Y50" s="31">
        <f t="shared" si="14"/>
        <v>0</v>
      </c>
      <c r="Z50" s="30">
        <f t="shared" si="14"/>
        <v>1</v>
      </c>
      <c r="AA50" s="31">
        <f t="shared" si="14"/>
        <v>0</v>
      </c>
    </row>
    <row r="51" spans="1:27" x14ac:dyDescent="0.25">
      <c r="A51" s="27"/>
      <c r="B51" t="s">
        <v>239</v>
      </c>
      <c r="C51" t="s">
        <v>240</v>
      </c>
      <c r="D51" t="s">
        <v>241</v>
      </c>
      <c r="E51" t="s">
        <v>242</v>
      </c>
      <c r="F51" t="s">
        <v>243</v>
      </c>
    </row>
    <row r="52" spans="1:27" ht="15.75" thickBot="1" x14ac:dyDescent="0.3">
      <c r="A52" s="28"/>
      <c r="B52" s="29">
        <f>QUARTILE($B$13:$AA$13,1)</f>
        <v>9.2055493803961816</v>
      </c>
      <c r="C52" s="29">
        <f>QUARTILE($B$13:$AA$13,3)</f>
        <v>12.348580754004681</v>
      </c>
      <c r="D52" s="29">
        <f>$C52-$B52</f>
        <v>3.1430313736084994</v>
      </c>
      <c r="E52" s="29">
        <f>$B52-1.5*$D52</f>
        <v>4.4910023199834326</v>
      </c>
      <c r="F52" s="29">
        <f>$C52+1.5*$D52</f>
        <v>17.063127814417431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27" x14ac:dyDescent="0.25">
      <c r="A53" s="25">
        <f>$A$14</f>
        <v>600</v>
      </c>
      <c r="B53" s="30">
        <f t="shared" ref="B53:AA53" si="15">IF(OR(B$14&gt;$F55,B$14&lt;$E55),1,0)</f>
        <v>1</v>
      </c>
      <c r="C53" s="30">
        <f t="shared" si="15"/>
        <v>1</v>
      </c>
      <c r="D53" s="30">
        <f t="shared" si="15"/>
        <v>1</v>
      </c>
      <c r="E53" s="31">
        <f t="shared" si="15"/>
        <v>0</v>
      </c>
      <c r="F53" s="31">
        <f t="shared" si="15"/>
        <v>0</v>
      </c>
      <c r="G53" s="31">
        <f t="shared" si="15"/>
        <v>0</v>
      </c>
      <c r="H53" s="31">
        <f t="shared" si="15"/>
        <v>0</v>
      </c>
      <c r="I53" s="30">
        <f t="shared" si="15"/>
        <v>1</v>
      </c>
      <c r="J53" s="31">
        <f t="shared" si="15"/>
        <v>0</v>
      </c>
      <c r="K53" s="30">
        <f t="shared" si="15"/>
        <v>1</v>
      </c>
      <c r="L53" s="30">
        <f t="shared" si="15"/>
        <v>1</v>
      </c>
      <c r="M53" s="42">
        <f t="shared" si="15"/>
        <v>1</v>
      </c>
      <c r="N53" s="31">
        <f t="shared" si="15"/>
        <v>1</v>
      </c>
      <c r="O53" s="31">
        <f t="shared" si="15"/>
        <v>0</v>
      </c>
      <c r="P53" s="31">
        <f t="shared" si="15"/>
        <v>0</v>
      </c>
      <c r="Q53" s="31">
        <f t="shared" si="15"/>
        <v>0</v>
      </c>
      <c r="R53" s="31">
        <f t="shared" si="15"/>
        <v>0</v>
      </c>
      <c r="S53" s="31">
        <f t="shared" si="15"/>
        <v>0</v>
      </c>
      <c r="T53" s="31">
        <f t="shared" si="15"/>
        <v>0</v>
      </c>
      <c r="U53" s="30">
        <f t="shared" si="15"/>
        <v>1</v>
      </c>
      <c r="V53" s="31">
        <f t="shared" si="15"/>
        <v>0</v>
      </c>
      <c r="W53" s="31">
        <f t="shared" si="15"/>
        <v>0</v>
      </c>
      <c r="X53" s="30">
        <f t="shared" si="15"/>
        <v>1</v>
      </c>
      <c r="Y53" s="31">
        <f t="shared" si="15"/>
        <v>0</v>
      </c>
      <c r="Z53" s="30">
        <f t="shared" si="15"/>
        <v>1</v>
      </c>
      <c r="AA53" s="31">
        <f t="shared" si="15"/>
        <v>0</v>
      </c>
    </row>
    <row r="54" spans="1:27" x14ac:dyDescent="0.25">
      <c r="A54" s="27"/>
      <c r="B54" t="s">
        <v>239</v>
      </c>
      <c r="C54" t="s">
        <v>240</v>
      </c>
      <c r="D54" t="s">
        <v>241</v>
      </c>
      <c r="E54" t="s">
        <v>242</v>
      </c>
      <c r="F54" t="s">
        <v>243</v>
      </c>
    </row>
    <row r="55" spans="1:27" ht="15.75" thickBot="1" x14ac:dyDescent="0.3">
      <c r="A55" s="28"/>
      <c r="B55" s="29">
        <f>QUARTILE($B$14:$AA$14,1)</f>
        <v>9.6278318652902737</v>
      </c>
      <c r="C55" s="29">
        <f>QUARTILE($B$14:$AA$14,3)</f>
        <v>13.034779603116348</v>
      </c>
      <c r="D55" s="29">
        <f>$C55-$B55</f>
        <v>3.4069477378260746</v>
      </c>
      <c r="E55" s="29">
        <f>$B55-1.5*$D55</f>
        <v>4.5174102585511617</v>
      </c>
      <c r="F55" s="29">
        <f>$C55+1.5*$D55</f>
        <v>18.145201209855461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27" x14ac:dyDescent="0.25">
      <c r="A56" s="25">
        <f>$A$15</f>
        <v>700</v>
      </c>
      <c r="B56" s="30">
        <f t="shared" ref="B56:AA56" si="16">IF(OR(B$15&gt;$F58,B$15&lt;$E58),1,0)</f>
        <v>1</v>
      </c>
      <c r="C56" s="30">
        <f t="shared" si="16"/>
        <v>1</v>
      </c>
      <c r="D56" s="30">
        <f t="shared" si="16"/>
        <v>1</v>
      </c>
      <c r="E56" s="31">
        <f t="shared" si="16"/>
        <v>0</v>
      </c>
      <c r="F56" s="31">
        <f t="shared" si="16"/>
        <v>0</v>
      </c>
      <c r="G56" s="31">
        <f t="shared" si="16"/>
        <v>0</v>
      </c>
      <c r="H56" s="31">
        <f t="shared" si="16"/>
        <v>0</v>
      </c>
      <c r="I56" s="30">
        <f t="shared" si="16"/>
        <v>1</v>
      </c>
      <c r="J56" s="31">
        <f t="shared" si="16"/>
        <v>0</v>
      </c>
      <c r="K56" s="30">
        <f t="shared" si="16"/>
        <v>1</v>
      </c>
      <c r="L56" s="30">
        <f t="shared" si="16"/>
        <v>1</v>
      </c>
      <c r="M56" s="42">
        <f t="shared" si="16"/>
        <v>1</v>
      </c>
      <c r="N56" s="31">
        <f t="shared" si="16"/>
        <v>1</v>
      </c>
      <c r="O56" s="31">
        <f t="shared" si="16"/>
        <v>0</v>
      </c>
      <c r="P56" s="31">
        <f t="shared" si="16"/>
        <v>0</v>
      </c>
      <c r="Q56" s="31">
        <f t="shared" si="16"/>
        <v>0</v>
      </c>
      <c r="R56" s="31">
        <f t="shared" si="16"/>
        <v>0</v>
      </c>
      <c r="S56" s="31">
        <f t="shared" si="16"/>
        <v>0</v>
      </c>
      <c r="T56" s="31">
        <f t="shared" si="16"/>
        <v>0</v>
      </c>
      <c r="U56" s="30">
        <f t="shared" si="16"/>
        <v>1</v>
      </c>
      <c r="V56" s="31">
        <f t="shared" si="16"/>
        <v>0</v>
      </c>
      <c r="W56" s="31">
        <f t="shared" si="16"/>
        <v>0</v>
      </c>
      <c r="X56" s="30">
        <f t="shared" si="16"/>
        <v>1</v>
      </c>
      <c r="Y56" s="31">
        <f t="shared" si="16"/>
        <v>0</v>
      </c>
      <c r="Z56" s="30">
        <f t="shared" si="16"/>
        <v>1</v>
      </c>
      <c r="AA56" s="31">
        <f t="shared" si="16"/>
        <v>0</v>
      </c>
    </row>
    <row r="57" spans="1:27" x14ac:dyDescent="0.25">
      <c r="A57" s="27"/>
      <c r="B57" t="s">
        <v>239</v>
      </c>
      <c r="C57" t="s">
        <v>240</v>
      </c>
      <c r="D57" t="s">
        <v>241</v>
      </c>
      <c r="E57" t="s">
        <v>242</v>
      </c>
      <c r="F57" t="s">
        <v>243</v>
      </c>
    </row>
    <row r="58" spans="1:27" ht="15.75" thickBot="1" x14ac:dyDescent="0.3">
      <c r="A58" s="28"/>
      <c r="B58" s="29">
        <f>QUARTILE($B$15:$AA$15,1)</f>
        <v>9.9525837801214934</v>
      </c>
      <c r="C58" s="29">
        <f>QUARTILE($B$15:$AA$15,3)</f>
        <v>13.556246366911441</v>
      </c>
      <c r="D58" s="29">
        <f>$C58-$B58</f>
        <v>3.6036625867899481</v>
      </c>
      <c r="E58" s="29">
        <f>$B58-1.5*$D58</f>
        <v>4.5470898999365712</v>
      </c>
      <c r="F58" s="29">
        <f>$C58+1.5*$D58</f>
        <v>18.961740247096365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27" x14ac:dyDescent="0.25">
      <c r="A59" s="25">
        <f>$A$16</f>
        <v>800</v>
      </c>
      <c r="B59" s="30">
        <f t="shared" ref="B59:AA59" si="17">IF(OR(B$16&gt;$F61,B$16&lt;$E61),1,0)</f>
        <v>1</v>
      </c>
      <c r="C59" s="30">
        <f t="shared" si="17"/>
        <v>1</v>
      </c>
      <c r="D59" s="30">
        <f t="shared" si="17"/>
        <v>1</v>
      </c>
      <c r="E59" s="31">
        <f t="shared" si="17"/>
        <v>0</v>
      </c>
      <c r="F59" s="31">
        <f t="shared" si="17"/>
        <v>0</v>
      </c>
      <c r="G59" s="31">
        <f t="shared" si="17"/>
        <v>0</v>
      </c>
      <c r="H59" s="31">
        <f t="shared" si="17"/>
        <v>0</v>
      </c>
      <c r="I59" s="30">
        <f t="shared" si="17"/>
        <v>1</v>
      </c>
      <c r="J59" s="31">
        <f t="shared" si="17"/>
        <v>0</v>
      </c>
      <c r="K59" s="30">
        <f t="shared" si="17"/>
        <v>1</v>
      </c>
      <c r="L59" s="30">
        <f t="shared" si="17"/>
        <v>1</v>
      </c>
      <c r="M59" s="42">
        <f t="shared" si="17"/>
        <v>1</v>
      </c>
      <c r="N59" s="31">
        <f t="shared" si="17"/>
        <v>1</v>
      </c>
      <c r="O59" s="31">
        <f t="shared" si="17"/>
        <v>0</v>
      </c>
      <c r="P59" s="31">
        <f t="shared" si="17"/>
        <v>0</v>
      </c>
      <c r="Q59" s="31">
        <f t="shared" si="17"/>
        <v>0</v>
      </c>
      <c r="R59" s="31">
        <f t="shared" si="17"/>
        <v>0</v>
      </c>
      <c r="S59" s="42">
        <f t="shared" si="17"/>
        <v>0</v>
      </c>
      <c r="T59" s="31">
        <f t="shared" si="17"/>
        <v>0</v>
      </c>
      <c r="U59" s="30">
        <f t="shared" si="17"/>
        <v>1</v>
      </c>
      <c r="V59" s="31">
        <f t="shared" si="17"/>
        <v>0</v>
      </c>
      <c r="W59" s="31">
        <f t="shared" si="17"/>
        <v>0</v>
      </c>
      <c r="X59" s="30">
        <f t="shared" si="17"/>
        <v>1</v>
      </c>
      <c r="Y59" s="42">
        <f t="shared" si="17"/>
        <v>0</v>
      </c>
      <c r="Z59" s="30">
        <f t="shared" si="17"/>
        <v>1</v>
      </c>
      <c r="AA59" s="31">
        <f t="shared" si="17"/>
        <v>0</v>
      </c>
    </row>
    <row r="60" spans="1:27" x14ac:dyDescent="0.25">
      <c r="A60" s="27"/>
      <c r="B60" t="s">
        <v>239</v>
      </c>
      <c r="C60" t="s">
        <v>240</v>
      </c>
      <c r="D60" t="s">
        <v>241</v>
      </c>
      <c r="E60" t="s">
        <v>242</v>
      </c>
      <c r="F60" t="s">
        <v>243</v>
      </c>
    </row>
    <row r="61" spans="1:27" ht="15.75" thickBot="1" x14ac:dyDescent="0.3">
      <c r="A61" s="28"/>
      <c r="B61" s="29">
        <f>QUARTILE($B$16:$AA$16,1)</f>
        <v>10.209923524330598</v>
      </c>
      <c r="C61" s="29">
        <f>QUARTILE($B$16:$AA$16,3)</f>
        <v>13.963575796155455</v>
      </c>
      <c r="D61" s="29">
        <f>$C61-$B61</f>
        <v>3.7536522718248566</v>
      </c>
      <c r="E61" s="29">
        <f>$B61-1.5*$D61</f>
        <v>4.5794451165933134</v>
      </c>
      <c r="F61" s="29">
        <f>$C61+1.5*$D61</f>
        <v>19.594054203892739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27" x14ac:dyDescent="0.25">
      <c r="A62" s="25">
        <f>$A$17</f>
        <v>900</v>
      </c>
      <c r="B62" s="30">
        <f t="shared" ref="B62:AA62" si="18">IF(OR(B$17&gt;$F64,B$17&lt;$E64),1,0)</f>
        <v>1</v>
      </c>
      <c r="C62" s="30">
        <f t="shared" si="18"/>
        <v>1</v>
      </c>
      <c r="D62" s="30">
        <f t="shared" si="18"/>
        <v>1</v>
      </c>
      <c r="E62" s="31">
        <f t="shared" si="18"/>
        <v>0</v>
      </c>
      <c r="F62" s="31">
        <f t="shared" si="18"/>
        <v>0</v>
      </c>
      <c r="G62" s="31">
        <f t="shared" si="18"/>
        <v>0</v>
      </c>
      <c r="H62" s="31">
        <f t="shared" si="18"/>
        <v>0</v>
      </c>
      <c r="I62" s="30">
        <f t="shared" si="18"/>
        <v>1</v>
      </c>
      <c r="J62" s="31">
        <f t="shared" si="18"/>
        <v>0</v>
      </c>
      <c r="K62" s="30">
        <f t="shared" si="18"/>
        <v>1</v>
      </c>
      <c r="L62" s="30">
        <f t="shared" si="18"/>
        <v>1</v>
      </c>
      <c r="M62" s="42">
        <f t="shared" si="18"/>
        <v>1</v>
      </c>
      <c r="N62" s="31">
        <f t="shared" si="18"/>
        <v>1</v>
      </c>
      <c r="O62" s="31">
        <f t="shared" si="18"/>
        <v>0</v>
      </c>
      <c r="P62" s="31">
        <f t="shared" si="18"/>
        <v>0</v>
      </c>
      <c r="Q62" s="31">
        <f t="shared" si="18"/>
        <v>0</v>
      </c>
      <c r="R62" s="31">
        <f t="shared" si="18"/>
        <v>0</v>
      </c>
      <c r="S62" s="42">
        <f t="shared" si="18"/>
        <v>0</v>
      </c>
      <c r="T62" s="31">
        <f t="shared" si="18"/>
        <v>0</v>
      </c>
      <c r="U62" s="30">
        <f t="shared" si="18"/>
        <v>1</v>
      </c>
      <c r="V62" s="31">
        <f t="shared" si="18"/>
        <v>0</v>
      </c>
      <c r="W62" s="31">
        <f t="shared" si="18"/>
        <v>0</v>
      </c>
      <c r="X62" s="30">
        <f t="shared" si="18"/>
        <v>1</v>
      </c>
      <c r="Y62" s="42">
        <f t="shared" si="18"/>
        <v>0</v>
      </c>
      <c r="Z62" s="30">
        <f t="shared" si="18"/>
        <v>1</v>
      </c>
      <c r="AA62" s="31">
        <f t="shared" si="18"/>
        <v>0</v>
      </c>
    </row>
    <row r="63" spans="1:27" x14ac:dyDescent="0.25">
      <c r="A63" s="27"/>
      <c r="B63" t="s">
        <v>239</v>
      </c>
      <c r="C63" t="s">
        <v>240</v>
      </c>
      <c r="D63" t="s">
        <v>241</v>
      </c>
      <c r="E63" t="s">
        <v>242</v>
      </c>
      <c r="F63" t="s">
        <v>243</v>
      </c>
    </row>
    <row r="64" spans="1:27" ht="15.75" thickBot="1" x14ac:dyDescent="0.3">
      <c r="A64" s="28"/>
      <c r="B64" s="29">
        <f>QUARTILE($B$17:$AA$17,1)</f>
        <v>10.418760854796947</v>
      </c>
      <c r="C64" s="29">
        <f>QUARTILE($B$17:$AA$17,3)</f>
        <v>14.289089382457266</v>
      </c>
      <c r="D64" s="29">
        <f>$C64-$B64</f>
        <v>3.8703285276603197</v>
      </c>
      <c r="E64" s="29">
        <f>$B64-1.5*$D64</f>
        <v>4.6132680633064673</v>
      </c>
      <c r="F64" s="29">
        <f>$C64+1.5*$D64</f>
        <v>20.094582173947746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1:27" x14ac:dyDescent="0.25">
      <c r="A65" s="25">
        <f>$A$18</f>
        <v>1000</v>
      </c>
      <c r="B65" s="30">
        <f t="shared" ref="B65:AA65" si="19">IF(OR(B$18&gt;$F67,B$18&lt;$E67),1,0)</f>
        <v>1</v>
      </c>
      <c r="C65" s="30">
        <f t="shared" si="19"/>
        <v>1</v>
      </c>
      <c r="D65" s="30">
        <f t="shared" si="19"/>
        <v>1</v>
      </c>
      <c r="E65" s="42">
        <f t="shared" si="19"/>
        <v>0</v>
      </c>
      <c r="F65" s="31">
        <f t="shared" si="19"/>
        <v>0</v>
      </c>
      <c r="G65" s="31">
        <f t="shared" si="19"/>
        <v>0</v>
      </c>
      <c r="H65" s="31">
        <f t="shared" si="19"/>
        <v>0</v>
      </c>
      <c r="I65" s="30">
        <f t="shared" si="19"/>
        <v>1</v>
      </c>
      <c r="J65" s="31">
        <f t="shared" si="19"/>
        <v>0</v>
      </c>
      <c r="K65" s="30">
        <f t="shared" si="19"/>
        <v>1</v>
      </c>
      <c r="L65" s="30">
        <f t="shared" si="19"/>
        <v>1</v>
      </c>
      <c r="M65" s="42">
        <f t="shared" si="19"/>
        <v>1</v>
      </c>
      <c r="N65" s="31">
        <f t="shared" si="19"/>
        <v>1</v>
      </c>
      <c r="O65" s="31">
        <f t="shared" si="19"/>
        <v>0</v>
      </c>
      <c r="P65" s="31">
        <f t="shared" si="19"/>
        <v>0</v>
      </c>
      <c r="Q65" s="31">
        <f t="shared" si="19"/>
        <v>0</v>
      </c>
      <c r="R65" s="31">
        <f t="shared" si="19"/>
        <v>0</v>
      </c>
      <c r="S65" s="42">
        <f t="shared" si="19"/>
        <v>0</v>
      </c>
      <c r="T65" s="31">
        <f t="shared" si="19"/>
        <v>0</v>
      </c>
      <c r="U65" s="30">
        <f t="shared" si="19"/>
        <v>1</v>
      </c>
      <c r="V65" s="31">
        <f t="shared" si="19"/>
        <v>0</v>
      </c>
      <c r="W65" s="31">
        <f t="shared" si="19"/>
        <v>0</v>
      </c>
      <c r="X65" s="30">
        <f t="shared" si="19"/>
        <v>1</v>
      </c>
      <c r="Y65" s="42">
        <f t="shared" si="19"/>
        <v>0</v>
      </c>
      <c r="Z65" s="30">
        <f t="shared" si="19"/>
        <v>1</v>
      </c>
      <c r="AA65" s="31">
        <f t="shared" si="19"/>
        <v>0</v>
      </c>
    </row>
    <row r="66" spans="1:27" x14ac:dyDescent="0.25">
      <c r="A66" s="27"/>
      <c r="B66" t="s">
        <v>239</v>
      </c>
      <c r="C66" t="s">
        <v>240</v>
      </c>
      <c r="D66" t="s">
        <v>241</v>
      </c>
      <c r="E66" t="s">
        <v>242</v>
      </c>
      <c r="F66" t="s">
        <v>243</v>
      </c>
    </row>
    <row r="67" spans="1:27" ht="15.75" thickBot="1" x14ac:dyDescent="0.3">
      <c r="A67" s="28"/>
      <c r="B67" s="29">
        <f>QUARTILE($B$18:$AA$18,1)</f>
        <v>10.59155752765532</v>
      </c>
      <c r="C67" s="29">
        <f>QUARTILE($B$18:$AA$18,3)</f>
        <v>14.554247835189237</v>
      </c>
      <c r="D67" s="29">
        <f>$C67-$B67</f>
        <v>3.9626903075339168</v>
      </c>
      <c r="E67" s="29">
        <f>$B67-1.5*$D67</f>
        <v>4.647522066354445</v>
      </c>
      <c r="F67" s="29">
        <f>$C67+1.5*$D67</f>
        <v>20.498283296490111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1:27" x14ac:dyDescent="0.25">
      <c r="A68" s="25">
        <f>$A$19</f>
        <v>1500</v>
      </c>
      <c r="B68" s="30">
        <f t="shared" ref="B68:AA68" si="20">IF(OR(B$19&gt;$F70,B$19&lt;$E70),1,0)</f>
        <v>1</v>
      </c>
      <c r="C68" s="30">
        <f t="shared" si="20"/>
        <v>1</v>
      </c>
      <c r="D68" s="30">
        <f t="shared" si="20"/>
        <v>1</v>
      </c>
      <c r="E68" s="42">
        <f t="shared" si="20"/>
        <v>0</v>
      </c>
      <c r="F68" s="31">
        <f t="shared" si="20"/>
        <v>0</v>
      </c>
      <c r="G68" s="30">
        <f t="shared" si="20"/>
        <v>1</v>
      </c>
      <c r="H68" s="31">
        <f t="shared" si="20"/>
        <v>0</v>
      </c>
      <c r="I68" s="30">
        <f t="shared" si="20"/>
        <v>1</v>
      </c>
      <c r="J68" s="31">
        <f t="shared" si="20"/>
        <v>0</v>
      </c>
      <c r="K68" s="30">
        <f t="shared" si="20"/>
        <v>1</v>
      </c>
      <c r="L68" s="30">
        <f t="shared" si="20"/>
        <v>1</v>
      </c>
      <c r="M68" s="30">
        <f t="shared" si="20"/>
        <v>1</v>
      </c>
      <c r="N68" s="31">
        <f t="shared" si="20"/>
        <v>1</v>
      </c>
      <c r="O68" s="30">
        <f t="shared" si="20"/>
        <v>1</v>
      </c>
      <c r="P68" s="31">
        <f t="shared" si="20"/>
        <v>0</v>
      </c>
      <c r="Q68" s="31">
        <f t="shared" si="20"/>
        <v>0</v>
      </c>
      <c r="R68" s="31">
        <f t="shared" si="20"/>
        <v>0</v>
      </c>
      <c r="S68" s="42">
        <f t="shared" si="20"/>
        <v>0</v>
      </c>
      <c r="T68" s="26">
        <f t="shared" si="20"/>
        <v>0</v>
      </c>
      <c r="U68" s="30">
        <f t="shared" si="20"/>
        <v>1</v>
      </c>
      <c r="V68" s="30">
        <f t="shared" si="20"/>
        <v>1</v>
      </c>
      <c r="W68" s="31">
        <f t="shared" si="20"/>
        <v>0</v>
      </c>
      <c r="X68" s="30">
        <f t="shared" si="20"/>
        <v>1</v>
      </c>
      <c r="Y68" s="42">
        <f t="shared" si="20"/>
        <v>0</v>
      </c>
      <c r="Z68" s="30">
        <f t="shared" si="20"/>
        <v>1</v>
      </c>
      <c r="AA68" s="30">
        <f t="shared" si="20"/>
        <v>1</v>
      </c>
    </row>
    <row r="69" spans="1:27" x14ac:dyDescent="0.25">
      <c r="A69" s="27"/>
      <c r="B69" t="s">
        <v>239</v>
      </c>
      <c r="C69" t="s">
        <v>240</v>
      </c>
      <c r="D69" t="s">
        <v>241</v>
      </c>
      <c r="E69" t="s">
        <v>242</v>
      </c>
      <c r="F69" t="s">
        <v>243</v>
      </c>
    </row>
    <row r="70" spans="1:27" ht="15.75" thickBot="1" x14ac:dyDescent="0.3">
      <c r="A70" s="28"/>
      <c r="B70" s="29">
        <f>QUARTILE($B$19:$AA$19,1)</f>
        <v>10.958826301399899</v>
      </c>
      <c r="C70" s="29">
        <f>QUARTILE($B$19:$AA$19,3)</f>
        <v>15.82330568251929</v>
      </c>
      <c r="D70" s="29">
        <f>$C70-$B70</f>
        <v>4.8644793811193914</v>
      </c>
      <c r="E70" s="29">
        <f>$B70-1.5*$D70</f>
        <v>3.6621072297208119</v>
      </c>
      <c r="F70" s="29">
        <f>$C70+1.5*$D70</f>
        <v>23.120024754198376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1:27" x14ac:dyDescent="0.25">
      <c r="A71" s="25">
        <f>$A$20</f>
        <v>2000</v>
      </c>
      <c r="B71" s="30">
        <f t="shared" ref="B71:AA71" si="21">IF(OR(B$20&gt;$F73,B$20&lt;$E73),1,0)</f>
        <v>0</v>
      </c>
      <c r="C71" s="30">
        <f t="shared" si="21"/>
        <v>0</v>
      </c>
      <c r="D71" s="30">
        <f t="shared" si="21"/>
        <v>0</v>
      </c>
      <c r="E71" s="26">
        <f t="shared" si="21"/>
        <v>0</v>
      </c>
      <c r="F71" s="26">
        <f t="shared" si="21"/>
        <v>0</v>
      </c>
      <c r="G71" s="30">
        <f t="shared" si="21"/>
        <v>0</v>
      </c>
      <c r="H71" s="30">
        <f t="shared" si="21"/>
        <v>0</v>
      </c>
      <c r="I71" s="30">
        <f t="shared" si="21"/>
        <v>0</v>
      </c>
      <c r="J71" s="31">
        <f t="shared" si="21"/>
        <v>0</v>
      </c>
      <c r="K71" s="30">
        <f t="shared" si="21"/>
        <v>0</v>
      </c>
      <c r="L71" s="30">
        <f t="shared" si="21"/>
        <v>0</v>
      </c>
      <c r="M71" s="30">
        <f t="shared" si="21"/>
        <v>0</v>
      </c>
      <c r="N71" s="30">
        <f t="shared" si="21"/>
        <v>0</v>
      </c>
      <c r="O71" s="30">
        <f t="shared" si="21"/>
        <v>0</v>
      </c>
      <c r="P71" s="30">
        <f t="shared" si="21"/>
        <v>0</v>
      </c>
      <c r="Q71" s="30">
        <f t="shared" si="21"/>
        <v>0</v>
      </c>
      <c r="R71" s="26">
        <f t="shared" si="21"/>
        <v>0</v>
      </c>
      <c r="S71" s="42">
        <f t="shared" si="21"/>
        <v>0</v>
      </c>
      <c r="T71" s="31">
        <f t="shared" si="21"/>
        <v>0</v>
      </c>
      <c r="U71" s="30">
        <f t="shared" si="21"/>
        <v>0</v>
      </c>
      <c r="V71" s="30">
        <f t="shared" si="21"/>
        <v>0</v>
      </c>
      <c r="W71" s="31">
        <f t="shared" si="21"/>
        <v>0</v>
      </c>
      <c r="X71" s="30">
        <f t="shared" si="21"/>
        <v>0</v>
      </c>
      <c r="Y71" s="42">
        <f t="shared" si="21"/>
        <v>0</v>
      </c>
      <c r="Z71" s="30">
        <f t="shared" si="21"/>
        <v>0</v>
      </c>
      <c r="AA71" s="30">
        <f t="shared" si="21"/>
        <v>0</v>
      </c>
    </row>
    <row r="72" spans="1:27" x14ac:dyDescent="0.25">
      <c r="A72" s="27"/>
      <c r="B72" t="s">
        <v>239</v>
      </c>
      <c r="C72" t="s">
        <v>240</v>
      </c>
      <c r="D72" t="s">
        <v>241</v>
      </c>
      <c r="E72" t="s">
        <v>242</v>
      </c>
      <c r="F72" t="s">
        <v>243</v>
      </c>
    </row>
    <row r="73" spans="1:27" ht="15.75" thickBot="1" x14ac:dyDescent="0.3">
      <c r="A73" s="28"/>
      <c r="B73" s="29">
        <f>QUARTILE($B$20:$AA$20,1)</f>
        <v>10.151646977143118</v>
      </c>
      <c r="C73" s="29">
        <f>QUARTILE($B$20:$AA$20,3)</f>
        <v>18.198034032146619</v>
      </c>
      <c r="D73" s="29">
        <f>$C73-$B73</f>
        <v>8.0463870550035015</v>
      </c>
      <c r="E73" s="29">
        <f>$B73-1.5*$D73</f>
        <v>-1.9179336053621352</v>
      </c>
      <c r="F73" s="29">
        <f>$C73+1.5*$D73</f>
        <v>30.267614614651873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27" x14ac:dyDescent="0.25">
      <c r="A74" s="25">
        <v>3000</v>
      </c>
      <c r="B74" s="30">
        <f t="shared" ref="B74:AA74" si="22">IF(OR(B$20&gt;$F76,B$20&lt;$E76),1,0)</f>
        <v>1</v>
      </c>
      <c r="C74" s="30">
        <f t="shared" si="22"/>
        <v>1</v>
      </c>
      <c r="D74" s="30">
        <f t="shared" si="22"/>
        <v>1</v>
      </c>
      <c r="E74" s="30">
        <f t="shared" si="22"/>
        <v>0</v>
      </c>
      <c r="F74" s="30">
        <f t="shared" si="22"/>
        <v>0</v>
      </c>
      <c r="G74" s="30">
        <f t="shared" si="22"/>
        <v>1</v>
      </c>
      <c r="H74" s="30">
        <f t="shared" si="22"/>
        <v>1</v>
      </c>
      <c r="I74" s="30">
        <f t="shared" si="22"/>
        <v>1</v>
      </c>
      <c r="J74" s="30">
        <f t="shared" si="22"/>
        <v>0</v>
      </c>
      <c r="K74" s="30">
        <f t="shared" si="22"/>
        <v>1</v>
      </c>
      <c r="L74" s="30">
        <f t="shared" si="22"/>
        <v>1</v>
      </c>
      <c r="M74" s="30">
        <f t="shared" si="22"/>
        <v>1</v>
      </c>
      <c r="N74" s="30">
        <f t="shared" si="22"/>
        <v>1</v>
      </c>
      <c r="O74" s="30">
        <f t="shared" si="22"/>
        <v>1</v>
      </c>
      <c r="P74" s="30">
        <f t="shared" si="22"/>
        <v>1</v>
      </c>
      <c r="Q74" s="30">
        <f t="shared" si="22"/>
        <v>1</v>
      </c>
      <c r="R74" s="31">
        <f t="shared" si="22"/>
        <v>0</v>
      </c>
      <c r="S74" s="42">
        <f t="shared" si="22"/>
        <v>0</v>
      </c>
      <c r="T74" s="31">
        <f t="shared" si="22"/>
        <v>0</v>
      </c>
      <c r="U74" s="30">
        <f t="shared" si="22"/>
        <v>1</v>
      </c>
      <c r="V74" s="30">
        <f t="shared" si="22"/>
        <v>1</v>
      </c>
      <c r="W74" s="30">
        <f t="shared" si="22"/>
        <v>1</v>
      </c>
      <c r="X74" s="30">
        <f t="shared" si="22"/>
        <v>1</v>
      </c>
      <c r="Y74" s="30">
        <f t="shared" si="22"/>
        <v>0</v>
      </c>
      <c r="Z74" s="30">
        <f t="shared" si="22"/>
        <v>1</v>
      </c>
      <c r="AA74" s="30">
        <f t="shared" si="22"/>
        <v>1</v>
      </c>
    </row>
    <row r="75" spans="1:27" x14ac:dyDescent="0.25">
      <c r="A75" s="27"/>
      <c r="B75" t="s">
        <v>239</v>
      </c>
      <c r="C75" t="s">
        <v>240</v>
      </c>
      <c r="D75" t="s">
        <v>241</v>
      </c>
      <c r="E75" t="s">
        <v>242</v>
      </c>
      <c r="F75" t="s">
        <v>243</v>
      </c>
    </row>
    <row r="76" spans="1:27" ht="15.75" thickBot="1" x14ac:dyDescent="0.3">
      <c r="A76" s="28"/>
      <c r="B76" s="29">
        <f>QUARTILE($B$21:$AA$21,1)</f>
        <v>13.807347941388771</v>
      </c>
      <c r="C76" s="29">
        <f>QUARTILE($B$21:$AA$21,3)</f>
        <v>16.937499026939054</v>
      </c>
      <c r="D76" s="29">
        <f>$C76-$B76</f>
        <v>3.130151085550283</v>
      </c>
      <c r="E76" s="29">
        <f>$B76-1.5*$D76</f>
        <v>9.1121213130633478</v>
      </c>
      <c r="F76" s="29">
        <f>$C76+1.5*$D76</f>
        <v>21.63272565526448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27" x14ac:dyDescent="0.25">
      <c r="A77" s="25">
        <v>4000</v>
      </c>
      <c r="B77" s="30">
        <f t="shared" ref="B77:AA77" si="23">IF(OR(B$22&gt;$F79,B$22&lt;$E79),1,0)</f>
        <v>1</v>
      </c>
      <c r="C77" s="30">
        <f t="shared" si="23"/>
        <v>1</v>
      </c>
      <c r="D77" s="30">
        <f t="shared" si="23"/>
        <v>1</v>
      </c>
      <c r="E77" s="30">
        <f t="shared" si="23"/>
        <v>1</v>
      </c>
      <c r="F77" s="30">
        <f t="shared" si="23"/>
        <v>1</v>
      </c>
      <c r="G77" s="30">
        <f t="shared" si="23"/>
        <v>1</v>
      </c>
      <c r="H77" s="30">
        <f t="shared" si="23"/>
        <v>1</v>
      </c>
      <c r="I77" s="30">
        <f t="shared" si="23"/>
        <v>1</v>
      </c>
      <c r="J77" s="30">
        <f t="shared" si="23"/>
        <v>1</v>
      </c>
      <c r="K77" s="30">
        <f t="shared" si="23"/>
        <v>1</v>
      </c>
      <c r="L77" s="30">
        <f t="shared" si="23"/>
        <v>1</v>
      </c>
      <c r="M77" s="30">
        <f t="shared" si="23"/>
        <v>1</v>
      </c>
      <c r="N77" s="30">
        <f t="shared" si="23"/>
        <v>1</v>
      </c>
      <c r="O77" s="30">
        <f t="shared" si="23"/>
        <v>1</v>
      </c>
      <c r="P77" s="30">
        <f t="shared" si="23"/>
        <v>1</v>
      </c>
      <c r="Q77" s="30">
        <f t="shared" si="23"/>
        <v>1</v>
      </c>
      <c r="R77" s="42">
        <f t="shared" si="23"/>
        <v>0</v>
      </c>
      <c r="S77" s="42">
        <f t="shared" si="23"/>
        <v>0</v>
      </c>
      <c r="T77" s="31">
        <f t="shared" si="23"/>
        <v>0</v>
      </c>
      <c r="U77" s="30">
        <f t="shared" si="23"/>
        <v>1</v>
      </c>
      <c r="V77" s="30">
        <f t="shared" si="23"/>
        <v>1</v>
      </c>
      <c r="W77" s="30">
        <f t="shared" si="23"/>
        <v>1</v>
      </c>
      <c r="X77" s="30">
        <f t="shared" si="23"/>
        <v>1</v>
      </c>
      <c r="Y77" s="30">
        <f t="shared" si="23"/>
        <v>1</v>
      </c>
      <c r="Z77" s="30">
        <f t="shared" si="23"/>
        <v>1</v>
      </c>
      <c r="AA77" s="30">
        <f t="shared" si="23"/>
        <v>1</v>
      </c>
    </row>
    <row r="78" spans="1:27" x14ac:dyDescent="0.25">
      <c r="A78" s="27"/>
      <c r="B78" t="s">
        <v>239</v>
      </c>
      <c r="C78" t="s">
        <v>240</v>
      </c>
      <c r="D78" t="s">
        <v>241</v>
      </c>
      <c r="E78" t="s">
        <v>242</v>
      </c>
      <c r="F78" t="s">
        <v>243</v>
      </c>
    </row>
    <row r="79" spans="1:27" ht="15.75" thickBot="1" x14ac:dyDescent="0.3">
      <c r="A79" s="28"/>
      <c r="B79" s="29">
        <f>QUARTILE($B$22:$AA$22,1)</f>
        <v>14.024912786962435</v>
      </c>
      <c r="C79" s="29">
        <f>QUARTILE($B$22:$AA$22,3)</f>
        <v>17.219908781574972</v>
      </c>
      <c r="D79" s="29">
        <f>$C79-$B79</f>
        <v>3.1949959946125368</v>
      </c>
      <c r="E79" s="29">
        <f>$B79-1.5*$D79</f>
        <v>9.2324187950436301</v>
      </c>
      <c r="F79" s="29">
        <f>$C79+1.5*$D79</f>
        <v>22.012402773493775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4D65-5854-4AD2-A3B0-8804DDF198FC}">
  <dimension ref="A1:P30"/>
  <sheetViews>
    <sheetView workbookViewId="0">
      <selection activeCell="P4" sqref="P4"/>
    </sheetView>
  </sheetViews>
  <sheetFormatPr defaultColWidth="8.85546875" defaultRowHeight="15" x14ac:dyDescent="0.25"/>
  <cols>
    <col min="1" max="1" width="14.140625" customWidth="1"/>
    <col min="2" max="2" width="14.28515625" customWidth="1"/>
    <col min="3" max="3" width="11.85546875" customWidth="1"/>
    <col min="4" max="4" width="18.42578125" customWidth="1"/>
    <col min="8" max="8" width="14.42578125" customWidth="1"/>
    <col min="9" max="9" width="12.42578125" customWidth="1"/>
    <col min="10" max="10" width="17.85546875" customWidth="1"/>
    <col min="15" max="15" width="13.855468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SUM(L5:L30)</f>
        <v>3.7551789458715095</v>
      </c>
      <c r="N2">
        <v>21.544728760504249</v>
      </c>
      <c r="O2">
        <v>4.0397141713750563E-3</v>
      </c>
      <c r="P2">
        <v>1.0093920869791482</v>
      </c>
    </row>
    <row r="3" spans="1:16" x14ac:dyDescent="0.25">
      <c r="A3" t="s">
        <v>21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7.46E-2</v>
      </c>
      <c r="B4">
        <f>A4*100</f>
        <v>7.46</v>
      </c>
      <c r="C4">
        <v>1.1654</v>
      </c>
      <c r="D4">
        <f>C4*'Isotherm list'!$G$4/'Isotherm list'!$G$40</f>
        <v>1.4355609090909089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9.9599999999999994E-2</v>
      </c>
      <c r="B5">
        <f t="shared" ref="B5:B29" si="0">A5*100</f>
        <v>9.9599999999999991</v>
      </c>
      <c r="C5">
        <v>1.4541999999999999</v>
      </c>
      <c r="D5">
        <f>C5*'Isotherm list'!$G$4/'Isotherm list'!$G$40</f>
        <v>1.7913099999999997</v>
      </c>
      <c r="H5">
        <v>7.46</v>
      </c>
      <c r="I5">
        <v>1.1654</v>
      </c>
      <c r="J5">
        <v>1.4355609090909089</v>
      </c>
      <c r="K5">
        <f>($N$2*H5)/(((1/$O$2)+H5^$P$2)^(1/$P$2))</f>
        <v>0.66326675072586561</v>
      </c>
      <c r="L5">
        <f>(K5-J5)^2</f>
        <v>0.59643826704477065</v>
      </c>
      <c r="N5">
        <v>10</v>
      </c>
      <c r="O5">
        <f>($N$2*N5)/(((1/$O$2)+N5^$P$2)^(1/$P$2))</f>
        <v>0.8801560200537758</v>
      </c>
    </row>
    <row r="6" spans="1:16" x14ac:dyDescent="0.25">
      <c r="A6">
        <v>0.14960000000000001</v>
      </c>
      <c r="B6">
        <f t="shared" si="0"/>
        <v>14.96</v>
      </c>
      <c r="C6">
        <v>1.7928999999999999</v>
      </c>
      <c r="D6">
        <f>C6*'Isotherm list'!$G$4/'Isotherm list'!$G$40</f>
        <v>2.2085268181818178</v>
      </c>
      <c r="H6">
        <v>9.9599999999999991</v>
      </c>
      <c r="I6">
        <v>1.4541999999999999</v>
      </c>
      <c r="J6">
        <v>1.7913099999999997</v>
      </c>
      <c r="K6">
        <f t="shared" ref="K6:K30" si="1">($N$2*H6)/(((1/$O$2)+H6^$P$2)^(1/$P$2))</f>
        <v>0.87677442807858452</v>
      </c>
      <c r="L6">
        <f t="shared" ref="L6:L30" si="2">(K6-J6)^2</f>
        <v>0.83637531230963003</v>
      </c>
      <c r="N6">
        <v>30</v>
      </c>
      <c r="O6">
        <f t="shared" ref="O6:O20" si="3">($N$2*N6)/(((1/$O$2)+N6^$P$2)^(1/$P$2))</f>
        <v>2.4454603240177391</v>
      </c>
    </row>
    <row r="7" spans="1:16" x14ac:dyDescent="0.25">
      <c r="A7">
        <v>0.19969999999999999</v>
      </c>
      <c r="B7">
        <f t="shared" si="0"/>
        <v>19.97</v>
      </c>
      <c r="C7">
        <v>2.012</v>
      </c>
      <c r="D7">
        <f>C7*'Isotherm list'!$G$4/'Isotherm list'!$G$40</f>
        <v>2.4784181818181819</v>
      </c>
      <c r="H7">
        <v>14.96</v>
      </c>
      <c r="I7">
        <v>1.7928999999999999</v>
      </c>
      <c r="J7">
        <v>2.2085268181818178</v>
      </c>
      <c r="K7">
        <f t="shared" si="1"/>
        <v>1.2912737117497715</v>
      </c>
      <c r="L7">
        <f t="shared" si="2"/>
        <v>0.84135326125923904</v>
      </c>
      <c r="N7">
        <v>50</v>
      </c>
      <c r="O7">
        <f t="shared" si="3"/>
        <v>3.793853525693152</v>
      </c>
    </row>
    <row r="8" spans="1:16" x14ac:dyDescent="0.25">
      <c r="A8">
        <v>0.26240000000000002</v>
      </c>
      <c r="B8">
        <f t="shared" si="0"/>
        <v>26.240000000000002</v>
      </c>
      <c r="C8">
        <v>2.2410999999999999</v>
      </c>
      <c r="D8">
        <f>C8*'Isotherm list'!$G$4/'Isotherm list'!$G$40</f>
        <v>2.7606277272727269</v>
      </c>
      <c r="H8">
        <v>19.97</v>
      </c>
      <c r="I8">
        <v>2.012</v>
      </c>
      <c r="J8">
        <v>2.4784181818181819</v>
      </c>
      <c r="K8">
        <f t="shared" si="1"/>
        <v>1.6906199866886067</v>
      </c>
      <c r="L8">
        <f t="shared" si="2"/>
        <v>0.62062599624941617</v>
      </c>
      <c r="N8">
        <v>70</v>
      </c>
      <c r="O8">
        <f t="shared" si="3"/>
        <v>4.9667483011544151</v>
      </c>
    </row>
    <row r="9" spans="1:16" x14ac:dyDescent="0.25">
      <c r="A9">
        <v>0.37530000000000002</v>
      </c>
      <c r="B9">
        <f t="shared" si="0"/>
        <v>37.53</v>
      </c>
      <c r="C9">
        <v>2.5101</v>
      </c>
      <c r="D9">
        <f>C9*'Isotherm list'!$G$4/'Isotherm list'!$G$40</f>
        <v>3.0919868181818178</v>
      </c>
      <c r="H9">
        <v>26.240000000000002</v>
      </c>
      <c r="I9">
        <v>2.2410999999999999</v>
      </c>
      <c r="J9">
        <v>2.7606277272727269</v>
      </c>
      <c r="K9">
        <f t="shared" si="1"/>
        <v>2.1691807993678989</v>
      </c>
      <c r="L9">
        <f t="shared" si="2"/>
        <v>0.34980946852805883</v>
      </c>
      <c r="N9">
        <v>100</v>
      </c>
      <c r="O9">
        <f t="shared" si="3"/>
        <v>6.464562765852822</v>
      </c>
    </row>
    <row r="10" spans="1:16" x14ac:dyDescent="0.25">
      <c r="A10">
        <v>0.50070000000000003</v>
      </c>
      <c r="B10">
        <f t="shared" si="0"/>
        <v>50.07</v>
      </c>
      <c r="C10">
        <v>2.9384000000000001</v>
      </c>
      <c r="D10">
        <f>C10*'Isotherm list'!$G$4/'Isotherm list'!$G$40</f>
        <v>3.6195745454545456</v>
      </c>
      <c r="H10">
        <v>37.53</v>
      </c>
      <c r="I10">
        <v>2.5101</v>
      </c>
      <c r="J10">
        <v>3.0919868181818178</v>
      </c>
      <c r="K10">
        <f t="shared" si="1"/>
        <v>2.9761164584359654</v>
      </c>
      <c r="L10">
        <f t="shared" si="2"/>
        <v>1.3425940267633243E-2</v>
      </c>
      <c r="N10">
        <v>200</v>
      </c>
      <c r="O10">
        <f t="shared" si="3"/>
        <v>9.9655735317464025</v>
      </c>
    </row>
    <row r="11" spans="1:16" x14ac:dyDescent="0.25">
      <c r="A11">
        <v>0.56330000000000002</v>
      </c>
      <c r="B11">
        <f t="shared" si="0"/>
        <v>56.330000000000005</v>
      </c>
      <c r="C11">
        <v>3.2572000000000001</v>
      </c>
      <c r="D11">
        <f>C11*'Isotherm list'!$G$4/'Isotherm list'!$G$40</f>
        <v>4.0122781818181812</v>
      </c>
      <c r="H11">
        <v>50.07</v>
      </c>
      <c r="I11">
        <v>2.9384000000000001</v>
      </c>
      <c r="J11">
        <v>3.6195745454545456</v>
      </c>
      <c r="K11">
        <f t="shared" si="1"/>
        <v>3.7982436893644045</v>
      </c>
      <c r="L11">
        <f t="shared" si="2"/>
        <v>3.1922662985481867E-2</v>
      </c>
      <c r="N11">
        <v>300</v>
      </c>
      <c r="O11">
        <f t="shared" si="3"/>
        <v>12.154681896617939</v>
      </c>
    </row>
    <row r="12" spans="1:16" x14ac:dyDescent="0.25">
      <c r="A12">
        <v>0.61329999999999996</v>
      </c>
      <c r="B12">
        <f t="shared" si="0"/>
        <v>61.33</v>
      </c>
      <c r="C12">
        <v>3.5659999999999998</v>
      </c>
      <c r="D12">
        <f>C12*'Isotherm list'!$G$4/'Isotherm list'!$G$40</f>
        <v>4.3926636363636353</v>
      </c>
      <c r="H12">
        <v>56.330000000000005</v>
      </c>
      <c r="I12">
        <v>3.2572000000000001</v>
      </c>
      <c r="J12">
        <v>4.0122781818181812</v>
      </c>
      <c r="K12">
        <f t="shared" si="1"/>
        <v>4.1823820722949128</v>
      </c>
      <c r="L12">
        <f t="shared" si="2"/>
        <v>2.8935333555319891E-2</v>
      </c>
      <c r="N12">
        <v>400</v>
      </c>
      <c r="O12">
        <f t="shared" si="3"/>
        <v>13.651328030497737</v>
      </c>
    </row>
    <row r="13" spans="1:16" x14ac:dyDescent="0.25">
      <c r="A13">
        <v>0.6885</v>
      </c>
      <c r="B13">
        <f t="shared" si="0"/>
        <v>68.849999999999994</v>
      </c>
      <c r="C13">
        <v>3.8449</v>
      </c>
      <c r="D13">
        <f>C13*'Isotherm list'!$G$4/'Isotherm list'!$G$40</f>
        <v>4.7362177272727264</v>
      </c>
      <c r="H13">
        <v>61.33</v>
      </c>
      <c r="I13">
        <v>3.5659999999999998</v>
      </c>
      <c r="J13">
        <v>4.3926636363636353</v>
      </c>
      <c r="K13">
        <f t="shared" si="1"/>
        <v>4.4776210731909982</v>
      </c>
      <c r="L13">
        <f t="shared" si="2"/>
        <v>7.2177660722753572E-3</v>
      </c>
      <c r="N13">
        <v>500</v>
      </c>
      <c r="O13">
        <f t="shared" si="3"/>
        <v>14.738566184138339</v>
      </c>
    </row>
    <row r="14" spans="1:16" x14ac:dyDescent="0.25">
      <c r="A14">
        <v>0.75119999999999998</v>
      </c>
      <c r="B14">
        <f t="shared" si="0"/>
        <v>75.12</v>
      </c>
      <c r="C14">
        <v>4.0938999999999997</v>
      </c>
      <c r="D14">
        <f>C14*'Isotherm list'!$G$4/'Isotherm list'!$G$40</f>
        <v>5.0429404545454535</v>
      </c>
      <c r="H14">
        <v>68.849999999999994</v>
      </c>
      <c r="I14">
        <v>3.8449</v>
      </c>
      <c r="J14">
        <v>4.7362177272727264</v>
      </c>
      <c r="K14">
        <f t="shared" si="1"/>
        <v>4.9034673942686009</v>
      </c>
      <c r="L14">
        <f t="shared" si="2"/>
        <v>2.7972451110230917E-2</v>
      </c>
      <c r="N14">
        <v>600</v>
      </c>
      <c r="O14">
        <f t="shared" si="3"/>
        <v>15.563866154543229</v>
      </c>
    </row>
    <row r="15" spans="1:16" x14ac:dyDescent="0.25">
      <c r="A15">
        <v>0.80130000000000001</v>
      </c>
      <c r="B15">
        <f t="shared" si="0"/>
        <v>80.13</v>
      </c>
      <c r="C15">
        <v>4.3131000000000004</v>
      </c>
      <c r="D15">
        <f>C15*'Isotherm list'!$G$4/'Isotherm list'!$G$40</f>
        <v>5.3129550000000005</v>
      </c>
      <c r="H15">
        <v>75.12</v>
      </c>
      <c r="I15">
        <v>4.0938999999999997</v>
      </c>
      <c r="J15">
        <v>5.0429404545454535</v>
      </c>
      <c r="K15">
        <f t="shared" si="1"/>
        <v>5.2428148554614662</v>
      </c>
      <c r="L15">
        <f t="shared" si="2"/>
        <v>3.9949776141534984E-2</v>
      </c>
      <c r="N15">
        <v>700</v>
      </c>
      <c r="O15">
        <f t="shared" si="3"/>
        <v>16.211542687488276</v>
      </c>
    </row>
    <row r="16" spans="1:16" x14ac:dyDescent="0.25">
      <c r="A16">
        <v>1.0395000000000001</v>
      </c>
      <c r="B16">
        <f t="shared" si="0"/>
        <v>103.95</v>
      </c>
      <c r="C16">
        <v>5.1597999999999997</v>
      </c>
      <c r="D16">
        <f>C16*'Isotherm list'!$G$4/'Isotherm list'!$G$40</f>
        <v>6.3559354545454534</v>
      </c>
      <c r="H16">
        <v>80.13</v>
      </c>
      <c r="I16">
        <v>4.3131000000000004</v>
      </c>
      <c r="J16">
        <v>5.3129550000000005</v>
      </c>
      <c r="K16">
        <f t="shared" si="1"/>
        <v>5.5043007791907792</v>
      </c>
      <c r="L16">
        <f t="shared" si="2"/>
        <v>3.6613207214126225E-2</v>
      </c>
      <c r="N16">
        <v>800</v>
      </c>
      <c r="O16">
        <f t="shared" si="3"/>
        <v>16.733268040368792</v>
      </c>
    </row>
    <row r="17" spans="1:15" x14ac:dyDescent="0.25">
      <c r="A17">
        <v>1.3027</v>
      </c>
      <c r="B17">
        <f t="shared" si="0"/>
        <v>130.27000000000001</v>
      </c>
      <c r="C17">
        <v>6.1260000000000003</v>
      </c>
      <c r="D17">
        <f>C17*'Isotherm list'!$G$4/'Isotherm list'!$G$40</f>
        <v>7.5461181818181817</v>
      </c>
      <c r="H17">
        <v>103.95</v>
      </c>
      <c r="I17">
        <v>5.1597999999999997</v>
      </c>
      <c r="J17">
        <v>6.3559354545454534</v>
      </c>
      <c r="K17">
        <f t="shared" si="1"/>
        <v>6.6420656342686</v>
      </c>
      <c r="L17">
        <f t="shared" si="2"/>
        <v>8.1870479748400157E-2</v>
      </c>
      <c r="N17">
        <v>900</v>
      </c>
      <c r="O17">
        <f t="shared" si="3"/>
        <v>17.162463614419956</v>
      </c>
    </row>
    <row r="18" spans="1:15" x14ac:dyDescent="0.25">
      <c r="A18">
        <v>1.6915</v>
      </c>
      <c r="B18">
        <f t="shared" si="0"/>
        <v>169.15</v>
      </c>
      <c r="C18">
        <v>7.1818999999999997</v>
      </c>
      <c r="D18">
        <f>C18*'Isotherm list'!$G$4/'Isotherm list'!$G$40</f>
        <v>8.8467949999999984</v>
      </c>
      <c r="H18">
        <v>130.27000000000001</v>
      </c>
      <c r="I18">
        <v>6.1260000000000003</v>
      </c>
      <c r="J18">
        <v>7.5461181818181817</v>
      </c>
      <c r="K18">
        <f t="shared" si="1"/>
        <v>7.7268599545408163</v>
      </c>
      <c r="L18">
        <f t="shared" si="2"/>
        <v>3.2667588406920495E-2</v>
      </c>
      <c r="N18">
        <v>1000</v>
      </c>
      <c r="O18">
        <f t="shared" si="3"/>
        <v>17.52169857121622</v>
      </c>
    </row>
    <row r="19" spans="1:15" x14ac:dyDescent="0.25">
      <c r="A19">
        <v>2.1429999999999998</v>
      </c>
      <c r="B19">
        <f t="shared" si="0"/>
        <v>214.29999999999998</v>
      </c>
      <c r="C19">
        <v>8.2876999999999992</v>
      </c>
      <c r="D19">
        <f>C19*'Isotherm list'!$G$4/'Isotherm list'!$G$40</f>
        <v>10.208939545454543</v>
      </c>
      <c r="H19">
        <v>169.15</v>
      </c>
      <c r="I19">
        <v>7.1818999999999997</v>
      </c>
      <c r="J19">
        <v>8.8467949999999984</v>
      </c>
      <c r="K19">
        <f t="shared" si="1"/>
        <v>9.0706194280947408</v>
      </c>
      <c r="L19">
        <f t="shared" si="2"/>
        <v>5.0097374611938486E-2</v>
      </c>
      <c r="N19">
        <v>1500</v>
      </c>
      <c r="O19">
        <f t="shared" si="3"/>
        <v>18.693327800557448</v>
      </c>
    </row>
    <row r="20" spans="1:15" x14ac:dyDescent="0.25">
      <c r="A20">
        <v>2.5068000000000001</v>
      </c>
      <c r="B20">
        <f t="shared" si="0"/>
        <v>250.68</v>
      </c>
      <c r="C20">
        <v>9.1544000000000008</v>
      </c>
      <c r="D20">
        <f>C20*'Isotherm list'!$G$4/'Isotherm list'!$G$40</f>
        <v>11.276556363636363</v>
      </c>
      <c r="H20">
        <v>214.29999999999998</v>
      </c>
      <c r="I20">
        <v>8.2876999999999992</v>
      </c>
      <c r="J20">
        <v>10.208939545454543</v>
      </c>
      <c r="K20">
        <f t="shared" si="1"/>
        <v>10.338596029670162</v>
      </c>
      <c r="L20">
        <f t="shared" si="2"/>
        <v>1.6810803899155156E-2</v>
      </c>
      <c r="N20">
        <v>2000</v>
      </c>
      <c r="O20">
        <f t="shared" si="3"/>
        <v>19.338026709154953</v>
      </c>
    </row>
    <row r="21" spans="1:15" x14ac:dyDescent="0.25">
      <c r="A21">
        <v>3.2850000000000001</v>
      </c>
      <c r="B21">
        <f t="shared" si="0"/>
        <v>328.5</v>
      </c>
      <c r="C21">
        <v>10.3499</v>
      </c>
      <c r="D21">
        <f>C21*'Isotherm list'!$G$4/'Isotherm list'!$G$40</f>
        <v>12.749194999999997</v>
      </c>
      <c r="H21">
        <v>250.68</v>
      </c>
      <c r="I21">
        <v>9.1544000000000008</v>
      </c>
      <c r="J21">
        <v>11.276556363636363</v>
      </c>
      <c r="K21">
        <f t="shared" si="1"/>
        <v>11.188186993364573</v>
      </c>
      <c r="L21">
        <f t="shared" si="2"/>
        <v>7.809145602232768E-3</v>
      </c>
      <c r="N21">
        <v>3000</v>
      </c>
    </row>
    <row r="22" spans="1:15" x14ac:dyDescent="0.25">
      <c r="A22">
        <v>4.2515999999999998</v>
      </c>
      <c r="B22">
        <f t="shared" si="0"/>
        <v>425.15999999999997</v>
      </c>
      <c r="C22">
        <v>11.505699999999999</v>
      </c>
      <c r="D22">
        <f>C22*'Isotherm list'!$G$4/'Isotherm list'!$G$40</f>
        <v>14.172930454545453</v>
      </c>
      <c r="H22">
        <v>328.5</v>
      </c>
      <c r="I22">
        <v>10.3499</v>
      </c>
      <c r="J22">
        <v>12.749194999999997</v>
      </c>
      <c r="K22">
        <f t="shared" si="1"/>
        <v>12.63567031231643</v>
      </c>
      <c r="L22">
        <f t="shared" si="2"/>
        <v>1.2887854713651415E-2</v>
      </c>
      <c r="N22">
        <v>4000</v>
      </c>
    </row>
    <row r="23" spans="1:15" x14ac:dyDescent="0.25">
      <c r="A23">
        <v>5.6454000000000004</v>
      </c>
      <c r="B23">
        <f t="shared" si="0"/>
        <v>564.54000000000008</v>
      </c>
      <c r="C23">
        <v>12.591900000000001</v>
      </c>
      <c r="D23">
        <f>C23*'Isotherm list'!$G$4/'Isotherm list'!$G$40</f>
        <v>15.510931363636361</v>
      </c>
      <c r="H23">
        <v>425.15999999999997</v>
      </c>
      <c r="I23">
        <v>11.505699999999999</v>
      </c>
      <c r="J23">
        <v>14.172930454545453</v>
      </c>
      <c r="K23">
        <f t="shared" si="1"/>
        <v>13.956094468510903</v>
      </c>
      <c r="L23">
        <f t="shared" si="2"/>
        <v>4.7017844839575419E-2</v>
      </c>
      <c r="N23">
        <v>5000</v>
      </c>
    </row>
    <row r="24" spans="1:15" x14ac:dyDescent="0.25">
      <c r="A24">
        <v>8.0190000000000001</v>
      </c>
      <c r="B24">
        <f t="shared" si="0"/>
        <v>801.9</v>
      </c>
      <c r="C24">
        <v>13.688499999999999</v>
      </c>
      <c r="D24">
        <f>C24*'Isotherm list'!$G$4/'Isotherm list'!$G$40</f>
        <v>16.861743181818181</v>
      </c>
      <c r="H24">
        <v>564.54000000000008</v>
      </c>
      <c r="I24">
        <v>12.591900000000001</v>
      </c>
      <c r="J24">
        <v>15.510931363636361</v>
      </c>
      <c r="K24">
        <f t="shared" si="1"/>
        <v>15.29499831543748</v>
      </c>
      <c r="L24">
        <f t="shared" si="2"/>
        <v>4.6627081304460284E-2</v>
      </c>
      <c r="N24">
        <v>6000</v>
      </c>
    </row>
    <row r="25" spans="1:15" x14ac:dyDescent="0.25">
      <c r="A25">
        <v>11.146699999999999</v>
      </c>
      <c r="B25">
        <f t="shared" si="0"/>
        <v>1114.6699999999998</v>
      </c>
      <c r="C25">
        <v>14.496499999999999</v>
      </c>
      <c r="D25">
        <f>C25*'Isotherm list'!$G$4/'Isotherm list'!$G$40</f>
        <v>17.85705227272727</v>
      </c>
      <c r="H25">
        <v>801.9</v>
      </c>
      <c r="I25">
        <v>13.688499999999999</v>
      </c>
      <c r="J25">
        <v>16.861743181818181</v>
      </c>
      <c r="K25">
        <f t="shared" si="1"/>
        <v>16.742199950084007</v>
      </c>
      <c r="L25">
        <f t="shared" si="2"/>
        <v>1.4290584253450273E-2</v>
      </c>
    </row>
    <row r="26" spans="1:15" x14ac:dyDescent="0.25">
      <c r="A26">
        <v>15.618600000000001</v>
      </c>
      <c r="B26">
        <f t="shared" si="0"/>
        <v>1561.8600000000001</v>
      </c>
      <c r="C26">
        <v>15.1755</v>
      </c>
      <c r="D26">
        <f>C26*'Isotherm list'!$G$4/'Isotherm list'!$G$40</f>
        <v>18.693456818181815</v>
      </c>
      <c r="H26">
        <v>1114.6699999999998</v>
      </c>
      <c r="I26">
        <v>14.496499999999999</v>
      </c>
      <c r="J26">
        <v>17.85705227272727</v>
      </c>
      <c r="K26">
        <f t="shared" si="1"/>
        <v>17.867685236071331</v>
      </c>
      <c r="L26">
        <f t="shared" si="2"/>
        <v>1.1305990947615781E-4</v>
      </c>
    </row>
    <row r="27" spans="1:15" x14ac:dyDescent="0.25">
      <c r="A27">
        <v>20.417300000000001</v>
      </c>
      <c r="B27">
        <f t="shared" si="0"/>
        <v>2041.73</v>
      </c>
      <c r="C27">
        <v>15.695399999999999</v>
      </c>
      <c r="D27">
        <f>C27*'Isotherm list'!$G$4/'Isotherm list'!$G$40</f>
        <v>19.33387909090909</v>
      </c>
      <c r="H27">
        <v>1561.8600000000001</v>
      </c>
      <c r="I27">
        <v>15.1755</v>
      </c>
      <c r="J27">
        <v>18.693456818181815</v>
      </c>
      <c r="K27">
        <f t="shared" si="1"/>
        <v>18.792680572735353</v>
      </c>
      <c r="L27">
        <f t="shared" si="2"/>
        <v>9.8453534677007837E-3</v>
      </c>
    </row>
    <row r="28" spans="1:15" x14ac:dyDescent="0.25">
      <c r="A28">
        <v>23.005099999999999</v>
      </c>
      <c r="B28">
        <f t="shared" si="0"/>
        <v>2300.5099999999998</v>
      </c>
      <c r="C28">
        <v>15.8956</v>
      </c>
      <c r="D28">
        <f>C28*'Isotherm list'!$G$4/'Isotherm list'!$G$40</f>
        <v>19.58048909090909</v>
      </c>
      <c r="H28">
        <v>2041.73</v>
      </c>
      <c r="I28">
        <v>15.695399999999999</v>
      </c>
      <c r="J28">
        <v>19.33387909090909</v>
      </c>
      <c r="K28">
        <f t="shared" si="1"/>
        <v>19.37895172592</v>
      </c>
      <c r="L28">
        <f t="shared" si="2"/>
        <v>2.0315424268267769E-3</v>
      </c>
    </row>
    <row r="29" spans="1:15" x14ac:dyDescent="0.25">
      <c r="A29">
        <v>24.4497</v>
      </c>
      <c r="B29">
        <f t="shared" si="0"/>
        <v>2444.9699999999998</v>
      </c>
      <c r="C29">
        <v>16.035599999999999</v>
      </c>
      <c r="D29">
        <f>C29*'Isotherm list'!$G$4/'Isotherm list'!$G$40</f>
        <v>19.752943636363632</v>
      </c>
      <c r="H29">
        <v>2300.5099999999998</v>
      </c>
      <c r="I29">
        <v>15.8956</v>
      </c>
      <c r="J29">
        <v>19.58048909090909</v>
      </c>
      <c r="K29">
        <f t="shared" si="1"/>
        <v>19.602474971227828</v>
      </c>
      <c r="L29">
        <f t="shared" si="2"/>
        <v>4.8337893338986336E-4</v>
      </c>
    </row>
    <row r="30" spans="1:15" x14ac:dyDescent="0.25">
      <c r="H30">
        <v>2444.9699999999998</v>
      </c>
      <c r="I30">
        <v>16.035599999999999</v>
      </c>
      <c r="J30">
        <v>19.752943636363632</v>
      </c>
      <c r="K30">
        <f t="shared" si="1"/>
        <v>19.708363248112594</v>
      </c>
      <c r="L30">
        <f t="shared" si="2"/>
        <v>1.9874110166133111E-3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77EF-411C-4D03-B6D9-E2FB878A67D1}">
  <dimension ref="A1:P31"/>
  <sheetViews>
    <sheetView workbookViewId="0">
      <selection activeCell="P4" sqref="P4"/>
    </sheetView>
  </sheetViews>
  <sheetFormatPr defaultColWidth="8.85546875" defaultRowHeight="15" x14ac:dyDescent="0.25"/>
  <cols>
    <col min="1" max="1" width="13.7109375" customWidth="1"/>
    <col min="2" max="2" width="14.42578125" customWidth="1"/>
    <col min="3" max="3" width="16.42578125" customWidth="1"/>
    <col min="4" max="4" width="12.140625" customWidth="1"/>
    <col min="5" max="5" width="18.140625" customWidth="1"/>
    <col min="8" max="8" width="14.7109375" customWidth="1"/>
    <col min="9" max="9" width="11.85546875" customWidth="1"/>
    <col min="10" max="10" width="18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SUM(L5:L31)</f>
        <v>8.8057601622698045E-3</v>
      </c>
      <c r="N2">
        <v>27.427352383617972</v>
      </c>
      <c r="O2">
        <v>3.4960842152658958E-3</v>
      </c>
      <c r="P2">
        <v>0.9480107333597948</v>
      </c>
    </row>
    <row r="3" spans="1:16" x14ac:dyDescent="0.25">
      <c r="A3" t="s">
        <v>37</v>
      </c>
      <c r="B3" s="1" t="s">
        <v>17</v>
      </c>
      <c r="C3" t="s">
        <v>174</v>
      </c>
      <c r="D3" s="1" t="s">
        <v>19</v>
      </c>
      <c r="E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2.95652E-2</v>
      </c>
      <c r="B4">
        <f>A4*100</f>
        <v>2.9565199999999998</v>
      </c>
      <c r="C4">
        <v>0.11649900000000001</v>
      </c>
      <c r="D4">
        <f>C4/'Isotherm list'!$G$3</f>
        <v>0.1925921639940486</v>
      </c>
      <c r="E4">
        <f>D4*'Isotherm list'!$G$4/'Isotherm list'!$H$41</f>
        <v>0.20932811407374532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5.91304E-2</v>
      </c>
      <c r="B5">
        <f t="shared" ref="B5:B30" si="0">A5*100</f>
        <v>5.9130399999999996</v>
      </c>
      <c r="C5">
        <v>0.23299800000000001</v>
      </c>
      <c r="D5">
        <f>C5/'Isotherm list'!$G$3</f>
        <v>0.38518432798809721</v>
      </c>
      <c r="E5">
        <f>D5*'Isotherm list'!$G$4/'Isotherm list'!$H$41</f>
        <v>0.41865622814749065</v>
      </c>
      <c r="H5">
        <v>2.9565199999999998</v>
      </c>
      <c r="I5">
        <v>0.1925921639940486</v>
      </c>
      <c r="J5">
        <f>I5*'Isotherm list'!$G$4/'Isotherm list'!$H$41</f>
        <v>0.20932811407374532</v>
      </c>
      <c r="K5">
        <f>($N$2*H5)/(((1/$O$2)+H5^$P$2)^(1/$P$2))</f>
        <v>0.20576985253740035</v>
      </c>
      <c r="L5">
        <f>(K5-J5)^2</f>
        <v>1.2661225161032105E-5</v>
      </c>
      <c r="N5">
        <v>10</v>
      </c>
      <c r="O5">
        <f>($N$2*N5)/(((1/$O$2)+N5^$P$2)^(1/$P$2))</f>
        <v>0.68086619692164341</v>
      </c>
    </row>
    <row r="6" spans="1:16" x14ac:dyDescent="0.25">
      <c r="A6">
        <v>8.5217399999999999E-2</v>
      </c>
      <c r="B6">
        <f t="shared" si="0"/>
        <v>8.5217399999999994</v>
      </c>
      <c r="C6">
        <v>0.34954299999999999</v>
      </c>
      <c r="D6">
        <f>C6/'Isotherm list'!$G$3</f>
        <v>0.57785253760952227</v>
      </c>
      <c r="E6">
        <f>D6*'Isotherm list'!$G$4/'Isotherm list'!$H$41</f>
        <v>0.62806699609163308</v>
      </c>
      <c r="H6">
        <v>5.9130399999999996</v>
      </c>
      <c r="I6">
        <v>0.38518432798809721</v>
      </c>
      <c r="J6">
        <f>I6*'Isotherm list'!$G$4/'Isotherm list'!$H$41</f>
        <v>0.41865622814749065</v>
      </c>
      <c r="K6">
        <f t="shared" ref="K6:K31" si="1">($N$2*H6)/(((1/$O$2)+H6^$P$2)^(1/$P$2))</f>
        <v>0.40767261746406663</v>
      </c>
      <c r="L6">
        <f t="shared" ref="L6:L31" si="2">(K6-J6)^2</f>
        <v>1.2063970364502619E-4</v>
      </c>
      <c r="N6">
        <v>30</v>
      </c>
      <c r="O6">
        <f t="shared" ref="O6:O9" si="3">($N$2*N6)/(((1/$O$2)+N6^$P$2)^(1/$P$2))</f>
        <v>1.9301338754389885</v>
      </c>
    </row>
    <row r="7" spans="1:16" x14ac:dyDescent="0.25">
      <c r="A7">
        <v>0.10087</v>
      </c>
      <c r="B7">
        <f t="shared" si="0"/>
        <v>10.087</v>
      </c>
      <c r="C7">
        <v>0.37531300000000001</v>
      </c>
      <c r="D7">
        <f>C7/'Isotherm list'!$G$3</f>
        <v>0.62045462059844603</v>
      </c>
      <c r="E7">
        <f>D7*'Isotherm list'!$G$4/'Isotherm list'!$H$41</f>
        <v>0.6743711317467066</v>
      </c>
      <c r="H7">
        <v>8.5217399999999994</v>
      </c>
      <c r="I7">
        <v>0.57785253760952227</v>
      </c>
      <c r="J7">
        <f>I7*'Isotherm list'!$G$4/'Isotherm list'!$H$41</f>
        <v>0.62806699609163308</v>
      </c>
      <c r="K7">
        <f t="shared" si="1"/>
        <v>0.58281854503579789</v>
      </c>
      <c r="L7">
        <f t="shared" si="2"/>
        <v>2.047422322952313E-3</v>
      </c>
      <c r="N7">
        <v>50</v>
      </c>
      <c r="O7">
        <f t="shared" si="3"/>
        <v>3.0545131893797772</v>
      </c>
    </row>
    <row r="8" spans="1:16" x14ac:dyDescent="0.25">
      <c r="A8">
        <v>0.12</v>
      </c>
      <c r="B8">
        <f t="shared" si="0"/>
        <v>12</v>
      </c>
      <c r="C8">
        <v>0.45298699999999997</v>
      </c>
      <c r="D8">
        <f>C8/'Isotherm list'!$G$3</f>
        <v>0.74886262192097863</v>
      </c>
      <c r="E8">
        <f>D8*'Isotherm list'!$G$4/'Isotherm list'!$H$41</f>
        <v>0.81393758238202618</v>
      </c>
      <c r="H8">
        <v>10.087</v>
      </c>
      <c r="I8">
        <v>0.62045462059844603</v>
      </c>
      <c r="J8">
        <f>I8*'Isotherm list'!$G$4/'Isotherm list'!$H$41</f>
        <v>0.6743711317467066</v>
      </c>
      <c r="K8">
        <f t="shared" si="1"/>
        <v>0.68661006867424268</v>
      </c>
      <c r="L8">
        <f t="shared" si="2"/>
        <v>1.4979157711620634E-4</v>
      </c>
      <c r="N8">
        <v>70</v>
      </c>
      <c r="O8">
        <f t="shared" si="3"/>
        <v>4.0744848004022129</v>
      </c>
    </row>
    <row r="9" spans="1:16" x14ac:dyDescent="0.25">
      <c r="A9">
        <v>0.13913</v>
      </c>
      <c r="B9">
        <f t="shared" si="0"/>
        <v>13.913</v>
      </c>
      <c r="C9">
        <v>0.504687</v>
      </c>
      <c r="D9">
        <f>C9/'Isotherm list'!$G$3</f>
        <v>0.83433129442883125</v>
      </c>
      <c r="E9">
        <f>D9*'Isotherm list'!$G$4/'Isotherm list'!$H$41</f>
        <v>0.9068333454152937</v>
      </c>
      <c r="H9">
        <v>12</v>
      </c>
      <c r="I9">
        <v>0.74886262192097863</v>
      </c>
      <c r="J9">
        <f>I9*'Isotherm list'!$G$4/'Isotherm list'!$H$41</f>
        <v>0.81393758238202618</v>
      </c>
      <c r="K9">
        <f t="shared" si="1"/>
        <v>0.81217586400472463</v>
      </c>
      <c r="L9">
        <f t="shared" si="2"/>
        <v>3.1036516409219945E-6</v>
      </c>
      <c r="N9">
        <v>100</v>
      </c>
      <c r="O9">
        <f t="shared" si="3"/>
        <v>5.4412274191746723</v>
      </c>
    </row>
    <row r="10" spans="1:16" x14ac:dyDescent="0.25">
      <c r="A10">
        <v>0.16</v>
      </c>
      <c r="B10">
        <f t="shared" si="0"/>
        <v>16</v>
      </c>
      <c r="C10">
        <v>0.58233800000000002</v>
      </c>
      <c r="D10">
        <f>C10/'Isotherm list'!$G$3</f>
        <v>0.96270127293767571</v>
      </c>
      <c r="E10">
        <f>D10*'Isotherm list'!$G$4/'Isotherm list'!$H$41</f>
        <v>1.0463584691154149</v>
      </c>
      <c r="H10">
        <v>13.913</v>
      </c>
      <c r="I10">
        <v>0.83433129442883125</v>
      </c>
      <c r="J10">
        <f>I10*'Isotherm list'!$G$4/'Isotherm list'!$H$41</f>
        <v>0.9068333454152937</v>
      </c>
      <c r="K10">
        <f t="shared" si="1"/>
        <v>0.93636255536033164</v>
      </c>
      <c r="L10">
        <f t="shared" si="2"/>
        <v>8.719742399781274E-4</v>
      </c>
      <c r="N10">
        <v>200</v>
      </c>
    </row>
    <row r="11" spans="1:16" x14ac:dyDescent="0.25">
      <c r="A11">
        <v>0.17913000000000001</v>
      </c>
      <c r="B11">
        <f t="shared" si="0"/>
        <v>17.913</v>
      </c>
      <c r="C11">
        <v>0.67299799999999999</v>
      </c>
      <c r="D11">
        <f>C11/'Isotherm list'!$G$3</f>
        <v>1.1125772855017357</v>
      </c>
      <c r="E11">
        <f>D11*'Isotherm list'!$G$4/'Isotherm list'!$H$41</f>
        <v>1.2092584667284907</v>
      </c>
      <c r="H11">
        <v>16</v>
      </c>
      <c r="I11">
        <v>0.96270127293767571</v>
      </c>
      <c r="J11">
        <f>I11*'Isotherm list'!$G$4/'Isotherm list'!$H$41</f>
        <v>1.0463584691154149</v>
      </c>
      <c r="K11">
        <f t="shared" si="1"/>
        <v>1.0703103015532229</v>
      </c>
      <c r="L11">
        <f t="shared" si="2"/>
        <v>5.7369027712883503E-4</v>
      </c>
      <c r="N11">
        <v>300</v>
      </c>
    </row>
    <row r="12" spans="1:16" x14ac:dyDescent="0.25">
      <c r="A12">
        <v>0.2</v>
      </c>
      <c r="B12">
        <f t="shared" si="0"/>
        <v>20</v>
      </c>
      <c r="C12">
        <v>0.72467499999999996</v>
      </c>
      <c r="D12">
        <f>C12/'Isotherm list'!$G$3</f>
        <v>1.1980079351959001</v>
      </c>
      <c r="E12">
        <f>D12*'Isotherm list'!$G$4/'Isotherm list'!$H$41</f>
        <v>1.3021129028265597</v>
      </c>
      <c r="H12">
        <v>17.913</v>
      </c>
      <c r="I12">
        <v>1.1125772855017357</v>
      </c>
      <c r="J12">
        <f>I12*'Isotherm list'!$G$4/'Isotherm list'!$H$41</f>
        <v>1.2092584667284907</v>
      </c>
      <c r="K12">
        <f t="shared" si="1"/>
        <v>1.1917164137088556</v>
      </c>
      <c r="L12">
        <f t="shared" si="2"/>
        <v>3.0772362414368799E-4</v>
      </c>
      <c r="N12">
        <v>400</v>
      </c>
    </row>
    <row r="13" spans="1:16" x14ac:dyDescent="0.25">
      <c r="A13">
        <v>0.25043500000000002</v>
      </c>
      <c r="B13">
        <f t="shared" si="0"/>
        <v>25.043500000000002</v>
      </c>
      <c r="C13">
        <v>0.89285099999999995</v>
      </c>
      <c r="D13">
        <f>C13/'Isotherm list'!$G$3</f>
        <v>1.4760307488841131</v>
      </c>
      <c r="E13">
        <f>D13*'Isotherm list'!$G$4/'Isotherm list'!$H$41</f>
        <v>1.6042954529983742</v>
      </c>
      <c r="H13">
        <v>20</v>
      </c>
      <c r="I13">
        <v>1.1980079351959001</v>
      </c>
      <c r="J13">
        <f>I13*'Isotherm list'!$G$4/'Isotherm list'!$H$41</f>
        <v>1.3021129028265597</v>
      </c>
      <c r="K13">
        <f t="shared" si="1"/>
        <v>1.3227005236819047</v>
      </c>
      <c r="L13">
        <f t="shared" si="2"/>
        <v>4.2385013248343826E-4</v>
      </c>
      <c r="N13">
        <v>500</v>
      </c>
    </row>
    <row r="14" spans="1:16" x14ac:dyDescent="0.25">
      <c r="A14">
        <v>0.29913000000000001</v>
      </c>
      <c r="B14">
        <f t="shared" si="0"/>
        <v>29.913</v>
      </c>
      <c r="C14">
        <v>1.06105</v>
      </c>
      <c r="D14">
        <f>C14/'Isotherm list'!$G$3</f>
        <v>1.7540915853860144</v>
      </c>
      <c r="E14">
        <f>D14*'Isotherm list'!$G$4/'Isotherm list'!$H$41</f>
        <v>1.9065193301053871</v>
      </c>
      <c r="H14">
        <v>25.043500000000002</v>
      </c>
      <c r="I14">
        <v>1.4760307488841131</v>
      </c>
      <c r="J14">
        <f>I14*'Isotherm list'!$G$4/'Isotherm list'!$H$41</f>
        <v>1.6042954529983742</v>
      </c>
      <c r="K14">
        <f t="shared" si="1"/>
        <v>1.6331327179323436</v>
      </c>
      <c r="L14">
        <f t="shared" si="2"/>
        <v>8.3158784887194296E-4</v>
      </c>
      <c r="N14">
        <v>600</v>
      </c>
    </row>
    <row r="15" spans="1:16" x14ac:dyDescent="0.25">
      <c r="A15">
        <v>0.34956500000000001</v>
      </c>
      <c r="B15">
        <f t="shared" si="0"/>
        <v>34.956499999999998</v>
      </c>
      <c r="C15">
        <v>1.24221</v>
      </c>
      <c r="D15">
        <f>C15/'Isotherm list'!$G$3</f>
        <v>2.0535791039841298</v>
      </c>
      <c r="E15">
        <f>D15*'Isotherm list'!$G$4/'Isotherm list'!$H$41</f>
        <v>2.2320318336084193</v>
      </c>
      <c r="H15">
        <v>29.913</v>
      </c>
      <c r="I15">
        <v>1.7540915853860144</v>
      </c>
      <c r="J15">
        <f>I15*'Isotherm list'!$G$4/'Isotherm list'!$H$41</f>
        <v>1.9065193301053871</v>
      </c>
      <c r="K15">
        <f t="shared" si="1"/>
        <v>1.9249874931041455</v>
      </c>
      <c r="L15">
        <f t="shared" si="2"/>
        <v>3.4107304454870956E-4</v>
      </c>
      <c r="N15">
        <v>700</v>
      </c>
    </row>
    <row r="16" spans="1:16" x14ac:dyDescent="0.25">
      <c r="A16">
        <v>0.39652199999999999</v>
      </c>
      <c r="B16">
        <f t="shared" si="0"/>
        <v>39.652200000000001</v>
      </c>
      <c r="C16">
        <v>1.38446</v>
      </c>
      <c r="D16">
        <f>C16/'Isotherm list'!$G$3</f>
        <v>2.288741940816664</v>
      </c>
      <c r="E16">
        <f>D16*'Isotherm list'!$G$4/'Isotherm list'!$H$41</f>
        <v>2.4876299436951173</v>
      </c>
      <c r="H16">
        <v>34.956499999999998</v>
      </c>
      <c r="I16">
        <v>2.0535791039841298</v>
      </c>
      <c r="J16">
        <f>I16*'Isotherm list'!$G$4/'Isotherm list'!$H$41</f>
        <v>2.2320318336084193</v>
      </c>
      <c r="K16">
        <f t="shared" si="1"/>
        <v>2.219510864184167</v>
      </c>
      <c r="L16">
        <f t="shared" si="2"/>
        <v>1.5677467532306081E-4</v>
      </c>
      <c r="N16">
        <v>800</v>
      </c>
    </row>
    <row r="17" spans="1:14" x14ac:dyDescent="0.25">
      <c r="A17">
        <v>0.44869599999999998</v>
      </c>
      <c r="B17">
        <f t="shared" si="0"/>
        <v>44.869599999999998</v>
      </c>
      <c r="C17">
        <v>1.55261</v>
      </c>
      <c r="D17">
        <f>C17/'Isotherm list'!$G$3</f>
        <v>2.566721772193751</v>
      </c>
      <c r="E17">
        <f>D17*'Isotherm list'!$G$4/'Isotherm list'!$H$41</f>
        <v>2.7897657764619246</v>
      </c>
      <c r="H17">
        <v>39.652200000000001</v>
      </c>
      <c r="I17">
        <v>2.288741940816664</v>
      </c>
      <c r="J17">
        <f>I17*'Isotherm list'!$G$4/'Isotherm list'!$H$41</f>
        <v>2.4876299436951173</v>
      </c>
      <c r="K17">
        <f t="shared" si="1"/>
        <v>2.4869412000915365</v>
      </c>
      <c r="L17">
        <f t="shared" si="2"/>
        <v>4.7436775147337334E-7</v>
      </c>
      <c r="N17">
        <v>900</v>
      </c>
    </row>
    <row r="18" spans="1:14" x14ac:dyDescent="0.25">
      <c r="A18">
        <v>0.49913000000000002</v>
      </c>
      <c r="B18">
        <f t="shared" si="0"/>
        <v>49.913000000000004</v>
      </c>
      <c r="C18">
        <v>1.69482</v>
      </c>
      <c r="D18">
        <f>C18/'Isotherm list'!$G$3</f>
        <v>2.8018184823937839</v>
      </c>
      <c r="E18">
        <f>D18*'Isotherm list'!$G$4/'Isotherm list'!$H$41</f>
        <v>3.0452920136178427</v>
      </c>
      <c r="H18">
        <v>44.869599999999998</v>
      </c>
      <c r="I18">
        <v>2.566721772193751</v>
      </c>
      <c r="J18">
        <f>I18*'Isotherm list'!$G$4/'Isotherm list'!$H$41</f>
        <v>2.7897657764619246</v>
      </c>
      <c r="K18">
        <f t="shared" si="1"/>
        <v>2.7767481459075034</v>
      </c>
      <c r="L18">
        <f t="shared" si="2"/>
        <v>1.6945870525139983E-4</v>
      </c>
      <c r="N18">
        <v>1000</v>
      </c>
    </row>
    <row r="19" spans="1:14" x14ac:dyDescent="0.25">
      <c r="A19">
        <v>0.54782600000000004</v>
      </c>
      <c r="B19">
        <f t="shared" si="0"/>
        <v>54.782600000000002</v>
      </c>
      <c r="C19">
        <v>1.8500300000000001</v>
      </c>
      <c r="D19">
        <f>C19/'Isotherm list'!$G$3</f>
        <v>3.0584063481567201</v>
      </c>
      <c r="E19">
        <f>D19*'Isotherm list'!$G$4/'Isotherm list'!$H$41</f>
        <v>3.3241769532772905</v>
      </c>
      <c r="H19">
        <v>49.913000000000004</v>
      </c>
      <c r="I19">
        <v>2.8018184823937839</v>
      </c>
      <c r="J19">
        <f>I19*'Isotherm list'!$G$4/'Isotherm list'!$H$41</f>
        <v>3.0452920136178427</v>
      </c>
      <c r="K19">
        <f t="shared" si="1"/>
        <v>3.0498608014237418</v>
      </c>
      <c r="L19">
        <f t="shared" si="2"/>
        <v>2.0873822015332204E-5</v>
      </c>
      <c r="N19">
        <v>1500</v>
      </c>
    </row>
    <row r="20" spans="1:14" x14ac:dyDescent="0.25">
      <c r="A20">
        <v>0.59826100000000004</v>
      </c>
      <c r="B20">
        <f t="shared" si="0"/>
        <v>59.826100000000004</v>
      </c>
      <c r="C20">
        <v>1.9922299999999999</v>
      </c>
      <c r="D20">
        <f>C20/'Isotherm list'!$G$3</f>
        <v>3.293486526698628</v>
      </c>
      <c r="E20">
        <f>D20*'Isotherm list'!$G$4/'Isotherm list'!$H$41</f>
        <v>3.579685222200514</v>
      </c>
      <c r="H20">
        <v>54.782600000000002</v>
      </c>
      <c r="I20">
        <v>3.0584063481567201</v>
      </c>
      <c r="J20">
        <f>I20*'Isotherm list'!$G$4/'Isotherm list'!$H$41</f>
        <v>3.3241769532772905</v>
      </c>
      <c r="K20">
        <f t="shared" si="1"/>
        <v>3.3072769281069063</v>
      </c>
      <c r="L20">
        <f t="shared" si="2"/>
        <v>2.8561085075961737E-4</v>
      </c>
      <c r="N20">
        <v>2000</v>
      </c>
    </row>
    <row r="21" spans="1:14" x14ac:dyDescent="0.25">
      <c r="A21">
        <v>0.64869600000000005</v>
      </c>
      <c r="B21">
        <f t="shared" si="0"/>
        <v>64.869600000000005</v>
      </c>
      <c r="C21">
        <v>2.13443</v>
      </c>
      <c r="D21">
        <f>C21/'Isotherm list'!$G$3</f>
        <v>3.5285667052405358</v>
      </c>
      <c r="E21">
        <f>D21*'Isotherm list'!$G$4/'Isotherm list'!$H$41</f>
        <v>3.8351934911237375</v>
      </c>
      <c r="H21">
        <v>59.826100000000004</v>
      </c>
      <c r="I21">
        <v>3.293486526698628</v>
      </c>
      <c r="J21">
        <f>I21*'Isotherm list'!$G$4/'Isotherm list'!$H$41</f>
        <v>3.579685222200514</v>
      </c>
      <c r="K21">
        <f t="shared" si="1"/>
        <v>3.5676362347931057</v>
      </c>
      <c r="L21">
        <f t="shared" si="2"/>
        <v>1.4517809754388477E-4</v>
      </c>
      <c r="N21">
        <v>3000</v>
      </c>
    </row>
    <row r="22" spans="1:14" x14ac:dyDescent="0.25">
      <c r="A22">
        <v>0.70086999999999999</v>
      </c>
      <c r="B22">
        <f t="shared" si="0"/>
        <v>70.087000000000003</v>
      </c>
      <c r="C22">
        <v>2.26363</v>
      </c>
      <c r="D22">
        <f>C22/'Isotherm list'!$G$3</f>
        <v>3.7421557282195406</v>
      </c>
      <c r="E22">
        <f>D22*'Isotherm list'!$G$4/'Isotherm list'!$H$41</f>
        <v>4.0673430575434306</v>
      </c>
      <c r="H22">
        <v>64.869600000000005</v>
      </c>
      <c r="I22">
        <v>3.5285667052405358</v>
      </c>
      <c r="J22">
        <f>I22*'Isotherm list'!$G$4/'Isotherm list'!$H$41</f>
        <v>3.8351934911237375</v>
      </c>
      <c r="K22">
        <f t="shared" si="1"/>
        <v>3.8218840115514414</v>
      </c>
      <c r="L22">
        <f t="shared" si="2"/>
        <v>1.771422464853675E-4</v>
      </c>
      <c r="N22">
        <v>4000</v>
      </c>
    </row>
    <row r="23" spans="1:14" x14ac:dyDescent="0.25">
      <c r="A23">
        <v>0.74956500000000004</v>
      </c>
      <c r="B23">
        <f t="shared" si="0"/>
        <v>74.956500000000005</v>
      </c>
      <c r="C23">
        <v>2.40585</v>
      </c>
      <c r="D23">
        <f>C23/'Isotherm list'!$G$3</f>
        <v>3.9772689700776991</v>
      </c>
      <c r="E23">
        <f>D23*'Isotherm list'!$G$4/'Isotherm list'!$H$41</f>
        <v>4.3228872629320438</v>
      </c>
      <c r="H23">
        <v>70.087000000000003</v>
      </c>
      <c r="I23">
        <v>3.7421557282195406</v>
      </c>
      <c r="J23">
        <f>I23*'Isotherm list'!$G$4/'Isotherm list'!$H$41</f>
        <v>4.0673430575434306</v>
      </c>
      <c r="K23">
        <f t="shared" si="1"/>
        <v>4.0787172789172077</v>
      </c>
      <c r="L23">
        <f t="shared" si="2"/>
        <v>1.2937291185968742E-4</v>
      </c>
      <c r="N23">
        <v>5000</v>
      </c>
    </row>
    <row r="24" spans="1:14" x14ac:dyDescent="0.25">
      <c r="A24">
        <v>0.798261</v>
      </c>
      <c r="B24">
        <f t="shared" si="0"/>
        <v>79.826099999999997</v>
      </c>
      <c r="C24">
        <v>2.5350899999999998</v>
      </c>
      <c r="D24">
        <f>C24/'Isotherm list'!$G$3</f>
        <v>4.1909241196892042</v>
      </c>
      <c r="E24">
        <f>D24*'Isotherm list'!$G$4/'Isotherm list'!$H$41</f>
        <v>4.5551087022825172</v>
      </c>
      <c r="H24">
        <v>74.956500000000005</v>
      </c>
      <c r="I24">
        <v>3.9772689700776991</v>
      </c>
      <c r="J24">
        <f>I24*'Isotherm list'!$G$4/'Isotherm list'!$H$41</f>
        <v>4.3228872629320438</v>
      </c>
      <c r="K24">
        <f t="shared" si="1"/>
        <v>4.3129673389624097</v>
      </c>
      <c r="L24">
        <f t="shared" si="2"/>
        <v>9.8404891563322113E-5</v>
      </c>
      <c r="N24">
        <v>6000</v>
      </c>
    </row>
    <row r="25" spans="1:14" x14ac:dyDescent="0.25">
      <c r="A25">
        <v>0.84869600000000001</v>
      </c>
      <c r="B25">
        <f t="shared" si="0"/>
        <v>84.869600000000005</v>
      </c>
      <c r="C25">
        <v>2.6513200000000001</v>
      </c>
      <c r="D25">
        <f>C25/'Isotherm list'!$G$3</f>
        <v>4.3830715820796833</v>
      </c>
      <c r="E25">
        <f>D25*'Isotherm list'!$G$4/'Isotherm list'!$H$41</f>
        <v>4.7639534708967677</v>
      </c>
      <c r="H25">
        <v>79.826099999999997</v>
      </c>
      <c r="I25">
        <v>4.1909241196892042</v>
      </c>
      <c r="J25">
        <f>I25*'Isotherm list'!$G$4/'Isotherm list'!$H$41</f>
        <v>4.5551087022825172</v>
      </c>
      <c r="K25">
        <f t="shared" si="1"/>
        <v>4.5421452616370459</v>
      </c>
      <c r="L25">
        <f t="shared" si="2"/>
        <v>1.6805079336865684E-4</v>
      </c>
    </row>
    <row r="26" spans="1:14" x14ac:dyDescent="0.25">
      <c r="A26">
        <v>0.89912999999999998</v>
      </c>
      <c r="B26">
        <f t="shared" si="0"/>
        <v>89.912999999999997</v>
      </c>
      <c r="C26">
        <v>2.79352</v>
      </c>
      <c r="D26">
        <f>C26/'Isotherm list'!$G$3</f>
        <v>4.6181517606215907</v>
      </c>
      <c r="E26">
        <f>D26*'Isotherm list'!$G$4/'Isotherm list'!$H$41</f>
        <v>5.0194617398199908</v>
      </c>
      <c r="H26">
        <v>84.869600000000005</v>
      </c>
      <c r="I26">
        <v>4.3830715820796833</v>
      </c>
      <c r="J26">
        <f>I26*'Isotherm list'!$G$4/'Isotherm list'!$H$41</f>
        <v>4.7639534708967677</v>
      </c>
      <c r="K26">
        <f t="shared" si="1"/>
        <v>4.7743447027649726</v>
      </c>
      <c r="L26">
        <f t="shared" si="2"/>
        <v>1.0797769973879704E-4</v>
      </c>
    </row>
    <row r="27" spans="1:14" x14ac:dyDescent="0.25">
      <c r="A27">
        <v>0.92</v>
      </c>
      <c r="B27">
        <f t="shared" si="0"/>
        <v>92</v>
      </c>
      <c r="C27">
        <v>2.8192200000000001</v>
      </c>
      <c r="D27">
        <f>C27/'Isotherm list'!$G$3</f>
        <v>4.660638122003637</v>
      </c>
      <c r="E27">
        <f>D27*'Isotherm list'!$G$4/'Isotherm list'!$H$41</f>
        <v>5.0656400978461988</v>
      </c>
      <c r="H27">
        <v>89.912999999999997</v>
      </c>
      <c r="I27">
        <v>4.6181517606215907</v>
      </c>
      <c r="J27">
        <f>I27*'Isotherm list'!$G$4/'Isotherm list'!$H$41</f>
        <v>5.0194617398199908</v>
      </c>
      <c r="K27">
        <f t="shared" si="1"/>
        <v>5.0014711538170626</v>
      </c>
      <c r="L27">
        <f t="shared" si="2"/>
        <v>3.2366118472875366E-4</v>
      </c>
    </row>
    <row r="28" spans="1:14" x14ac:dyDescent="0.25">
      <c r="A28">
        <v>0.94608700000000001</v>
      </c>
      <c r="B28">
        <f t="shared" si="0"/>
        <v>94.608699999999999</v>
      </c>
      <c r="C28">
        <v>2.8967999999999998</v>
      </c>
      <c r="D28">
        <f>C28/'Isotherm list'!$G$3</f>
        <v>4.7888907257397912</v>
      </c>
      <c r="E28">
        <f>D28*'Isotherm list'!$G$4/'Isotherm list'!$H$41</f>
        <v>5.2050376470941844</v>
      </c>
      <c r="H28">
        <v>92</v>
      </c>
      <c r="I28">
        <v>4.660638122003637</v>
      </c>
      <c r="J28">
        <f>I28*'Isotherm list'!$G$4/'Isotherm list'!$H$41</f>
        <v>5.0656400978461988</v>
      </c>
      <c r="K28">
        <f t="shared" si="1"/>
        <v>5.0940173565651286</v>
      </c>
      <c r="L28">
        <f t="shared" si="2"/>
        <v>8.0526881240107224E-4</v>
      </c>
    </row>
    <row r="29" spans="1:14" x14ac:dyDescent="0.25">
      <c r="A29">
        <v>0.96</v>
      </c>
      <c r="B29">
        <f t="shared" si="0"/>
        <v>96</v>
      </c>
      <c r="C29">
        <v>2.9226000000000001</v>
      </c>
      <c r="D29">
        <f>C29/'Isotherm list'!$G$3</f>
        <v>4.8315424037030912</v>
      </c>
      <c r="E29">
        <f>D29*'Isotherm list'!$G$4/'Isotherm list'!$H$41</f>
        <v>5.2513956874473431</v>
      </c>
      <c r="H29">
        <v>94.608699999999999</v>
      </c>
      <c r="I29">
        <v>4.7888907257397912</v>
      </c>
      <c r="J29">
        <f>I29*'Isotherm list'!$G$4/'Isotherm list'!$H$41</f>
        <v>5.2050376470941844</v>
      </c>
      <c r="K29">
        <f t="shared" si="1"/>
        <v>5.2085386863406677</v>
      </c>
      <c r="L29">
        <f t="shared" si="2"/>
        <v>1.2257275805416864E-5</v>
      </c>
    </row>
    <row r="30" spans="1:14" x14ac:dyDescent="0.25">
      <c r="A30">
        <v>0.968696</v>
      </c>
      <c r="B30">
        <f t="shared" si="0"/>
        <v>96.869600000000005</v>
      </c>
      <c r="C30">
        <v>2.9614500000000001</v>
      </c>
      <c r="D30">
        <f>C30/'Isotherm list'!$G$3</f>
        <v>4.8957678955199206</v>
      </c>
      <c r="E30">
        <f>D30*'Isotherm list'!$G$4/'Isotherm list'!$H$41</f>
        <v>5.3212022714675067</v>
      </c>
      <c r="H30">
        <v>96</v>
      </c>
      <c r="I30">
        <v>4.8315424037030912</v>
      </c>
      <c r="J30">
        <f>I30*'Isotherm list'!$G$4/'Isotherm list'!$H$41</f>
        <v>5.2513956874473431</v>
      </c>
      <c r="K30">
        <f t="shared" si="1"/>
        <v>5.269097138615753</v>
      </c>
      <c r="L30">
        <f t="shared" si="2"/>
        <v>3.1334137346760132E-4</v>
      </c>
    </row>
    <row r="31" spans="1:14" x14ac:dyDescent="0.25">
      <c r="H31">
        <v>96.869600000000005</v>
      </c>
      <c r="I31">
        <v>4.8957678955199206</v>
      </c>
      <c r="J31">
        <f>I31*'Isotherm list'!$G$4/'Isotherm list'!$H$41</f>
        <v>5.3212022714675067</v>
      </c>
      <c r="K31">
        <f t="shared" si="1"/>
        <v>5.3067663854006204</v>
      </c>
      <c r="L31">
        <f t="shared" si="2"/>
        <v>2.0839480653612151E-4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D324-5246-45C6-B443-33024256F9EC}">
  <sheetPr>
    <tabColor theme="2"/>
  </sheetPr>
  <dimension ref="H3:I30"/>
  <sheetViews>
    <sheetView workbookViewId="0">
      <selection activeCell="Q33" sqref="Q33"/>
    </sheetView>
  </sheetViews>
  <sheetFormatPr defaultColWidth="8.85546875" defaultRowHeight="15" x14ac:dyDescent="0.25"/>
  <cols>
    <col min="1" max="1" width="14.42578125" customWidth="1"/>
    <col min="2" max="2" width="12" customWidth="1"/>
    <col min="3" max="3" width="17.85546875" customWidth="1"/>
  </cols>
  <sheetData>
    <row r="3" spans="8:9" x14ac:dyDescent="0.25">
      <c r="H3" s="1" t="s">
        <v>17</v>
      </c>
      <c r="I3" s="1" t="s">
        <v>19</v>
      </c>
    </row>
    <row r="4" spans="8:9" x14ac:dyDescent="0.25">
      <c r="H4">
        <v>0</v>
      </c>
      <c r="I4">
        <v>0</v>
      </c>
    </row>
    <row r="5" spans="8:9" x14ac:dyDescent="0.25">
      <c r="H5">
        <v>100</v>
      </c>
      <c r="I5">
        <v>4.0999999999999996</v>
      </c>
    </row>
    <row r="6" spans="8:9" x14ac:dyDescent="0.25">
      <c r="H6">
        <v>210</v>
      </c>
      <c r="I6">
        <v>6.1</v>
      </c>
    </row>
    <row r="7" spans="8:9" x14ac:dyDescent="0.25">
      <c r="H7">
        <v>310</v>
      </c>
      <c r="I7">
        <v>7.2</v>
      </c>
    </row>
    <row r="8" spans="8:9" x14ac:dyDescent="0.25">
      <c r="H8">
        <v>420</v>
      </c>
      <c r="I8">
        <v>7.9</v>
      </c>
    </row>
    <row r="9" spans="8:9" x14ac:dyDescent="0.25">
      <c r="H9">
        <v>520</v>
      </c>
      <c r="I9">
        <v>8.4</v>
      </c>
    </row>
    <row r="10" spans="8:9" x14ac:dyDescent="0.25">
      <c r="H10">
        <v>620</v>
      </c>
      <c r="I10">
        <v>8.8000000000000007</v>
      </c>
    </row>
    <row r="11" spans="8:9" x14ac:dyDescent="0.25">
      <c r="H11">
        <v>730</v>
      </c>
      <c r="I11">
        <v>9.1</v>
      </c>
    </row>
    <row r="12" spans="8:9" x14ac:dyDescent="0.25">
      <c r="H12">
        <v>830.00000000000011</v>
      </c>
      <c r="I12">
        <v>9.3000000000000007</v>
      </c>
    </row>
    <row r="13" spans="8:9" x14ac:dyDescent="0.25">
      <c r="H13">
        <v>940</v>
      </c>
      <c r="I13">
        <v>9.5</v>
      </c>
    </row>
    <row r="14" spans="8:9" x14ac:dyDescent="0.25">
      <c r="H14">
        <v>1040</v>
      </c>
      <c r="I14">
        <v>9.6</v>
      </c>
    </row>
    <row r="15" spans="8:9" x14ac:dyDescent="0.25">
      <c r="H15">
        <v>1140</v>
      </c>
      <c r="I15">
        <v>9.8000000000000007</v>
      </c>
    </row>
    <row r="16" spans="8:9" x14ac:dyDescent="0.25">
      <c r="H16">
        <v>1360</v>
      </c>
      <c r="I16">
        <v>10</v>
      </c>
    </row>
    <row r="17" spans="8:9" x14ac:dyDescent="0.25">
      <c r="H17">
        <v>1550</v>
      </c>
      <c r="I17">
        <v>10.199999999999999</v>
      </c>
    </row>
    <row r="18" spans="8:9" x14ac:dyDescent="0.25">
      <c r="H18">
        <v>1760.0000000000002</v>
      </c>
      <c r="I18">
        <v>10.3</v>
      </c>
    </row>
    <row r="19" spans="8:9" x14ac:dyDescent="0.25">
      <c r="H19">
        <v>1960.0000000000002</v>
      </c>
      <c r="I19">
        <v>10.4</v>
      </c>
    </row>
    <row r="20" spans="8:9" x14ac:dyDescent="0.25">
      <c r="H20">
        <v>2180</v>
      </c>
      <c r="I20">
        <v>10.5</v>
      </c>
    </row>
    <row r="21" spans="8:9" x14ac:dyDescent="0.25">
      <c r="H21">
        <v>2370</v>
      </c>
      <c r="I21">
        <v>10.5</v>
      </c>
    </row>
    <row r="22" spans="8:9" x14ac:dyDescent="0.25">
      <c r="H22">
        <v>2570</v>
      </c>
      <c r="I22">
        <v>10.6</v>
      </c>
    </row>
    <row r="23" spans="8:9" x14ac:dyDescent="0.25">
      <c r="H23">
        <v>2800</v>
      </c>
      <c r="I23">
        <v>10.6</v>
      </c>
    </row>
    <row r="24" spans="8:9" x14ac:dyDescent="0.25">
      <c r="H24">
        <v>3000</v>
      </c>
      <c r="I24">
        <v>10.7</v>
      </c>
    </row>
    <row r="25" spans="8:9" x14ac:dyDescent="0.25">
      <c r="H25">
        <v>3200</v>
      </c>
      <c r="I25">
        <v>10.7</v>
      </c>
    </row>
    <row r="26" spans="8:9" x14ac:dyDescent="0.25">
      <c r="H26">
        <v>3410</v>
      </c>
      <c r="I26">
        <v>10.7</v>
      </c>
    </row>
    <row r="27" spans="8:9" x14ac:dyDescent="0.25">
      <c r="H27">
        <v>3620.0000000000005</v>
      </c>
      <c r="I27">
        <v>10.7</v>
      </c>
    </row>
    <row r="28" spans="8:9" x14ac:dyDescent="0.25">
      <c r="H28">
        <v>3820.0000000000005</v>
      </c>
      <c r="I28">
        <v>10.7</v>
      </c>
    </row>
    <row r="29" spans="8:9" x14ac:dyDescent="0.25">
      <c r="H29">
        <v>4020.0000000000005</v>
      </c>
      <c r="I29">
        <v>10.7</v>
      </c>
    </row>
    <row r="30" spans="8:9" x14ac:dyDescent="0.25">
      <c r="H30">
        <v>4240</v>
      </c>
      <c r="I30">
        <v>10.6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A2ED-6CB1-44C8-8C04-DF58E20D6204}">
  <sheetPr>
    <tabColor rgb="FFFF0000"/>
  </sheetPr>
  <dimension ref="A1:P13"/>
  <sheetViews>
    <sheetView workbookViewId="0">
      <selection activeCell="J34" sqref="J34"/>
    </sheetView>
  </sheetViews>
  <sheetFormatPr defaultColWidth="8.85546875" defaultRowHeight="15" x14ac:dyDescent="0.25"/>
  <cols>
    <col min="1" max="1" width="14.28515625" customWidth="1"/>
    <col min="2" max="2" width="13.85546875" customWidth="1"/>
    <col min="3" max="3" width="12.7109375" customWidth="1"/>
    <col min="4" max="4" width="19" customWidth="1"/>
    <col min="8" max="8" width="14" customWidth="1"/>
    <col min="9" max="9" width="12.42578125" customWidth="1"/>
    <col min="10" max="10" width="19.28515625" customWidth="1"/>
  </cols>
  <sheetData>
    <row r="1" spans="1:16" x14ac:dyDescent="0.25">
      <c r="L1" s="1"/>
      <c r="N1" s="1"/>
      <c r="O1" s="1"/>
      <c r="P1" s="1"/>
    </row>
    <row r="3" spans="1:16" x14ac:dyDescent="0.25">
      <c r="A3" t="s">
        <v>37</v>
      </c>
      <c r="B3" s="1" t="s">
        <v>17</v>
      </c>
      <c r="C3" s="1" t="s">
        <v>19</v>
      </c>
      <c r="H3" t="s">
        <v>17</v>
      </c>
      <c r="I3" t="s">
        <v>19</v>
      </c>
      <c r="K3" s="1"/>
      <c r="L3" s="1"/>
    </row>
    <row r="4" spans="1:16" x14ac:dyDescent="0.25">
      <c r="A4">
        <v>0</v>
      </c>
      <c r="B4">
        <f>A4*100</f>
        <v>0</v>
      </c>
      <c r="C4">
        <v>0</v>
      </c>
      <c r="H4">
        <v>0</v>
      </c>
      <c r="I4">
        <v>0</v>
      </c>
    </row>
    <row r="5" spans="1:16" x14ac:dyDescent="0.25">
      <c r="A5">
        <v>1.9886000000000001E-2</v>
      </c>
      <c r="B5">
        <f t="shared" ref="B5:B13" si="0">A5*100</f>
        <v>1.9886000000000001</v>
      </c>
      <c r="C5">
        <v>0.126888</v>
      </c>
      <c r="H5">
        <v>1.9886000000000001</v>
      </c>
      <c r="I5">
        <v>0.126888</v>
      </c>
    </row>
    <row r="6" spans="1:16" x14ac:dyDescent="0.25">
      <c r="A6">
        <v>4.8294999999999998E-2</v>
      </c>
      <c r="B6">
        <f t="shared" si="0"/>
        <v>4.8294999999999995</v>
      </c>
      <c r="C6">
        <v>0.274924</v>
      </c>
      <c r="H6">
        <v>4.8294999999999995</v>
      </c>
      <c r="I6">
        <v>0.274924</v>
      </c>
    </row>
    <row r="7" spans="1:16" x14ac:dyDescent="0.25">
      <c r="A7">
        <v>0.110795</v>
      </c>
      <c r="B7">
        <f t="shared" si="0"/>
        <v>11.079500000000001</v>
      </c>
      <c r="C7">
        <v>0.53927499999999995</v>
      </c>
      <c r="H7">
        <v>11.079500000000001</v>
      </c>
      <c r="I7">
        <v>0.53927499999999995</v>
      </c>
    </row>
    <row r="8" spans="1:16" x14ac:dyDescent="0.25">
      <c r="A8">
        <v>0.235795</v>
      </c>
      <c r="B8">
        <f t="shared" si="0"/>
        <v>23.579499999999999</v>
      </c>
      <c r="C8">
        <v>1.0362499999999999</v>
      </c>
      <c r="H8">
        <v>23.579499999999999</v>
      </c>
      <c r="I8">
        <v>1.0362499999999999</v>
      </c>
    </row>
    <row r="9" spans="1:16" x14ac:dyDescent="0.25">
      <c r="A9">
        <v>0.37215900000000002</v>
      </c>
      <c r="B9">
        <f t="shared" si="0"/>
        <v>37.215900000000005</v>
      </c>
      <c r="C9">
        <v>1.4697899999999999</v>
      </c>
      <c r="H9">
        <v>37.215900000000005</v>
      </c>
      <c r="I9">
        <v>1.4697899999999999</v>
      </c>
    </row>
    <row r="10" spans="1:16" x14ac:dyDescent="0.25">
      <c r="A10">
        <v>0.51988599999999996</v>
      </c>
      <c r="B10">
        <f t="shared" si="0"/>
        <v>51.988599999999998</v>
      </c>
      <c r="C10">
        <v>1.8927499999999999</v>
      </c>
      <c r="H10">
        <v>51.988599999999998</v>
      </c>
      <c r="I10">
        <v>1.8927499999999999</v>
      </c>
    </row>
    <row r="11" spans="1:16" x14ac:dyDescent="0.25">
      <c r="A11">
        <v>0.65909099999999998</v>
      </c>
      <c r="B11">
        <f t="shared" si="0"/>
        <v>65.909099999999995</v>
      </c>
      <c r="C11">
        <v>2.3157100000000002</v>
      </c>
      <c r="H11">
        <v>65.909099999999995</v>
      </c>
      <c r="I11">
        <v>2.3157100000000002</v>
      </c>
    </row>
    <row r="12" spans="1:16" x14ac:dyDescent="0.25">
      <c r="A12">
        <v>0.82386400000000004</v>
      </c>
      <c r="B12">
        <f t="shared" si="0"/>
        <v>82.386400000000009</v>
      </c>
      <c r="C12">
        <v>2.6858</v>
      </c>
      <c r="H12">
        <v>82.386400000000009</v>
      </c>
      <c r="I12">
        <v>2.6858</v>
      </c>
    </row>
    <row r="13" spans="1:16" x14ac:dyDescent="0.25">
      <c r="A13">
        <v>0.99431800000000004</v>
      </c>
      <c r="B13">
        <f t="shared" si="0"/>
        <v>99.43180000000001</v>
      </c>
      <c r="C13">
        <v>3.0981900000000002</v>
      </c>
      <c r="H13">
        <v>99.43180000000001</v>
      </c>
      <c r="I13">
        <v>3.0981900000000002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B97F-703B-40BA-9F8E-74D970F19875}">
  <dimension ref="A1:P24"/>
  <sheetViews>
    <sheetView workbookViewId="0">
      <selection activeCell="P4" sqref="P4"/>
    </sheetView>
  </sheetViews>
  <sheetFormatPr defaultColWidth="8.85546875" defaultRowHeight="15" x14ac:dyDescent="0.25"/>
  <cols>
    <col min="1" max="1" width="14.42578125" customWidth="1"/>
    <col min="2" max="2" width="14" customWidth="1"/>
    <col min="3" max="3" width="12.42578125" customWidth="1"/>
    <col min="4" max="4" width="18.85546875" customWidth="1"/>
    <col min="8" max="8" width="14.7109375" customWidth="1"/>
    <col min="9" max="9" width="12.140625" customWidth="1"/>
    <col min="10" max="10" width="18.285156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SUM(L5:L17)</f>
        <v>3.0068209940455174E-2</v>
      </c>
      <c r="N2">
        <v>14.97123010461023</v>
      </c>
      <c r="O2">
        <v>8.1895803121841615E-4</v>
      </c>
      <c r="P2">
        <v>1.2837122014166331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0.23643</v>
      </c>
      <c r="B4">
        <f>A4*100</f>
        <v>23.643000000000001</v>
      </c>
      <c r="C4">
        <v>1.2200899999999999</v>
      </c>
      <c r="D4">
        <f>C4*'Isotherm list'!$G$4/'Isotherm list'!$H$44</f>
        <v>1.2414682978723401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0.27288899999999999</v>
      </c>
      <c r="B5">
        <f t="shared" ref="B5:B16" si="0">A5*100</f>
        <v>27.288899999999998</v>
      </c>
      <c r="C5">
        <v>1.45584</v>
      </c>
      <c r="D5">
        <f>C5*'Isotherm list'!$G$4/'Isotherm list'!$H$44</f>
        <v>1.4813490863579473</v>
      </c>
      <c r="H5">
        <v>23.643000000000001</v>
      </c>
      <c r="I5">
        <v>1.2200899999999999</v>
      </c>
      <c r="J5">
        <f>I5*'Isotherm list'!$G$4/'Isotherm list'!$H$44</f>
        <v>1.2414682978723401</v>
      </c>
      <c r="K5">
        <f>($N$2*H5)/(((1/$O$2)+H5^$P$2)^(1/$P$2))</f>
        <v>1.3449905402974915</v>
      </c>
      <c r="L5">
        <f>(K5-J5)^2</f>
        <v>1.0716854676731816E-2</v>
      </c>
      <c r="N5">
        <v>10</v>
      </c>
      <c r="O5">
        <f>($N$2*N5)/(((1/$O$2)+N5^$P$2)^(1/$P$2))</f>
        <v>0.58268456994730633</v>
      </c>
    </row>
    <row r="6" spans="1:16" x14ac:dyDescent="0.25">
      <c r="A6">
        <v>0.36354199999999998</v>
      </c>
      <c r="B6">
        <f t="shared" si="0"/>
        <v>36.354199999999999</v>
      </c>
      <c r="C6">
        <v>1.96624</v>
      </c>
      <c r="D6">
        <f>C6*'Isotherm list'!$G$4/'Isotherm list'!$H$44</f>
        <v>2.0006922653316641</v>
      </c>
      <c r="H6">
        <v>27.288899999999998</v>
      </c>
      <c r="I6">
        <v>1.45584</v>
      </c>
      <c r="J6">
        <f>I6*'Isotherm list'!$G$4/'Isotherm list'!$H$44</f>
        <v>1.4813490863579473</v>
      </c>
      <c r="K6">
        <f t="shared" ref="K6:K17" si="1">($N$2*H6)/(((1/$O$2)+H6^$P$2)^(1/$P$2))</f>
        <v>1.5414014138131498</v>
      </c>
      <c r="L6">
        <f t="shared" ref="L6:L17" si="2">(K6-J6)^2</f>
        <v>3.6062820327868684E-3</v>
      </c>
      <c r="N6">
        <v>30</v>
      </c>
      <c r="O6">
        <f t="shared" ref="O6:O18" si="3">($N$2*N6)/(((1/$O$2)+N6^$P$2)^(1/$P$2))</f>
        <v>1.6853745028847029</v>
      </c>
    </row>
    <row r="7" spans="1:16" x14ac:dyDescent="0.25">
      <c r="A7">
        <v>0.465393</v>
      </c>
      <c r="B7">
        <f t="shared" si="0"/>
        <v>46.539299999999997</v>
      </c>
      <c r="C7">
        <v>2.4370799999999999</v>
      </c>
      <c r="D7">
        <f>C7*'Isotherm list'!$G$4/'Isotherm list'!$H$44</f>
        <v>2.4797822778473089</v>
      </c>
      <c r="H7">
        <v>36.354199999999999</v>
      </c>
      <c r="I7">
        <v>1.96624</v>
      </c>
      <c r="J7">
        <f>I7*'Isotherm list'!$G$4/'Isotherm list'!$H$44</f>
        <v>2.0006922653316641</v>
      </c>
      <c r="K7">
        <f t="shared" si="1"/>
        <v>2.0157918866770093</v>
      </c>
      <c r="L7">
        <f t="shared" si="2"/>
        <v>2.2799856477280283E-4</v>
      </c>
      <c r="N7">
        <v>50</v>
      </c>
      <c r="O7">
        <f t="shared" si="3"/>
        <v>2.6919621466057642</v>
      </c>
    </row>
    <row r="8" spans="1:16" x14ac:dyDescent="0.25">
      <c r="A8">
        <v>0.58170900000000003</v>
      </c>
      <c r="B8">
        <f t="shared" si="0"/>
        <v>58.170900000000003</v>
      </c>
      <c r="C8">
        <v>3.1019600000000001</v>
      </c>
      <c r="D8">
        <f>C8*'Isotherm list'!$G$4/'Isotherm list'!$H$44</f>
        <v>3.1563122403003749</v>
      </c>
      <c r="H8">
        <v>46.539299999999997</v>
      </c>
      <c r="I8">
        <v>2.4370799999999999</v>
      </c>
      <c r="J8">
        <f>I8*'Isotherm list'!$G$4/'Isotherm list'!$H$44</f>
        <v>2.4797822778473089</v>
      </c>
      <c r="K8">
        <f t="shared" si="1"/>
        <v>2.5247796856318323</v>
      </c>
      <c r="L8">
        <f t="shared" si="2"/>
        <v>2.0247667073266902E-3</v>
      </c>
      <c r="N8">
        <v>70</v>
      </c>
      <c r="O8">
        <f t="shared" si="3"/>
        <v>3.6022989967742105</v>
      </c>
    </row>
    <row r="9" spans="1:16" x14ac:dyDescent="0.25">
      <c r="A9">
        <v>0.76269900000000002</v>
      </c>
      <c r="B9">
        <f t="shared" si="0"/>
        <v>76.269900000000007</v>
      </c>
      <c r="C9">
        <v>3.80654</v>
      </c>
      <c r="D9">
        <f>C9*'Isotherm list'!$G$4/'Isotherm list'!$H$44</f>
        <v>3.8732378222778472</v>
      </c>
      <c r="H9">
        <v>58.170900000000003</v>
      </c>
      <c r="I9">
        <v>3.1019600000000001</v>
      </c>
      <c r="J9">
        <f>I9*'Isotherm list'!$G$4/'Isotherm list'!$H$44</f>
        <v>3.1563122403003749</v>
      </c>
      <c r="K9">
        <f t="shared" si="1"/>
        <v>3.0752483436221909</v>
      </c>
      <c r="L9">
        <f t="shared" si="2"/>
        <v>6.5713553446512963E-3</v>
      </c>
      <c r="N9">
        <v>100</v>
      </c>
      <c r="O9">
        <f t="shared" si="3"/>
        <v>4.8007933337357098</v>
      </c>
    </row>
    <row r="10" spans="1:16" x14ac:dyDescent="0.25">
      <c r="A10">
        <v>0.96863299999999997</v>
      </c>
      <c r="B10">
        <f t="shared" si="0"/>
        <v>96.863299999999995</v>
      </c>
      <c r="C10">
        <v>4.6272399999999996</v>
      </c>
      <c r="D10">
        <f>C10*'Isotherm list'!$G$4/'Isotherm list'!$H$44</f>
        <v>4.7083180475594482</v>
      </c>
      <c r="H10">
        <v>76.269900000000007</v>
      </c>
      <c r="I10">
        <v>3.80654</v>
      </c>
      <c r="J10">
        <f>I10*'Isotherm list'!$G$4/'Isotherm list'!$H$44</f>
        <v>3.8732378222778472</v>
      </c>
      <c r="K10">
        <f t="shared" si="1"/>
        <v>3.8687220626091481</v>
      </c>
      <c r="L10">
        <f t="shared" si="2"/>
        <v>2.0392085385449444E-5</v>
      </c>
      <c r="N10">
        <v>200</v>
      </c>
      <c r="O10">
        <f t="shared" si="3"/>
        <v>7.6746578778825922</v>
      </c>
    </row>
    <row r="11" spans="1:16" x14ac:dyDescent="0.25">
      <c r="A11">
        <v>1.44268</v>
      </c>
      <c r="B11">
        <f t="shared" si="0"/>
        <v>144.268</v>
      </c>
      <c r="C11">
        <v>6.1895199999999999</v>
      </c>
      <c r="D11">
        <f>C11*'Isotherm list'!$G$4/'Isotherm list'!$H$44</f>
        <v>6.2979721652065068</v>
      </c>
      <c r="H11">
        <v>96.863299999999995</v>
      </c>
      <c r="I11">
        <v>4.6272399999999996</v>
      </c>
      <c r="J11">
        <f>I11*'Isotherm list'!$G$4/'Isotherm list'!$H$44</f>
        <v>4.7083180475594482</v>
      </c>
      <c r="K11">
        <f t="shared" si="1"/>
        <v>4.6842103448358507</v>
      </c>
      <c r="L11">
        <f t="shared" si="2"/>
        <v>5.8118133060934617E-4</v>
      </c>
      <c r="N11">
        <v>300</v>
      </c>
      <c r="O11">
        <f t="shared" si="3"/>
        <v>9.4429009953406151</v>
      </c>
    </row>
    <row r="12" spans="1:16" x14ac:dyDescent="0.25">
      <c r="A12">
        <v>1.9684200000000001</v>
      </c>
      <c r="B12">
        <f t="shared" si="0"/>
        <v>196.84200000000001</v>
      </c>
      <c r="C12">
        <v>7.4781000000000004</v>
      </c>
      <c r="D12">
        <f>C12*'Isotherm list'!$G$4/'Isotherm list'!$H$44</f>
        <v>7.6091305381727157</v>
      </c>
      <c r="H12">
        <v>144.268</v>
      </c>
      <c r="I12">
        <v>6.1895199999999999</v>
      </c>
      <c r="J12">
        <f>I12*'Isotherm list'!$G$4/'Isotherm list'!$H$44</f>
        <v>6.2979721652065068</v>
      </c>
      <c r="K12">
        <f t="shared" si="1"/>
        <v>6.2560222636418841</v>
      </c>
      <c r="L12">
        <f t="shared" si="2"/>
        <v>1.7597942412815382E-3</v>
      </c>
      <c r="N12">
        <v>400</v>
      </c>
      <c r="O12">
        <f t="shared" si="3"/>
        <v>10.599924482982905</v>
      </c>
    </row>
    <row r="13" spans="1:16" x14ac:dyDescent="0.25">
      <c r="A13">
        <v>3.96841</v>
      </c>
      <c r="B13">
        <f t="shared" si="0"/>
        <v>396.84100000000001</v>
      </c>
      <c r="C13">
        <v>10.328799999999999</v>
      </c>
      <c r="D13">
        <f>C13*'Isotherm list'!$G$4/'Isotherm list'!$H$44</f>
        <v>10.509780225281601</v>
      </c>
      <c r="H13">
        <v>196.84200000000001</v>
      </c>
      <c r="I13">
        <v>7.4781000000000004</v>
      </c>
      <c r="J13">
        <f>I13*'Isotherm list'!$G$4/'Isotherm list'!$H$44</f>
        <v>7.6091305381727157</v>
      </c>
      <c r="K13">
        <f t="shared" si="1"/>
        <v>7.6043316129962273</v>
      </c>
      <c r="L13">
        <f t="shared" si="2"/>
        <v>2.3029682849534115E-5</v>
      </c>
      <c r="N13">
        <v>500</v>
      </c>
      <c r="O13">
        <f t="shared" si="3"/>
        <v>11.400008244131737</v>
      </c>
    </row>
    <row r="14" spans="1:16" x14ac:dyDescent="0.25">
      <c r="A14">
        <v>4.9602300000000001</v>
      </c>
      <c r="B14">
        <f t="shared" si="0"/>
        <v>496.02300000000002</v>
      </c>
      <c r="C14">
        <v>11.1882</v>
      </c>
      <c r="D14">
        <f>C14*'Isotherm list'!$G$4/'Isotherm list'!$H$44</f>
        <v>11.38423854818523</v>
      </c>
      <c r="H14">
        <v>396.84100000000001</v>
      </c>
      <c r="I14">
        <v>10.328799999999999</v>
      </c>
      <c r="J14">
        <f>I14*'Isotherm list'!$G$4/'Isotherm list'!$H$44</f>
        <v>10.509780225281601</v>
      </c>
      <c r="K14">
        <f t="shared" si="1"/>
        <v>10.569776653818726</v>
      </c>
      <c r="L14">
        <f t="shared" si="2"/>
        <v>3.5995714372104338E-3</v>
      </c>
      <c r="N14">
        <v>600</v>
      </c>
      <c r="O14">
        <f t="shared" si="3"/>
        <v>11.978837306385897</v>
      </c>
    </row>
    <row r="15" spans="1:16" x14ac:dyDescent="0.25">
      <c r="A15">
        <v>8.0004399999999993</v>
      </c>
      <c r="B15">
        <f t="shared" si="0"/>
        <v>800.04399999999998</v>
      </c>
      <c r="C15">
        <v>12.5185</v>
      </c>
      <c r="D15">
        <f>C15*'Isotherm list'!$G$4/'Isotherm list'!$H$44</f>
        <v>12.737847934918646</v>
      </c>
      <c r="H15">
        <v>496.02300000000002</v>
      </c>
      <c r="I15">
        <v>11.1882</v>
      </c>
      <c r="J15">
        <f>I15*'Isotherm list'!$G$4/'Isotherm list'!$H$44</f>
        <v>11.38423854818523</v>
      </c>
      <c r="K15">
        <f t="shared" si="1"/>
        <v>11.373068983607729</v>
      </c>
      <c r="L15">
        <f t="shared" si="2"/>
        <v>1.2475917285098396E-4</v>
      </c>
      <c r="N15">
        <v>700</v>
      </c>
      <c r="O15">
        <f t="shared" si="3"/>
        <v>12.413166393491002</v>
      </c>
    </row>
    <row r="16" spans="1:16" x14ac:dyDescent="0.25">
      <c r="A16">
        <v>10</v>
      </c>
      <c r="B16">
        <f t="shared" si="0"/>
        <v>1000</v>
      </c>
      <c r="C16">
        <v>13.027799999999999</v>
      </c>
      <c r="D16">
        <f>C16*'Isotherm list'!$G$4/'Isotherm list'!$H$44</f>
        <v>13.256071839799747</v>
      </c>
      <c r="H16">
        <v>800.04399999999998</v>
      </c>
      <c r="I16">
        <v>12.5185</v>
      </c>
      <c r="J16">
        <f>I16*'Isotherm list'!$G$4/'Isotherm list'!$H$44</f>
        <v>12.737847934918646</v>
      </c>
      <c r="K16">
        <f t="shared" si="1"/>
        <v>12.749027083087183</v>
      </c>
      <c r="L16">
        <f t="shared" si="2"/>
        <v>1.2497335377411014E-4</v>
      </c>
      <c r="N16">
        <v>800</v>
      </c>
      <c r="O16">
        <f t="shared" si="3"/>
        <v>12.748896395094576</v>
      </c>
    </row>
    <row r="17" spans="8:15" x14ac:dyDescent="0.25">
      <c r="H17">
        <v>1000</v>
      </c>
      <c r="I17">
        <v>13.027799999999999</v>
      </c>
      <c r="J17">
        <f>I17*'Isotherm list'!$G$4/'Isotherm list'!$H$44</f>
        <v>13.256071839799747</v>
      </c>
      <c r="K17">
        <f t="shared" si="1"/>
        <v>13.229856361352381</v>
      </c>
      <c r="L17">
        <f t="shared" si="2"/>
        <v>6.8725131022430214E-4</v>
      </c>
      <c r="N17">
        <v>900</v>
      </c>
      <c r="O17">
        <f t="shared" si="3"/>
        <v>13.014841625020829</v>
      </c>
    </row>
    <row r="18" spans="8:15" x14ac:dyDescent="0.25">
      <c r="N18">
        <v>1000</v>
      </c>
      <c r="O18">
        <f t="shared" si="3"/>
        <v>13.229856361352381</v>
      </c>
    </row>
    <row r="19" spans="8:15" x14ac:dyDescent="0.25">
      <c r="N19">
        <v>1500</v>
      </c>
    </row>
    <row r="20" spans="8:15" x14ac:dyDescent="0.25">
      <c r="N20">
        <v>2000</v>
      </c>
    </row>
    <row r="21" spans="8:15" x14ac:dyDescent="0.25">
      <c r="N21">
        <v>3000</v>
      </c>
    </row>
    <row r="22" spans="8:15" x14ac:dyDescent="0.25">
      <c r="N22">
        <v>4000</v>
      </c>
    </row>
    <row r="23" spans="8:15" x14ac:dyDescent="0.25">
      <c r="N23">
        <v>5000</v>
      </c>
    </row>
    <row r="24" spans="8:15" x14ac:dyDescent="0.25">
      <c r="N24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F771-80E4-4ABD-A7C6-F6BBA4983CFF}">
  <sheetPr>
    <tabColor theme="2"/>
  </sheetPr>
  <dimension ref="A1:XFD1048575"/>
  <sheetViews>
    <sheetView zoomScale="80" zoomScaleNormal="80" workbookViewId="0">
      <selection activeCell="M4" sqref="M4"/>
    </sheetView>
  </sheetViews>
  <sheetFormatPr defaultColWidth="8.85546875" defaultRowHeight="15" x14ac:dyDescent="0.25"/>
  <cols>
    <col min="1" max="1" width="17" customWidth="1"/>
    <col min="2" max="2" width="16.7109375" customWidth="1"/>
    <col min="3" max="3" width="15.85546875" customWidth="1"/>
    <col min="4" max="4" width="12.85546875" customWidth="1"/>
    <col min="5" max="5" width="19.28515625" customWidth="1"/>
    <col min="6" max="6" width="18.7109375" customWidth="1"/>
    <col min="8" max="8" width="14.28515625" customWidth="1"/>
    <col min="9" max="9" width="17.28515625" customWidth="1"/>
    <col min="10" max="10" width="18.140625" customWidth="1"/>
    <col min="12" max="12" width="13.140625" bestFit="1" customWidth="1"/>
    <col min="15" max="15" width="19.71093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SUM(L5:L42)</f>
        <v>3.0722285327090294E-3</v>
      </c>
      <c r="N2">
        <v>25.543539298450899</v>
      </c>
      <c r="O2">
        <v>1.3536515399111772E-2</v>
      </c>
      <c r="P2">
        <v>0.77764106726528637</v>
      </c>
    </row>
    <row r="3" spans="1:16" x14ac:dyDescent="0.25">
      <c r="A3" t="s">
        <v>250</v>
      </c>
      <c r="B3" s="1" t="s">
        <v>17</v>
      </c>
      <c r="C3" t="s">
        <v>18</v>
      </c>
      <c r="D3" s="1" t="s">
        <v>19</v>
      </c>
      <c r="E3" t="s">
        <v>201</v>
      </c>
      <c r="H3" s="1" t="s">
        <v>17</v>
      </c>
      <c r="I3" s="1" t="s">
        <v>19</v>
      </c>
      <c r="J3" s="1" t="s">
        <v>201</v>
      </c>
      <c r="K3" s="1" t="s">
        <v>202</v>
      </c>
      <c r="L3" s="1" t="s">
        <v>203</v>
      </c>
      <c r="M3" s="1"/>
      <c r="N3" s="21" t="s">
        <v>208</v>
      </c>
      <c r="O3" s="22" t="s">
        <v>209</v>
      </c>
    </row>
    <row r="4" spans="1:16" x14ac:dyDescent="0.25">
      <c r="A4">
        <v>1.5859999999999999E-2</v>
      </c>
      <c r="B4">
        <f>A4*100</f>
        <v>1.5859999999999999</v>
      </c>
      <c r="C4">
        <v>2.3330000000000002</v>
      </c>
      <c r="D4">
        <f>C4/'Isotherm list'!$C$4</f>
        <v>0.10408684413115815</v>
      </c>
      <c r="E4">
        <f>D4*'Isotherm list'!$G$4/'Isotherm list'!$H$12</f>
        <v>0.17703473698458488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3.9239999999999997E-2</v>
      </c>
      <c r="B5">
        <f t="shared" ref="B5:B41" si="0">A5*100</f>
        <v>3.9239999999999995</v>
      </c>
      <c r="C5">
        <v>5.0389999999999997</v>
      </c>
      <c r="D5">
        <f>C5/'Isotherm list'!$C$4</f>
        <v>0.224815091117405</v>
      </c>
      <c r="E5">
        <f>D5*'Isotherm list'!$G$4/'Isotherm list'!$H$12</f>
        <v>0.3823737846829503</v>
      </c>
      <c r="H5">
        <v>1.5859999999999999</v>
      </c>
      <c r="I5">
        <v>0.10408684413115815</v>
      </c>
      <c r="J5">
        <f>I5*'Isotherm list'!$G$4/'Isotherm list'!$H$12</f>
        <v>0.17703473698458488</v>
      </c>
      <c r="K5">
        <f>($N$2*H5)/(((1/$O$2)+H5^$P$2)^(1/$P$2))</f>
        <v>0.15634928976629447</v>
      </c>
      <c r="L5">
        <f>(K5-J5)^2</f>
        <v>4.2788772662067845E-4</v>
      </c>
      <c r="N5">
        <v>10</v>
      </c>
      <c r="O5">
        <f>($N$2*N5)/(((1/$O$2)+N5^$P$2)^(1/$P$2))</f>
        <v>0.91400525969228164</v>
      </c>
    </row>
    <row r="6" spans="1:16" x14ac:dyDescent="0.25">
      <c r="A6">
        <v>6.5970000000000001E-2</v>
      </c>
      <c r="B6">
        <f t="shared" si="0"/>
        <v>6.5970000000000004</v>
      </c>
      <c r="C6">
        <v>8.3049999999999997</v>
      </c>
      <c r="D6">
        <f>C6/'Isotherm list'!$C$4</f>
        <v>0.37052774989681458</v>
      </c>
      <c r="E6">
        <f>D6*'Isotherm list'!$G$4/'Isotherm list'!$H$12</f>
        <v>0.63020723988725991</v>
      </c>
      <c r="H6">
        <v>3.9239999999999995</v>
      </c>
      <c r="I6">
        <v>0.224815091117405</v>
      </c>
      <c r="J6">
        <f>I6*'Isotherm list'!$G$4/'Isotherm list'!$H$12</f>
        <v>0.3823737846829503</v>
      </c>
      <c r="K6">
        <f t="shared" ref="K6:K42" si="1">($N$2*H6)/(((1/$O$2)+H6^$P$2)^(1/$P$2))</f>
        <v>0.37737123673771827</v>
      </c>
      <c r="L6">
        <f t="shared" ref="L6:L42" si="2">(K6-J6)^2</f>
        <v>2.5025485944345183E-5</v>
      </c>
      <c r="N6">
        <v>30</v>
      </c>
      <c r="O6">
        <f t="shared" ref="O6:O9" si="3">($N$2*N6)/(((1/$O$2)+N6^$P$2)^(1/$P$2))</f>
        <v>2.4220893138833075</v>
      </c>
    </row>
    <row r="7" spans="1:16" x14ac:dyDescent="0.25">
      <c r="A7">
        <v>9.1859999999999997E-2</v>
      </c>
      <c r="B7">
        <f t="shared" si="0"/>
        <v>9.1859999999999999</v>
      </c>
      <c r="C7">
        <v>11.291</v>
      </c>
      <c r="D7">
        <f>C7/'Isotherm list'!$C$4</f>
        <v>0.50374820277964283</v>
      </c>
      <c r="E7">
        <f>D7*'Isotherm list'!$G$4/'Isotherm list'!$H$12</f>
        <v>0.8567934913385975</v>
      </c>
      <c r="H7">
        <v>6.5970000000000004</v>
      </c>
      <c r="I7">
        <v>0.37052774989681458</v>
      </c>
      <c r="J7">
        <f>I7*'Isotherm list'!$G$4/'Isotherm list'!$H$12</f>
        <v>0.63020723988725991</v>
      </c>
      <c r="K7">
        <f t="shared" si="1"/>
        <v>0.61943902902904857</v>
      </c>
      <c r="L7">
        <f t="shared" si="2"/>
        <v>1.1595436508690051E-4</v>
      </c>
      <c r="N7">
        <v>50</v>
      </c>
      <c r="O7">
        <f t="shared" si="3"/>
        <v>3.6647916931048963</v>
      </c>
    </row>
    <row r="8" spans="1:16" x14ac:dyDescent="0.25">
      <c r="A8">
        <v>0.11858</v>
      </c>
      <c r="B8">
        <f t="shared" si="0"/>
        <v>11.858000000000001</v>
      </c>
      <c r="C8">
        <v>14.183</v>
      </c>
      <c r="D8">
        <f>C8/'Isotherm list'!$C$4</f>
        <v>0.63277484368290438</v>
      </c>
      <c r="E8">
        <f>D8*'Isotherm list'!$G$4/'Isotherm list'!$H$12</f>
        <v>1.07624675295858</v>
      </c>
      <c r="H8">
        <v>9.1859999999999999</v>
      </c>
      <c r="I8">
        <v>0.50374820277964283</v>
      </c>
      <c r="J8">
        <f>I8*'Isotherm list'!$G$4/'Isotherm list'!$H$12</f>
        <v>0.8567934913385975</v>
      </c>
      <c r="K8">
        <f>($N$2*H8)/(((1/$O$2)+H8^$P$2)^(1/$P$2))</f>
        <v>0.84481005406499032</v>
      </c>
      <c r="L8">
        <f t="shared" si="2"/>
        <v>1.4360276889047784E-4</v>
      </c>
      <c r="N8">
        <v>70</v>
      </c>
      <c r="O8">
        <f t="shared" si="3"/>
        <v>4.725444939192494</v>
      </c>
    </row>
    <row r="9" spans="1:16" x14ac:dyDescent="0.25">
      <c r="A9">
        <v>0.14613999999999999</v>
      </c>
      <c r="B9">
        <f t="shared" si="0"/>
        <v>14.613999999999999</v>
      </c>
      <c r="C9">
        <v>16.981999999999999</v>
      </c>
      <c r="D9">
        <f>C9/'Isotherm list'!$C$4</f>
        <v>0.75765228762765868</v>
      </c>
      <c r="E9">
        <f>D9*'Isotherm list'!$G$4/'Isotherm list'!$H$12</f>
        <v>1.2886429076177541</v>
      </c>
      <c r="H9">
        <v>11.858000000000001</v>
      </c>
      <c r="I9">
        <v>0.63277484368290438</v>
      </c>
      <c r="J9">
        <f>I9*'Isotherm list'!$G$4/'Isotherm list'!$H$12</f>
        <v>1.07624675295858</v>
      </c>
      <c r="K9">
        <f t="shared" si="1"/>
        <v>1.069185678201559</v>
      </c>
      <c r="L9">
        <f>(K9-J9)^2</f>
        <v>4.9858776724239203E-5</v>
      </c>
      <c r="N9">
        <v>100</v>
      </c>
      <c r="O9">
        <f t="shared" si="3"/>
        <v>6.0707209529295536</v>
      </c>
    </row>
    <row r="10" spans="1:16" x14ac:dyDescent="0.25">
      <c r="A10">
        <v>0.17119999999999999</v>
      </c>
      <c r="B10">
        <f t="shared" si="0"/>
        <v>17.119999999999997</v>
      </c>
      <c r="C10">
        <v>19.780999999999999</v>
      </c>
      <c r="D10">
        <f>C10/'Isotherm list'!$C$4</f>
        <v>0.88252973157241288</v>
      </c>
      <c r="E10">
        <f>D10*'Isotherm list'!$G$4/'Isotherm list'!$H$12</f>
        <v>1.5010390622769281</v>
      </c>
      <c r="H10">
        <v>14.613999999999999</v>
      </c>
      <c r="I10">
        <v>0.75765228762765868</v>
      </c>
      <c r="J10">
        <f>I10*'Isotherm list'!$G$4/'Isotherm list'!$H$12</f>
        <v>1.2886429076177541</v>
      </c>
      <c r="K10">
        <f t="shared" si="1"/>
        <v>1.2927628862251357</v>
      </c>
      <c r="L10">
        <f t="shared" si="2"/>
        <v>1.6974223725281682E-5</v>
      </c>
      <c r="N10">
        <v>200</v>
      </c>
    </row>
    <row r="11" spans="1:16" x14ac:dyDescent="0.25">
      <c r="A11">
        <v>0.19792999999999999</v>
      </c>
      <c r="B11">
        <f t="shared" si="0"/>
        <v>19.792999999999999</v>
      </c>
      <c r="C11">
        <v>22.298999999999999</v>
      </c>
      <c r="D11">
        <f>C11/'Isotherm list'!$C$4</f>
        <v>0.99487035459952655</v>
      </c>
      <c r="E11">
        <f>D11*'Isotherm list'!$G$4/'Isotherm list'!$H$12</f>
        <v>1.6921121303125839</v>
      </c>
      <c r="H11">
        <v>17.119999999999997</v>
      </c>
      <c r="I11">
        <v>0.88252973157241288</v>
      </c>
      <c r="J11">
        <f>I11*'Isotherm list'!$G$4/'Isotherm list'!$H$12</f>
        <v>1.5010390622769281</v>
      </c>
      <c r="K11">
        <f t="shared" si="1"/>
        <v>1.4897471112138563</v>
      </c>
      <c r="L11">
        <f t="shared" si="2"/>
        <v>1.2750815881080817E-4</v>
      </c>
      <c r="N11">
        <v>300</v>
      </c>
    </row>
    <row r="12" spans="1:16" x14ac:dyDescent="0.25">
      <c r="A12">
        <v>0.22381999999999999</v>
      </c>
      <c r="B12">
        <f t="shared" si="0"/>
        <v>22.381999999999998</v>
      </c>
      <c r="C12">
        <v>24.818000000000001</v>
      </c>
      <c r="D12">
        <f>C12/'Isotherm list'!$C$4</f>
        <v>1.1072555926476995</v>
      </c>
      <c r="E12">
        <f>D12*'Isotherm list'!$G$4/'Isotherm list'!$H$12</f>
        <v>1.883261081218786</v>
      </c>
      <c r="H12">
        <v>19.792999999999999</v>
      </c>
      <c r="I12">
        <v>0.99487035459952655</v>
      </c>
      <c r="J12">
        <f>I12*'Isotherm list'!$G$4/'Isotherm list'!$H$12</f>
        <v>1.6921121303125839</v>
      </c>
      <c r="K12">
        <f t="shared" si="1"/>
        <v>1.6937530572883188</v>
      </c>
      <c r="L12">
        <f t="shared" si="2"/>
        <v>2.6926413396945649E-6</v>
      </c>
      <c r="N12">
        <v>400</v>
      </c>
    </row>
    <row r="13" spans="1:16" x14ac:dyDescent="0.25">
      <c r="A13">
        <v>0.25054999999999999</v>
      </c>
      <c r="B13">
        <f t="shared" si="0"/>
        <v>25.055</v>
      </c>
      <c r="C13">
        <v>27.242999999999999</v>
      </c>
      <c r="D13">
        <f>C13/'Isotherm list'!$C$4</f>
        <v>1.2154470187163058</v>
      </c>
      <c r="E13">
        <f>D13*'Isotherm list'!$G$4/'Isotherm list'!$H$12</f>
        <v>2.0672770422936328</v>
      </c>
      <c r="H13">
        <v>22.381999999999998</v>
      </c>
      <c r="I13">
        <v>1.1072555926476995</v>
      </c>
      <c r="J13">
        <f>I13*'Isotherm list'!$G$4/'Isotherm list'!$H$12</f>
        <v>1.883261081218786</v>
      </c>
      <c r="K13">
        <f t="shared" si="1"/>
        <v>1.8857618103342315</v>
      </c>
      <c r="L13">
        <f t="shared" si="2"/>
        <v>6.2536461088369394E-6</v>
      </c>
      <c r="N13">
        <v>500</v>
      </c>
    </row>
    <row r="14" spans="1:16" x14ac:dyDescent="0.25">
      <c r="A14">
        <v>0.27644000000000002</v>
      </c>
      <c r="B14">
        <f t="shared" si="0"/>
        <v>27.644000000000002</v>
      </c>
      <c r="C14">
        <v>29.760999999999999</v>
      </c>
      <c r="D14">
        <f>C14/'Isotherm list'!$C$4</f>
        <v>1.3277876417434196</v>
      </c>
      <c r="E14">
        <f>D14*'Isotherm list'!$G$4/'Isotherm list'!$H$12</f>
        <v>2.2583501103292885</v>
      </c>
      <c r="H14">
        <v>25.055</v>
      </c>
      <c r="I14">
        <v>1.2154470187163058</v>
      </c>
      <c r="J14">
        <f>I14*'Isotherm list'!$G$4/'Isotherm list'!$H$12</f>
        <v>2.0672770422936328</v>
      </c>
      <c r="K14">
        <f t="shared" si="1"/>
        <v>2.0786154926623364</v>
      </c>
      <c r="L14">
        <f t="shared" si="2"/>
        <v>1.2856045676355282E-4</v>
      </c>
      <c r="N14">
        <v>600</v>
      </c>
    </row>
    <row r="15" spans="1:16" x14ac:dyDescent="0.25">
      <c r="A15">
        <v>0.30234</v>
      </c>
      <c r="B15">
        <f t="shared" si="0"/>
        <v>30.233999999999998</v>
      </c>
      <c r="C15">
        <v>32.093000000000004</v>
      </c>
      <c r="D15">
        <f>C15/'Isotherm list'!$C$4</f>
        <v>1.4318298708535186</v>
      </c>
      <c r="E15">
        <f>D15*'Isotherm list'!$G$4/'Isotherm list'!$H$12</f>
        <v>2.4353089644433275</v>
      </c>
      <c r="H15">
        <v>27.644000000000002</v>
      </c>
      <c r="I15">
        <v>1.3277876417434196</v>
      </c>
      <c r="J15">
        <f>I15*'Isotherm list'!$G$4/'Isotherm list'!$H$12</f>
        <v>2.2583501103292885</v>
      </c>
      <c r="K15">
        <f t="shared" si="1"/>
        <v>2.260513073100979</v>
      </c>
      <c r="L15">
        <f t="shared" si="2"/>
        <v>4.6784079517194432E-6</v>
      </c>
      <c r="N15">
        <v>700</v>
      </c>
    </row>
    <row r="16" spans="1:16" x14ac:dyDescent="0.25">
      <c r="A16">
        <v>0.32990999999999998</v>
      </c>
      <c r="B16">
        <f t="shared" si="0"/>
        <v>32.991</v>
      </c>
      <c r="C16">
        <v>34.331000000000003</v>
      </c>
      <c r="D16">
        <f>C16/'Isotherm list'!$C$4</f>
        <v>1.5316782879840509</v>
      </c>
      <c r="E16">
        <f>D16*'Isotherm list'!$G$4/'Isotherm list'!$H$12</f>
        <v>2.605134828726011</v>
      </c>
      <c r="H16">
        <v>30.233999999999998</v>
      </c>
      <c r="I16">
        <v>1.4318298708535186</v>
      </c>
      <c r="J16">
        <f>I16*'Isotherm list'!$G$4/'Isotherm list'!$H$12</f>
        <v>2.4353089644433275</v>
      </c>
      <c r="K16">
        <f t="shared" si="1"/>
        <v>2.437939292489538</v>
      </c>
      <c r="L16">
        <f t="shared" si="2"/>
        <v>6.9186256306818117E-6</v>
      </c>
      <c r="N16">
        <v>800</v>
      </c>
    </row>
    <row r="17" spans="1:14" x14ac:dyDescent="0.25">
      <c r="A17">
        <v>0.35664000000000001</v>
      </c>
      <c r="B17">
        <f t="shared" si="0"/>
        <v>35.664000000000001</v>
      </c>
      <c r="C17">
        <v>36.756</v>
      </c>
      <c r="D17">
        <f>C17/'Isotherm list'!$C$4</f>
        <v>1.639869714052657</v>
      </c>
      <c r="E17">
        <f>D17*'Isotherm list'!$G$4/'Isotherm list'!$H$12</f>
        <v>2.7891507898008578</v>
      </c>
      <c r="H17">
        <v>32.991</v>
      </c>
      <c r="I17">
        <v>1.5316782879840509</v>
      </c>
      <c r="J17">
        <f>I17*'Isotherm list'!$G$4/'Isotherm list'!$H$12</f>
        <v>2.605134828726011</v>
      </c>
      <c r="K17">
        <f t="shared" si="1"/>
        <v>2.6220904001762002</v>
      </c>
      <c r="L17">
        <f t="shared" si="2"/>
        <v>2.8749140320247181E-4</v>
      </c>
      <c r="N17">
        <v>900</v>
      </c>
    </row>
    <row r="18" spans="1:14" x14ac:dyDescent="0.25">
      <c r="A18">
        <v>0.38169999999999998</v>
      </c>
      <c r="B18">
        <f t="shared" si="0"/>
        <v>38.17</v>
      </c>
      <c r="C18">
        <v>38.901000000000003</v>
      </c>
      <c r="D18">
        <f>C18/'Isotherm list'!$C$4</f>
        <v>1.7355689342246823</v>
      </c>
      <c r="E18">
        <f>D18*'Isotherm list'!$G$4/'Isotherm list'!$H$12</f>
        <v>2.9519195471227335</v>
      </c>
      <c r="H18">
        <v>35.664000000000001</v>
      </c>
      <c r="I18">
        <v>1.639869714052657</v>
      </c>
      <c r="J18">
        <f>I18*'Isotherm list'!$G$4/'Isotherm list'!$H$12</f>
        <v>2.7891507898008578</v>
      </c>
      <c r="K18">
        <f t="shared" si="1"/>
        <v>2.7962350563395586</v>
      </c>
      <c r="L18">
        <f t="shared" si="2"/>
        <v>5.0186832391355195E-5</v>
      </c>
      <c r="N18">
        <v>1000</v>
      </c>
    </row>
    <row r="19" spans="1:14" x14ac:dyDescent="0.25">
      <c r="A19">
        <v>0.40843000000000002</v>
      </c>
      <c r="B19">
        <f t="shared" si="0"/>
        <v>40.843000000000004</v>
      </c>
      <c r="C19">
        <v>41.045000000000002</v>
      </c>
      <c r="D19">
        <f>C19/'Isotherm list'!$C$4</f>
        <v>1.8312235393756477</v>
      </c>
      <c r="E19">
        <f>D19*'Isotherm list'!$G$4/'Isotherm list'!$H$12</f>
        <v>3.1146124215740616</v>
      </c>
      <c r="H19">
        <v>38.17</v>
      </c>
      <c r="I19">
        <v>1.7355689342246823</v>
      </c>
      <c r="J19">
        <f>I19*'Isotherm list'!$G$4/'Isotherm list'!$H$12</f>
        <v>2.9519195471227335</v>
      </c>
      <c r="K19">
        <f t="shared" si="1"/>
        <v>2.9557670465270012</v>
      </c>
      <c r="L19">
        <f t="shared" si="2"/>
        <v>1.4803251665839932E-5</v>
      </c>
      <c r="N19">
        <v>1500</v>
      </c>
    </row>
    <row r="20" spans="1:14" x14ac:dyDescent="0.25">
      <c r="A20">
        <v>0.43517</v>
      </c>
      <c r="B20">
        <f t="shared" si="0"/>
        <v>43.517000000000003</v>
      </c>
      <c r="C20">
        <v>43.377000000000002</v>
      </c>
      <c r="D20">
        <f>C20/'Isotherm list'!$C$4</f>
        <v>1.9352657684857468</v>
      </c>
      <c r="E20">
        <f>D20*'Isotherm list'!$G$4/'Isotherm list'!$H$12</f>
        <v>3.2915712756881006</v>
      </c>
      <c r="H20">
        <v>40.843000000000004</v>
      </c>
      <c r="I20">
        <v>1.8312235393756477</v>
      </c>
      <c r="J20">
        <f>I20*'Isotherm list'!$G$4/'Isotherm list'!$H$12</f>
        <v>3.1146124215740616</v>
      </c>
      <c r="K20">
        <f t="shared" si="1"/>
        <v>3.1221390629307555</v>
      </c>
      <c r="L20">
        <f t="shared" si="2"/>
        <v>5.665033011229495E-5</v>
      </c>
      <c r="N20">
        <v>2000</v>
      </c>
    </row>
    <row r="21" spans="1:14" x14ac:dyDescent="0.25">
      <c r="A21">
        <v>0.46022999999999997</v>
      </c>
      <c r="B21">
        <f t="shared" si="0"/>
        <v>46.022999999999996</v>
      </c>
      <c r="C21">
        <v>45.241</v>
      </c>
      <c r="D21">
        <f>C21/'Isotherm list'!$C$4</f>
        <v>2.0184281677401312</v>
      </c>
      <c r="E21">
        <f>D21*'Isotherm list'!$G$4/'Isotherm list'!$H$12</f>
        <v>3.4330169463864575</v>
      </c>
      <c r="H21">
        <v>43.517000000000003</v>
      </c>
      <c r="I21">
        <v>1.9352657684857468</v>
      </c>
      <c r="J21">
        <f>I21*'Isotherm list'!$G$4/'Isotherm list'!$H$12</f>
        <v>3.2915712756881006</v>
      </c>
      <c r="K21">
        <f t="shared" si="1"/>
        <v>3.2848377272065568</v>
      </c>
      <c r="L21">
        <f t="shared" si="2"/>
        <v>4.5340675153301331E-5</v>
      </c>
      <c r="N21">
        <v>3000</v>
      </c>
    </row>
    <row r="22" spans="1:14" x14ac:dyDescent="0.25">
      <c r="A22">
        <v>0.48863000000000001</v>
      </c>
      <c r="B22">
        <f t="shared" si="0"/>
        <v>48.863</v>
      </c>
      <c r="C22">
        <v>47.478999999999999</v>
      </c>
      <c r="D22">
        <f>C22/'Isotherm list'!$C$4</f>
        <v>2.1182765848706633</v>
      </c>
      <c r="E22">
        <f>D22*'Isotherm list'!$G$4/'Isotherm list'!$H$12</f>
        <v>3.6028428106691406</v>
      </c>
      <c r="H22">
        <v>46.022999999999996</v>
      </c>
      <c r="I22">
        <v>2.0184281677401312</v>
      </c>
      <c r="J22">
        <f>I22*'Isotherm list'!$G$4/'Isotherm list'!$H$12</f>
        <v>3.4330169463864575</v>
      </c>
      <c r="K22">
        <f t="shared" si="1"/>
        <v>3.4340735529503665</v>
      </c>
      <c r="L22">
        <f t="shared" si="2"/>
        <v>1.1164174308956809E-6</v>
      </c>
      <c r="N22">
        <v>4000</v>
      </c>
    </row>
    <row r="23" spans="1:14" x14ac:dyDescent="0.25">
      <c r="A23">
        <v>0.51453000000000004</v>
      </c>
      <c r="B23">
        <f t="shared" si="0"/>
        <v>51.453000000000003</v>
      </c>
      <c r="C23">
        <v>49.343000000000004</v>
      </c>
      <c r="D23">
        <f>C23/'Isotherm list'!$C$4</f>
        <v>2.2014389841250481</v>
      </c>
      <c r="E23">
        <f>D23*'Isotherm list'!$G$4/'Isotherm list'!$H$12</f>
        <v>3.7442884813674979</v>
      </c>
      <c r="H23">
        <v>48.863</v>
      </c>
      <c r="I23">
        <v>2.1182765848706633</v>
      </c>
      <c r="J23">
        <f>I23*'Isotherm list'!$G$4/'Isotherm list'!$H$12</f>
        <v>3.6028428106691406</v>
      </c>
      <c r="K23">
        <f t="shared" si="1"/>
        <v>3.5995749647277946</v>
      </c>
      <c r="L23">
        <f t="shared" si="2"/>
        <v>1.0678817096371477E-5</v>
      </c>
      <c r="N23">
        <v>5000</v>
      </c>
    </row>
    <row r="24" spans="1:14" x14ac:dyDescent="0.25">
      <c r="A24">
        <v>0.54127000000000003</v>
      </c>
      <c r="B24">
        <f t="shared" si="0"/>
        <v>54.127000000000002</v>
      </c>
      <c r="C24">
        <v>51.393999999999998</v>
      </c>
      <c r="D24">
        <f>C24/'Isotherm list'!$C$4</f>
        <v>2.2929443923175059</v>
      </c>
      <c r="E24">
        <f>D24*'Isotherm list'!$G$4/'Isotherm list'!$H$12</f>
        <v>3.8999242488580173</v>
      </c>
      <c r="H24">
        <v>51.453000000000003</v>
      </c>
      <c r="I24">
        <v>2.2014389841250481</v>
      </c>
      <c r="J24">
        <f>I24*'Isotherm list'!$G$4/'Isotherm list'!$H$12</f>
        <v>3.7442884813674979</v>
      </c>
      <c r="K24">
        <f t="shared" si="1"/>
        <v>3.7472911108451172</v>
      </c>
      <c r="L24">
        <f t="shared" si="2"/>
        <v>9.0157837798684212E-6</v>
      </c>
      <c r="N24">
        <v>6000</v>
      </c>
    </row>
    <row r="25" spans="1:14" x14ac:dyDescent="0.25">
      <c r="A25">
        <v>0.56884000000000001</v>
      </c>
      <c r="B25">
        <f t="shared" si="0"/>
        <v>56.884</v>
      </c>
      <c r="C25">
        <v>53.164999999999999</v>
      </c>
      <c r="D25">
        <f>C25/'Isotherm list'!$C$4</f>
        <v>2.3719575946133831</v>
      </c>
      <c r="E25">
        <f>D25*'Isotherm list'!$G$4/'Isotherm list'!$H$12</f>
        <v>4.0343128125955658</v>
      </c>
      <c r="H25">
        <v>54.127000000000002</v>
      </c>
      <c r="I25">
        <v>2.2929443923175059</v>
      </c>
      <c r="J25">
        <f>I25*'Isotherm list'!$G$4/'Isotherm list'!$H$12</f>
        <v>3.8999242488580173</v>
      </c>
      <c r="K25">
        <f t="shared" si="1"/>
        <v>3.896712696250602</v>
      </c>
      <c r="L25">
        <f t="shared" si="2"/>
        <v>1.0314070150195599E-5</v>
      </c>
    </row>
    <row r="26" spans="1:14" x14ac:dyDescent="0.25">
      <c r="A26">
        <v>0.59474000000000005</v>
      </c>
      <c r="B26">
        <f t="shared" si="0"/>
        <v>59.474000000000004</v>
      </c>
      <c r="C26">
        <v>55.122</v>
      </c>
      <c r="D26">
        <f>C26/'Isotherm list'!$C$4</f>
        <v>2.4592691908262752</v>
      </c>
      <c r="E26">
        <f>D26*'Isotherm list'!$G$4/'Isotherm list'!$H$12</f>
        <v>4.182815590254731</v>
      </c>
      <c r="H26">
        <v>56.884</v>
      </c>
      <c r="I26">
        <v>2.3719575946133831</v>
      </c>
      <c r="J26">
        <f>I26*'Isotherm list'!$G$4/'Isotherm list'!$H$12</f>
        <v>4.0343128125955658</v>
      </c>
      <c r="K26">
        <f t="shared" si="1"/>
        <v>4.0476214403835673</v>
      </c>
      <c r="L26">
        <f t="shared" si="2"/>
        <v>1.7711957359956462E-4</v>
      </c>
    </row>
    <row r="27" spans="1:14" x14ac:dyDescent="0.25">
      <c r="A27">
        <v>0.62063999999999997</v>
      </c>
      <c r="B27">
        <f t="shared" si="0"/>
        <v>62.064</v>
      </c>
      <c r="C27">
        <v>56.987000000000002</v>
      </c>
      <c r="D27">
        <f>C27/'Isotherm list'!$C$4</f>
        <v>2.5424762051017185</v>
      </c>
      <c r="E27">
        <f>D27*'Isotherm list'!$G$4/'Isotherm list'!$H$12</f>
        <v>4.3243371438236338</v>
      </c>
      <c r="H27">
        <v>59.474000000000004</v>
      </c>
      <c r="I27">
        <v>2.4592691908262752</v>
      </c>
      <c r="J27">
        <f>I27*'Isotherm list'!$G$4/'Isotherm list'!$H$12</f>
        <v>4.182815590254731</v>
      </c>
      <c r="K27">
        <f t="shared" si="1"/>
        <v>4.1865883929358292</v>
      </c>
      <c r="L27">
        <f t="shared" si="2"/>
        <v>1.4234040070501328E-5</v>
      </c>
    </row>
    <row r="28" spans="1:14" x14ac:dyDescent="0.25">
      <c r="A28">
        <v>0.64737999999999996</v>
      </c>
      <c r="B28">
        <f t="shared" si="0"/>
        <v>64.738</v>
      </c>
      <c r="C28">
        <v>58.850999999999999</v>
      </c>
      <c r="D28">
        <f>C28/'Isotherm list'!$C$4</f>
        <v>2.6256386043561029</v>
      </c>
      <c r="E28">
        <f>D28*'Isotherm list'!$G$4/'Isotherm list'!$H$12</f>
        <v>4.4657828145219911</v>
      </c>
      <c r="H28">
        <v>62.064</v>
      </c>
      <c r="I28">
        <v>2.5424762051017185</v>
      </c>
      <c r="J28">
        <f>I28*'Isotherm list'!$G$4/'Isotherm list'!$H$12</f>
        <v>4.3243371438236338</v>
      </c>
      <c r="K28">
        <f t="shared" si="1"/>
        <v>4.3229438785828185</v>
      </c>
      <c r="L28">
        <f t="shared" si="2"/>
        <v>1.9411880312640854E-6</v>
      </c>
    </row>
    <row r="29" spans="1:14" x14ac:dyDescent="0.25">
      <c r="A29">
        <v>0.67244000000000004</v>
      </c>
      <c r="B29">
        <f t="shared" si="0"/>
        <v>67.244</v>
      </c>
      <c r="C29">
        <v>60.715000000000003</v>
      </c>
      <c r="D29">
        <f>C29/'Isotherm list'!$C$4</f>
        <v>2.7088010036104877</v>
      </c>
      <c r="E29">
        <f>D29*'Isotherm list'!$G$4/'Isotherm list'!$H$12</f>
        <v>4.6072284852203476</v>
      </c>
      <c r="H29">
        <v>64.738</v>
      </c>
      <c r="I29">
        <v>2.6256386043561029</v>
      </c>
      <c r="J29">
        <f>I29*'Isotherm list'!$G$4/'Isotherm list'!$H$12</f>
        <v>4.4657828145219911</v>
      </c>
      <c r="K29">
        <f t="shared" si="1"/>
        <v>4.4610810748643841</v>
      </c>
      <c r="L29">
        <f t="shared" si="2"/>
        <v>2.2106355807914454E-5</v>
      </c>
    </row>
    <row r="30" spans="1:14" x14ac:dyDescent="0.25">
      <c r="A30">
        <v>0.69833999999999996</v>
      </c>
      <c r="B30">
        <f t="shared" si="0"/>
        <v>69.834000000000003</v>
      </c>
      <c r="C30">
        <v>62.393000000000001</v>
      </c>
      <c r="D30">
        <f>C30/'Isotherm list'!$C$4</f>
        <v>2.7836650089478572</v>
      </c>
      <c r="E30">
        <f>D30*'Isotherm list'!$G$4/'Isotherm list'!$H$12</f>
        <v>4.7345599419970874</v>
      </c>
      <c r="H30">
        <v>67.244</v>
      </c>
      <c r="I30">
        <v>2.7088010036104877</v>
      </c>
      <c r="J30">
        <f>I30*'Isotherm list'!$G$4/'Isotherm list'!$H$12</f>
        <v>4.6072284852203476</v>
      </c>
      <c r="K30">
        <f t="shared" si="1"/>
        <v>4.5881895585488692</v>
      </c>
      <c r="L30">
        <f t="shared" si="2"/>
        <v>3.6248072880192889E-4</v>
      </c>
    </row>
    <row r="31" spans="1:14" x14ac:dyDescent="0.25">
      <c r="A31">
        <v>0.72507999999999995</v>
      </c>
      <c r="B31">
        <f t="shared" si="0"/>
        <v>72.507999999999996</v>
      </c>
      <c r="C31">
        <v>63.883000000000003</v>
      </c>
      <c r="D31">
        <f>C31/'Isotherm list'!$C$4</f>
        <v>2.8501413903260935</v>
      </c>
      <c r="E31">
        <f>D31*'Isotherm list'!$G$4/'Isotherm list'!$H$12</f>
        <v>4.8476254191111163</v>
      </c>
      <c r="H31">
        <v>69.834000000000003</v>
      </c>
      <c r="I31">
        <v>2.7836650089478572</v>
      </c>
      <c r="J31">
        <f>I31*'Isotherm list'!$G$4/'Isotherm list'!$H$12</f>
        <v>4.7345599419970874</v>
      </c>
      <c r="K31">
        <f t="shared" si="1"/>
        <v>4.7172511797397112</v>
      </c>
      <c r="L31">
        <f t="shared" si="2"/>
        <v>2.9959325088237116E-4</v>
      </c>
    </row>
    <row r="32" spans="1:14" x14ac:dyDescent="0.25">
      <c r="A32">
        <v>0.75182000000000004</v>
      </c>
      <c r="B32">
        <f t="shared" si="0"/>
        <v>75.182000000000002</v>
      </c>
      <c r="C32">
        <v>65.653999999999996</v>
      </c>
      <c r="D32">
        <f>C32/'Isotherm list'!$C$4</f>
        <v>2.9291545926219702</v>
      </c>
      <c r="E32">
        <f>D32*'Isotherm list'!$G$4/'Isotherm list'!$H$12</f>
        <v>4.9820139828486649</v>
      </c>
      <c r="H32">
        <v>72.507999999999996</v>
      </c>
      <c r="I32">
        <v>2.8501413903260935</v>
      </c>
      <c r="J32">
        <f>I32*'Isotherm list'!$G$4/'Isotherm list'!$H$12</f>
        <v>4.8476254191111163</v>
      </c>
      <c r="K32">
        <f t="shared" si="1"/>
        <v>4.8481201790454218</v>
      </c>
      <c r="L32">
        <f t="shared" si="2"/>
        <v>2.4478739259396049E-7</v>
      </c>
    </row>
    <row r="33" spans="1:12" x14ac:dyDescent="0.25">
      <c r="A33">
        <v>0.77688999999999997</v>
      </c>
      <c r="B33">
        <f t="shared" si="0"/>
        <v>77.688999999999993</v>
      </c>
      <c r="C33">
        <v>67.238</v>
      </c>
      <c r="D33">
        <f>C33/'Isotherm list'!$C$4</f>
        <v>2.9998247859797735</v>
      </c>
      <c r="E33">
        <f>D33*'Isotherm list'!$G$4/'Isotherm list'!$H$12</f>
        <v>5.1022124497940498</v>
      </c>
      <c r="H33">
        <v>75.182000000000002</v>
      </c>
      <c r="I33">
        <v>2.9291545926219702</v>
      </c>
      <c r="J33">
        <f>I33*'Isotherm list'!$G$4/'Isotherm list'!$H$12</f>
        <v>4.9820139828486649</v>
      </c>
      <c r="K33">
        <f t="shared" si="1"/>
        <v>4.9766537959783514</v>
      </c>
      <c r="L33">
        <f t="shared" si="2"/>
        <v>2.8731603284680987E-5</v>
      </c>
    </row>
    <row r="34" spans="1:12" x14ac:dyDescent="0.25">
      <c r="A34">
        <v>0.80362999999999996</v>
      </c>
      <c r="B34">
        <f t="shared" si="0"/>
        <v>80.363</v>
      </c>
      <c r="C34">
        <v>68.822000000000003</v>
      </c>
      <c r="D34">
        <f>C34/'Isotherm list'!$C$4</f>
        <v>3.0704949793375769</v>
      </c>
      <c r="E34">
        <f>D34*'Isotherm list'!$G$4/'Isotherm list'!$H$12</f>
        <v>5.2224109167394355</v>
      </c>
      <c r="H34">
        <v>77.688999999999993</v>
      </c>
      <c r="I34">
        <v>2.9998247859797735</v>
      </c>
      <c r="J34">
        <f>I34*'Isotherm list'!$G$4/'Isotherm list'!$H$12</f>
        <v>5.1022124497940498</v>
      </c>
      <c r="K34">
        <f t="shared" si="1"/>
        <v>5.0951078699086123</v>
      </c>
      <c r="L34">
        <f t="shared" si="2"/>
        <v>5.0475055348562343E-5</v>
      </c>
    </row>
    <row r="35" spans="1:12" x14ac:dyDescent="0.25">
      <c r="A35">
        <v>0.82952999999999999</v>
      </c>
      <c r="B35">
        <f t="shared" si="0"/>
        <v>82.953000000000003</v>
      </c>
      <c r="C35">
        <v>70.406000000000006</v>
      </c>
      <c r="D35">
        <f>C35/'Isotherm list'!$C$4</f>
        <v>3.1411651726953798</v>
      </c>
      <c r="E35">
        <f>D35*'Isotherm list'!$G$4/'Isotherm list'!$H$12</f>
        <v>5.3426093836848194</v>
      </c>
      <c r="H35">
        <v>80.363</v>
      </c>
      <c r="I35">
        <v>3.0704949793375769</v>
      </c>
      <c r="J35">
        <f>I35*'Isotherm list'!$G$4/'Isotherm list'!$H$12</f>
        <v>5.2224109167394355</v>
      </c>
      <c r="K35">
        <f t="shared" si="1"/>
        <v>5.219333433165616</v>
      </c>
      <c r="L35">
        <f t="shared" si="2"/>
        <v>9.4709051471284013E-6</v>
      </c>
    </row>
    <row r="36" spans="1:12" x14ac:dyDescent="0.25">
      <c r="A36">
        <v>0.85543999999999998</v>
      </c>
      <c r="B36">
        <f t="shared" si="0"/>
        <v>85.543999999999997</v>
      </c>
      <c r="C36">
        <v>71.896000000000001</v>
      </c>
      <c r="D36">
        <f>C36/'Isotherm list'!$C$4</f>
        <v>3.2076415540736161</v>
      </c>
      <c r="E36">
        <f>D36*'Isotherm list'!$G$4/'Isotherm list'!$H$12</f>
        <v>5.4556748607988483</v>
      </c>
      <c r="H36">
        <v>82.953000000000003</v>
      </c>
      <c r="I36">
        <v>3.1411651726953798</v>
      </c>
      <c r="J36">
        <f>I36*'Isotherm list'!$G$4/'Isotherm list'!$H$12</f>
        <v>5.3426093836848194</v>
      </c>
      <c r="K36">
        <f t="shared" si="1"/>
        <v>5.3376356781434113</v>
      </c>
      <c r="L36">
        <f t="shared" si="2"/>
        <v>2.4737746812633443E-5</v>
      </c>
    </row>
    <row r="37" spans="1:12" x14ac:dyDescent="0.25">
      <c r="A37">
        <v>0.88300999999999996</v>
      </c>
      <c r="B37">
        <f t="shared" si="0"/>
        <v>88.301000000000002</v>
      </c>
      <c r="C37">
        <v>73.572999999999993</v>
      </c>
      <c r="D37">
        <f>C37/'Isotherm list'!$C$4</f>
        <v>3.2824609443899262</v>
      </c>
      <c r="E37">
        <f>D37*'Isotherm list'!$G$4/'Isotherm list'!$H$12</f>
        <v>5.5829304347050419</v>
      </c>
      <c r="H37">
        <v>85.543999999999997</v>
      </c>
      <c r="I37">
        <v>3.2076415540736161</v>
      </c>
      <c r="J37">
        <f>I37*'Isotherm list'!$G$4/'Isotherm list'!$H$12</f>
        <v>5.4556748607988483</v>
      </c>
      <c r="K37">
        <f t="shared" si="1"/>
        <v>5.454054849344808</v>
      </c>
      <c r="L37">
        <f t="shared" si="2"/>
        <v>2.624437111221889E-6</v>
      </c>
    </row>
    <row r="38" spans="1:12" x14ac:dyDescent="0.25">
      <c r="A38">
        <v>0.90891999999999995</v>
      </c>
      <c r="B38">
        <f t="shared" si="0"/>
        <v>90.891999999999996</v>
      </c>
      <c r="C38">
        <v>74.783000000000001</v>
      </c>
      <c r="D38">
        <f>C38/'Isotherm list'!$C$4</f>
        <v>3.3364451198715819</v>
      </c>
      <c r="E38">
        <f>D38*'Isotherm list'!$G$4/'Isotherm list'!$H$12</f>
        <v>5.6747487080661001</v>
      </c>
      <c r="H38">
        <v>88.301000000000002</v>
      </c>
      <c r="I38">
        <v>3.2824609443899262</v>
      </c>
      <c r="J38">
        <f>I38*'Isotherm list'!$G$4/'Isotherm list'!$H$12</f>
        <v>5.5829304347050419</v>
      </c>
      <c r="K38">
        <f t="shared" si="1"/>
        <v>5.5758788053487898</v>
      </c>
      <c r="L38">
        <f t="shared" si="2"/>
        <v>4.9725476577957005E-5</v>
      </c>
    </row>
    <row r="39" spans="1:12" x14ac:dyDescent="0.25">
      <c r="A39">
        <v>0.93481999999999998</v>
      </c>
      <c r="B39">
        <f t="shared" si="0"/>
        <v>93.481999999999999</v>
      </c>
      <c r="C39">
        <v>76.274000000000001</v>
      </c>
      <c r="D39">
        <f>C39/'Isotherm list'!$C$4</f>
        <v>3.4029661162708775</v>
      </c>
      <c r="E39">
        <f>D39*'Isotherm list'!$G$4/'Isotherm list'!$H$12</f>
        <v>5.7878900680506762</v>
      </c>
      <c r="H39">
        <v>90.891999999999996</v>
      </c>
      <c r="I39">
        <v>3.3364451198715819</v>
      </c>
      <c r="J39">
        <f>I39*'Isotherm list'!$G$4/'Isotherm list'!$H$12</f>
        <v>5.6747487080661001</v>
      </c>
      <c r="K39">
        <f t="shared" si="1"/>
        <v>5.6884952015693466</v>
      </c>
      <c r="L39">
        <f t="shared" si="2"/>
        <v>1.8896608363479895E-4</v>
      </c>
    </row>
    <row r="40" spans="1:12" x14ac:dyDescent="0.25">
      <c r="A40">
        <v>0.95989000000000002</v>
      </c>
      <c r="B40">
        <f t="shared" si="0"/>
        <v>95.989000000000004</v>
      </c>
      <c r="C40">
        <v>77.858000000000004</v>
      </c>
      <c r="D40">
        <f>C40/'Isotherm list'!$C$4</f>
        <v>3.4736363096286804</v>
      </c>
      <c r="E40">
        <f>D40*'Isotherm list'!$G$4/'Isotherm list'!$H$12</f>
        <v>5.908088534996061</v>
      </c>
      <c r="H40">
        <v>93.481999999999999</v>
      </c>
      <c r="I40">
        <v>3.4029661162708775</v>
      </c>
      <c r="J40">
        <f>I40*'Isotherm list'!$G$4/'Isotherm list'!$H$12</f>
        <v>5.7878900680506762</v>
      </c>
      <c r="K40">
        <f t="shared" si="1"/>
        <v>5.7993081809674738</v>
      </c>
      <c r="L40">
        <f t="shared" si="2"/>
        <v>1.3037330258074061E-4</v>
      </c>
    </row>
    <row r="41" spans="1:12" x14ac:dyDescent="0.25">
      <c r="A41">
        <v>0.98580000000000001</v>
      </c>
      <c r="B41">
        <f t="shared" si="0"/>
        <v>98.58</v>
      </c>
      <c r="C41">
        <v>79.067999999999998</v>
      </c>
      <c r="D41">
        <f>C41/'Isotherm list'!$C$4</f>
        <v>3.5276204851103352</v>
      </c>
      <c r="E41">
        <f>D41*'Isotherm list'!$G$4/'Isotherm list'!$H$12</f>
        <v>5.9999068083571174</v>
      </c>
      <c r="H41">
        <v>95.989000000000004</v>
      </c>
      <c r="I41">
        <v>3.4736363096286804</v>
      </c>
      <c r="J41">
        <f>I41*'Isotherm list'!$G$4/'Isotherm list'!$H$12</f>
        <v>5.908088534996061</v>
      </c>
      <c r="K41">
        <f t="shared" si="1"/>
        <v>5.9049410880184219</v>
      </c>
      <c r="L41">
        <f t="shared" si="2"/>
        <v>9.9064224770497224E-6</v>
      </c>
    </row>
    <row r="42" spans="1:12" x14ac:dyDescent="0.25">
      <c r="H42">
        <v>98.58</v>
      </c>
      <c r="I42">
        <v>3.5276204851103352</v>
      </c>
      <c r="J42">
        <f>I42*'Isotherm list'!$G$4/'Isotherm list'!$H$12</f>
        <v>5.9999068083571174</v>
      </c>
      <c r="K42">
        <f t="shared" si="1"/>
        <v>6.0124760052514423</v>
      </c>
      <c r="L42">
        <f t="shared" si="2"/>
        <v>1.5798471056830662E-4</v>
      </c>
    </row>
    <row r="1048550" spans="16384:16384" x14ac:dyDescent="0.25">
      <c r="XFD1048550">
        <f>solver_pre</f>
        <v>9.9999999999999995E-7</v>
      </c>
    </row>
    <row r="1048551" spans="16384:16384" x14ac:dyDescent="0.25">
      <c r="XFD1048551">
        <f>solver_scl</f>
        <v>1</v>
      </c>
    </row>
    <row r="1048552" spans="16384:16384" x14ac:dyDescent="0.25">
      <c r="XFD1048552">
        <f>solver_rlx</f>
        <v>2</v>
      </c>
    </row>
    <row r="1048553" spans="16384:16384" x14ac:dyDescent="0.25">
      <c r="XFD1048553">
        <f>solver_tol</f>
        <v>0.01</v>
      </c>
    </row>
    <row r="1048554" spans="16384:16384" x14ac:dyDescent="0.25">
      <c r="XFD1048554">
        <f>solver_cvg</f>
        <v>1E-4</v>
      </c>
    </row>
    <row r="1048555" spans="16384:16384" x14ac:dyDescent="0.25">
      <c r="XFD1048555">
        <f>solver_msl</f>
        <v>2</v>
      </c>
    </row>
    <row r="1048556" spans="16384:16384" x14ac:dyDescent="0.25">
      <c r="XFD1048556">
        <f>solver_ssz</f>
        <v>100</v>
      </c>
    </row>
    <row r="1048557" spans="16384:16384" x14ac:dyDescent="0.25">
      <c r="XFD1048557">
        <f>solver_rsd</f>
        <v>0</v>
      </c>
    </row>
    <row r="1048558" spans="16384:16384" x14ac:dyDescent="0.25">
      <c r="XFD1048558">
        <f>solver_mrt</f>
        <v>7.4999999999999997E-2</v>
      </c>
    </row>
    <row r="1048559" spans="16384:16384" x14ac:dyDescent="0.25">
      <c r="XFD1048559">
        <f>solver_mni</f>
        <v>30</v>
      </c>
    </row>
    <row r="1048560" spans="16384:16384" x14ac:dyDescent="0.25">
      <c r="XFD1048560">
        <f>solver_rbv</f>
        <v>1</v>
      </c>
    </row>
    <row r="1048561" spans="16384:16384" x14ac:dyDescent="0.25">
      <c r="XFD1048561">
        <f>solver_neg</f>
        <v>1</v>
      </c>
    </row>
    <row r="1048562" spans="16384:16384" x14ac:dyDescent="0.25">
      <c r="XFD1048562" t="e">
        <f>solver_ntr</f>
        <v>#NAME?</v>
      </c>
    </row>
    <row r="1048563" spans="16384:16384" x14ac:dyDescent="0.25">
      <c r="XFD1048563" t="e">
        <f>solver_acc</f>
        <v>#NAME?</v>
      </c>
    </row>
    <row r="1048564" spans="16384:16384" x14ac:dyDescent="0.25">
      <c r="XFD1048564" t="e">
        <f>solver_res</f>
        <v>#NAME?</v>
      </c>
    </row>
    <row r="1048565" spans="16384:16384" x14ac:dyDescent="0.25">
      <c r="XFD1048565" t="e">
        <f>solver_ars</f>
        <v>#NAME?</v>
      </c>
    </row>
    <row r="1048566" spans="16384:16384" x14ac:dyDescent="0.25">
      <c r="XFD1048566" t="e">
        <f>solver_sta</f>
        <v>#NAME?</v>
      </c>
    </row>
    <row r="1048567" spans="16384:16384" x14ac:dyDescent="0.25">
      <c r="XFD1048567" t="e">
        <f>solver_met</f>
        <v>#NAME?</v>
      </c>
    </row>
    <row r="1048568" spans="16384:16384" x14ac:dyDescent="0.25">
      <c r="XFD1048568" t="e">
        <f>solver_soc</f>
        <v>#NAME?</v>
      </c>
    </row>
    <row r="1048569" spans="16384:16384" x14ac:dyDescent="0.25">
      <c r="XFD1048569" t="e">
        <f>solver_lpt</f>
        <v>#NAME?</v>
      </c>
    </row>
    <row r="1048570" spans="16384:16384" x14ac:dyDescent="0.25">
      <c r="XFD1048570" t="e">
        <f>solver_lpp</f>
        <v>#NAME?</v>
      </c>
    </row>
    <row r="1048571" spans="16384:16384" x14ac:dyDescent="0.25">
      <c r="XFD1048571" t="e">
        <f>solver_gap</f>
        <v>#NAME?</v>
      </c>
    </row>
    <row r="1048572" spans="16384:16384" x14ac:dyDescent="0.25">
      <c r="XFD1048572" t="e">
        <f>solver_ips</f>
        <v>#NAME?</v>
      </c>
    </row>
    <row r="1048573" spans="16384:16384" x14ac:dyDescent="0.25">
      <c r="XFD1048573" t="e">
        <f>solver_fea</f>
        <v>#NAME?</v>
      </c>
    </row>
    <row r="1048574" spans="16384:16384" x14ac:dyDescent="0.25">
      <c r="XFD1048574" t="e">
        <f>solver_ipi</f>
        <v>#NAME?</v>
      </c>
    </row>
    <row r="1048575" spans="16384:16384" x14ac:dyDescent="0.25">
      <c r="XFD1048575" t="e">
        <f>solver_ipd</f>
        <v>#NAME?</v>
      </c>
    </row>
  </sheetData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66D2EC1-531C-4113-8860-82464ACFE9A0}">
          <xm:f>'001'!1:1048576</xm:f>
        </x15:webExtension>
        <x15:webExtension appRef="{144F37B0-E761-4E62-AC04-FD4B487D8013}">
          <xm:f>'001'!XFD1048550:XFD1048575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1B0B-5046-4F0F-BF64-87B8BA03199B}">
  <sheetPr>
    <tabColor theme="2"/>
  </sheetPr>
  <dimension ref="A1:W63"/>
  <sheetViews>
    <sheetView zoomScaleNormal="100" workbookViewId="0">
      <selection activeCell="O4" sqref="O4"/>
    </sheetView>
  </sheetViews>
  <sheetFormatPr defaultColWidth="8.85546875" defaultRowHeight="15" x14ac:dyDescent="0.25"/>
  <cols>
    <col min="1" max="1" width="14.7109375" customWidth="1"/>
    <col min="2" max="2" width="15" customWidth="1"/>
    <col min="3" max="3" width="12.140625" customWidth="1"/>
    <col min="4" max="4" width="12" customWidth="1"/>
    <col min="5" max="5" width="18.7109375" customWidth="1"/>
    <col min="8" max="8" width="14.42578125" customWidth="1"/>
    <col min="9" max="9" width="12.42578125" customWidth="1"/>
    <col min="10" max="10" width="17.42578125" customWidth="1"/>
    <col min="14" max="14" width="9.85546875" customWidth="1"/>
    <col min="15" max="15" width="13.7109375" customWidth="1"/>
  </cols>
  <sheetData>
    <row r="1" spans="1:23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23" x14ac:dyDescent="0.25">
      <c r="L2">
        <f>SUM(L5:L63)</f>
        <v>0.13270147500708271</v>
      </c>
      <c r="N2">
        <v>42.653659781876748</v>
      </c>
      <c r="O2">
        <v>5.4408544368410271E-2</v>
      </c>
      <c r="P2">
        <v>0.4802136208586793</v>
      </c>
      <c r="U2" s="1"/>
      <c r="V2" s="1"/>
      <c r="W2" s="1"/>
    </row>
    <row r="3" spans="1:23" x14ac:dyDescent="0.25">
      <c r="A3" t="s">
        <v>21</v>
      </c>
      <c r="B3" s="1" t="s">
        <v>17</v>
      </c>
      <c r="C3" t="s">
        <v>18</v>
      </c>
      <c r="D3" s="1" t="s">
        <v>19</v>
      </c>
      <c r="E3" t="s">
        <v>201</v>
      </c>
      <c r="H3" s="1" t="s">
        <v>17</v>
      </c>
      <c r="I3" s="1" t="s">
        <v>19</v>
      </c>
      <c r="J3" t="s">
        <v>201</v>
      </c>
      <c r="K3" s="1" t="s">
        <v>202</v>
      </c>
      <c r="L3" s="1" t="s">
        <v>203</v>
      </c>
      <c r="M3" s="1"/>
      <c r="N3" s="21" t="s">
        <v>208</v>
      </c>
      <c r="O3" s="22" t="s">
        <v>209</v>
      </c>
    </row>
    <row r="4" spans="1:23" x14ac:dyDescent="0.25">
      <c r="A4">
        <v>6.7530000000000003E-3</v>
      </c>
      <c r="B4">
        <f>A4*100</f>
        <v>0.67530000000000001</v>
      </c>
      <c r="C4">
        <v>2.96407</v>
      </c>
      <c r="D4">
        <f>C4/'Isotherm list'!$C$4</f>
        <v>0.13224204547099955</v>
      </c>
      <c r="E4">
        <f>'002'!D4*'Isotherm list'!$G$4/'Isotherm list'!$H$13</f>
        <v>0.13609213033914255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23" x14ac:dyDescent="0.25">
      <c r="A5">
        <v>3.5533000000000002E-2</v>
      </c>
      <c r="B5">
        <f t="shared" ref="B5:B62" si="0">A5*100</f>
        <v>3.5533000000000001</v>
      </c>
      <c r="C5">
        <v>5.92814</v>
      </c>
      <c r="D5">
        <f>C5/'Isotherm list'!$C$4</f>
        <v>0.26448409094199909</v>
      </c>
      <c r="E5">
        <f>'002'!D5*'Isotherm list'!$G$4/'Isotherm list'!$H$13</f>
        <v>0.27218426067828511</v>
      </c>
      <c r="H5">
        <v>0.67530000000000001</v>
      </c>
      <c r="I5">
        <v>0.13224204547099955</v>
      </c>
      <c r="J5">
        <f>'002'!I5*'Isotherm list'!$G$4/'Isotherm list'!$H$13</f>
        <v>0.13609213033914255</v>
      </c>
      <c r="K5">
        <f>($N$2*H5)/(((1/$O$2)+H5^$P$2)^(1/$P$2))</f>
        <v>6.1198150436541837E-2</v>
      </c>
      <c r="L5">
        <f>(K5-J5)^2</f>
        <v>5.6091082256511599E-3</v>
      </c>
      <c r="N5">
        <v>10</v>
      </c>
      <c r="O5">
        <f>($N$2*N5)/(((1/$O$2)+N5^$P$2)^(1/$P$2))</f>
        <v>0.72352863773903509</v>
      </c>
    </row>
    <row r="6" spans="1:23" x14ac:dyDescent="0.25">
      <c r="A6">
        <v>5.3298999999999999E-2</v>
      </c>
      <c r="B6">
        <f t="shared" si="0"/>
        <v>5.3299000000000003</v>
      </c>
      <c r="C6">
        <v>8.89222</v>
      </c>
      <c r="D6">
        <f>C6/'Isotherm list'!$C$4</f>
        <v>0.39672658256320925</v>
      </c>
      <c r="E6">
        <f>'002'!D6*'Isotherm list'!$G$4/'Isotherm list'!$H$13</f>
        <v>0.40827685015682164</v>
      </c>
      <c r="H6">
        <v>3.5533000000000001</v>
      </c>
      <c r="I6">
        <v>0.26448409094199909</v>
      </c>
      <c r="J6">
        <f>'002'!I6*'Isotherm list'!$G$4/'Isotherm list'!$H$13</f>
        <v>0.27218426067828511</v>
      </c>
      <c r="K6">
        <f t="shared" ref="K6:K63" si="1">($N$2*H6)/(((1/$O$2)+H6^$P$2)^(1/$P$2))</f>
        <v>0.28941429895920989</v>
      </c>
      <c r="L6">
        <f t="shared" ref="L6:L63" si="2">(K6-J6)^2</f>
        <v>2.9687421916213357E-4</v>
      </c>
      <c r="N6">
        <v>30</v>
      </c>
      <c r="O6">
        <f>($N$2*N6)/(((1/$O$2)+N6^$P$2)^(1/$P$2))</f>
        <v>1.7862754579569637</v>
      </c>
    </row>
    <row r="7" spans="1:23" x14ac:dyDescent="0.25">
      <c r="A7">
        <v>5.5660000000000001E-2</v>
      </c>
      <c r="B7">
        <f t="shared" si="0"/>
        <v>5.5659999999999998</v>
      </c>
      <c r="C7">
        <v>12.1257</v>
      </c>
      <c r="D7">
        <f>C7/'Isotherm list'!$C$4</f>
        <v>0.54098836085777302</v>
      </c>
      <c r="E7">
        <f>'002'!D7*'Isotherm list'!$G$4/'Isotherm list'!$H$13</f>
        <v>0.55673865490806262</v>
      </c>
      <c r="H7">
        <v>5.3299000000000003</v>
      </c>
      <c r="I7">
        <v>0.39672658256320925</v>
      </c>
      <c r="J7">
        <f>'002'!I7*'Isotherm list'!$G$4/'Isotherm list'!$H$13</f>
        <v>0.40827685015682164</v>
      </c>
      <c r="K7">
        <f t="shared" si="1"/>
        <v>0.41696713323492884</v>
      </c>
      <c r="L7">
        <f t="shared" si="2"/>
        <v>7.5521019977636499E-5</v>
      </c>
      <c r="N7">
        <v>50</v>
      </c>
      <c r="O7">
        <f t="shared" ref="O7:O9" si="3">($N$2*N7)/(((1/$O$2)+N7^$P$2)^(1/$P$2))</f>
        <v>2.6339401701110439</v>
      </c>
    </row>
    <row r="8" spans="1:23" x14ac:dyDescent="0.25">
      <c r="A8">
        <v>8.4347000000000005E-2</v>
      </c>
      <c r="B8">
        <f t="shared" si="0"/>
        <v>8.4347000000000012</v>
      </c>
      <c r="C8">
        <v>13.2036</v>
      </c>
      <c r="D8">
        <f>C8/'Isotherm list'!$C$4</f>
        <v>0.58907889205750519</v>
      </c>
      <c r="E8">
        <f>'002'!D8*'Isotherm list'!$G$4/'Isotherm list'!$H$13</f>
        <v>0.60622929018069838</v>
      </c>
      <c r="H8">
        <v>5.5659999999999998</v>
      </c>
      <c r="I8">
        <v>0.54098836085777302</v>
      </c>
      <c r="J8">
        <f>'002'!I8*'Isotherm list'!$G$4/'Isotherm list'!$H$13</f>
        <v>0.55673865490806262</v>
      </c>
      <c r="K8">
        <f t="shared" si="1"/>
        <v>0.43337842264094473</v>
      </c>
      <c r="L8">
        <f t="shared" si="2"/>
        <v>1.5217746904997276E-2</v>
      </c>
      <c r="N8">
        <v>70</v>
      </c>
      <c r="O8">
        <f t="shared" si="3"/>
        <v>3.3575377281652079</v>
      </c>
    </row>
    <row r="9" spans="1:23" x14ac:dyDescent="0.25">
      <c r="A9">
        <v>0.108708</v>
      </c>
      <c r="B9">
        <f t="shared" si="0"/>
        <v>10.870799999999999</v>
      </c>
      <c r="C9">
        <v>15.898199999999999</v>
      </c>
      <c r="D9">
        <f>C9/'Isotherm list'!$C$4</f>
        <v>0.70929852780367697</v>
      </c>
      <c r="E9">
        <f>'002'!D9*'Isotherm list'!$G$4/'Isotherm list'!$H$13</f>
        <v>0.7299489912713788</v>
      </c>
      <c r="H9">
        <v>8.4347000000000012</v>
      </c>
      <c r="I9">
        <v>0.58907889205750519</v>
      </c>
      <c r="J9">
        <f>'002'!I9*'Isotherm list'!$G$4/'Isotherm list'!$H$13</f>
        <v>0.60622929018069838</v>
      </c>
      <c r="K9">
        <f t="shared" si="1"/>
        <v>0.62460257261399443</v>
      </c>
      <c r="L9">
        <f t="shared" si="2"/>
        <v>3.3757750737366547E-4</v>
      </c>
      <c r="N9">
        <v>100</v>
      </c>
      <c r="O9">
        <f t="shared" si="3"/>
        <v>4.2894269131945073</v>
      </c>
    </row>
    <row r="10" spans="1:23" x14ac:dyDescent="0.25">
      <c r="A10">
        <v>0.108866</v>
      </c>
      <c r="B10">
        <f t="shared" si="0"/>
        <v>10.8866</v>
      </c>
      <c r="C10">
        <v>19.131699999999999</v>
      </c>
      <c r="D10">
        <f>C10/'Isotherm list'!$C$4</f>
        <v>0.85356119839866185</v>
      </c>
      <c r="E10">
        <f>'002'!D10*'Isotherm list'!$G$4/'Isotherm list'!$H$13</f>
        <v>0.87841171430140763</v>
      </c>
      <c r="H10">
        <v>10.870799999999999</v>
      </c>
      <c r="I10">
        <v>0.70929852780367697</v>
      </c>
      <c r="J10">
        <f>'002'!I10*'Isotherm list'!$G$4/'Isotherm list'!$H$13</f>
        <v>0.7299489912713788</v>
      </c>
      <c r="K10">
        <f t="shared" si="1"/>
        <v>0.77715695986204625</v>
      </c>
      <c r="L10">
        <f t="shared" si="2"/>
        <v>2.2285922984574442E-3</v>
      </c>
      <c r="N10">
        <v>200</v>
      </c>
    </row>
    <row r="11" spans="1:23" x14ac:dyDescent="0.25">
      <c r="A11">
        <v>0.13752700000000001</v>
      </c>
      <c r="B11">
        <f t="shared" si="0"/>
        <v>13.752700000000001</v>
      </c>
      <c r="C11">
        <v>19.6707</v>
      </c>
      <c r="D11">
        <f>C11/'Isotherm list'!$C$4</f>
        <v>0.87760869474958103</v>
      </c>
      <c r="E11">
        <f>'002'!D11*'Isotherm list'!$G$4/'Isotherm list'!$H$13</f>
        <v>0.90315932763469531</v>
      </c>
      <c r="H11">
        <v>10.8866</v>
      </c>
      <c r="I11">
        <v>0.85356119839866185</v>
      </c>
      <c r="J11">
        <f>'002'!I11*'Isotherm list'!$G$4/'Isotherm list'!$H$13</f>
        <v>0.87841171430140763</v>
      </c>
      <c r="K11">
        <f t="shared" si="1"/>
        <v>0.77812131206096125</v>
      </c>
      <c r="L11">
        <f t="shared" si="2"/>
        <v>1.0058164781550534E-2</v>
      </c>
      <c r="N11">
        <v>300</v>
      </c>
    </row>
    <row r="12" spans="1:23" x14ac:dyDescent="0.25">
      <c r="A12">
        <v>0.15748200000000001</v>
      </c>
      <c r="B12">
        <f t="shared" si="0"/>
        <v>15.748200000000001</v>
      </c>
      <c r="C12">
        <v>22.365300000000001</v>
      </c>
      <c r="D12">
        <f>C12/'Isotherm list'!$C$4</f>
        <v>0.99782833049575292</v>
      </c>
      <c r="E12">
        <f>'002'!D12*'Isotherm list'!$G$4/'Isotherm list'!$H$13</f>
        <v>1.026879028725376</v>
      </c>
      <c r="H12">
        <v>13.752700000000001</v>
      </c>
      <c r="I12">
        <v>0.87760869474958103</v>
      </c>
      <c r="J12">
        <f>'002'!I12*'Isotherm list'!$G$4/'Isotherm list'!$H$13</f>
        <v>0.90315932763469531</v>
      </c>
      <c r="K12">
        <f t="shared" si="1"/>
        <v>0.94836223813220877</v>
      </c>
      <c r="L12">
        <f t="shared" si="2"/>
        <v>2.0433031174462127E-3</v>
      </c>
      <c r="N12">
        <v>400</v>
      </c>
    </row>
    <row r="13" spans="1:23" x14ac:dyDescent="0.25">
      <c r="A13">
        <v>0.15984300000000001</v>
      </c>
      <c r="B13">
        <f t="shared" si="0"/>
        <v>15.984300000000001</v>
      </c>
      <c r="C13">
        <v>25.598800000000001</v>
      </c>
      <c r="D13">
        <f>C13/'Isotherm list'!$C$4</f>
        <v>1.1420910010907379</v>
      </c>
      <c r="E13">
        <f>'002'!D13*'Isotherm list'!$G$4/'Isotherm list'!$H$13</f>
        <v>1.1753417517554048</v>
      </c>
      <c r="H13">
        <v>15.748200000000001</v>
      </c>
      <c r="I13">
        <v>0.99782833049575292</v>
      </c>
      <c r="J13">
        <f>'002'!I13*'Isotherm list'!$G$4/'Isotherm list'!$H$13</f>
        <v>1.026879028725376</v>
      </c>
      <c r="K13">
        <f t="shared" si="1"/>
        <v>1.0619270660621922</v>
      </c>
      <c r="L13">
        <f t="shared" si="2"/>
        <v>1.2283649211628676E-3</v>
      </c>
      <c r="N13">
        <v>500</v>
      </c>
    </row>
    <row r="14" spans="1:23" x14ac:dyDescent="0.25">
      <c r="A14">
        <v>0.18847800000000001</v>
      </c>
      <c r="B14">
        <f t="shared" si="0"/>
        <v>18.847799999999999</v>
      </c>
      <c r="C14">
        <v>25.598800000000001</v>
      </c>
      <c r="D14">
        <f>C14/'Isotherm list'!$C$4</f>
        <v>1.1420910010907379</v>
      </c>
      <c r="E14">
        <f>'002'!D14*'Isotherm list'!$G$4/'Isotherm list'!$H$13</f>
        <v>1.1753417517554048</v>
      </c>
      <c r="H14">
        <v>15.984300000000001</v>
      </c>
      <c r="I14">
        <v>1.1420910010907379</v>
      </c>
      <c r="J14">
        <f>'002'!I14*'Isotherm list'!$G$4/'Isotherm list'!$H$13</f>
        <v>1.1753417517554048</v>
      </c>
      <c r="K14">
        <f t="shared" si="1"/>
        <v>1.0751204004664865</v>
      </c>
      <c r="L14">
        <f t="shared" si="2"/>
        <v>1.0044319254176764E-2</v>
      </c>
      <c r="N14">
        <v>600</v>
      </c>
    </row>
    <row r="15" spans="1:23" x14ac:dyDescent="0.25">
      <c r="A15">
        <v>0.210623</v>
      </c>
      <c r="B15">
        <f t="shared" si="0"/>
        <v>21.0623</v>
      </c>
      <c r="C15">
        <v>28.024000000000001</v>
      </c>
      <c r="D15">
        <f>C15/'Isotherm list'!$C$4</f>
        <v>1.250291350163556</v>
      </c>
      <c r="E15">
        <f>'002'!D15*'Isotherm list'!$G$4/'Isotherm list'!$H$13</f>
        <v>1.2866922375733809</v>
      </c>
      <c r="H15">
        <v>18.847799999999999</v>
      </c>
      <c r="I15">
        <v>1.1420910010907379</v>
      </c>
      <c r="J15">
        <f>'002'!I15*'Isotherm list'!$G$4/'Isotherm list'!$H$13</f>
        <v>1.1753417517554048</v>
      </c>
      <c r="K15">
        <f t="shared" si="1"/>
        <v>1.2313899387604925</v>
      </c>
      <c r="L15">
        <f t="shared" si="2"/>
        <v>3.1413992665572858E-3</v>
      </c>
      <c r="N15">
        <v>700</v>
      </c>
    </row>
    <row r="16" spans="1:23" x14ac:dyDescent="0.25">
      <c r="A16">
        <v>0.21961800000000001</v>
      </c>
      <c r="B16">
        <f t="shared" si="0"/>
        <v>21.9618</v>
      </c>
      <c r="C16">
        <v>31.796399999999998</v>
      </c>
      <c r="D16">
        <f>C16/'Isotherm list'!$C$4</f>
        <v>1.4185970556073539</v>
      </c>
      <c r="E16">
        <f>'002'!D16*'Isotherm list'!$G$4/'Isotherm list'!$H$13</f>
        <v>1.4598979825427576</v>
      </c>
      <c r="H16">
        <v>21.0623</v>
      </c>
      <c r="I16">
        <v>1.250291350163556</v>
      </c>
      <c r="J16">
        <f>'002'!I16*'Isotherm list'!$G$4/'Isotherm list'!$H$13</f>
        <v>1.2866922375733809</v>
      </c>
      <c r="K16">
        <f t="shared" si="1"/>
        <v>1.3478879818997009</v>
      </c>
      <c r="L16">
        <f t="shared" si="2"/>
        <v>3.7449191236523295E-3</v>
      </c>
      <c r="N16">
        <v>800</v>
      </c>
    </row>
    <row r="17" spans="1:14" x14ac:dyDescent="0.25">
      <c r="A17">
        <v>0.228376</v>
      </c>
      <c r="B17">
        <f t="shared" si="0"/>
        <v>22.837599999999998</v>
      </c>
      <c r="C17">
        <v>30.718599999999999</v>
      </c>
      <c r="D17">
        <f>C17/'Isotherm list'!$C$4</f>
        <v>1.3705109859097275</v>
      </c>
      <c r="E17">
        <f>'002'!D17*'Isotherm list'!$G$4/'Isotherm list'!$H$13</f>
        <v>1.4104119386640614</v>
      </c>
      <c r="H17">
        <v>21.9618</v>
      </c>
      <c r="I17">
        <v>1.4185970556073539</v>
      </c>
      <c r="J17">
        <f>'002'!I17*'Isotherm list'!$G$4/'Isotherm list'!$H$13</f>
        <v>1.4598979825427576</v>
      </c>
      <c r="K17">
        <f t="shared" si="1"/>
        <v>1.394218052931893</v>
      </c>
      <c r="L17">
        <f t="shared" si="2"/>
        <v>4.3138531536881224E-3</v>
      </c>
      <c r="N17">
        <v>900</v>
      </c>
    </row>
    <row r="18" spans="1:14" x14ac:dyDescent="0.25">
      <c r="A18">
        <v>0.26377600000000001</v>
      </c>
      <c r="B18">
        <f t="shared" si="0"/>
        <v>26.377600000000001</v>
      </c>
      <c r="C18">
        <v>33.952100000000002</v>
      </c>
      <c r="D18">
        <f>C18/'Isotherm list'!$C$4</f>
        <v>1.5147736565047127</v>
      </c>
      <c r="E18">
        <f>'002'!D18*'Isotherm list'!$G$4/'Isotherm list'!$H$13</f>
        <v>1.5588746616940905</v>
      </c>
      <c r="H18">
        <v>22.837599999999998</v>
      </c>
      <c r="I18">
        <v>1.3705109859097275</v>
      </c>
      <c r="J18">
        <f>'002'!I18*'Isotherm list'!$G$4/'Isotherm list'!$H$13</f>
        <v>1.4104119386640614</v>
      </c>
      <c r="K18">
        <f t="shared" si="1"/>
        <v>1.4388081315456147</v>
      </c>
      <c r="L18">
        <f t="shared" si="2"/>
        <v>8.0634377016637615E-4</v>
      </c>
      <c r="N18">
        <v>1000</v>
      </c>
    </row>
    <row r="19" spans="1:14" x14ac:dyDescent="0.25">
      <c r="A19">
        <v>0.27055600000000002</v>
      </c>
      <c r="B19">
        <f t="shared" si="0"/>
        <v>27.055600000000002</v>
      </c>
      <c r="C19">
        <v>37.455100000000002</v>
      </c>
      <c r="D19">
        <f>C19/'Isotherm list'!$C$4</f>
        <v>1.6710600752751572</v>
      </c>
      <c r="E19">
        <f>'002'!D19*'Isotherm list'!$G$4/'Isotherm list'!$H$13</f>
        <v>1.7197111913907628</v>
      </c>
      <c r="H19">
        <v>26.377600000000001</v>
      </c>
      <c r="I19">
        <v>1.5147736565047127</v>
      </c>
      <c r="J19">
        <f>'002'!I19*'Isotherm list'!$G$4/'Isotherm list'!$H$13</f>
        <v>1.5588746616940905</v>
      </c>
      <c r="K19">
        <f t="shared" si="1"/>
        <v>1.6141700619681725</v>
      </c>
      <c r="L19">
        <f t="shared" si="2"/>
        <v>3.0575812914709448E-3</v>
      </c>
      <c r="N19">
        <v>1500</v>
      </c>
    </row>
    <row r="20" spans="1:14" x14ac:dyDescent="0.25">
      <c r="A20">
        <v>0.290327</v>
      </c>
      <c r="B20">
        <f t="shared" si="0"/>
        <v>29.032699999999998</v>
      </c>
      <c r="C20">
        <v>36.377200000000002</v>
      </c>
      <c r="D20">
        <f>C20/'Isotherm list'!$C$4</f>
        <v>1.622969544075425</v>
      </c>
      <c r="E20">
        <f>'002'!D20*'Isotherm list'!$G$4/'Isotherm list'!$H$13</f>
        <v>1.6702205561181271</v>
      </c>
      <c r="H20">
        <v>27.055600000000002</v>
      </c>
      <c r="I20">
        <v>1.6710600752751572</v>
      </c>
      <c r="J20">
        <f>'002'!I20*'Isotherm list'!$G$4/'Isotherm list'!$H$13</f>
        <v>1.7197111913907628</v>
      </c>
      <c r="K20">
        <f t="shared" si="1"/>
        <v>1.6469198333683819</v>
      </c>
      <c r="L20">
        <f t="shared" si="2"/>
        <v>5.2985818027424369E-3</v>
      </c>
      <c r="N20">
        <v>2000</v>
      </c>
    </row>
    <row r="21" spans="1:14" x14ac:dyDescent="0.25">
      <c r="A21">
        <v>0.31470100000000001</v>
      </c>
      <c r="B21">
        <f t="shared" si="0"/>
        <v>31.470100000000002</v>
      </c>
      <c r="C21">
        <v>39.341299999999997</v>
      </c>
      <c r="D21">
        <f>C21/'Isotherm list'!$C$4</f>
        <v>1.7552129279970561</v>
      </c>
      <c r="E21">
        <f>'002'!D21*'Isotherm list'!$G$4/'Isotherm list'!$H$13</f>
        <v>1.8063140638754511</v>
      </c>
      <c r="H21">
        <v>29.032699999999998</v>
      </c>
      <c r="I21">
        <v>1.622969544075425</v>
      </c>
      <c r="J21">
        <f>'002'!I21*'Isotherm list'!$G$4/'Isotherm list'!$H$13</f>
        <v>1.6702205561181271</v>
      </c>
      <c r="K21">
        <f t="shared" si="1"/>
        <v>1.74099352013106</v>
      </c>
      <c r="L21">
        <f t="shared" si="2"/>
        <v>5.0088124351758915E-3</v>
      </c>
      <c r="N21">
        <v>3000</v>
      </c>
    </row>
    <row r="22" spans="1:14" x14ac:dyDescent="0.25">
      <c r="A22">
        <v>0.323683</v>
      </c>
      <c r="B22">
        <f t="shared" si="0"/>
        <v>32.368299999999998</v>
      </c>
      <c r="C22">
        <v>42.844299999999997</v>
      </c>
      <c r="D22">
        <f>C22/'Isotherm list'!$C$4</f>
        <v>1.9114993467675006</v>
      </c>
      <c r="E22">
        <f>'002'!D22*'Isotherm list'!$G$4/'Isotherm list'!$H$13</f>
        <v>1.9671505935721239</v>
      </c>
      <c r="H22">
        <v>31.470100000000002</v>
      </c>
      <c r="I22">
        <v>1.7552129279970561</v>
      </c>
      <c r="J22">
        <f>'002'!I22*'Isotherm list'!$G$4/'Isotherm list'!$H$13</f>
        <v>1.8063140638754511</v>
      </c>
      <c r="K22">
        <f t="shared" si="1"/>
        <v>1.8542023341793146</v>
      </c>
      <c r="L22">
        <f t="shared" si="2"/>
        <v>2.2932864326958894E-3</v>
      </c>
      <c r="N22">
        <v>4000</v>
      </c>
    </row>
    <row r="23" spans="1:14" x14ac:dyDescent="0.25">
      <c r="A23">
        <v>0.34125100000000003</v>
      </c>
      <c r="B23">
        <f t="shared" si="0"/>
        <v>34.125100000000003</v>
      </c>
      <c r="C23">
        <v>41.766500000000001</v>
      </c>
      <c r="D23">
        <f>C23/'Isotherm list'!$C$4</f>
        <v>1.8634132770698744</v>
      </c>
      <c r="E23">
        <f>'002'!D23*'Isotherm list'!$G$4/'Isotherm list'!$H$13</f>
        <v>1.9176645496934275</v>
      </c>
      <c r="H23">
        <v>32.368299999999998</v>
      </c>
      <c r="I23">
        <v>1.9114993467675006</v>
      </c>
      <c r="J23">
        <f>'002'!I23*'Isotherm list'!$G$4/'Isotherm list'!$H$13</f>
        <v>1.9671505935721239</v>
      </c>
      <c r="K23">
        <f t="shared" si="1"/>
        <v>1.8951923175068259</v>
      </c>
      <c r="L23">
        <f t="shared" si="2"/>
        <v>5.177993494289628E-3</v>
      </c>
      <c r="N23">
        <v>5000</v>
      </c>
    </row>
    <row r="24" spans="1:14" x14ac:dyDescent="0.25">
      <c r="A24">
        <v>0.36782799999999999</v>
      </c>
      <c r="B24">
        <f t="shared" si="0"/>
        <v>36.782800000000002</v>
      </c>
      <c r="C24">
        <v>44.730499999999999</v>
      </c>
      <c r="D24">
        <f>C24/'Isotherm list'!$C$4</f>
        <v>1.9956521994893996</v>
      </c>
      <c r="E24">
        <f>'002'!D24*'Isotherm list'!$G$4/'Isotherm list'!$H$13</f>
        <v>2.0537534660568122</v>
      </c>
      <c r="H24">
        <v>34.125100000000003</v>
      </c>
      <c r="I24">
        <v>1.8634132770698744</v>
      </c>
      <c r="J24">
        <f>'002'!I24*'Isotherm list'!$G$4/'Isotherm list'!$H$13</f>
        <v>1.9176645496934275</v>
      </c>
      <c r="K24">
        <f t="shared" si="1"/>
        <v>1.9742879148393797</v>
      </c>
      <c r="L24">
        <f t="shared" si="2"/>
        <v>3.2062054804518378E-3</v>
      </c>
      <c r="N24">
        <v>6000</v>
      </c>
    </row>
    <row r="25" spans="1:14" x14ac:dyDescent="0.25">
      <c r="A25">
        <v>0.374581</v>
      </c>
      <c r="B25">
        <f t="shared" si="0"/>
        <v>37.458100000000002</v>
      </c>
      <c r="C25">
        <v>47.694600000000001</v>
      </c>
      <c r="D25">
        <f>C25/'Isotherm list'!$C$4</f>
        <v>2.1278955834110311</v>
      </c>
      <c r="E25">
        <f>'002'!D25*'Isotherm list'!$G$4/'Isotherm list'!$H$13</f>
        <v>2.1898469738141371</v>
      </c>
      <c r="H25">
        <v>36.782800000000002</v>
      </c>
      <c r="I25">
        <v>1.9956521994893996</v>
      </c>
      <c r="J25">
        <f>'002'!I25*'Isotherm list'!$G$4/'Isotherm list'!$H$13</f>
        <v>2.0537534660568122</v>
      </c>
      <c r="K25">
        <f t="shared" si="1"/>
        <v>2.0913684941404282</v>
      </c>
      <c r="L25">
        <f t="shared" si="2"/>
        <v>1.4148903377312243E-3</v>
      </c>
    </row>
    <row r="26" spans="1:14" x14ac:dyDescent="0.25">
      <c r="A26">
        <v>0.38995999999999997</v>
      </c>
      <c r="B26">
        <f t="shared" si="0"/>
        <v>38.995999999999995</v>
      </c>
      <c r="C26">
        <v>46.886200000000002</v>
      </c>
      <c r="D26">
        <f>C26/'Isotherm list'!$C$4</f>
        <v>2.0918288003867587</v>
      </c>
      <c r="E26">
        <f>'002'!D26*'Isotherm list'!$G$4/'Isotherm list'!$H$13</f>
        <v>2.1527301452081451</v>
      </c>
      <c r="H26">
        <v>37.458100000000002</v>
      </c>
      <c r="I26">
        <v>2.1278955834110311</v>
      </c>
      <c r="J26">
        <f>'002'!I26*'Isotherm list'!$G$4/'Isotherm list'!$H$13</f>
        <v>2.1898469738141371</v>
      </c>
      <c r="K26">
        <f t="shared" si="1"/>
        <v>2.1206462931114238</v>
      </c>
      <c r="L26">
        <f t="shared" si="2"/>
        <v>4.7887342097188684E-3</v>
      </c>
    </row>
    <row r="27" spans="1:14" x14ac:dyDescent="0.25">
      <c r="A27">
        <v>0.418713</v>
      </c>
      <c r="B27">
        <f t="shared" si="0"/>
        <v>41.871299999999998</v>
      </c>
      <c r="C27">
        <v>49.311399999999999</v>
      </c>
      <c r="D27">
        <f>C27/'Isotherm list'!$C$4</f>
        <v>2.2000291494595765</v>
      </c>
      <c r="E27">
        <f>'002'!D27*'Isotherm list'!$G$4/'Isotherm list'!$H$13</f>
        <v>2.264080631026121</v>
      </c>
      <c r="H27">
        <v>38.995999999999995</v>
      </c>
      <c r="I27">
        <v>2.0918288003867587</v>
      </c>
      <c r="J27">
        <f>'002'!I27*'Isotherm list'!$G$4/'Isotherm list'!$H$13</f>
        <v>2.1527301452081451</v>
      </c>
      <c r="K27">
        <f t="shared" si="1"/>
        <v>2.1866396783524538</v>
      </c>
      <c r="L27">
        <f t="shared" si="2"/>
        <v>1.1498564380649681E-3</v>
      </c>
    </row>
    <row r="28" spans="1:14" x14ac:dyDescent="0.25">
      <c r="A28">
        <v>0.42768200000000001</v>
      </c>
      <c r="B28">
        <f t="shared" si="0"/>
        <v>42.7682</v>
      </c>
      <c r="C28">
        <v>52.544899999999998</v>
      </c>
      <c r="D28">
        <f>C28/'Isotherm list'!$C$4</f>
        <v>2.3442918200545613</v>
      </c>
      <c r="E28">
        <f>'002'!D28*'Isotherm list'!$G$4/'Isotherm list'!$H$13</f>
        <v>2.4125433540561496</v>
      </c>
      <c r="H28">
        <v>41.871299999999998</v>
      </c>
      <c r="I28">
        <v>2.2000291494595765</v>
      </c>
      <c r="J28">
        <f>'002'!I28*'Isotherm list'!$G$4/'Isotherm list'!$H$13</f>
        <v>2.264080631026121</v>
      </c>
      <c r="K28">
        <f t="shared" si="1"/>
        <v>2.30758511490634</v>
      </c>
      <c r="L28">
        <f t="shared" si="2"/>
        <v>1.892640117684234E-3</v>
      </c>
    </row>
    <row r="29" spans="1:14" x14ac:dyDescent="0.25">
      <c r="A29">
        <v>0.443048</v>
      </c>
      <c r="B29">
        <f t="shared" si="0"/>
        <v>44.3048</v>
      </c>
      <c r="C29">
        <v>51.467100000000002</v>
      </c>
      <c r="D29">
        <f>C29/'Isotherm list'!$C$4</f>
        <v>2.2962057503569353</v>
      </c>
      <c r="E29">
        <f>'002'!D29*'Isotherm list'!$G$4/'Isotherm list'!$H$13</f>
        <v>2.3630573101774535</v>
      </c>
      <c r="H29">
        <v>42.7682</v>
      </c>
      <c r="I29">
        <v>2.3442918200545613</v>
      </c>
      <c r="J29">
        <f>'002'!I29*'Isotherm list'!$G$4/'Isotherm list'!$H$13</f>
        <v>2.4125433540561496</v>
      </c>
      <c r="K29">
        <f t="shared" si="1"/>
        <v>2.3446899141662652</v>
      </c>
      <c r="L29">
        <f t="shared" si="2"/>
        <v>4.6040893048901639E-3</v>
      </c>
    </row>
    <row r="30" spans="1:14" x14ac:dyDescent="0.25">
      <c r="A30">
        <v>0.47181400000000001</v>
      </c>
      <c r="B30">
        <f t="shared" si="0"/>
        <v>47.181400000000004</v>
      </c>
      <c r="C30">
        <v>54.161700000000003</v>
      </c>
      <c r="D30">
        <f>C30/'Isotherm list'!$C$4</f>
        <v>2.4164253861031071</v>
      </c>
      <c r="E30">
        <f>'002'!D30*'Isotherm list'!$G$4/'Isotherm list'!$H$13</f>
        <v>2.486777011268134</v>
      </c>
      <c r="H30">
        <v>44.3048</v>
      </c>
      <c r="I30">
        <v>2.2962057503569353</v>
      </c>
      <c r="J30">
        <f>'002'!I30*'Isotherm list'!$G$4/'Isotherm list'!$H$13</f>
        <v>2.3630573101774535</v>
      </c>
      <c r="K30">
        <f t="shared" si="1"/>
        <v>2.4076002017568201</v>
      </c>
      <c r="L30">
        <f t="shared" si="2"/>
        <v>1.9840691902512112E-3</v>
      </c>
    </row>
    <row r="31" spans="1:14" x14ac:dyDescent="0.25">
      <c r="A31">
        <v>0.48076999999999998</v>
      </c>
      <c r="B31">
        <f t="shared" si="0"/>
        <v>48.076999999999998</v>
      </c>
      <c r="C31">
        <v>57.125700000000002</v>
      </c>
      <c r="D31">
        <f>C31/'Isotherm list'!$C$4</f>
        <v>2.5486643085226324</v>
      </c>
      <c r="E31">
        <f>'002'!D31*'Isotherm list'!$G$4/'Isotherm list'!$H$13</f>
        <v>2.6228659276315187</v>
      </c>
      <c r="H31">
        <v>47.181400000000004</v>
      </c>
      <c r="I31">
        <v>2.4164253861031071</v>
      </c>
      <c r="J31">
        <f>'002'!I31*'Isotherm list'!$G$4/'Isotherm list'!$H$13</f>
        <v>2.486777011268134</v>
      </c>
      <c r="K31">
        <f t="shared" si="1"/>
        <v>2.5232235205784224</v>
      </c>
      <c r="L31">
        <f t="shared" si="2"/>
        <v>1.3283480409049366E-3</v>
      </c>
    </row>
    <row r="32" spans="1:14" x14ac:dyDescent="0.25">
      <c r="A32">
        <v>0.49614900000000001</v>
      </c>
      <c r="B32">
        <f t="shared" si="0"/>
        <v>49.614899999999999</v>
      </c>
      <c r="C32">
        <v>56.317399999999999</v>
      </c>
      <c r="D32">
        <f>C32/'Isotherm list'!$C$4</f>
        <v>2.5126019870004654</v>
      </c>
      <c r="E32">
        <f>'002'!D32*'Isotherm list'!$G$4/'Isotherm list'!$H$13</f>
        <v>2.585753690419466</v>
      </c>
      <c r="H32">
        <v>48.076999999999998</v>
      </c>
      <c r="I32">
        <v>2.5486643085226324</v>
      </c>
      <c r="J32">
        <f>'002'!I32*'Isotherm list'!$G$4/'Isotherm list'!$H$13</f>
        <v>2.6228659276315187</v>
      </c>
      <c r="K32">
        <f t="shared" si="1"/>
        <v>2.5586721667827979</v>
      </c>
      <c r="L32">
        <f t="shared" si="2"/>
        <v>4.1208389319027667E-3</v>
      </c>
    </row>
    <row r="33" spans="1:12" x14ac:dyDescent="0.25">
      <c r="A33">
        <v>0.52268599999999998</v>
      </c>
      <c r="B33">
        <f t="shared" si="0"/>
        <v>52.268599999999999</v>
      </c>
      <c r="C33">
        <v>58.473100000000002</v>
      </c>
      <c r="D33">
        <f>C33/'Isotherm list'!$C$4</f>
        <v>2.6087785878978242</v>
      </c>
      <c r="E33">
        <f>'002'!D33*'Isotherm list'!$G$4/'Isotherm list'!$H$13</f>
        <v>2.6847303695707989</v>
      </c>
      <c r="H33">
        <v>49.614899999999999</v>
      </c>
      <c r="I33">
        <v>2.5126019870004654</v>
      </c>
      <c r="J33">
        <f>'002'!I33*'Isotherm list'!$G$4/'Isotherm list'!$H$13</f>
        <v>2.585753690419466</v>
      </c>
      <c r="K33">
        <f t="shared" si="1"/>
        <v>2.6189578690047908</v>
      </c>
      <c r="L33">
        <f t="shared" si="2"/>
        <v>1.1025174755261394E-3</v>
      </c>
    </row>
    <row r="34" spans="1:12" x14ac:dyDescent="0.25">
      <c r="A34">
        <v>0.53384399999999999</v>
      </c>
      <c r="B34">
        <f t="shared" si="0"/>
        <v>53.384399999999999</v>
      </c>
      <c r="C34">
        <v>61.437100000000001</v>
      </c>
      <c r="D34">
        <f>C34/'Isotherm list'!$C$4</f>
        <v>2.7410175103173495</v>
      </c>
      <c r="E34">
        <f>'002'!D34*'Isotherm list'!$G$4/'Isotherm list'!$H$13</f>
        <v>2.8208192859341836</v>
      </c>
      <c r="H34">
        <v>52.268599999999999</v>
      </c>
      <c r="I34">
        <v>2.6087785878978242</v>
      </c>
      <c r="J34">
        <f>'002'!I34*'Isotherm list'!$G$4/'Isotherm list'!$H$13</f>
        <v>2.6847303695707989</v>
      </c>
      <c r="K34">
        <f t="shared" si="1"/>
        <v>2.7213025719148067</v>
      </c>
      <c r="L34">
        <f t="shared" si="2"/>
        <v>1.337525984291051E-3</v>
      </c>
    </row>
    <row r="35" spans="1:12" x14ac:dyDescent="0.25">
      <c r="A35">
        <v>0.54923599999999995</v>
      </c>
      <c r="B35">
        <f t="shared" si="0"/>
        <v>54.923599999999993</v>
      </c>
      <c r="C35">
        <v>60.898200000000003</v>
      </c>
      <c r="D35">
        <f>C35/'Isotherm list'!$C$4</f>
        <v>2.7169744754685365</v>
      </c>
      <c r="E35">
        <f>'002'!D35*'Isotherm list'!$G$4/'Isotherm list'!$H$13</f>
        <v>2.7960762639948356</v>
      </c>
      <c r="H35">
        <v>53.384399999999999</v>
      </c>
      <c r="I35">
        <v>2.7410175103173495</v>
      </c>
      <c r="J35">
        <f>'002'!I35*'Isotherm list'!$G$4/'Isotherm list'!$H$13</f>
        <v>2.8208192859341836</v>
      </c>
      <c r="K35">
        <f t="shared" si="1"/>
        <v>2.7637225643644583</v>
      </c>
      <c r="L35">
        <f t="shared" si="2"/>
        <v>3.2600356140107386E-3</v>
      </c>
    </row>
    <row r="36" spans="1:12" x14ac:dyDescent="0.25">
      <c r="A36">
        <v>0.57354499999999997</v>
      </c>
      <c r="B36">
        <f t="shared" si="0"/>
        <v>57.354499999999994</v>
      </c>
      <c r="C36">
        <v>62.515000000000001</v>
      </c>
      <c r="D36">
        <f>C36/'Isotherm list'!$C$4</f>
        <v>2.7891080415170819</v>
      </c>
      <c r="E36">
        <f>'002'!D36*'Isotherm list'!$G$4/'Isotherm list'!$H$13</f>
        <v>2.8703099212068195</v>
      </c>
      <c r="H36">
        <v>54.923599999999993</v>
      </c>
      <c r="I36">
        <v>2.7169744754685365</v>
      </c>
      <c r="J36">
        <f>'002'!I36*'Isotherm list'!$G$4/'Isotherm list'!$H$13</f>
        <v>2.7960762639948356</v>
      </c>
      <c r="K36">
        <f t="shared" si="1"/>
        <v>2.8216643643868342</v>
      </c>
      <c r="L36">
        <f t="shared" si="2"/>
        <v>6.5475088167100189E-4</v>
      </c>
    </row>
    <row r="37" spans="1:12" x14ac:dyDescent="0.25">
      <c r="A37">
        <v>0.58471600000000001</v>
      </c>
      <c r="B37">
        <f t="shared" si="0"/>
        <v>58.471600000000002</v>
      </c>
      <c r="C37">
        <v>65.748500000000007</v>
      </c>
      <c r="D37">
        <f>C37/'Isotherm list'!$C$4</f>
        <v>2.9333707121120671</v>
      </c>
      <c r="E37">
        <f>'002'!D37*'Isotherm list'!$G$4/'Isotherm list'!$H$13</f>
        <v>3.0187726442368485</v>
      </c>
      <c r="H37">
        <v>57.354499999999994</v>
      </c>
      <c r="I37">
        <v>2.7891080415170819</v>
      </c>
      <c r="J37">
        <f>'002'!I37*'Isotherm list'!$G$4/'Isotherm list'!$H$13</f>
        <v>2.8703099212068195</v>
      </c>
      <c r="K37">
        <f t="shared" si="1"/>
        <v>2.9118594634472359</v>
      </c>
      <c r="L37">
        <f t="shared" si="2"/>
        <v>1.7263644603881471E-3</v>
      </c>
    </row>
    <row r="38" spans="1:12" x14ac:dyDescent="0.25">
      <c r="A38">
        <v>0.602298</v>
      </c>
      <c r="B38">
        <f t="shared" si="0"/>
        <v>60.229799999999997</v>
      </c>
      <c r="C38">
        <v>64.940100000000001</v>
      </c>
      <c r="D38">
        <f>C38/'Isotherm list'!$C$4</f>
        <v>2.8973039290877942</v>
      </c>
      <c r="E38">
        <f>'002'!D38*'Isotherm list'!$G$4/'Isotherm list'!$H$13</f>
        <v>2.9816558156308561</v>
      </c>
      <c r="H38">
        <v>58.471600000000002</v>
      </c>
      <c r="I38">
        <v>2.9333707121120671</v>
      </c>
      <c r="J38">
        <f>'002'!I38*'Isotherm list'!$G$4/'Isotherm list'!$H$13</f>
        <v>3.0187726442368485</v>
      </c>
      <c r="K38">
        <f t="shared" si="1"/>
        <v>2.952785242089814</v>
      </c>
      <c r="L38">
        <f t="shared" si="2"/>
        <v>4.3543372421144637E-3</v>
      </c>
    </row>
    <row r="39" spans="1:12" x14ac:dyDescent="0.25">
      <c r="A39">
        <v>0.62663199999999997</v>
      </c>
      <c r="B39">
        <f t="shared" si="0"/>
        <v>62.663199999999996</v>
      </c>
      <c r="C39">
        <v>67.095799999999997</v>
      </c>
      <c r="D39">
        <f>C39/'Isotherm list'!$C$4</f>
        <v>2.9934805299851526</v>
      </c>
      <c r="E39">
        <f>'002'!D39*'Isotherm list'!$G$4/'Isotherm list'!$H$13</f>
        <v>3.0806324947821886</v>
      </c>
      <c r="H39">
        <v>60.229799999999997</v>
      </c>
      <c r="I39">
        <v>2.8973039290877942</v>
      </c>
      <c r="J39">
        <f>'002'!I39*'Isotherm list'!$G$4/'Isotherm list'!$H$13</f>
        <v>2.9816558156308561</v>
      </c>
      <c r="K39">
        <f t="shared" si="1"/>
        <v>3.0165529261498465</v>
      </c>
      <c r="L39">
        <f t="shared" si="2"/>
        <v>1.2178083225746275E-3</v>
      </c>
    </row>
    <row r="40" spans="1:12" x14ac:dyDescent="0.25">
      <c r="A40">
        <v>0.63997999999999999</v>
      </c>
      <c r="B40">
        <f t="shared" si="0"/>
        <v>63.997999999999998</v>
      </c>
      <c r="C40">
        <v>69.790400000000005</v>
      </c>
      <c r="D40">
        <f>C40/'Isotherm list'!$C$4</f>
        <v>3.1137001657313248</v>
      </c>
      <c r="E40">
        <f>'002'!D40*'Isotherm list'!$G$4/'Isotherm list'!$H$13</f>
        <v>3.2043521958728696</v>
      </c>
      <c r="H40">
        <v>62.663199999999996</v>
      </c>
      <c r="I40">
        <v>2.9934805299851526</v>
      </c>
      <c r="J40">
        <f>'002'!I40*'Isotherm list'!$G$4/'Isotherm list'!$H$13</f>
        <v>3.0806324947821886</v>
      </c>
      <c r="K40">
        <f t="shared" si="1"/>
        <v>3.1035478481610461</v>
      </c>
      <c r="L40">
        <f t="shared" si="2"/>
        <v>5.2511342047791715E-4</v>
      </c>
    </row>
    <row r="41" spans="1:12" x14ac:dyDescent="0.25">
      <c r="A41">
        <v>0.65095400000000003</v>
      </c>
      <c r="B41">
        <f t="shared" si="0"/>
        <v>65.095399999999998</v>
      </c>
      <c r="C41">
        <v>68.981999999999999</v>
      </c>
      <c r="D41">
        <f>C41/'Isotherm list'!$C$4</f>
        <v>3.0776333827070514</v>
      </c>
      <c r="E41">
        <f>'002'!D41*'Isotherm list'!$G$4/'Isotherm list'!$H$13</f>
        <v>3.1672353672668767</v>
      </c>
      <c r="H41">
        <v>63.997999999999998</v>
      </c>
      <c r="I41">
        <v>3.1137001657313248</v>
      </c>
      <c r="J41">
        <f>'002'!I41*'Isotherm list'!$G$4/'Isotherm list'!$H$13</f>
        <v>3.2043521958728696</v>
      </c>
      <c r="K41">
        <f t="shared" si="1"/>
        <v>3.1506651308384419</v>
      </c>
      <c r="L41">
        <f t="shared" si="2"/>
        <v>2.8823009520108651E-3</v>
      </c>
    </row>
    <row r="42" spans="1:12" x14ac:dyDescent="0.25">
      <c r="A42">
        <v>0.677504</v>
      </c>
      <c r="B42">
        <f t="shared" si="0"/>
        <v>67.750399999999999</v>
      </c>
      <c r="C42">
        <v>71.407200000000003</v>
      </c>
      <c r="D42">
        <f>C42/'Isotherm list'!$C$4</f>
        <v>3.1858337317798697</v>
      </c>
      <c r="E42">
        <f>'002'!D42*'Isotherm list'!$G$4/'Isotherm list'!$H$13</f>
        <v>3.2785858530848531</v>
      </c>
      <c r="H42">
        <v>65.095399999999998</v>
      </c>
      <c r="I42">
        <v>3.0776333827070514</v>
      </c>
      <c r="J42">
        <f>'002'!I42*'Isotherm list'!$G$4/'Isotherm list'!$H$13</f>
        <v>3.1672353672668767</v>
      </c>
      <c r="K42">
        <f t="shared" si="1"/>
        <v>3.1890915516563569</v>
      </c>
      <c r="L42">
        <f t="shared" si="2"/>
        <v>4.7769279606695914E-4</v>
      </c>
    </row>
    <row r="43" spans="1:12" x14ac:dyDescent="0.25">
      <c r="A43">
        <v>0.69082500000000002</v>
      </c>
      <c r="B43">
        <f t="shared" si="0"/>
        <v>69.082499999999996</v>
      </c>
      <c r="C43">
        <v>73.562899999999999</v>
      </c>
      <c r="D43">
        <f>C43/'Isotherm list'!$C$4</f>
        <v>3.2820103326772285</v>
      </c>
      <c r="E43">
        <f>'002'!D43*'Isotherm list'!$G$4/'Isotherm list'!$H$13</f>
        <v>3.3775625322361855</v>
      </c>
      <c r="H43">
        <v>67.750399999999999</v>
      </c>
      <c r="I43">
        <v>3.1858337317798697</v>
      </c>
      <c r="J43">
        <f>'002'!I43*'Isotherm list'!$G$4/'Isotherm list'!$H$13</f>
        <v>3.2785858530848531</v>
      </c>
      <c r="K43">
        <f t="shared" si="1"/>
        <v>3.2809307782133033</v>
      </c>
      <c r="L43">
        <f t="shared" si="2"/>
        <v>5.4986738580371528E-6</v>
      </c>
    </row>
    <row r="44" spans="1:12" x14ac:dyDescent="0.25">
      <c r="A44">
        <v>0.70401499999999995</v>
      </c>
      <c r="B44">
        <f t="shared" si="0"/>
        <v>70.401499999999999</v>
      </c>
      <c r="C44">
        <v>73.024000000000001</v>
      </c>
      <c r="D44">
        <f>C44/'Isotherm list'!$C$4</f>
        <v>3.2579672978284151</v>
      </c>
      <c r="E44">
        <f>'002'!D44*'Isotherm list'!$G$4/'Isotherm list'!$H$13</f>
        <v>3.352819510296837</v>
      </c>
      <c r="H44">
        <v>69.082499999999996</v>
      </c>
      <c r="I44">
        <v>3.2820103326772285</v>
      </c>
      <c r="J44">
        <f>'002'!I44*'Isotherm list'!$G$4/'Isotherm list'!$H$13</f>
        <v>3.3775625322361855</v>
      </c>
      <c r="K44">
        <f t="shared" si="1"/>
        <v>3.3264246496992165</v>
      </c>
      <c r="L44">
        <f t="shared" si="2"/>
        <v>2.6150830303648441E-3</v>
      </c>
    </row>
    <row r="45" spans="1:12" x14ac:dyDescent="0.25">
      <c r="A45">
        <v>0.72834900000000002</v>
      </c>
      <c r="B45">
        <f t="shared" si="0"/>
        <v>72.834900000000005</v>
      </c>
      <c r="C45">
        <v>75.179599999999994</v>
      </c>
      <c r="D45">
        <f>C45/'Isotherm list'!$C$4</f>
        <v>3.3541394372236675</v>
      </c>
      <c r="E45">
        <f>'002'!D45*'Isotherm list'!$G$4/'Isotherm list'!$H$13</f>
        <v>3.4517915980542297</v>
      </c>
      <c r="H45">
        <v>70.401499999999999</v>
      </c>
      <c r="I45">
        <v>3.2579672978284151</v>
      </c>
      <c r="J45">
        <f>'002'!I45*'Isotherm list'!$G$4/'Isotherm list'!$H$13</f>
        <v>3.352819510296837</v>
      </c>
      <c r="K45">
        <f t="shared" si="1"/>
        <v>3.3710968683125593</v>
      </c>
      <c r="L45">
        <f t="shared" si="2"/>
        <v>3.3406181603488742E-4</v>
      </c>
    </row>
    <row r="46" spans="1:12" x14ac:dyDescent="0.25">
      <c r="A46">
        <v>0.74387300000000001</v>
      </c>
      <c r="B46">
        <f t="shared" si="0"/>
        <v>74.387299999999996</v>
      </c>
      <c r="C46">
        <v>77.335300000000004</v>
      </c>
      <c r="D46">
        <f>C46/'Isotherm list'!$C$4</f>
        <v>3.4503160381210267</v>
      </c>
      <c r="E46">
        <f>'002'!D46*'Isotherm list'!$G$4/'Isotherm list'!$H$13</f>
        <v>3.5507682772055622</v>
      </c>
      <c r="H46">
        <v>72.834900000000005</v>
      </c>
      <c r="I46">
        <v>3.3541394372236675</v>
      </c>
      <c r="J46">
        <f>'002'!I46*'Isotherm list'!$G$4/'Isotherm list'!$H$13</f>
        <v>3.4517915980542297</v>
      </c>
      <c r="K46">
        <f t="shared" si="1"/>
        <v>3.4525601701907598</v>
      </c>
      <c r="L46">
        <f t="shared" si="2"/>
        <v>5.9070312905033878E-7</v>
      </c>
    </row>
    <row r="47" spans="1:12" x14ac:dyDescent="0.25">
      <c r="A47">
        <v>0.75267099999999998</v>
      </c>
      <c r="B47">
        <f t="shared" si="0"/>
        <v>75.267099999999999</v>
      </c>
      <c r="C47">
        <v>77.065899999999999</v>
      </c>
      <c r="D47">
        <f>C47/'Isotherm list'!$C$4</f>
        <v>3.4382967514476728</v>
      </c>
      <c r="E47">
        <f>'002'!D47*'Isotherm list'!$G$4/'Isotherm list'!$H$13</f>
        <v>3.5383990619328576</v>
      </c>
      <c r="H47">
        <v>74.387299999999996</v>
      </c>
      <c r="I47">
        <v>3.4503160381210267</v>
      </c>
      <c r="J47">
        <f>'002'!I47*'Isotherm list'!$G$4/'Isotherm list'!$H$13</f>
        <v>3.5507682772055622</v>
      </c>
      <c r="K47">
        <f t="shared" si="1"/>
        <v>3.5039025081771231</v>
      </c>
      <c r="L47">
        <f t="shared" si="2"/>
        <v>2.1964003066270001E-3</v>
      </c>
    </row>
    <row r="48" spans="1:12" x14ac:dyDescent="0.25">
      <c r="A48">
        <v>0.77919499999999997</v>
      </c>
      <c r="B48">
        <f t="shared" si="0"/>
        <v>77.919499999999999</v>
      </c>
      <c r="C48">
        <v>78.952100000000002</v>
      </c>
      <c r="D48">
        <f>C48/'Isotherm list'!$C$4</f>
        <v>3.5224496041695721</v>
      </c>
      <c r="E48">
        <f>'002'!D48*'Isotherm list'!$G$4/'Isotherm list'!$H$13</f>
        <v>3.6250019344175466</v>
      </c>
      <c r="H48">
        <v>75.267099999999999</v>
      </c>
      <c r="I48">
        <v>3.4382967514476728</v>
      </c>
      <c r="J48">
        <f>'002'!I48*'Isotherm list'!$G$4/'Isotherm list'!$H$13</f>
        <v>3.5383990619328576</v>
      </c>
      <c r="K48">
        <f t="shared" si="1"/>
        <v>3.5327882546393927</v>
      </c>
      <c r="L48">
        <f t="shared" si="2"/>
        <v>3.1481158484398455E-5</v>
      </c>
    </row>
    <row r="49" spans="1:12" x14ac:dyDescent="0.25">
      <c r="A49">
        <v>0.79690799999999995</v>
      </c>
      <c r="B49">
        <f t="shared" si="0"/>
        <v>79.690799999999996</v>
      </c>
      <c r="C49">
        <v>80.838300000000004</v>
      </c>
      <c r="D49">
        <f>C49/'Isotherm list'!$C$4</f>
        <v>3.606602456891471</v>
      </c>
      <c r="E49">
        <f>'002'!D49*'Isotherm list'!$G$4/'Isotherm list'!$H$13</f>
        <v>3.7116048069022352</v>
      </c>
      <c r="H49">
        <v>77.919499999999999</v>
      </c>
      <c r="I49">
        <v>3.5224496041695721</v>
      </c>
      <c r="J49">
        <f>'002'!I49*'Isotherm list'!$G$4/'Isotherm list'!$H$13</f>
        <v>3.6250019344175466</v>
      </c>
      <c r="K49">
        <f t="shared" si="1"/>
        <v>3.6189680693435347</v>
      </c>
      <c r="L49">
        <f t="shared" si="2"/>
        <v>3.6407527731381055E-5</v>
      </c>
    </row>
    <row r="50" spans="1:12" x14ac:dyDescent="0.25">
      <c r="A50">
        <v>0.80570600000000003</v>
      </c>
      <c r="B50">
        <f t="shared" si="0"/>
        <v>80.570599999999999</v>
      </c>
      <c r="C50">
        <v>80.568899999999999</v>
      </c>
      <c r="D50">
        <f>C50/'Isotherm list'!$C$4</f>
        <v>3.5945831702181175</v>
      </c>
      <c r="E50">
        <f>'002'!D50*'Isotherm list'!$G$4/'Isotherm list'!$H$13</f>
        <v>3.6992355916295305</v>
      </c>
      <c r="H50">
        <v>79.690799999999996</v>
      </c>
      <c r="I50">
        <v>3.606602456891471</v>
      </c>
      <c r="J50">
        <f>'002'!I50*'Isotherm list'!$G$4/'Isotherm list'!$H$13</f>
        <v>3.7116048069022352</v>
      </c>
      <c r="K50">
        <f t="shared" si="1"/>
        <v>3.6757827317975087</v>
      </c>
      <c r="L50">
        <f t="shared" si="2"/>
        <v>1.2832210648086632E-3</v>
      </c>
    </row>
    <row r="51" spans="1:12" x14ac:dyDescent="0.25">
      <c r="A51">
        <v>0.83443199999999995</v>
      </c>
      <c r="B51">
        <f t="shared" si="0"/>
        <v>83.44319999999999</v>
      </c>
      <c r="C51">
        <v>82.455100000000002</v>
      </c>
      <c r="D51">
        <f>C51/'Isotherm list'!$C$4</f>
        <v>3.6787360229400163</v>
      </c>
      <c r="E51">
        <f>'002'!D51*'Isotherm list'!$G$4/'Isotherm list'!$H$13</f>
        <v>3.7858384641142191</v>
      </c>
      <c r="H51">
        <v>80.570599999999999</v>
      </c>
      <c r="I51">
        <v>3.5945831702181175</v>
      </c>
      <c r="J51">
        <f>'002'!I51*'Isotherm list'!$G$4/'Isotherm list'!$H$13</f>
        <v>3.6992355916295305</v>
      </c>
      <c r="K51">
        <f t="shared" si="1"/>
        <v>3.7037885005621365</v>
      </c>
      <c r="L51">
        <f t="shared" si="2"/>
        <v>2.0728979748603135E-5</v>
      </c>
    </row>
    <row r="52" spans="1:12" x14ac:dyDescent="0.25">
      <c r="A52">
        <v>0.84995600000000004</v>
      </c>
      <c r="B52">
        <f t="shared" si="0"/>
        <v>84.99560000000001</v>
      </c>
      <c r="C52">
        <v>84.610799999999998</v>
      </c>
      <c r="D52">
        <f>C52/'Isotherm list'!$C$4</f>
        <v>3.7749126238373751</v>
      </c>
      <c r="E52">
        <f>'002'!D52*'Isotherm list'!$G$4/'Isotherm list'!$H$13</f>
        <v>3.8848151432655511</v>
      </c>
      <c r="H52">
        <v>83.44319999999999</v>
      </c>
      <c r="I52">
        <v>3.6787360229400163</v>
      </c>
      <c r="J52">
        <f>'002'!I52*'Isotherm list'!$G$4/'Isotherm list'!$H$13</f>
        <v>3.7858384641142191</v>
      </c>
      <c r="K52">
        <f t="shared" si="1"/>
        <v>3.7942655282231668</v>
      </c>
      <c r="L52">
        <f t="shared" si="2"/>
        <v>7.1015409496313957E-5</v>
      </c>
    </row>
    <row r="53" spans="1:12" x14ac:dyDescent="0.25">
      <c r="A53">
        <v>0.86095699999999997</v>
      </c>
      <c r="B53">
        <f t="shared" si="0"/>
        <v>86.095699999999994</v>
      </c>
      <c r="C53">
        <v>84.341300000000004</v>
      </c>
      <c r="D53">
        <f>C53/'Isotherm list'!$C$4</f>
        <v>3.7628888756619157</v>
      </c>
      <c r="E53">
        <f>'002'!D53*'Isotherm list'!$G$4/'Isotherm list'!$H$13</f>
        <v>3.8724413365989077</v>
      </c>
      <c r="H53">
        <v>84.99560000000001</v>
      </c>
      <c r="I53">
        <v>3.7749126238373751</v>
      </c>
      <c r="J53">
        <f>'002'!I53*'Isotherm list'!$G$4/'Isotherm list'!$H$13</f>
        <v>3.8848151432655511</v>
      </c>
      <c r="K53">
        <f t="shared" si="1"/>
        <v>3.8425615164745497</v>
      </c>
      <c r="L53">
        <f t="shared" si="2"/>
        <v>1.7853689769932329E-3</v>
      </c>
    </row>
    <row r="54" spans="1:12" x14ac:dyDescent="0.25">
      <c r="A54">
        <v>0.88526499999999997</v>
      </c>
      <c r="B54">
        <f t="shared" si="0"/>
        <v>88.526499999999999</v>
      </c>
      <c r="C54">
        <v>85.958100000000002</v>
      </c>
      <c r="D54">
        <f>C54/'Isotherm list'!$C$4</f>
        <v>3.835022441710461</v>
      </c>
      <c r="E54">
        <f>'002'!D54*'Isotherm list'!$G$4/'Isotherm list'!$H$13</f>
        <v>3.9466749938108916</v>
      </c>
      <c r="H54">
        <v>86.095699999999994</v>
      </c>
      <c r="I54">
        <v>3.7628888756619157</v>
      </c>
      <c r="J54">
        <f>'002'!I54*'Isotherm list'!$G$4/'Isotherm list'!$H$13</f>
        <v>3.8724413365989077</v>
      </c>
      <c r="K54">
        <f t="shared" si="1"/>
        <v>3.8765379279797592</v>
      </c>
      <c r="L54">
        <f t="shared" si="2"/>
        <v>1.6782060941666799E-5</v>
      </c>
    </row>
    <row r="55" spans="1:12" x14ac:dyDescent="0.25">
      <c r="A55">
        <v>0.90297799999999995</v>
      </c>
      <c r="B55">
        <f t="shared" si="0"/>
        <v>90.297799999999995</v>
      </c>
      <c r="C55">
        <v>87.844300000000004</v>
      </c>
      <c r="D55">
        <f>C55/'Isotherm list'!$C$4</f>
        <v>3.9191752944323603</v>
      </c>
      <c r="E55">
        <f>'002'!D55*'Isotherm list'!$G$4/'Isotherm list'!$H$13</f>
        <v>4.0332778662955802</v>
      </c>
      <c r="H55">
        <v>88.526499999999999</v>
      </c>
      <c r="I55">
        <v>3.835022441710461</v>
      </c>
      <c r="J55">
        <f>'002'!I55*'Isotherm list'!$G$4/'Isotherm list'!$H$13</f>
        <v>3.9466749938108916</v>
      </c>
      <c r="K55">
        <f t="shared" si="1"/>
        <v>3.9508987380617571</v>
      </c>
      <c r="L55">
        <f t="shared" si="2"/>
        <v>1.78400154967191E-5</v>
      </c>
    </row>
    <row r="56" spans="1:12" x14ac:dyDescent="0.25">
      <c r="A56">
        <v>0.91176199999999996</v>
      </c>
      <c r="B56">
        <f t="shared" si="0"/>
        <v>91.176199999999994</v>
      </c>
      <c r="C56">
        <v>87.305400000000006</v>
      </c>
      <c r="D56">
        <f>C56/'Isotherm list'!$C$4</f>
        <v>3.8951322595835469</v>
      </c>
      <c r="E56">
        <f>'002'!D56*'Isotherm list'!$G$4/'Isotherm list'!$H$13</f>
        <v>4.0085348443562321</v>
      </c>
      <c r="H56">
        <v>90.297799999999995</v>
      </c>
      <c r="I56">
        <v>3.9191752944323603</v>
      </c>
      <c r="J56">
        <f>'002'!I56*'Isotherm list'!$G$4/'Isotherm list'!$H$13</f>
        <v>4.0332778662955802</v>
      </c>
      <c r="K56">
        <f t="shared" si="1"/>
        <v>4.0044796158776501</v>
      </c>
      <c r="L56">
        <f t="shared" si="2"/>
        <v>8.293392271338083E-4</v>
      </c>
    </row>
    <row r="57" spans="1:12" x14ac:dyDescent="0.25">
      <c r="A57">
        <v>0.93607099999999999</v>
      </c>
      <c r="B57">
        <f t="shared" si="0"/>
        <v>93.607100000000003</v>
      </c>
      <c r="C57">
        <v>88.922200000000004</v>
      </c>
      <c r="D57">
        <f>C57/'Isotherm list'!$C$4</f>
        <v>3.9672658256320923</v>
      </c>
      <c r="E57">
        <f>'002'!D57*'Isotherm list'!$G$4/'Isotherm list'!$H$13</f>
        <v>4.082768501568216</v>
      </c>
      <c r="H57">
        <v>91.176199999999994</v>
      </c>
      <c r="I57">
        <v>3.8951322595835469</v>
      </c>
      <c r="J57">
        <f>'002'!I57*'Isotherm list'!$G$4/'Isotherm list'!$H$13</f>
        <v>4.0085348443562321</v>
      </c>
      <c r="K57">
        <f t="shared" si="1"/>
        <v>4.0308656155087119</v>
      </c>
      <c r="L57">
        <f t="shared" si="2"/>
        <v>4.9866334026442546E-4</v>
      </c>
    </row>
    <row r="58" spans="1:12" x14ac:dyDescent="0.25">
      <c r="A58">
        <v>0.96040499999999995</v>
      </c>
      <c r="B58">
        <f t="shared" si="0"/>
        <v>96.040499999999994</v>
      </c>
      <c r="C58">
        <v>91.077799999999996</v>
      </c>
      <c r="D58">
        <f>C58/'Isotherm list'!$C$4</f>
        <v>4.0634379650273447</v>
      </c>
      <c r="E58">
        <f>'002'!D58*'Isotherm list'!$G$4/'Isotherm list'!$H$13</f>
        <v>4.1817405893256092</v>
      </c>
      <c r="H58">
        <v>93.607100000000003</v>
      </c>
      <c r="I58">
        <v>3.9672658256320923</v>
      </c>
      <c r="J58">
        <f>'002'!I58*'Isotherm list'!$G$4/'Isotherm list'!$H$13</f>
        <v>4.082768501568216</v>
      </c>
      <c r="K58">
        <f t="shared" si="1"/>
        <v>4.1032603983788887</v>
      </c>
      <c r="L58">
        <f t="shared" si="2"/>
        <v>4.1991783489925592E-4</v>
      </c>
    </row>
    <row r="59" spans="1:12" x14ac:dyDescent="0.25">
      <c r="A59">
        <v>0.96259499999999998</v>
      </c>
      <c r="B59">
        <f t="shared" si="0"/>
        <v>96.259500000000003</v>
      </c>
      <c r="C59">
        <v>90.808400000000006</v>
      </c>
      <c r="D59">
        <f>C59/'Isotherm list'!$C$4</f>
        <v>4.0514186783539916</v>
      </c>
      <c r="E59">
        <f>'002'!D59*'Isotherm list'!$G$4/'Isotherm list'!$H$13</f>
        <v>4.169371374052905</v>
      </c>
      <c r="H59">
        <v>96.040499999999994</v>
      </c>
      <c r="I59">
        <v>4.0634379650273447</v>
      </c>
      <c r="J59">
        <f>'002'!I59*'Isotherm list'!$G$4/'Isotherm list'!$H$13</f>
        <v>4.1817405893256092</v>
      </c>
      <c r="K59">
        <f t="shared" si="1"/>
        <v>4.1748297506085903</v>
      </c>
      <c r="L59">
        <f t="shared" si="2"/>
        <v>4.7759691772647698E-5</v>
      </c>
    </row>
    <row r="60" spans="1:12" x14ac:dyDescent="0.25">
      <c r="A60">
        <v>0.98690299999999997</v>
      </c>
      <c r="B60">
        <f t="shared" si="0"/>
        <v>98.690299999999993</v>
      </c>
      <c r="C60">
        <v>92.4251</v>
      </c>
      <c r="D60">
        <f>C60/'Isotherm list'!$C$4</f>
        <v>4.123547782900431</v>
      </c>
      <c r="E60">
        <f>'002'!D60*'Isotherm list'!$G$4/'Isotherm list'!$H$13</f>
        <v>4.2436004398709493</v>
      </c>
      <c r="H60">
        <v>96.259500000000003</v>
      </c>
      <c r="I60">
        <v>4.0514186783539916</v>
      </c>
      <c r="J60">
        <f>'002'!I60*'Isotherm list'!$G$4/'Isotherm list'!$H$13</f>
        <v>4.169371374052905</v>
      </c>
      <c r="K60">
        <f t="shared" si="1"/>
        <v>4.1812275671056369</v>
      </c>
      <c r="L60">
        <f t="shared" si="2"/>
        <v>1.4056931370364791E-4</v>
      </c>
    </row>
    <row r="61" spans="1:12" x14ac:dyDescent="0.25">
      <c r="A61">
        <v>1.0067900000000001</v>
      </c>
      <c r="B61">
        <f t="shared" si="0"/>
        <v>100.679</v>
      </c>
      <c r="C61">
        <v>93.772499999999994</v>
      </c>
      <c r="D61">
        <f>C61/'Isotherm list'!$C$4</f>
        <v>4.183662062275622</v>
      </c>
      <c r="E61">
        <f>'002'!D61*'Isotherm list'!$G$4/'Isotherm list'!$H$13</f>
        <v>4.3054648818102281</v>
      </c>
      <c r="H61">
        <v>98.690299999999993</v>
      </c>
      <c r="I61">
        <v>4.123547782900431</v>
      </c>
      <c r="J61">
        <f>'002'!I61*'Isotherm list'!$G$4/'Isotherm list'!$H$13</f>
        <v>4.2436004398709493</v>
      </c>
      <c r="K61">
        <f t="shared" si="1"/>
        <v>4.2517705614261718</v>
      </c>
      <c r="L61">
        <f t="shared" si="2"/>
        <v>6.6750886227112376E-5</v>
      </c>
    </row>
    <row r="62" spans="1:12" x14ac:dyDescent="0.25">
      <c r="A62">
        <v>1.01562</v>
      </c>
      <c r="B62">
        <f t="shared" si="0"/>
        <v>101.562</v>
      </c>
      <c r="C62">
        <v>94.041899999999998</v>
      </c>
      <c r="D62">
        <f>C62/'Isotherm list'!$C$4</f>
        <v>4.1956813489489759</v>
      </c>
      <c r="E62">
        <f>'002'!D62*'Isotherm list'!$G$4/'Isotherm list'!$H$13</f>
        <v>4.3178340970829332</v>
      </c>
      <c r="H62">
        <v>100.679</v>
      </c>
      <c r="I62">
        <v>4.183662062275622</v>
      </c>
      <c r="J62">
        <f>'002'!I62*'Isotherm list'!$G$4/'Isotherm list'!$H$13</f>
        <v>4.3054648818102281</v>
      </c>
      <c r="K62">
        <f t="shared" si="1"/>
        <v>4.3088541598195036</v>
      </c>
      <c r="L62">
        <f t="shared" si="2"/>
        <v>1.1487205424158258E-5</v>
      </c>
    </row>
    <row r="63" spans="1:12" x14ac:dyDescent="0.25">
      <c r="H63">
        <v>101.562</v>
      </c>
      <c r="I63">
        <v>4.1956813489489759</v>
      </c>
      <c r="J63">
        <f>'002'!I63*'Isotherm list'!$G$4/'Isotherm list'!$H$13</f>
        <v>4.3178340970829332</v>
      </c>
      <c r="K63">
        <f t="shared" si="1"/>
        <v>4.3340219185180784</v>
      </c>
      <c r="L63">
        <f t="shared" si="2"/>
        <v>2.6204556281614604E-4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2466-D8A1-47A1-8BD3-0D559C8C1352}">
  <dimension ref="H3:I30"/>
  <sheetViews>
    <sheetView workbookViewId="0">
      <selection activeCell="F29" sqref="F29:F30"/>
    </sheetView>
  </sheetViews>
  <sheetFormatPr defaultColWidth="8.85546875" defaultRowHeight="15" x14ac:dyDescent="0.25"/>
  <cols>
    <col min="1" max="1" width="14.85546875" customWidth="1"/>
    <col min="2" max="2" width="14.42578125" customWidth="1"/>
    <col min="3" max="3" width="19" customWidth="1"/>
  </cols>
  <sheetData>
    <row r="3" spans="8:9" x14ac:dyDescent="0.25">
      <c r="H3" s="1" t="s">
        <v>17</v>
      </c>
      <c r="I3" s="1" t="s">
        <v>19</v>
      </c>
    </row>
    <row r="4" spans="8:9" x14ac:dyDescent="0.25">
      <c r="H4">
        <v>0</v>
      </c>
      <c r="I4">
        <v>0</v>
      </c>
    </row>
    <row r="5" spans="8:9" x14ac:dyDescent="0.25">
      <c r="H5">
        <v>100</v>
      </c>
      <c r="I5">
        <v>4.0999999999999996</v>
      </c>
    </row>
    <row r="6" spans="8:9" x14ac:dyDescent="0.25">
      <c r="H6">
        <v>210</v>
      </c>
      <c r="I6">
        <v>6.1</v>
      </c>
    </row>
    <row r="7" spans="8:9" x14ac:dyDescent="0.25">
      <c r="H7">
        <v>310</v>
      </c>
      <c r="I7">
        <v>7.2</v>
      </c>
    </row>
    <row r="8" spans="8:9" x14ac:dyDescent="0.25">
      <c r="H8">
        <v>420</v>
      </c>
      <c r="I8">
        <v>7.9</v>
      </c>
    </row>
    <row r="9" spans="8:9" x14ac:dyDescent="0.25">
      <c r="H9">
        <v>520</v>
      </c>
      <c r="I9">
        <v>8.4</v>
      </c>
    </row>
    <row r="10" spans="8:9" x14ac:dyDescent="0.25">
      <c r="H10">
        <v>620</v>
      </c>
      <c r="I10">
        <v>8.8000000000000007</v>
      </c>
    </row>
    <row r="11" spans="8:9" x14ac:dyDescent="0.25">
      <c r="H11">
        <v>730</v>
      </c>
      <c r="I11">
        <v>9.1</v>
      </c>
    </row>
    <row r="12" spans="8:9" x14ac:dyDescent="0.25">
      <c r="H12">
        <v>830.00000000000011</v>
      </c>
      <c r="I12">
        <v>9.3000000000000007</v>
      </c>
    </row>
    <row r="13" spans="8:9" x14ac:dyDescent="0.25">
      <c r="H13">
        <v>940</v>
      </c>
      <c r="I13">
        <v>9.5</v>
      </c>
    </row>
    <row r="14" spans="8:9" x14ac:dyDescent="0.25">
      <c r="H14">
        <v>1040</v>
      </c>
      <c r="I14">
        <v>9.6</v>
      </c>
    </row>
    <row r="15" spans="8:9" x14ac:dyDescent="0.25">
      <c r="H15">
        <v>1140</v>
      </c>
      <c r="I15">
        <v>9.8000000000000007</v>
      </c>
    </row>
    <row r="16" spans="8:9" x14ac:dyDescent="0.25">
      <c r="H16">
        <v>1360</v>
      </c>
      <c r="I16">
        <v>10</v>
      </c>
    </row>
    <row r="17" spans="8:9" x14ac:dyDescent="0.25">
      <c r="H17">
        <v>1550</v>
      </c>
      <c r="I17">
        <v>10.199999999999999</v>
      </c>
    </row>
    <row r="18" spans="8:9" x14ac:dyDescent="0.25">
      <c r="H18">
        <v>1760.0000000000002</v>
      </c>
      <c r="I18">
        <v>10.3</v>
      </c>
    </row>
    <row r="19" spans="8:9" x14ac:dyDescent="0.25">
      <c r="H19">
        <v>1960.0000000000002</v>
      </c>
      <c r="I19">
        <v>10.4</v>
      </c>
    </row>
    <row r="20" spans="8:9" x14ac:dyDescent="0.25">
      <c r="H20">
        <v>2180</v>
      </c>
      <c r="I20">
        <v>10.5</v>
      </c>
    </row>
    <row r="21" spans="8:9" x14ac:dyDescent="0.25">
      <c r="H21">
        <v>2370</v>
      </c>
      <c r="I21">
        <v>10.5</v>
      </c>
    </row>
    <row r="22" spans="8:9" x14ac:dyDescent="0.25">
      <c r="H22">
        <v>2570</v>
      </c>
      <c r="I22">
        <v>10.6</v>
      </c>
    </row>
    <row r="23" spans="8:9" x14ac:dyDescent="0.25">
      <c r="H23">
        <v>2800</v>
      </c>
      <c r="I23">
        <v>10.6</v>
      </c>
    </row>
    <row r="24" spans="8:9" x14ac:dyDescent="0.25">
      <c r="H24">
        <v>3000</v>
      </c>
      <c r="I24">
        <v>10.7</v>
      </c>
    </row>
    <row r="25" spans="8:9" x14ac:dyDescent="0.25">
      <c r="H25">
        <v>3200</v>
      </c>
      <c r="I25">
        <v>10.7</v>
      </c>
    </row>
    <row r="26" spans="8:9" x14ac:dyDescent="0.25">
      <c r="H26">
        <v>3410</v>
      </c>
      <c r="I26">
        <v>10.7</v>
      </c>
    </row>
    <row r="27" spans="8:9" x14ac:dyDescent="0.25">
      <c r="H27">
        <v>3620.0000000000005</v>
      </c>
      <c r="I27">
        <v>10.7</v>
      </c>
    </row>
    <row r="28" spans="8:9" x14ac:dyDescent="0.25">
      <c r="H28">
        <v>3820.0000000000005</v>
      </c>
      <c r="I28">
        <v>10.7</v>
      </c>
    </row>
    <row r="29" spans="8:9" x14ac:dyDescent="0.25">
      <c r="H29">
        <v>4020.0000000000005</v>
      </c>
      <c r="I29">
        <v>10.7</v>
      </c>
    </row>
    <row r="30" spans="8:9" x14ac:dyDescent="0.25">
      <c r="H30">
        <v>4240</v>
      </c>
      <c r="I30">
        <v>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6589-A260-4FB2-AF40-81D72B4AEEA2}">
  <sheetPr>
    <tabColor theme="2"/>
  </sheetPr>
  <dimension ref="A1:P83"/>
  <sheetViews>
    <sheetView zoomScale="70" zoomScaleNormal="70" workbookViewId="0">
      <selection activeCell="M4" sqref="M4"/>
    </sheetView>
  </sheetViews>
  <sheetFormatPr defaultColWidth="8.85546875" defaultRowHeight="15" x14ac:dyDescent="0.25"/>
  <cols>
    <col min="1" max="1" width="13.42578125" customWidth="1"/>
    <col min="2" max="2" width="13.7109375" customWidth="1"/>
    <col min="3" max="3" width="11.42578125" customWidth="1"/>
    <col min="4" max="4" width="19.42578125" customWidth="1"/>
    <col min="8" max="8" width="13.42578125" customWidth="1"/>
    <col min="9" max="9" width="12" customWidth="1"/>
    <col min="10" max="10" width="18.42578125" customWidth="1"/>
    <col min="14" max="14" width="9.42578125" customWidth="1"/>
    <col min="15" max="15" width="14.4257812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SUM(L5:L83)</f>
        <v>1.3462367992378E-2</v>
      </c>
      <c r="N2">
        <v>18.744222569296113</v>
      </c>
      <c r="O2">
        <v>3.4644938015855726E-3</v>
      </c>
      <c r="P2">
        <v>1.0349067057989125</v>
      </c>
    </row>
    <row r="3" spans="1:16" x14ac:dyDescent="0.25">
      <c r="A3" t="s">
        <v>21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1.37E-2</v>
      </c>
      <c r="B4">
        <f>A4*100</f>
        <v>1.37</v>
      </c>
      <c r="C4">
        <v>0.12</v>
      </c>
      <c r="D4">
        <f>C4*'Isotherm list'!$G$4/'Isotherm list'!$H$15</f>
        <v>0.14917431192660549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2.8500000000000001E-2</v>
      </c>
      <c r="B5">
        <f t="shared" ref="B5:B68" si="0">A5*100</f>
        <v>2.85</v>
      </c>
      <c r="C5">
        <v>0.2</v>
      </c>
      <c r="D5">
        <f>C5*'Isotherm list'!$G$4/'Isotherm list'!$H$15</f>
        <v>0.24862385321100916</v>
      </c>
      <c r="H5">
        <v>1.37</v>
      </c>
      <c r="I5">
        <v>0.12</v>
      </c>
      <c r="J5">
        <f>I5*'Isotherm list'!$G$4/'Isotherm list'!$H$15</f>
        <v>0.14917431192660549</v>
      </c>
      <c r="K5">
        <f>($N$2*H5)/(((1/$O$2)+H5^$P$2)^(1/$P$2))</f>
        <v>0.10720254572783985</v>
      </c>
      <c r="L5">
        <f>(K5-J5)^2</f>
        <v>1.7616291578438456E-3</v>
      </c>
      <c r="N5">
        <v>10</v>
      </c>
      <c r="O5">
        <f>($N$2*N5)/(((1/$O$2)+N5^$P$2)^(1/$P$2))</f>
        <v>0.75862416224284379</v>
      </c>
    </row>
    <row r="6" spans="1:16" x14ac:dyDescent="0.25">
      <c r="A6">
        <v>0.04</v>
      </c>
      <c r="B6">
        <f t="shared" si="0"/>
        <v>4</v>
      </c>
      <c r="C6">
        <v>0.25</v>
      </c>
      <c r="D6">
        <f>C6*'Isotherm list'!$G$4/'Isotherm list'!$H$15</f>
        <v>0.31077981651376141</v>
      </c>
      <c r="H6">
        <v>2.85</v>
      </c>
      <c r="I6">
        <v>0.2</v>
      </c>
      <c r="J6">
        <f>I6*'Isotherm list'!$G$4/'Isotherm list'!$H$15</f>
        <v>0.24862385321100916</v>
      </c>
      <c r="K6">
        <f t="shared" ref="K6:K69" si="1">($N$2*H6)/(((1/$O$2)+H6^$P$2)^(1/$P$2))</f>
        <v>0.22185153844518438</v>
      </c>
      <c r="L6">
        <f t="shared" ref="L6:L69" si="2">(K6-J6)^2</f>
        <v>7.1675683792039977E-4</v>
      </c>
      <c r="N6">
        <v>30</v>
      </c>
      <c r="O6">
        <f t="shared" ref="O6:O9" si="3">($N$2*N6)/(((1/$O$2)+N6^$P$2)^(1/$P$2))</f>
        <v>2.1191835125518166</v>
      </c>
    </row>
    <row r="7" spans="1:16" x14ac:dyDescent="0.25">
      <c r="A7">
        <v>5.2499999999999998E-2</v>
      </c>
      <c r="B7">
        <f t="shared" si="0"/>
        <v>5.25</v>
      </c>
      <c r="C7">
        <v>0.34</v>
      </c>
      <c r="D7">
        <f>C7*'Isotherm list'!$G$4/'Isotherm list'!$H$15</f>
        <v>0.42266055045871559</v>
      </c>
      <c r="H7">
        <v>4</v>
      </c>
      <c r="I7">
        <v>0.25</v>
      </c>
      <c r="J7">
        <f>I7*'Isotherm list'!$G$4/'Isotherm list'!$H$15</f>
        <v>0.31077981651376141</v>
      </c>
      <c r="K7">
        <f t="shared" si="1"/>
        <v>0.31009423283853665</v>
      </c>
      <c r="L7">
        <f t="shared" si="2"/>
        <v>4.7002497573468183E-7</v>
      </c>
      <c r="N7">
        <v>50</v>
      </c>
      <c r="O7">
        <f t="shared" si="3"/>
        <v>3.2995378994153861</v>
      </c>
    </row>
    <row r="8" spans="1:16" x14ac:dyDescent="0.25">
      <c r="A8">
        <v>6.6199999999999995E-2</v>
      </c>
      <c r="B8">
        <f t="shared" si="0"/>
        <v>6.6199999999999992</v>
      </c>
      <c r="C8">
        <v>0.42</v>
      </c>
      <c r="D8">
        <f>C8*'Isotherm list'!$G$4/'Isotherm list'!$H$15</f>
        <v>0.52211009174311918</v>
      </c>
      <c r="H8">
        <v>5.25</v>
      </c>
      <c r="I8">
        <v>0.34</v>
      </c>
      <c r="J8">
        <f>I8*'Isotherm list'!$G$4/'Isotherm list'!$H$15</f>
        <v>0.42266055045871559</v>
      </c>
      <c r="K8">
        <f t="shared" si="1"/>
        <v>0.4051745387019256</v>
      </c>
      <c r="L8">
        <f t="shared" si="2"/>
        <v>3.0576060715859768E-4</v>
      </c>
      <c r="N8">
        <v>70</v>
      </c>
      <c r="O8">
        <f t="shared" si="3"/>
        <v>4.3308899604680162</v>
      </c>
    </row>
    <row r="9" spans="1:16" x14ac:dyDescent="0.25">
      <c r="A9">
        <v>7.9899999999999999E-2</v>
      </c>
      <c r="B9">
        <f t="shared" si="0"/>
        <v>7.99</v>
      </c>
      <c r="C9">
        <v>0.5</v>
      </c>
      <c r="D9">
        <f>C9*'Isotherm list'!$G$4/'Isotherm list'!$H$15</f>
        <v>0.62155963302752282</v>
      </c>
      <c r="H9">
        <v>6.6199999999999992</v>
      </c>
      <c r="I9">
        <v>0.42</v>
      </c>
      <c r="J9">
        <f>I9*'Isotherm list'!$G$4/'Isotherm list'!$H$15</f>
        <v>0.52211009174311918</v>
      </c>
      <c r="K9">
        <f t="shared" si="1"/>
        <v>0.50838700922193725</v>
      </c>
      <c r="L9">
        <f t="shared" si="2"/>
        <v>1.8832299388316895E-4</v>
      </c>
      <c r="N9">
        <v>100</v>
      </c>
      <c r="O9">
        <f t="shared" si="3"/>
        <v>5.6525022064005137</v>
      </c>
    </row>
    <row r="10" spans="1:16" x14ac:dyDescent="0.25">
      <c r="A10">
        <v>9.2499999999999999E-2</v>
      </c>
      <c r="B10">
        <f t="shared" si="0"/>
        <v>9.25</v>
      </c>
      <c r="C10">
        <v>0.56999999999999995</v>
      </c>
      <c r="D10">
        <f>C10*'Isotherm list'!$G$4/'Isotherm list'!$H$15</f>
        <v>0.70857798165137598</v>
      </c>
      <c r="H10">
        <v>7.99</v>
      </c>
      <c r="I10">
        <v>0.5</v>
      </c>
      <c r="J10">
        <f>I10*'Isotherm list'!$G$4/'Isotherm list'!$H$15</f>
        <v>0.62155963302752282</v>
      </c>
      <c r="K10">
        <f t="shared" si="1"/>
        <v>0.61056543662265184</v>
      </c>
      <c r="L10">
        <f t="shared" si="2"/>
        <v>1.2087235458887803E-4</v>
      </c>
      <c r="N10">
        <v>200</v>
      </c>
    </row>
    <row r="11" spans="1:16" x14ac:dyDescent="0.25">
      <c r="A11">
        <v>0.106</v>
      </c>
      <c r="B11">
        <f t="shared" si="0"/>
        <v>10.6</v>
      </c>
      <c r="C11">
        <v>0.65</v>
      </c>
      <c r="D11">
        <f>C11*'Isotherm list'!$G$4/'Isotherm list'!$H$15</f>
        <v>0.80802752293577973</v>
      </c>
      <c r="H11">
        <v>9.25</v>
      </c>
      <c r="I11">
        <v>0.56999999999999995</v>
      </c>
      <c r="J11">
        <f>I11*'Isotherm list'!$G$4/'Isotherm list'!$H$15</f>
        <v>0.70857798165137598</v>
      </c>
      <c r="K11">
        <f t="shared" si="1"/>
        <v>0.70363450327483446</v>
      </c>
      <c r="L11">
        <f t="shared" si="2"/>
        <v>2.4437978459333596E-5</v>
      </c>
      <c r="N11">
        <v>300</v>
      </c>
    </row>
    <row r="12" spans="1:16" x14ac:dyDescent="0.25">
      <c r="A12">
        <v>0.11899999999999999</v>
      </c>
      <c r="B12">
        <f t="shared" si="0"/>
        <v>11.899999999999999</v>
      </c>
      <c r="C12">
        <v>0.73</v>
      </c>
      <c r="D12">
        <f>C12*'Isotherm list'!$G$4/'Isotherm list'!$H$15</f>
        <v>0.90747706422018337</v>
      </c>
      <c r="H12">
        <v>10.6</v>
      </c>
      <c r="I12">
        <v>0.65</v>
      </c>
      <c r="J12">
        <f>I12*'Isotherm list'!$G$4/'Isotherm list'!$H$15</f>
        <v>0.80802752293577973</v>
      </c>
      <c r="K12">
        <f t="shared" si="1"/>
        <v>0.80239775731500684</v>
      </c>
      <c r="L12">
        <f t="shared" si="2"/>
        <v>3.1694260944836321E-5</v>
      </c>
      <c r="N12">
        <v>400</v>
      </c>
    </row>
    <row r="13" spans="1:16" x14ac:dyDescent="0.25">
      <c r="A13">
        <v>0.13300000000000001</v>
      </c>
      <c r="B13">
        <f t="shared" si="0"/>
        <v>13.3</v>
      </c>
      <c r="C13">
        <v>0.8</v>
      </c>
      <c r="D13">
        <f>C13*'Isotherm list'!$G$4/'Isotherm list'!$H$15</f>
        <v>0.99449541284403664</v>
      </c>
      <c r="H13">
        <v>11.899999999999999</v>
      </c>
      <c r="I13">
        <v>0.73</v>
      </c>
      <c r="J13">
        <f>I13*'Isotherm list'!$G$4/'Isotherm list'!$H$15</f>
        <v>0.90747706422018337</v>
      </c>
      <c r="K13">
        <f t="shared" si="1"/>
        <v>0.89657991839374074</v>
      </c>
      <c r="L13">
        <f t="shared" si="2"/>
        <v>1.187477871627561E-4</v>
      </c>
      <c r="N13">
        <v>500</v>
      </c>
    </row>
    <row r="14" spans="1:16" x14ac:dyDescent="0.25">
      <c r="A14">
        <v>0.14699999999999999</v>
      </c>
      <c r="B14">
        <f t="shared" si="0"/>
        <v>14.7</v>
      </c>
      <c r="C14">
        <v>0.88</v>
      </c>
      <c r="D14">
        <f>C14*'Isotherm list'!$G$4/'Isotherm list'!$H$15</f>
        <v>1.0939449541284403</v>
      </c>
      <c r="H14">
        <v>13.3</v>
      </c>
      <c r="I14">
        <v>0.8</v>
      </c>
      <c r="J14">
        <f>I14*'Isotherm list'!$G$4/'Isotherm list'!$H$15</f>
        <v>0.99449541284403664</v>
      </c>
      <c r="K14">
        <f t="shared" si="1"/>
        <v>0.99700476028353191</v>
      </c>
      <c r="L14">
        <f t="shared" si="2"/>
        <v>6.2968245721014612E-6</v>
      </c>
      <c r="N14">
        <v>600</v>
      </c>
    </row>
    <row r="15" spans="1:16" x14ac:dyDescent="0.25">
      <c r="A15">
        <v>0.159</v>
      </c>
      <c r="B15">
        <f t="shared" si="0"/>
        <v>15.9</v>
      </c>
      <c r="C15">
        <v>0.95</v>
      </c>
      <c r="D15">
        <f>C15*'Isotherm list'!$G$4/'Isotherm list'!$H$15</f>
        <v>1.1809633027522934</v>
      </c>
      <c r="H15">
        <v>14.7</v>
      </c>
      <c r="I15">
        <v>0.88</v>
      </c>
      <c r="J15">
        <f>I15*'Isotherm list'!$G$4/'Isotherm list'!$H$15</f>
        <v>1.0939449541284403</v>
      </c>
      <c r="K15">
        <f t="shared" si="1"/>
        <v>1.0964021290320658</v>
      </c>
      <c r="L15">
        <f t="shared" si="2"/>
        <v>6.0377085070070552E-6</v>
      </c>
      <c r="N15">
        <v>700</v>
      </c>
    </row>
    <row r="16" spans="1:16" x14ac:dyDescent="0.25">
      <c r="A16">
        <v>0.17399999999999999</v>
      </c>
      <c r="B16">
        <f t="shared" si="0"/>
        <v>17.399999999999999</v>
      </c>
      <c r="C16">
        <v>1.03</v>
      </c>
      <c r="D16">
        <f>C16*'Isotherm list'!$G$4/'Isotherm list'!$H$15</f>
        <v>1.2804128440366971</v>
      </c>
      <c r="H16">
        <v>15.9</v>
      </c>
      <c r="I16">
        <v>0.95</v>
      </c>
      <c r="J16">
        <f>I16*'Isotherm list'!$G$4/'Isotherm list'!$H$15</f>
        <v>1.1809633027522934</v>
      </c>
      <c r="K16">
        <f t="shared" si="1"/>
        <v>1.180791375645293</v>
      </c>
      <c r="L16">
        <f t="shared" si="2"/>
        <v>2.9558930121535478E-8</v>
      </c>
      <c r="N16">
        <v>800</v>
      </c>
    </row>
    <row r="17" spans="1:14" x14ac:dyDescent="0.25">
      <c r="A17">
        <v>0.186</v>
      </c>
      <c r="B17">
        <f t="shared" si="0"/>
        <v>18.600000000000001</v>
      </c>
      <c r="C17">
        <v>1.1000000000000001</v>
      </c>
      <c r="D17">
        <f>C17*'Isotherm list'!$G$4/'Isotherm list'!$H$15</f>
        <v>1.3674311926605505</v>
      </c>
      <c r="H17">
        <v>17.399999999999999</v>
      </c>
      <c r="I17">
        <v>1.03</v>
      </c>
      <c r="J17">
        <f>I17*'Isotherm list'!$G$4/'Isotherm list'!$H$15</f>
        <v>1.2804128440366971</v>
      </c>
      <c r="K17">
        <f t="shared" si="1"/>
        <v>1.285240944272658</v>
      </c>
      <c r="L17">
        <f t="shared" si="2"/>
        <v>2.3310551888485885E-5</v>
      </c>
      <c r="N17">
        <v>900</v>
      </c>
    </row>
    <row r="18" spans="1:14" x14ac:dyDescent="0.25">
      <c r="A18">
        <v>0.2</v>
      </c>
      <c r="B18">
        <f t="shared" si="0"/>
        <v>20</v>
      </c>
      <c r="C18">
        <v>1.17</v>
      </c>
      <c r="D18">
        <f>C18*'Isotherm list'!$G$4/'Isotherm list'!$H$15</f>
        <v>1.4544495412844034</v>
      </c>
      <c r="H18">
        <v>18.600000000000001</v>
      </c>
      <c r="I18">
        <v>1.1000000000000001</v>
      </c>
      <c r="J18">
        <f>I18*'Isotherm list'!$G$4/'Isotherm list'!$H$15</f>
        <v>1.3674311926605505</v>
      </c>
      <c r="K18">
        <f t="shared" si="1"/>
        <v>1.3679805826307732</v>
      </c>
      <c r="L18">
        <f t="shared" si="2"/>
        <v>3.0182933938128953E-7</v>
      </c>
      <c r="N18">
        <v>1000</v>
      </c>
    </row>
    <row r="19" spans="1:14" x14ac:dyDescent="0.25">
      <c r="A19">
        <v>0.21199999999999999</v>
      </c>
      <c r="B19">
        <f t="shared" si="0"/>
        <v>21.2</v>
      </c>
      <c r="C19">
        <v>1.24</v>
      </c>
      <c r="D19">
        <f>C19*'Isotherm list'!$G$4/'Isotherm list'!$H$15</f>
        <v>1.5414678899082568</v>
      </c>
      <c r="H19">
        <v>20</v>
      </c>
      <c r="I19">
        <v>1.17</v>
      </c>
      <c r="J19">
        <f>I19*'Isotherm list'!$G$4/'Isotherm list'!$H$15</f>
        <v>1.4544495412844034</v>
      </c>
      <c r="K19">
        <f t="shared" si="1"/>
        <v>1.4636002456761668</v>
      </c>
      <c r="L19">
        <f t="shared" si="2"/>
        <v>8.3735390865437127E-5</v>
      </c>
      <c r="N19">
        <v>1500</v>
      </c>
    </row>
    <row r="20" spans="1:14" x14ac:dyDescent="0.25">
      <c r="A20">
        <v>0.22600000000000001</v>
      </c>
      <c r="B20">
        <f t="shared" si="0"/>
        <v>22.6</v>
      </c>
      <c r="C20">
        <v>1.31</v>
      </c>
      <c r="D20">
        <f>C20*'Isotherm list'!$G$4/'Isotherm list'!$H$15</f>
        <v>1.6284862385321099</v>
      </c>
      <c r="H20">
        <v>21.2</v>
      </c>
      <c r="I20">
        <v>1.24</v>
      </c>
      <c r="J20">
        <f>I20*'Isotherm list'!$G$4/'Isotherm list'!$H$15</f>
        <v>1.5414678899082568</v>
      </c>
      <c r="K20">
        <f t="shared" si="1"/>
        <v>1.5447890344597683</v>
      </c>
      <c r="L20">
        <f t="shared" si="2"/>
        <v>1.10300011320349E-5</v>
      </c>
      <c r="N20">
        <v>2000</v>
      </c>
    </row>
    <row r="21" spans="1:14" x14ac:dyDescent="0.25">
      <c r="A21">
        <v>0.24</v>
      </c>
      <c r="B21">
        <f t="shared" si="0"/>
        <v>24</v>
      </c>
      <c r="C21">
        <v>1.39</v>
      </c>
      <c r="D21">
        <f>C21*'Isotherm list'!$G$4/'Isotherm list'!$H$15</f>
        <v>1.7279357798165136</v>
      </c>
      <c r="H21">
        <v>22.6</v>
      </c>
      <c r="I21">
        <v>1.31</v>
      </c>
      <c r="J21">
        <f>I21*'Isotherm list'!$G$4/'Isotherm list'!$H$15</f>
        <v>1.6284862385321099</v>
      </c>
      <c r="K21">
        <f t="shared" si="1"/>
        <v>1.6386209087511263</v>
      </c>
      <c r="L21">
        <f t="shared" si="2"/>
        <v>1.0271154044821737E-4</v>
      </c>
      <c r="N21">
        <v>3000</v>
      </c>
    </row>
    <row r="22" spans="1:14" x14ac:dyDescent="0.25">
      <c r="A22">
        <v>0.253</v>
      </c>
      <c r="B22">
        <f t="shared" si="0"/>
        <v>25.3</v>
      </c>
      <c r="C22">
        <v>1.45</v>
      </c>
      <c r="D22">
        <f>C22*'Isotherm list'!$G$4/'Isotherm list'!$H$15</f>
        <v>1.8025229357798165</v>
      </c>
      <c r="H22">
        <v>24</v>
      </c>
      <c r="I22">
        <v>1.39</v>
      </c>
      <c r="J22">
        <f>I22*'Isotherm list'!$G$4/'Isotherm list'!$H$15</f>
        <v>1.7279357798165136</v>
      </c>
      <c r="K22">
        <f t="shared" si="1"/>
        <v>1.731507891666711</v>
      </c>
      <c r="L22">
        <f t="shared" si="2"/>
        <v>1.2759983070321099E-5</v>
      </c>
      <c r="N22">
        <v>4000</v>
      </c>
    </row>
    <row r="23" spans="1:14" x14ac:dyDescent="0.25">
      <c r="A23">
        <v>0.26500000000000001</v>
      </c>
      <c r="B23">
        <f t="shared" si="0"/>
        <v>26.5</v>
      </c>
      <c r="C23">
        <v>1.53</v>
      </c>
      <c r="D23">
        <f>C23*'Isotherm list'!$G$4/'Isotherm list'!$H$15</f>
        <v>1.9019724770642201</v>
      </c>
      <c r="H23">
        <v>25.3</v>
      </c>
      <c r="I23">
        <v>1.45</v>
      </c>
      <c r="J23">
        <f>I23*'Isotherm list'!$G$4/'Isotherm list'!$H$15</f>
        <v>1.8025229357798165</v>
      </c>
      <c r="K23">
        <f t="shared" si="1"/>
        <v>1.816924814457944</v>
      </c>
      <c r="L23">
        <f t="shared" si="2"/>
        <v>2.0741410945950285E-4</v>
      </c>
      <c r="N23">
        <v>5000</v>
      </c>
    </row>
    <row r="24" spans="1:14" x14ac:dyDescent="0.25">
      <c r="A24">
        <v>0.28000000000000003</v>
      </c>
      <c r="B24">
        <f t="shared" si="0"/>
        <v>28.000000000000004</v>
      </c>
      <c r="C24">
        <v>1.59</v>
      </c>
      <c r="D24">
        <f>C24*'Isotherm list'!$G$4/'Isotherm list'!$H$15</f>
        <v>1.9765596330275228</v>
      </c>
      <c r="H24">
        <v>26.5</v>
      </c>
      <c r="I24">
        <v>1.53</v>
      </c>
      <c r="J24">
        <f>I24*'Isotherm list'!$G$4/'Isotherm list'!$H$15</f>
        <v>1.9019724770642201</v>
      </c>
      <c r="K24">
        <f t="shared" si="1"/>
        <v>1.8950660013181111</v>
      </c>
      <c r="L24">
        <f t="shared" si="2"/>
        <v>4.7699407231592298E-5</v>
      </c>
      <c r="N24">
        <v>6000</v>
      </c>
    </row>
    <row r="25" spans="1:14" x14ac:dyDescent="0.25">
      <c r="A25">
        <v>0.29199999999999998</v>
      </c>
      <c r="B25">
        <f t="shared" si="0"/>
        <v>29.2</v>
      </c>
      <c r="C25">
        <v>1.66</v>
      </c>
      <c r="D25">
        <f>C25*'Isotherm list'!$G$4/'Isotherm list'!$H$15</f>
        <v>2.0635779816513757</v>
      </c>
      <c r="H25">
        <v>28.000000000000004</v>
      </c>
      <c r="I25">
        <v>1.59</v>
      </c>
      <c r="J25">
        <f>I25*'Isotherm list'!$G$4/'Isotherm list'!$H$15</f>
        <v>1.9765596330275228</v>
      </c>
      <c r="K25">
        <f t="shared" si="1"/>
        <v>1.9918024150251192</v>
      </c>
      <c r="L25">
        <f t="shared" si="2"/>
        <v>2.323424030262499E-4</v>
      </c>
    </row>
    <row r="26" spans="1:14" x14ac:dyDescent="0.25">
      <c r="A26">
        <v>0.30499999999999999</v>
      </c>
      <c r="B26">
        <f t="shared" si="0"/>
        <v>30.5</v>
      </c>
      <c r="C26">
        <v>1.73</v>
      </c>
      <c r="D26">
        <f>C26*'Isotherm list'!$G$4/'Isotherm list'!$H$15</f>
        <v>2.1505963302752291</v>
      </c>
      <c r="H26">
        <v>29.2</v>
      </c>
      <c r="I26">
        <v>1.66</v>
      </c>
      <c r="J26">
        <f>I26*'Isotherm list'!$G$4/'Isotherm list'!$H$15</f>
        <v>2.0635779816513757</v>
      </c>
      <c r="K26">
        <f t="shared" si="1"/>
        <v>2.0684487310626904</v>
      </c>
      <c r="L26">
        <f t="shared" si="2"/>
        <v>2.3724199827822616E-5</v>
      </c>
    </row>
    <row r="27" spans="1:14" x14ac:dyDescent="0.25">
      <c r="A27">
        <v>0.31900000000000001</v>
      </c>
      <c r="B27">
        <f t="shared" si="0"/>
        <v>31.900000000000002</v>
      </c>
      <c r="C27">
        <v>1.79</v>
      </c>
      <c r="D27">
        <f>C27*'Isotherm list'!$G$4/'Isotherm list'!$H$15</f>
        <v>2.2251834862385316</v>
      </c>
      <c r="H27">
        <v>30.5</v>
      </c>
      <c r="I27">
        <v>1.73</v>
      </c>
      <c r="J27">
        <f>I27*'Isotherm list'!$G$4/'Isotherm list'!$H$15</f>
        <v>2.1505963302752291</v>
      </c>
      <c r="K27">
        <f t="shared" si="1"/>
        <v>2.1507465475023557</v>
      </c>
      <c r="L27">
        <f t="shared" si="2"/>
        <v>2.2565215325605536E-8</v>
      </c>
    </row>
    <row r="28" spans="1:14" x14ac:dyDescent="0.25">
      <c r="A28">
        <v>0.33200000000000002</v>
      </c>
      <c r="B28">
        <f t="shared" si="0"/>
        <v>33.200000000000003</v>
      </c>
      <c r="C28">
        <v>1.86</v>
      </c>
      <c r="D28">
        <f>C28*'Isotherm list'!$G$4/'Isotherm list'!$H$15</f>
        <v>2.3122018348623854</v>
      </c>
      <c r="H28">
        <v>31.900000000000002</v>
      </c>
      <c r="I28">
        <v>1.79</v>
      </c>
      <c r="J28">
        <f>I28*'Isotherm list'!$G$4/'Isotherm list'!$H$15</f>
        <v>2.2251834862385316</v>
      </c>
      <c r="K28">
        <f t="shared" si="1"/>
        <v>2.2385298602490655</v>
      </c>
      <c r="L28">
        <f t="shared" si="2"/>
        <v>1.7812569922905625E-4</v>
      </c>
    </row>
    <row r="29" spans="1:14" x14ac:dyDescent="0.25">
      <c r="A29">
        <v>0.34499999999999997</v>
      </c>
      <c r="B29">
        <f t="shared" si="0"/>
        <v>34.5</v>
      </c>
      <c r="C29">
        <v>1.92</v>
      </c>
      <c r="D29">
        <f>C29*'Isotherm list'!$G$4/'Isotherm list'!$H$15</f>
        <v>2.3867889908256879</v>
      </c>
      <c r="H29">
        <v>33.200000000000003</v>
      </c>
      <c r="I29">
        <v>1.86</v>
      </c>
      <c r="J29">
        <f>I29*'Isotherm list'!$G$4/'Isotherm list'!$H$15</f>
        <v>2.3122018348623854</v>
      </c>
      <c r="K29">
        <f t="shared" si="1"/>
        <v>2.3192681458816553</v>
      </c>
      <c r="L29">
        <f t="shared" si="2"/>
        <v>4.9932751421055365E-5</v>
      </c>
    </row>
    <row r="30" spans="1:14" x14ac:dyDescent="0.25">
      <c r="A30">
        <v>0.36</v>
      </c>
      <c r="B30">
        <f t="shared" si="0"/>
        <v>36</v>
      </c>
      <c r="C30">
        <v>1.99</v>
      </c>
      <c r="D30">
        <f>C30*'Isotherm list'!$G$4/'Isotherm list'!$H$15</f>
        <v>2.4738073394495412</v>
      </c>
      <c r="H30">
        <v>34.5</v>
      </c>
      <c r="I30">
        <v>1.92</v>
      </c>
      <c r="J30">
        <f>I30*'Isotherm list'!$G$4/'Isotherm list'!$H$15</f>
        <v>2.3867889908256879</v>
      </c>
      <c r="K30">
        <f t="shared" si="1"/>
        <v>2.3992698076550241</v>
      </c>
      <c r="L30">
        <f t="shared" si="2"/>
        <v>1.5577078872744212E-4</v>
      </c>
    </row>
    <row r="31" spans="1:14" x14ac:dyDescent="0.25">
      <c r="A31">
        <v>0.373</v>
      </c>
      <c r="B31">
        <f t="shared" si="0"/>
        <v>37.299999999999997</v>
      </c>
      <c r="C31">
        <v>2.06</v>
      </c>
      <c r="D31">
        <f>C31*'Isotherm list'!$G$4/'Isotherm list'!$H$15</f>
        <v>2.5608256880733942</v>
      </c>
      <c r="H31">
        <v>36</v>
      </c>
      <c r="I31">
        <v>1.99</v>
      </c>
      <c r="J31">
        <f>I31*'Isotherm list'!$G$4/'Isotherm list'!$H$15</f>
        <v>2.4738073394495412</v>
      </c>
      <c r="K31">
        <f t="shared" si="1"/>
        <v>2.4906759986816889</v>
      </c>
      <c r="L31">
        <f t="shared" si="2"/>
        <v>2.8455166429031988E-4</v>
      </c>
    </row>
    <row r="32" spans="1:14" x14ac:dyDescent="0.25">
      <c r="A32">
        <v>0.38600000000000001</v>
      </c>
      <c r="B32">
        <f t="shared" si="0"/>
        <v>38.6</v>
      </c>
      <c r="C32">
        <v>2.12</v>
      </c>
      <c r="D32">
        <f>C32*'Isotherm list'!$G$4/'Isotherm list'!$H$15</f>
        <v>2.6354128440366971</v>
      </c>
      <c r="H32">
        <v>37.299999999999997</v>
      </c>
      <c r="I32">
        <v>2.06</v>
      </c>
      <c r="J32">
        <f>I32*'Isotherm list'!$G$4/'Isotherm list'!$H$15</f>
        <v>2.5608256880733942</v>
      </c>
      <c r="K32">
        <f t="shared" si="1"/>
        <v>2.5691219292448864</v>
      </c>
      <c r="L32">
        <f t="shared" si="2"/>
        <v>6.8827617575562125E-5</v>
      </c>
    </row>
    <row r="33" spans="1:12" x14ac:dyDescent="0.25">
      <c r="A33">
        <v>0.4</v>
      </c>
      <c r="B33">
        <f t="shared" si="0"/>
        <v>40</v>
      </c>
      <c r="C33">
        <v>2.1800000000000002</v>
      </c>
      <c r="D33">
        <f>C33*'Isotherm list'!$G$4/'Isotherm list'!$H$15</f>
        <v>2.71</v>
      </c>
      <c r="H33">
        <v>38.6</v>
      </c>
      <c r="I33">
        <v>2.12</v>
      </c>
      <c r="J33">
        <f>I33*'Isotherm list'!$G$4/'Isotherm list'!$H$15</f>
        <v>2.6354128440366971</v>
      </c>
      <c r="K33">
        <f t="shared" si="1"/>
        <v>2.6468596335087131</v>
      </c>
      <c r="L33">
        <f t="shared" si="2"/>
        <v>1.3102898921665747E-4</v>
      </c>
    </row>
    <row r="34" spans="1:12" x14ac:dyDescent="0.25">
      <c r="A34">
        <v>0.41199999999999998</v>
      </c>
      <c r="B34">
        <f t="shared" si="0"/>
        <v>41.199999999999996</v>
      </c>
      <c r="C34">
        <v>2.25</v>
      </c>
      <c r="D34">
        <f>C34*'Isotherm list'!$G$4/'Isotherm list'!$H$15</f>
        <v>2.7970183486238529</v>
      </c>
      <c r="H34">
        <v>40</v>
      </c>
      <c r="I34">
        <v>2.1800000000000002</v>
      </c>
      <c r="J34">
        <f>I34*'Isotherm list'!$G$4/'Isotherm list'!$H$15</f>
        <v>2.71</v>
      </c>
      <c r="K34">
        <f t="shared" si="1"/>
        <v>2.729795179459916</v>
      </c>
      <c r="L34">
        <f t="shared" si="2"/>
        <v>3.9184912985028211E-4</v>
      </c>
    </row>
    <row r="35" spans="1:12" x14ac:dyDescent="0.25">
      <c r="A35">
        <v>0.42599999999999999</v>
      </c>
      <c r="B35">
        <f t="shared" si="0"/>
        <v>42.6</v>
      </c>
      <c r="C35">
        <v>2.31</v>
      </c>
      <c r="D35">
        <f>C35*'Isotherm list'!$G$4/'Isotherm list'!$H$15</f>
        <v>2.8716055045871558</v>
      </c>
      <c r="H35">
        <v>41.199999999999996</v>
      </c>
      <c r="I35">
        <v>2.25</v>
      </c>
      <c r="J35">
        <f>I35*'Isotherm list'!$G$4/'Isotherm list'!$H$15</f>
        <v>2.7970183486238529</v>
      </c>
      <c r="K35">
        <f t="shared" si="1"/>
        <v>2.8002453348792189</v>
      </c>
      <c r="L35">
        <f t="shared" si="2"/>
        <v>1.0413440292321037E-5</v>
      </c>
    </row>
    <row r="36" spans="1:12" x14ac:dyDescent="0.25">
      <c r="A36">
        <v>0.439</v>
      </c>
      <c r="B36">
        <f t="shared" si="0"/>
        <v>43.9</v>
      </c>
      <c r="C36">
        <v>2.37</v>
      </c>
      <c r="D36">
        <f>C36*'Isotherm list'!$G$4/'Isotherm list'!$H$15</f>
        <v>2.9461926605504583</v>
      </c>
      <c r="H36">
        <v>42.6</v>
      </c>
      <c r="I36">
        <v>2.31</v>
      </c>
      <c r="J36">
        <f>I36*'Isotherm list'!$G$4/'Isotherm list'!$H$15</f>
        <v>2.8716055045871558</v>
      </c>
      <c r="K36">
        <f t="shared" si="1"/>
        <v>2.8817029172975834</v>
      </c>
      <c r="L36">
        <f t="shared" si="2"/>
        <v>1.0195774344470552E-4</v>
      </c>
    </row>
    <row r="37" spans="1:12" x14ac:dyDescent="0.25">
      <c r="A37">
        <v>0.45300000000000001</v>
      </c>
      <c r="B37">
        <f t="shared" si="0"/>
        <v>45.300000000000004</v>
      </c>
      <c r="C37">
        <v>2.4300000000000002</v>
      </c>
      <c r="D37">
        <f>C37*'Isotherm list'!$G$4/'Isotherm list'!$H$15</f>
        <v>3.0207798165137612</v>
      </c>
      <c r="H37">
        <v>43.9</v>
      </c>
      <c r="I37">
        <v>2.37</v>
      </c>
      <c r="J37">
        <f>I37*'Isotherm list'!$G$4/'Isotherm list'!$H$15</f>
        <v>2.9461926605504583</v>
      </c>
      <c r="K37">
        <f t="shared" si="1"/>
        <v>2.9566428068229005</v>
      </c>
      <c r="L37">
        <f t="shared" si="2"/>
        <v>1.0920555711543821E-4</v>
      </c>
    </row>
    <row r="38" spans="1:12" x14ac:dyDescent="0.25">
      <c r="A38">
        <v>0.46500000000000002</v>
      </c>
      <c r="B38">
        <f t="shared" si="0"/>
        <v>46.5</v>
      </c>
      <c r="C38">
        <v>2.4900000000000002</v>
      </c>
      <c r="D38">
        <f>C38*'Isotherm list'!$G$4/'Isotherm list'!$H$15</f>
        <v>3.0953669724770645</v>
      </c>
      <c r="H38">
        <v>45.300000000000004</v>
      </c>
      <c r="I38">
        <v>2.4300000000000002</v>
      </c>
      <c r="J38">
        <f>I38*'Isotherm list'!$G$4/'Isotherm list'!$H$15</f>
        <v>3.0207798165137612</v>
      </c>
      <c r="K38">
        <f t="shared" si="1"/>
        <v>3.0366039846929813</v>
      </c>
      <c r="L38">
        <f t="shared" si="2"/>
        <v>2.5040429856424404E-4</v>
      </c>
    </row>
    <row r="39" spans="1:12" x14ac:dyDescent="0.25">
      <c r="A39">
        <v>0.47899999999999998</v>
      </c>
      <c r="B39">
        <f t="shared" si="0"/>
        <v>47.9</v>
      </c>
      <c r="C39">
        <v>2.5499999999999998</v>
      </c>
      <c r="D39">
        <f>C39*'Isotherm list'!$G$4/'Isotherm list'!$H$15</f>
        <v>3.1699541284403661</v>
      </c>
      <c r="H39">
        <v>46.5</v>
      </c>
      <c r="I39">
        <v>2.4900000000000002</v>
      </c>
      <c r="J39">
        <f>I39*'Isotherm list'!$G$4/'Isotherm list'!$H$15</f>
        <v>3.0953669724770645</v>
      </c>
      <c r="K39">
        <f t="shared" si="1"/>
        <v>3.1045361665669811</v>
      </c>
      <c r="L39">
        <f t="shared" si="2"/>
        <v>8.4074120258560876E-5</v>
      </c>
    </row>
    <row r="40" spans="1:12" x14ac:dyDescent="0.25">
      <c r="A40">
        <v>0.49199999999999999</v>
      </c>
      <c r="B40">
        <f t="shared" si="0"/>
        <v>49.2</v>
      </c>
      <c r="C40">
        <v>2.62</v>
      </c>
      <c r="D40">
        <f>C40*'Isotherm list'!$G$4/'Isotherm list'!$H$15</f>
        <v>3.2569724770642199</v>
      </c>
      <c r="H40">
        <v>47.9</v>
      </c>
      <c r="I40">
        <v>2.5499999999999998</v>
      </c>
      <c r="J40">
        <f>I40*'Isotherm list'!$G$4/'Isotherm list'!$H$15</f>
        <v>3.1699541284403661</v>
      </c>
      <c r="K40">
        <f t="shared" si="1"/>
        <v>3.1830923348987681</v>
      </c>
      <c r="L40">
        <f t="shared" si="2"/>
        <v>1.7261246894359665E-4</v>
      </c>
    </row>
    <row r="41" spans="1:12" x14ac:dyDescent="0.25">
      <c r="A41">
        <v>0.505</v>
      </c>
      <c r="B41">
        <f t="shared" si="0"/>
        <v>50.5</v>
      </c>
      <c r="C41">
        <v>2.67</v>
      </c>
      <c r="D41">
        <f>C41*'Isotherm list'!$G$4/'Isotherm list'!$H$15</f>
        <v>3.3191284403669719</v>
      </c>
      <c r="H41">
        <v>49.2</v>
      </c>
      <c r="I41">
        <v>2.62</v>
      </c>
      <c r="J41">
        <f>I41*'Isotherm list'!$G$4/'Isotherm list'!$H$15</f>
        <v>3.2569724770642199</v>
      </c>
      <c r="K41">
        <f t="shared" si="1"/>
        <v>3.2553725041205275</v>
      </c>
      <c r="L41">
        <f t="shared" si="2"/>
        <v>2.5599134205477464E-6</v>
      </c>
    </row>
    <row r="42" spans="1:12" x14ac:dyDescent="0.25">
      <c r="A42">
        <v>0.51800000000000002</v>
      </c>
      <c r="B42">
        <f t="shared" si="0"/>
        <v>51.800000000000004</v>
      </c>
      <c r="C42">
        <v>2.75</v>
      </c>
      <c r="D42">
        <f>C42*'Isotherm list'!$G$4/'Isotherm list'!$H$15</f>
        <v>3.4185779816513757</v>
      </c>
      <c r="H42">
        <v>50.5</v>
      </c>
      <c r="I42">
        <v>2.67</v>
      </c>
      <c r="J42">
        <f>I42*'Isotherm list'!$G$4/'Isotherm list'!$H$15</f>
        <v>3.3191284403669719</v>
      </c>
      <c r="K42">
        <f t="shared" si="1"/>
        <v>3.3270205062340326</v>
      </c>
      <c r="L42">
        <f t="shared" si="2"/>
        <v>6.2284703650024629E-5</v>
      </c>
    </row>
    <row r="43" spans="1:12" x14ac:dyDescent="0.25">
      <c r="A43">
        <v>0.53200000000000003</v>
      </c>
      <c r="B43">
        <f t="shared" si="0"/>
        <v>53.2</v>
      </c>
      <c r="C43">
        <v>2.8</v>
      </c>
      <c r="D43">
        <f>C43*'Isotherm list'!$G$4/'Isotherm list'!$H$15</f>
        <v>3.4807339449541281</v>
      </c>
      <c r="H43">
        <v>51.800000000000004</v>
      </c>
      <c r="I43">
        <v>2.75</v>
      </c>
      <c r="J43">
        <f>I43*'Isotherm list'!$G$4/'Isotherm list'!$H$15</f>
        <v>3.4185779816513757</v>
      </c>
      <c r="K43">
        <f t="shared" si="1"/>
        <v>3.3980440806486985</v>
      </c>
      <c r="L43">
        <f t="shared" si="2"/>
        <v>4.216410903877505E-4</v>
      </c>
    </row>
    <row r="44" spans="1:12" x14ac:dyDescent="0.25">
      <c r="A44">
        <v>0.54600000000000004</v>
      </c>
      <c r="B44">
        <f t="shared" si="0"/>
        <v>54.6</v>
      </c>
      <c r="C44">
        <v>2.85</v>
      </c>
      <c r="D44">
        <f>C44*'Isotherm list'!$G$4/'Isotherm list'!$H$15</f>
        <v>3.5428899082568805</v>
      </c>
      <c r="H44">
        <v>53.2</v>
      </c>
      <c r="I44">
        <v>2.8</v>
      </c>
      <c r="J44">
        <f>I44*'Isotherm list'!$G$4/'Isotherm list'!$H$15</f>
        <v>3.4807339449541281</v>
      </c>
      <c r="K44">
        <f t="shared" si="1"/>
        <v>3.4738414318293409</v>
      </c>
      <c r="L44">
        <f t="shared" si="2"/>
        <v>4.7506737175364157E-5</v>
      </c>
    </row>
    <row r="45" spans="1:12" x14ac:dyDescent="0.25">
      <c r="A45">
        <v>0.55800000000000005</v>
      </c>
      <c r="B45">
        <f t="shared" si="0"/>
        <v>55.800000000000004</v>
      </c>
      <c r="C45">
        <v>2.92</v>
      </c>
      <c r="D45">
        <f>C45*'Isotherm list'!$G$4/'Isotherm list'!$H$15</f>
        <v>3.6299082568807335</v>
      </c>
      <c r="H45">
        <v>54.6</v>
      </c>
      <c r="I45">
        <v>2.85</v>
      </c>
      <c r="J45">
        <f>I45*'Isotherm list'!$G$4/'Isotherm list'!$H$15</f>
        <v>3.5428899082568805</v>
      </c>
      <c r="K45">
        <f t="shared" si="1"/>
        <v>3.5489328311787292</v>
      </c>
      <c r="L45">
        <f t="shared" si="2"/>
        <v>3.6516917439403263E-5</v>
      </c>
    </row>
    <row r="46" spans="1:12" x14ac:dyDescent="0.25">
      <c r="A46">
        <v>0.57299999999999995</v>
      </c>
      <c r="B46">
        <f t="shared" si="0"/>
        <v>57.3</v>
      </c>
      <c r="C46">
        <v>2.97</v>
      </c>
      <c r="D46">
        <f>C46*'Isotherm list'!$G$4/'Isotherm list'!$H$15</f>
        <v>3.6920642201834863</v>
      </c>
      <c r="H46">
        <v>55.800000000000004</v>
      </c>
      <c r="I46">
        <v>2.92</v>
      </c>
      <c r="J46">
        <f>I46*'Isotherm list'!$G$4/'Isotherm list'!$H$15</f>
        <v>3.6299082568807335</v>
      </c>
      <c r="K46">
        <f t="shared" si="1"/>
        <v>3.6127420195031239</v>
      </c>
      <c r="L46">
        <f t="shared" si="2"/>
        <v>2.9467970570444036E-4</v>
      </c>
    </row>
    <row r="47" spans="1:12" x14ac:dyDescent="0.25">
      <c r="A47">
        <v>0.58599999999999997</v>
      </c>
      <c r="B47">
        <f t="shared" si="0"/>
        <v>58.599999999999994</v>
      </c>
      <c r="C47">
        <v>3.02</v>
      </c>
      <c r="D47">
        <f>C47*'Isotherm list'!$G$4/'Isotherm list'!$H$15</f>
        <v>3.7542201834862383</v>
      </c>
      <c r="H47">
        <v>57.3</v>
      </c>
      <c r="I47">
        <v>2.97</v>
      </c>
      <c r="J47">
        <f>I47*'Isotherm list'!$G$4/'Isotherm list'!$H$15</f>
        <v>3.6920642201834863</v>
      </c>
      <c r="K47">
        <f t="shared" si="1"/>
        <v>3.6917924313948922</v>
      </c>
      <c r="L47">
        <f t="shared" si="2"/>
        <v>7.3869145605464399E-8</v>
      </c>
    </row>
    <row r="48" spans="1:12" x14ac:dyDescent="0.25">
      <c r="A48">
        <v>0.59899999999999998</v>
      </c>
      <c r="B48">
        <f t="shared" si="0"/>
        <v>59.9</v>
      </c>
      <c r="C48">
        <v>3.08</v>
      </c>
      <c r="D48">
        <f>C48*'Isotherm list'!$G$4/'Isotherm list'!$H$15</f>
        <v>3.8288073394495408</v>
      </c>
      <c r="H48">
        <v>58.599999999999994</v>
      </c>
      <c r="I48">
        <v>3.02</v>
      </c>
      <c r="J48">
        <f>I48*'Isotherm list'!$G$4/'Isotherm list'!$H$15</f>
        <v>3.7542201834862383</v>
      </c>
      <c r="K48">
        <f t="shared" si="1"/>
        <v>3.7596716365706406</v>
      </c>
      <c r="L48">
        <f t="shared" si="2"/>
        <v>2.9718340731439498E-5</v>
      </c>
    </row>
    <row r="49" spans="1:12" x14ac:dyDescent="0.25">
      <c r="A49">
        <v>0.61199999999999999</v>
      </c>
      <c r="B49">
        <f t="shared" si="0"/>
        <v>61.199999999999996</v>
      </c>
      <c r="C49">
        <v>3.13</v>
      </c>
      <c r="D49">
        <f>C49*'Isotherm list'!$G$4/'Isotherm list'!$H$15</f>
        <v>3.8909633027522927</v>
      </c>
      <c r="H49">
        <v>59.9</v>
      </c>
      <c r="I49">
        <v>3.08</v>
      </c>
      <c r="J49">
        <f>I49*'Isotherm list'!$G$4/'Isotherm list'!$H$15</f>
        <v>3.8288073394495408</v>
      </c>
      <c r="K49">
        <f t="shared" si="1"/>
        <v>3.8269722152494872</v>
      </c>
      <c r="L49">
        <f t="shared" si="2"/>
        <v>3.3676808296223877E-6</v>
      </c>
    </row>
    <row r="50" spans="1:12" x14ac:dyDescent="0.25">
      <c r="A50">
        <v>0.626</v>
      </c>
      <c r="B50">
        <f t="shared" si="0"/>
        <v>62.6</v>
      </c>
      <c r="C50">
        <v>3.2</v>
      </c>
      <c r="D50">
        <f>C50*'Isotherm list'!$G$4/'Isotherm list'!$H$15</f>
        <v>3.9779816513761466</v>
      </c>
      <c r="H50">
        <v>61.199999999999996</v>
      </c>
      <c r="I50">
        <v>3.13</v>
      </c>
      <c r="J50">
        <f>I50*'Isotherm list'!$G$4/'Isotherm list'!$H$15</f>
        <v>3.8909633027522927</v>
      </c>
      <c r="K50">
        <f t="shared" si="1"/>
        <v>3.8937011413328197</v>
      </c>
      <c r="L50">
        <f t="shared" si="2"/>
        <v>7.4957600930221409E-6</v>
      </c>
    </row>
    <row r="51" spans="1:12" x14ac:dyDescent="0.25">
      <c r="A51">
        <v>0.64</v>
      </c>
      <c r="B51">
        <f t="shared" si="0"/>
        <v>64</v>
      </c>
      <c r="C51">
        <v>3.25</v>
      </c>
      <c r="D51">
        <f>C51*'Isotherm list'!$G$4/'Isotherm list'!$H$15</f>
        <v>4.0401376146788985</v>
      </c>
      <c r="H51">
        <v>62.6</v>
      </c>
      <c r="I51">
        <v>3.2</v>
      </c>
      <c r="J51">
        <f>I51*'Isotherm list'!$G$4/'Isotherm list'!$H$15</f>
        <v>3.9779816513761466</v>
      </c>
      <c r="K51">
        <f t="shared" si="1"/>
        <v>3.9649316393326153</v>
      </c>
      <c r="L51">
        <f t="shared" si="2"/>
        <v>1.703028143363117E-4</v>
      </c>
    </row>
    <row r="52" spans="1:12" x14ac:dyDescent="0.25">
      <c r="A52">
        <v>0.65300000000000002</v>
      </c>
      <c r="B52">
        <f t="shared" si="0"/>
        <v>65.3</v>
      </c>
      <c r="C52">
        <v>3.3</v>
      </c>
      <c r="D52">
        <f>C52*'Isotherm list'!$G$4/'Isotherm list'!$H$15</f>
        <v>4.1022935779816505</v>
      </c>
      <c r="H52">
        <v>64</v>
      </c>
      <c r="I52">
        <v>3.25</v>
      </c>
      <c r="J52">
        <f>I52*'Isotherm list'!$G$4/'Isotherm list'!$H$15</f>
        <v>4.0401376146788985</v>
      </c>
      <c r="K52">
        <f t="shared" si="1"/>
        <v>4.0355155806873011</v>
      </c>
      <c r="L52">
        <f t="shared" si="2"/>
        <v>2.1363198219482171E-5</v>
      </c>
    </row>
    <row r="53" spans="1:12" x14ac:dyDescent="0.25">
      <c r="A53">
        <v>0.66600000000000004</v>
      </c>
      <c r="B53">
        <f t="shared" si="0"/>
        <v>66.600000000000009</v>
      </c>
      <c r="C53">
        <v>3.36</v>
      </c>
      <c r="D53">
        <f>C53*'Isotherm list'!$G$4/'Isotherm list'!$H$15</f>
        <v>4.1768807339449534</v>
      </c>
      <c r="H53">
        <v>65.3</v>
      </c>
      <c r="I53">
        <v>3.3</v>
      </c>
      <c r="J53">
        <f>I53*'Isotherm list'!$G$4/'Isotherm list'!$H$15</f>
        <v>4.1022935779816505</v>
      </c>
      <c r="K53">
        <f t="shared" si="1"/>
        <v>4.100486157407131</v>
      </c>
      <c r="L53">
        <f t="shared" si="2"/>
        <v>3.2667691331965696E-6</v>
      </c>
    </row>
    <row r="54" spans="1:12" x14ac:dyDescent="0.25">
      <c r="A54">
        <v>0.67900000000000005</v>
      </c>
      <c r="B54">
        <f t="shared" si="0"/>
        <v>67.900000000000006</v>
      </c>
      <c r="C54">
        <v>3.41</v>
      </c>
      <c r="D54">
        <f>C54*'Isotherm list'!$G$4/'Isotherm list'!$H$15</f>
        <v>4.2390366972477063</v>
      </c>
      <c r="H54">
        <v>66.600000000000009</v>
      </c>
      <c r="I54">
        <v>3.36</v>
      </c>
      <c r="J54">
        <f>I54*'Isotherm list'!$G$4/'Isotherm list'!$H$15</f>
        <v>4.1768807339449534</v>
      </c>
      <c r="K54">
        <f t="shared" si="1"/>
        <v>4.1649129861330971</v>
      </c>
      <c r="L54">
        <f t="shared" si="2"/>
        <v>1.4322698768819072E-4</v>
      </c>
    </row>
    <row r="55" spans="1:12" x14ac:dyDescent="0.25">
      <c r="A55">
        <v>0.69299999999999995</v>
      </c>
      <c r="B55">
        <f t="shared" si="0"/>
        <v>69.3</v>
      </c>
      <c r="C55">
        <v>3.46</v>
      </c>
      <c r="D55">
        <f>C55*'Isotherm list'!$G$4/'Isotherm list'!$H$15</f>
        <v>4.3011926605504582</v>
      </c>
      <c r="H55">
        <v>67.900000000000006</v>
      </c>
      <c r="I55">
        <v>3.41</v>
      </c>
      <c r="J55">
        <f>I55*'Isotherm list'!$G$4/'Isotherm list'!$H$15</f>
        <v>4.2390366972477063</v>
      </c>
      <c r="K55">
        <f t="shared" si="1"/>
        <v>4.2288025355749275</v>
      </c>
      <c r="L55">
        <f t="shared" si="2"/>
        <v>1.0473806514457449E-4</v>
      </c>
    </row>
    <row r="56" spans="1:12" x14ac:dyDescent="0.25">
      <c r="A56">
        <v>0.70599999999999996</v>
      </c>
      <c r="B56">
        <f t="shared" si="0"/>
        <v>70.599999999999994</v>
      </c>
      <c r="C56">
        <v>3.51</v>
      </c>
      <c r="D56">
        <f>C56*'Isotherm list'!$G$4/'Isotherm list'!$H$15</f>
        <v>4.3633486238532102</v>
      </c>
      <c r="H56">
        <v>69.3</v>
      </c>
      <c r="I56">
        <v>3.46</v>
      </c>
      <c r="J56">
        <f>I56*'Isotherm list'!$G$4/'Isotherm list'!$H$15</f>
        <v>4.3011926605504582</v>
      </c>
      <c r="K56">
        <f t="shared" si="1"/>
        <v>4.2970131131069955</v>
      </c>
      <c r="L56">
        <f t="shared" si="2"/>
        <v>1.746861683215573E-5</v>
      </c>
    </row>
    <row r="57" spans="1:12" x14ac:dyDescent="0.25">
      <c r="A57">
        <v>0.71899999999999997</v>
      </c>
      <c r="B57">
        <f t="shared" si="0"/>
        <v>71.899999999999991</v>
      </c>
      <c r="C57">
        <v>3.56</v>
      </c>
      <c r="D57">
        <f>C57*'Isotherm list'!$G$4/'Isotherm list'!$H$15</f>
        <v>4.4255045871559631</v>
      </c>
      <c r="H57">
        <v>70.599999999999994</v>
      </c>
      <c r="I57">
        <v>3.51</v>
      </c>
      <c r="J57">
        <f>I57*'Isotherm list'!$G$4/'Isotherm list'!$H$15</f>
        <v>4.3633486238532102</v>
      </c>
      <c r="K57">
        <f t="shared" si="1"/>
        <v>4.3598070379564504</v>
      </c>
      <c r="L57">
        <f t="shared" si="2"/>
        <v>1.2542830664127854E-5</v>
      </c>
    </row>
    <row r="58" spans="1:12" x14ac:dyDescent="0.25">
      <c r="A58">
        <v>0.73199999999999998</v>
      </c>
      <c r="B58">
        <f t="shared" si="0"/>
        <v>73.2</v>
      </c>
      <c r="C58">
        <v>3.62</v>
      </c>
      <c r="D58">
        <f>C58*'Isotherm list'!$G$4/'Isotherm list'!$H$15</f>
        <v>4.500091743119266</v>
      </c>
      <c r="H58">
        <v>71.899999999999991</v>
      </c>
      <c r="I58">
        <v>3.56</v>
      </c>
      <c r="J58">
        <f>I58*'Isotherm list'!$G$4/'Isotherm list'!$H$15</f>
        <v>4.4255045871559631</v>
      </c>
      <c r="K58">
        <f t="shared" si="1"/>
        <v>4.4220830042432393</v>
      </c>
      <c r="L58">
        <f t="shared" si="2"/>
        <v>1.1707229628643237E-5</v>
      </c>
    </row>
    <row r="59" spans="1:12" x14ac:dyDescent="0.25">
      <c r="A59">
        <v>0.746</v>
      </c>
      <c r="B59">
        <f t="shared" si="0"/>
        <v>74.599999999999994</v>
      </c>
      <c r="C59">
        <v>3.67</v>
      </c>
      <c r="D59">
        <f>C59*'Isotherm list'!$G$4/'Isotherm list'!$H$15</f>
        <v>4.5622477064220179</v>
      </c>
      <c r="H59">
        <v>73.2</v>
      </c>
      <c r="I59">
        <v>3.62</v>
      </c>
      <c r="J59">
        <f>I59*'Isotherm list'!$G$4/'Isotherm list'!$H$15</f>
        <v>4.500091743119266</v>
      </c>
      <c r="K59">
        <f t="shared" si="1"/>
        <v>4.4838471063816687</v>
      </c>
      <c r="L59">
        <f t="shared" si="2"/>
        <v>2.638882227364939E-4</v>
      </c>
    </row>
    <row r="60" spans="1:12" x14ac:dyDescent="0.25">
      <c r="A60">
        <v>0.75900000000000001</v>
      </c>
      <c r="B60">
        <f t="shared" si="0"/>
        <v>75.900000000000006</v>
      </c>
      <c r="C60">
        <v>3.72</v>
      </c>
      <c r="D60">
        <f>C60*'Isotherm list'!$G$4/'Isotherm list'!$H$15</f>
        <v>4.6244036697247708</v>
      </c>
      <c r="H60">
        <v>74.599999999999994</v>
      </c>
      <c r="I60">
        <v>3.67</v>
      </c>
      <c r="J60">
        <f>I60*'Isotherm list'!$G$4/'Isotherm list'!$H$15</f>
        <v>4.5622477064220179</v>
      </c>
      <c r="K60">
        <f t="shared" si="1"/>
        <v>4.5497967406038979</v>
      </c>
      <c r="L60">
        <f t="shared" si="2"/>
        <v>1.5502654980399257E-4</v>
      </c>
    </row>
    <row r="61" spans="1:12" x14ac:dyDescent="0.25">
      <c r="A61">
        <v>0.77200000000000002</v>
      </c>
      <c r="B61">
        <f t="shared" si="0"/>
        <v>77.2</v>
      </c>
      <c r="C61">
        <v>3.77</v>
      </c>
      <c r="D61">
        <f>C61*'Isotherm list'!$G$4/'Isotherm list'!$H$15</f>
        <v>4.6865596330275228</v>
      </c>
      <c r="H61">
        <v>75.900000000000006</v>
      </c>
      <c r="I61">
        <v>3.72</v>
      </c>
      <c r="J61">
        <f>I61*'Isotherm list'!$G$4/'Isotherm list'!$H$15</f>
        <v>4.6244036697247708</v>
      </c>
      <c r="K61">
        <f t="shared" si="1"/>
        <v>4.610516831280651</v>
      </c>
      <c r="L61">
        <f t="shared" si="2"/>
        <v>1.9284428197308235E-4</v>
      </c>
    </row>
    <row r="62" spans="1:12" x14ac:dyDescent="0.25">
      <c r="A62">
        <v>0.78500000000000003</v>
      </c>
      <c r="B62">
        <f t="shared" si="0"/>
        <v>78.5</v>
      </c>
      <c r="C62">
        <v>3.82</v>
      </c>
      <c r="D62">
        <f>C62*'Isotherm list'!$G$4/'Isotherm list'!$H$15</f>
        <v>4.7487155963302747</v>
      </c>
      <c r="H62">
        <v>77.2</v>
      </c>
      <c r="I62">
        <v>3.77</v>
      </c>
      <c r="J62">
        <f>I62*'Isotherm list'!$G$4/'Isotherm list'!$H$15</f>
        <v>4.6865596330275228</v>
      </c>
      <c r="K62">
        <f t="shared" si="1"/>
        <v>4.6707432612012312</v>
      </c>
      <c r="L62">
        <f t="shared" si="2"/>
        <v>2.5015761774751025E-4</v>
      </c>
    </row>
    <row r="63" spans="1:12" x14ac:dyDescent="0.25">
      <c r="A63">
        <v>0.79900000000000004</v>
      </c>
      <c r="B63">
        <f t="shared" si="0"/>
        <v>79.900000000000006</v>
      </c>
      <c r="C63">
        <v>3.86</v>
      </c>
      <c r="D63">
        <f>C63*'Isotherm list'!$G$4/'Isotherm list'!$H$15</f>
        <v>4.7984403669724767</v>
      </c>
      <c r="H63">
        <v>78.5</v>
      </c>
      <c r="I63">
        <v>3.82</v>
      </c>
      <c r="J63">
        <f>I63*'Isotherm list'!$G$4/'Isotherm list'!$H$15</f>
        <v>4.7487155963302747</v>
      </c>
      <c r="K63">
        <f t="shared" si="1"/>
        <v>4.730481772718405</v>
      </c>
      <c r="L63">
        <f t="shared" si="2"/>
        <v>3.3247232350877917E-4</v>
      </c>
    </row>
    <row r="64" spans="1:12" x14ac:dyDescent="0.25">
      <c r="A64">
        <v>0.81200000000000006</v>
      </c>
      <c r="B64">
        <f t="shared" si="0"/>
        <v>81.2</v>
      </c>
      <c r="C64">
        <v>3.92</v>
      </c>
      <c r="D64">
        <f>C64*'Isotherm list'!$G$4/'Isotherm list'!$H$15</f>
        <v>4.8730275229357787</v>
      </c>
      <c r="H64">
        <v>79.900000000000006</v>
      </c>
      <c r="I64">
        <v>3.86</v>
      </c>
      <c r="J64">
        <f>I64*'Isotherm list'!$G$4/'Isotherm list'!$H$15</f>
        <v>4.7984403669724767</v>
      </c>
      <c r="K64">
        <f t="shared" si="1"/>
        <v>4.794276383673111</v>
      </c>
      <c r="L64">
        <f t="shared" si="2"/>
        <v>1.7338756917395842E-5</v>
      </c>
    </row>
    <row r="65" spans="1:12" x14ac:dyDescent="0.25">
      <c r="A65">
        <v>0.82499999999999996</v>
      </c>
      <c r="B65">
        <f t="shared" si="0"/>
        <v>82.5</v>
      </c>
      <c r="C65">
        <v>3.96</v>
      </c>
      <c r="D65">
        <f>C65*'Isotherm list'!$G$4/'Isotherm list'!$H$15</f>
        <v>4.9227522935779815</v>
      </c>
      <c r="H65">
        <v>81.2</v>
      </c>
      <c r="I65">
        <v>3.92</v>
      </c>
      <c r="J65">
        <f>I65*'Isotherm list'!$G$4/'Isotherm list'!$H$15</f>
        <v>4.8730275229357787</v>
      </c>
      <c r="K65">
        <f t="shared" si="1"/>
        <v>4.853019515535494</v>
      </c>
      <c r="L65">
        <f t="shared" si="2"/>
        <v>4.0032036012984464E-4</v>
      </c>
    </row>
    <row r="66" spans="1:12" x14ac:dyDescent="0.25">
      <c r="A66">
        <v>0.83799999999999997</v>
      </c>
      <c r="B66">
        <f t="shared" si="0"/>
        <v>83.8</v>
      </c>
      <c r="C66">
        <v>4.01</v>
      </c>
      <c r="D66">
        <f>C66*'Isotherm list'!$G$4/'Isotherm list'!$H$15</f>
        <v>4.9849082568807335</v>
      </c>
      <c r="H66">
        <v>82.5</v>
      </c>
      <c r="I66">
        <v>3.96</v>
      </c>
      <c r="J66">
        <f>I66*'Isotherm list'!$G$4/'Isotherm list'!$H$15</f>
        <v>4.9227522935779815</v>
      </c>
      <c r="K66">
        <f t="shared" si="1"/>
        <v>4.9112918826081717</v>
      </c>
      <c r="L66">
        <f t="shared" si="2"/>
        <v>1.3134101959693599E-4</v>
      </c>
    </row>
    <row r="67" spans="1:12" x14ac:dyDescent="0.25">
      <c r="A67">
        <v>0.85199999999999998</v>
      </c>
      <c r="B67">
        <f t="shared" si="0"/>
        <v>85.2</v>
      </c>
      <c r="C67">
        <v>4.0599999999999996</v>
      </c>
      <c r="D67">
        <f>C67*'Isotherm list'!$G$4/'Isotherm list'!$H$15</f>
        <v>5.0470642201834854</v>
      </c>
      <c r="H67">
        <v>83.8</v>
      </c>
      <c r="I67">
        <v>4.01</v>
      </c>
      <c r="J67">
        <f>I67*'Isotherm list'!$G$4/'Isotherm list'!$H$15</f>
        <v>4.9849082568807335</v>
      </c>
      <c r="K67">
        <f t="shared" si="1"/>
        <v>4.9690988967854999</v>
      </c>
      <c r="L67">
        <f t="shared" si="2"/>
        <v>2.4993586662076431E-4</v>
      </c>
    </row>
    <row r="68" spans="1:12" x14ac:dyDescent="0.25">
      <c r="A68">
        <v>0.86599999999999999</v>
      </c>
      <c r="B68">
        <f t="shared" si="0"/>
        <v>86.6</v>
      </c>
      <c r="C68">
        <v>4.0999999999999996</v>
      </c>
      <c r="D68">
        <f>C68*'Isotherm list'!$G$4/'Isotherm list'!$H$15</f>
        <v>5.0967889908256874</v>
      </c>
      <c r="H68">
        <v>85.2</v>
      </c>
      <c r="I68">
        <v>4.0599999999999996</v>
      </c>
      <c r="J68">
        <f>I68*'Isotherm list'!$G$4/'Isotherm list'!$H$15</f>
        <v>5.0470642201834854</v>
      </c>
      <c r="K68">
        <f t="shared" si="1"/>
        <v>5.0308382966648093</v>
      </c>
      <c r="L68">
        <f t="shared" si="2"/>
        <v>2.6328059403392726E-4</v>
      </c>
    </row>
    <row r="69" spans="1:12" x14ac:dyDescent="0.25">
      <c r="A69">
        <v>0.879</v>
      </c>
      <c r="B69">
        <f t="shared" ref="B69:B82" si="4">A69*100</f>
        <v>87.9</v>
      </c>
      <c r="C69">
        <v>4.1500000000000004</v>
      </c>
      <c r="D69">
        <f>C69*'Isotherm list'!$G$4/'Isotherm list'!$H$15</f>
        <v>5.1589449541284402</v>
      </c>
      <c r="H69">
        <v>86.6</v>
      </c>
      <c r="I69">
        <v>4.0999999999999996</v>
      </c>
      <c r="J69">
        <f>I69*'Isotherm list'!$G$4/'Isotherm list'!$H$15</f>
        <v>5.0967889908256874</v>
      </c>
      <c r="K69">
        <f t="shared" si="1"/>
        <v>5.0920507451343981</v>
      </c>
      <c r="L69">
        <f t="shared" si="2"/>
        <v>2.245097223102088E-5</v>
      </c>
    </row>
    <row r="70" spans="1:12" x14ac:dyDescent="0.25">
      <c r="A70">
        <v>0.89200000000000002</v>
      </c>
      <c r="B70">
        <f t="shared" si="4"/>
        <v>89.2</v>
      </c>
      <c r="C70">
        <v>4.1900000000000004</v>
      </c>
      <c r="D70">
        <f>C70*'Isotherm list'!$G$4/'Isotherm list'!$H$15</f>
        <v>5.2086697247706422</v>
      </c>
      <c r="H70">
        <v>87.9</v>
      </c>
      <c r="I70">
        <v>4.1500000000000004</v>
      </c>
      <c r="J70">
        <f>I70*'Isotherm list'!$G$4/'Isotherm list'!$H$15</f>
        <v>5.1589449541284402</v>
      </c>
      <c r="K70">
        <f t="shared" ref="K70:K83" si="5">($N$2*H70)/(((1/$O$2)+H70^$P$2)^(1/$P$2))</f>
        <v>5.1484246887167444</v>
      </c>
      <c r="L70">
        <f t="shared" ref="L70:L83" si="6">(K70-J70)^2</f>
        <v>1.1067598433252336E-4</v>
      </c>
    </row>
    <row r="71" spans="1:12" x14ac:dyDescent="0.25">
      <c r="A71">
        <v>0.90500000000000003</v>
      </c>
      <c r="B71">
        <f t="shared" si="4"/>
        <v>90.5</v>
      </c>
      <c r="C71">
        <v>4.24</v>
      </c>
      <c r="D71">
        <f>C71*'Isotherm list'!$G$4/'Isotherm list'!$H$15</f>
        <v>5.2708256880733941</v>
      </c>
      <c r="H71">
        <v>89.2</v>
      </c>
      <c r="I71">
        <v>4.1900000000000004</v>
      </c>
      <c r="J71">
        <f>I71*'Isotherm list'!$G$4/'Isotherm list'!$H$15</f>
        <v>5.2086697247706422</v>
      </c>
      <c r="K71">
        <f t="shared" si="5"/>
        <v>5.2043549399780673</v>
      </c>
      <c r="L71">
        <f t="shared" si="6"/>
        <v>1.8617367806235235E-5</v>
      </c>
    </row>
    <row r="72" spans="1:12" x14ac:dyDescent="0.25">
      <c r="A72">
        <v>0.91800000000000004</v>
      </c>
      <c r="B72">
        <f t="shared" si="4"/>
        <v>91.8</v>
      </c>
      <c r="C72">
        <v>4.28</v>
      </c>
      <c r="D72">
        <f>C72*'Isotherm list'!$G$4/'Isotherm list'!$H$15</f>
        <v>5.3205504587155961</v>
      </c>
      <c r="H72">
        <v>90.5</v>
      </c>
      <c r="I72">
        <v>4.24</v>
      </c>
      <c r="J72">
        <f>I72*'Isotherm list'!$G$4/'Isotherm list'!$H$15</f>
        <v>5.2708256880733941</v>
      </c>
      <c r="K72">
        <f t="shared" si="5"/>
        <v>5.2598465225715989</v>
      </c>
      <c r="L72">
        <f t="shared" si="6"/>
        <v>1.2054207511581049E-4</v>
      </c>
    </row>
    <row r="73" spans="1:12" x14ac:dyDescent="0.25">
      <c r="A73">
        <v>0.93100000000000005</v>
      </c>
      <c r="B73">
        <f t="shared" si="4"/>
        <v>93.100000000000009</v>
      </c>
      <c r="C73">
        <v>4.33</v>
      </c>
      <c r="D73">
        <f>C73*'Isotherm list'!$G$4/'Isotherm list'!$H$15</f>
        <v>5.382706422018348</v>
      </c>
      <c r="H73">
        <v>91.8</v>
      </c>
      <c r="I73">
        <v>4.28</v>
      </c>
      <c r="J73">
        <f>I73*'Isotherm list'!$G$4/'Isotherm list'!$H$15</f>
        <v>5.3205504587155961</v>
      </c>
      <c r="K73">
        <f t="shared" si="5"/>
        <v>5.3149043884771574</v>
      </c>
      <c r="L73">
        <f t="shared" si="6"/>
        <v>3.1878109137382795E-5</v>
      </c>
    </row>
    <row r="74" spans="1:12" x14ac:dyDescent="0.25">
      <c r="A74">
        <v>0.94499999999999995</v>
      </c>
      <c r="B74">
        <f t="shared" si="4"/>
        <v>94.5</v>
      </c>
      <c r="C74">
        <v>4.3600000000000003</v>
      </c>
      <c r="D74">
        <f>C74*'Isotherm list'!$G$4/'Isotherm list'!$H$15</f>
        <v>5.42</v>
      </c>
      <c r="H74">
        <v>93.100000000000009</v>
      </c>
      <c r="I74">
        <v>4.33</v>
      </c>
      <c r="J74">
        <f>I74*'Isotherm list'!$G$4/'Isotherm list'!$H$15</f>
        <v>5.382706422018348</v>
      </c>
      <c r="K74">
        <f t="shared" si="5"/>
        <v>5.3695334191513044</v>
      </c>
      <c r="L74">
        <f t="shared" si="6"/>
        <v>1.7352800453513873E-4</v>
      </c>
    </row>
    <row r="75" spans="1:12" x14ac:dyDescent="0.25">
      <c r="A75">
        <v>0.95899999999999996</v>
      </c>
      <c r="B75">
        <f t="shared" si="4"/>
        <v>95.899999999999991</v>
      </c>
      <c r="C75">
        <v>4.41</v>
      </c>
      <c r="D75">
        <f>C75*'Isotherm list'!$G$4/'Isotherm list'!$H$15</f>
        <v>5.4821559633027519</v>
      </c>
      <c r="H75">
        <v>94.5</v>
      </c>
      <c r="I75">
        <v>4.3600000000000003</v>
      </c>
      <c r="J75">
        <f>I75*'Isotherm list'!$G$4/'Isotherm list'!$H$15</f>
        <v>5.42</v>
      </c>
      <c r="K75">
        <f t="shared" si="5"/>
        <v>5.4278906160114566</v>
      </c>
      <c r="L75">
        <f t="shared" si="6"/>
        <v>6.2261821040256621E-5</v>
      </c>
    </row>
    <row r="76" spans="1:12" x14ac:dyDescent="0.25">
      <c r="A76">
        <v>0.97199999999999998</v>
      </c>
      <c r="B76">
        <f t="shared" si="4"/>
        <v>97.2</v>
      </c>
      <c r="C76">
        <v>4.45</v>
      </c>
      <c r="D76">
        <f>C76*'Isotherm list'!$G$4/'Isotherm list'!$H$15</f>
        <v>5.5318807339449538</v>
      </c>
      <c r="H76">
        <v>95.899999999999991</v>
      </c>
      <c r="I76">
        <v>4.41</v>
      </c>
      <c r="J76">
        <f>I76*'Isotherm list'!$G$4/'Isotherm list'!$H$15</f>
        <v>5.4821559633027519</v>
      </c>
      <c r="K76">
        <f t="shared" si="5"/>
        <v>5.4857619669676492</v>
      </c>
      <c r="L76">
        <f t="shared" si="6"/>
        <v>1.3003262431252562E-5</v>
      </c>
    </row>
    <row r="77" spans="1:12" x14ac:dyDescent="0.25">
      <c r="A77">
        <v>0.98599999999999999</v>
      </c>
      <c r="B77">
        <f t="shared" si="4"/>
        <v>98.6</v>
      </c>
      <c r="C77">
        <v>4.5</v>
      </c>
      <c r="D77">
        <f>C77*'Isotherm list'!$G$4/'Isotherm list'!$H$15</f>
        <v>5.5940366972477058</v>
      </c>
      <c r="H77">
        <v>97.2</v>
      </c>
      <c r="I77">
        <v>4.45</v>
      </c>
      <c r="J77">
        <f>I77*'Isotherm list'!$G$4/'Isotherm list'!$H$15</f>
        <v>5.5318807339449538</v>
      </c>
      <c r="K77">
        <f t="shared" si="5"/>
        <v>5.5390697181816151</v>
      </c>
      <c r="L77">
        <f t="shared" si="6"/>
        <v>5.1681494354964017E-5</v>
      </c>
    </row>
    <row r="78" spans="1:12" x14ac:dyDescent="0.25">
      <c r="A78">
        <v>0.998</v>
      </c>
      <c r="B78">
        <f t="shared" si="4"/>
        <v>99.8</v>
      </c>
      <c r="C78">
        <v>4.53</v>
      </c>
      <c r="D78">
        <f>C78*'Isotherm list'!$G$4/'Isotherm list'!$H$15</f>
        <v>5.6313302752293577</v>
      </c>
      <c r="H78">
        <v>98.6</v>
      </c>
      <c r="I78">
        <v>4.5</v>
      </c>
      <c r="J78">
        <f>I78*'Isotherm list'!$G$4/'Isotherm list'!$H$15</f>
        <v>5.5940366972477058</v>
      </c>
      <c r="K78">
        <f t="shared" si="5"/>
        <v>5.5960204708998607</v>
      </c>
      <c r="L78">
        <f t="shared" si="6"/>
        <v>3.9353579029838004E-6</v>
      </c>
    </row>
    <row r="79" spans="1:12" x14ac:dyDescent="0.25">
      <c r="A79">
        <v>1.01</v>
      </c>
      <c r="B79">
        <f t="shared" si="4"/>
        <v>101</v>
      </c>
      <c r="C79">
        <v>4.5599999999999996</v>
      </c>
      <c r="D79">
        <f>C79*'Isotherm list'!$G$4/'Isotherm list'!$H$15</f>
        <v>5.6686238532110078</v>
      </c>
      <c r="H79">
        <v>99.8</v>
      </c>
      <c r="I79">
        <v>4.53</v>
      </c>
      <c r="J79">
        <f>I79*'Isotherm list'!$G$4/'Isotherm list'!$H$15</f>
        <v>5.6313302752293577</v>
      </c>
      <c r="K79">
        <f t="shared" si="5"/>
        <v>5.644461890125914</v>
      </c>
      <c r="L79">
        <f t="shared" si="6"/>
        <v>1.7243930979146045E-4</v>
      </c>
    </row>
    <row r="80" spans="1:12" x14ac:dyDescent="0.25">
      <c r="A80">
        <v>1.03</v>
      </c>
      <c r="B80">
        <f t="shared" si="4"/>
        <v>103</v>
      </c>
      <c r="C80">
        <v>4.6100000000000003</v>
      </c>
      <c r="D80">
        <f>C80*'Isotherm list'!$G$4/'Isotherm list'!$H$15</f>
        <v>5.7307798165137616</v>
      </c>
      <c r="H80">
        <v>101</v>
      </c>
      <c r="I80">
        <v>4.5599999999999996</v>
      </c>
      <c r="J80">
        <f>I80*'Isotherm list'!$G$4/'Isotherm list'!$H$15</f>
        <v>5.6686238532110078</v>
      </c>
      <c r="K80">
        <f t="shared" si="5"/>
        <v>5.6925622419258692</v>
      </c>
      <c r="L80">
        <f t="shared" si="6"/>
        <v>5.7304645426380486E-4</v>
      </c>
    </row>
    <row r="81" spans="1:12" x14ac:dyDescent="0.25">
      <c r="A81">
        <v>1.04</v>
      </c>
      <c r="B81">
        <f t="shared" si="4"/>
        <v>104</v>
      </c>
      <c r="C81">
        <v>4.66</v>
      </c>
      <c r="D81">
        <f>C81*'Isotherm list'!$G$4/'Isotherm list'!$H$15</f>
        <v>5.7929357798165135</v>
      </c>
      <c r="H81">
        <v>103</v>
      </c>
      <c r="I81">
        <v>4.6100000000000003</v>
      </c>
      <c r="J81">
        <f>I81*'Isotherm list'!$G$4/'Isotherm list'!$H$15</f>
        <v>5.7307798165137616</v>
      </c>
      <c r="K81">
        <f t="shared" si="5"/>
        <v>5.7719809707967524</v>
      </c>
      <c r="L81">
        <f t="shared" si="6"/>
        <v>1.6975351142508169E-3</v>
      </c>
    </row>
    <row r="82" spans="1:12" x14ac:dyDescent="0.25">
      <c r="A82">
        <v>1.05</v>
      </c>
      <c r="B82">
        <f t="shared" si="4"/>
        <v>105</v>
      </c>
      <c r="C82">
        <v>4.6900000000000004</v>
      </c>
      <c r="D82">
        <f>C82*'Isotherm list'!$G$4/'Isotherm list'!$H$15</f>
        <v>5.8302293577981645</v>
      </c>
      <c r="H82">
        <v>104</v>
      </c>
      <c r="I82">
        <v>4.66</v>
      </c>
      <c r="J82">
        <f>I82*'Isotherm list'!$G$4/'Isotherm list'!$H$15</f>
        <v>5.7929357798165135</v>
      </c>
      <c r="K82">
        <f t="shared" si="5"/>
        <v>5.8113436109040819</v>
      </c>
      <c r="L82">
        <f t="shared" si="6"/>
        <v>3.3884824534844896E-4</v>
      </c>
    </row>
    <row r="83" spans="1:12" x14ac:dyDescent="0.25">
      <c r="H83">
        <v>105</v>
      </c>
      <c r="I83">
        <v>4.6900000000000004</v>
      </c>
      <c r="J83">
        <f>I83*'Isotherm list'!$G$4/'Isotherm list'!$H$15</f>
        <v>5.8302293577981645</v>
      </c>
      <c r="K83">
        <f t="shared" si="5"/>
        <v>5.8504776972649672</v>
      </c>
      <c r="L83">
        <f t="shared" si="6"/>
        <v>4.0999525116288034E-4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D1E8-704E-4EF7-AB52-27DDA77BEB71}">
  <sheetPr>
    <tabColor theme="2"/>
  </sheetPr>
  <dimension ref="A1:P24"/>
  <sheetViews>
    <sheetView workbookViewId="0">
      <selection activeCell="M4" sqref="M4"/>
    </sheetView>
  </sheetViews>
  <sheetFormatPr defaultColWidth="8.85546875" defaultRowHeight="15" x14ac:dyDescent="0.25"/>
  <cols>
    <col min="1" max="1" width="14" customWidth="1"/>
    <col min="2" max="2" width="15.140625" customWidth="1"/>
    <col min="3" max="3" width="12.140625" customWidth="1"/>
    <col min="4" max="4" width="16.140625" customWidth="1"/>
    <col min="5" max="5" width="12.42578125" customWidth="1"/>
    <col min="6" max="6" width="17.7109375" customWidth="1"/>
    <col min="8" max="8" width="15.7109375" customWidth="1"/>
    <col min="9" max="9" width="11.7109375" customWidth="1"/>
    <col min="10" max="10" width="18.28515625" customWidth="1"/>
    <col min="15" max="15" width="12" bestFit="1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SUM(L5:L17)</f>
        <v>1.6213791438099963</v>
      </c>
      <c r="N2">
        <v>395.18767515471797</v>
      </c>
      <c r="O2">
        <v>0.62416634765932699</v>
      </c>
      <c r="P2">
        <v>0.12702400914746764</v>
      </c>
    </row>
    <row r="3" spans="1:16" x14ac:dyDescent="0.25">
      <c r="A3" t="s">
        <v>37</v>
      </c>
      <c r="B3" s="1" t="s">
        <v>17</v>
      </c>
      <c r="C3" t="s">
        <v>38</v>
      </c>
      <c r="D3" t="s">
        <v>111</v>
      </c>
      <c r="E3" s="1" t="s">
        <v>19</v>
      </c>
      <c r="F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0.389129</v>
      </c>
      <c r="B4">
        <f>A4*100</f>
        <v>38.9129</v>
      </c>
      <c r="C4">
        <v>817.34699999999998</v>
      </c>
      <c r="D4">
        <f>C4*1000/1000000</f>
        <v>0.81734700000000005</v>
      </c>
      <c r="E4">
        <f>D4/'Isotherm list'!$G$2</f>
        <v>0.92564779161947908</v>
      </c>
      <c r="F4">
        <f>E4*'Isotherm list'!$G$4/'Isotherm list'!$G$16</f>
        <v>0.92907611677362512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0.53214399999999995</v>
      </c>
      <c r="B5">
        <f t="shared" ref="B5:B16" si="0">A5*100</f>
        <v>53.214399999999998</v>
      </c>
      <c r="C5">
        <v>1555.3</v>
      </c>
      <c r="D5">
        <f t="shared" ref="D5:D16" si="1">C5*1000/1000000</f>
        <v>1.5552999999999999</v>
      </c>
      <c r="E5">
        <f>D5/'Isotherm list'!$G$2</f>
        <v>1.7613816534541336</v>
      </c>
      <c r="F5">
        <f>E5*'Isotherm list'!$G$4/'Isotherm list'!$G$16</f>
        <v>1.767905289207667</v>
      </c>
      <c r="H5">
        <v>38.9129</v>
      </c>
      <c r="I5">
        <v>0.92564779161947908</v>
      </c>
      <c r="J5">
        <v>2.0019967283251536</v>
      </c>
      <c r="K5">
        <f>($N$2*H5)/(((1/$O$2)+H5^$P$2)^(1/$P$2))</f>
        <v>1.645184904028957</v>
      </c>
      <c r="L5">
        <f>(K5-J5)^2</f>
        <v>0.12731467795757989</v>
      </c>
      <c r="N5">
        <v>10</v>
      </c>
      <c r="O5">
        <f>($N$2*N5)/(((1/$O$2)+N5^$P$2)^(1/$P$2))</f>
        <v>0.80822367228438052</v>
      </c>
    </row>
    <row r="6" spans="1:16" x14ac:dyDescent="0.25">
      <c r="A6">
        <v>0.93258399999999997</v>
      </c>
      <c r="B6">
        <f t="shared" si="0"/>
        <v>93.258399999999995</v>
      </c>
      <c r="C6">
        <v>2842.43</v>
      </c>
      <c r="D6">
        <f t="shared" si="1"/>
        <v>2.8424299999999998</v>
      </c>
      <c r="E6">
        <f>D6/'Isotherm list'!$G$2</f>
        <v>3.2190600226500563</v>
      </c>
      <c r="F6">
        <f>E6*'Isotherm list'!$G$4/'Isotherm list'!$G$16</f>
        <v>3.2309824671783898</v>
      </c>
      <c r="H6">
        <v>53.214399999999998</v>
      </c>
      <c r="I6">
        <v>1.7613816534541336</v>
      </c>
      <c r="J6">
        <v>2.21658244201166</v>
      </c>
      <c r="K6">
        <f t="shared" ref="K6:K16" si="2">($N$2*H6)/(((1/$O$2)+H6^$P$2)^(1/$P$2))</f>
        <v>1.9218511699976866</v>
      </c>
      <c r="L6">
        <f t="shared" ref="L6:L17" si="3">(K6-J6)^2</f>
        <v>8.6866522702974791E-2</v>
      </c>
      <c r="N6">
        <v>30</v>
      </c>
      <c r="O6">
        <f t="shared" ref="O6:O20" si="4">($N$2*N6)/(((1/$O$2)+N6^$P$2)^(1/$P$2))</f>
        <v>1.4423980093259701</v>
      </c>
    </row>
    <row r="7" spans="1:16" x14ac:dyDescent="0.25">
      <c r="A7">
        <v>1.4474400000000001</v>
      </c>
      <c r="B7">
        <f t="shared" si="0"/>
        <v>144.744</v>
      </c>
      <c r="C7">
        <v>4301.18</v>
      </c>
      <c r="D7">
        <f t="shared" si="1"/>
        <v>4.3011799999999996</v>
      </c>
      <c r="E7">
        <f>D7/'Isotherm list'!$G$2</f>
        <v>4.8710985277463186</v>
      </c>
      <c r="F7">
        <f>E7*'Isotherm list'!$G$4/'Isotherm list'!$G$16</f>
        <v>4.8891396334046382</v>
      </c>
      <c r="H7">
        <v>93.258399999999995</v>
      </c>
      <c r="I7">
        <v>3.2190600226500563</v>
      </c>
      <c r="J7">
        <v>2.4311681556981668</v>
      </c>
      <c r="K7">
        <f t="shared" si="2"/>
        <v>2.5196501227275934</v>
      </c>
      <c r="L7">
        <f t="shared" si="3"/>
        <v>7.8290584893965301E-3</v>
      </c>
      <c r="N7">
        <v>50</v>
      </c>
      <c r="O7">
        <f t="shared" si="4"/>
        <v>1.8637599911039924</v>
      </c>
    </row>
    <row r="8" spans="1:16" x14ac:dyDescent="0.25">
      <c r="A8">
        <v>2.0480999999999998</v>
      </c>
      <c r="B8">
        <f t="shared" si="0"/>
        <v>204.80999999999997</v>
      </c>
      <c r="C8">
        <v>5348.04</v>
      </c>
      <c r="D8">
        <f t="shared" si="1"/>
        <v>5.3480400000000001</v>
      </c>
      <c r="E8">
        <f>D8/'Isotherm list'!$G$2</f>
        <v>6.0566704416761041</v>
      </c>
      <c r="F8">
        <f>E8*'Isotherm list'!$G$4/'Isotherm list'!$G$16</f>
        <v>6.0791025544230513</v>
      </c>
      <c r="H8">
        <v>144.744</v>
      </c>
      <c r="I8">
        <v>4.8710985277463186</v>
      </c>
      <c r="J8">
        <v>2.9188567593641204</v>
      </c>
      <c r="K8">
        <f t="shared" si="2"/>
        <v>3.0936668172621586</v>
      </c>
      <c r="L8">
        <f t="shared" si="3"/>
        <v>3.0558556342315493E-2</v>
      </c>
      <c r="N8">
        <v>70</v>
      </c>
      <c r="O8">
        <f t="shared" si="4"/>
        <v>2.196539984128925</v>
      </c>
    </row>
    <row r="9" spans="1:16" x14ac:dyDescent="0.25">
      <c r="A9">
        <v>2.87758</v>
      </c>
      <c r="B9">
        <f t="shared" si="0"/>
        <v>287.75799999999998</v>
      </c>
      <c r="C9">
        <v>6652.33</v>
      </c>
      <c r="D9">
        <f t="shared" si="1"/>
        <v>6.6523300000000001</v>
      </c>
      <c r="E9">
        <f>D9/'Isotherm list'!$G$2</f>
        <v>7.533782559456399</v>
      </c>
      <c r="F9">
        <f>E9*'Isotherm list'!$G$4/'Isotherm list'!$G$16</f>
        <v>7.5616854578247557</v>
      </c>
      <c r="H9">
        <v>204.80999999999997</v>
      </c>
      <c r="I9">
        <v>6.0566704416761041</v>
      </c>
      <c r="J9">
        <v>3.3285224613061528</v>
      </c>
      <c r="K9">
        <f t="shared" si="2"/>
        <v>3.6223016389890614</v>
      </c>
      <c r="L9">
        <f t="shared" si="3"/>
        <v>8.6306205240045994E-2</v>
      </c>
      <c r="N9">
        <v>100</v>
      </c>
      <c r="O9">
        <f t="shared" si="4"/>
        <v>2.6041715723730832</v>
      </c>
    </row>
    <row r="10" spans="1:16" x14ac:dyDescent="0.25">
      <c r="A10">
        <v>3.8786800000000001</v>
      </c>
      <c r="B10">
        <f t="shared" si="0"/>
        <v>387.86799999999999</v>
      </c>
      <c r="C10">
        <v>7596.23</v>
      </c>
      <c r="D10">
        <f t="shared" si="1"/>
        <v>7.5962300000000003</v>
      </c>
      <c r="E10">
        <f>D10/'Isotherm list'!$G$2</f>
        <v>8.6027519818799547</v>
      </c>
      <c r="F10">
        <f>E10*'Isotherm list'!$G$4/'Isotherm list'!$G$16</f>
        <v>8.634614026257287</v>
      </c>
      <c r="H10">
        <v>287.75799999999998</v>
      </c>
      <c r="I10">
        <v>7.533782559456399</v>
      </c>
      <c r="J10">
        <v>3.8552225158340665</v>
      </c>
      <c r="K10">
        <f t="shared" si="2"/>
        <v>4.2121526047927844</v>
      </c>
      <c r="L10">
        <f t="shared" si="3"/>
        <v>0.12739908840407829</v>
      </c>
      <c r="N10">
        <v>200</v>
      </c>
      <c r="O10">
        <f t="shared" si="4"/>
        <v>3.5838226522506647</v>
      </c>
    </row>
    <row r="11" spans="1:16" x14ac:dyDescent="0.25">
      <c r="A11">
        <v>4.8797800000000002</v>
      </c>
      <c r="B11">
        <f t="shared" si="0"/>
        <v>487.97800000000001</v>
      </c>
      <c r="C11">
        <v>8317.02</v>
      </c>
      <c r="D11">
        <f t="shared" si="1"/>
        <v>8.3170199999999994</v>
      </c>
      <c r="E11">
        <f>D11/'Isotherm list'!$G$2</f>
        <v>9.4190486976217436</v>
      </c>
      <c r="F11">
        <f>E11*'Isotherm list'!$G$4/'Isotherm list'!$G$16</f>
        <v>9.4539340631684894</v>
      </c>
      <c r="H11">
        <v>387.86799999999999</v>
      </c>
      <c r="I11">
        <v>8.6027519818799547</v>
      </c>
      <c r="J11">
        <v>4.4209453881968033</v>
      </c>
      <c r="K11">
        <f t="shared" si="2"/>
        <v>4.7943964032379185</v>
      </c>
      <c r="L11">
        <f t="shared" si="3"/>
        <v>0.13946566063523927</v>
      </c>
      <c r="N11">
        <v>300</v>
      </c>
      <c r="O11">
        <f t="shared" si="4"/>
        <v>4.2896675608767785</v>
      </c>
    </row>
    <row r="12" spans="1:16" x14ac:dyDescent="0.25">
      <c r="A12">
        <v>6.3957300000000004</v>
      </c>
      <c r="B12">
        <f t="shared" si="0"/>
        <v>639.57300000000009</v>
      </c>
      <c r="C12">
        <v>9072.1299999999992</v>
      </c>
      <c r="D12">
        <f t="shared" si="1"/>
        <v>9.0721299999999996</v>
      </c>
      <c r="E12">
        <f>D12/'Isotherm list'!$G$2</f>
        <v>10.274212910532276</v>
      </c>
      <c r="F12">
        <f>E12*'Isotherm list'!$G$4/'Isotherm list'!$G$16</f>
        <v>10.312265550941655</v>
      </c>
      <c r="H12">
        <v>487.97800000000001</v>
      </c>
      <c r="I12">
        <v>9.4190486976217436</v>
      </c>
      <c r="J12">
        <v>5.3768282370705922</v>
      </c>
      <c r="K12">
        <f t="shared" si="2"/>
        <v>5.2863940074685738</v>
      </c>
      <c r="L12">
        <f t="shared" si="3"/>
        <v>8.1783498837105836E-3</v>
      </c>
      <c r="N12">
        <v>400</v>
      </c>
      <c r="O12">
        <f t="shared" si="4"/>
        <v>4.8580978191023085</v>
      </c>
    </row>
    <row r="13" spans="1:16" x14ac:dyDescent="0.25">
      <c r="A13">
        <v>7.9402799999999996</v>
      </c>
      <c r="B13">
        <f t="shared" si="0"/>
        <v>794.02799999999991</v>
      </c>
      <c r="C13">
        <v>9621.31</v>
      </c>
      <c r="D13">
        <f t="shared" si="1"/>
        <v>9.6213099999999994</v>
      </c>
      <c r="E13">
        <f>D13/'Isotherm list'!$G$2</f>
        <v>10.896160815402038</v>
      </c>
      <c r="F13">
        <f>E13*'Isotherm list'!$G$4/'Isotherm list'!$G$16</f>
        <v>10.93651696657019</v>
      </c>
      <c r="H13">
        <v>639.57300000000009</v>
      </c>
      <c r="I13">
        <v>10.274212910532276</v>
      </c>
      <c r="J13">
        <v>5.7084596703158414</v>
      </c>
      <c r="K13">
        <f t="shared" si="2"/>
        <v>5.9188476666151999</v>
      </c>
      <c r="L13">
        <f t="shared" si="3"/>
        <v>4.4263108986858861E-2</v>
      </c>
      <c r="N13">
        <v>500</v>
      </c>
      <c r="O13">
        <f t="shared" si="4"/>
        <v>5.3409060361660305</v>
      </c>
    </row>
    <row r="14" spans="1:16" x14ac:dyDescent="0.25">
      <c r="A14">
        <v>9.9710900000000002</v>
      </c>
      <c r="B14">
        <f t="shared" si="0"/>
        <v>997.10900000000004</v>
      </c>
      <c r="C14">
        <v>10101.799999999999</v>
      </c>
      <c r="D14">
        <f t="shared" si="1"/>
        <v>10.101800000000001</v>
      </c>
      <c r="E14">
        <f>D14/'Isotherm list'!$G$2</f>
        <v>11.440317100792752</v>
      </c>
      <c r="F14">
        <f>E14*'Isotherm list'!$G$4/'Isotherm list'!$G$16</f>
        <v>11.482688645610502</v>
      </c>
      <c r="H14">
        <v>794.02799999999991</v>
      </c>
      <c r="I14">
        <v>10.896160815402038</v>
      </c>
      <c r="J14">
        <v>7.0154683108929987</v>
      </c>
      <c r="K14">
        <f t="shared" si="2"/>
        <v>6.4680774463696702</v>
      </c>
      <c r="L14">
        <f>(K14-J14)^2</f>
        <v>0.29963675856359701</v>
      </c>
      <c r="N14">
        <v>600</v>
      </c>
      <c r="O14">
        <f t="shared" si="4"/>
        <v>5.7641947819858084</v>
      </c>
    </row>
    <row r="15" spans="1:16" x14ac:dyDescent="0.25">
      <c r="A15">
        <v>14.833600000000001</v>
      </c>
      <c r="B15">
        <f t="shared" si="0"/>
        <v>1483.3600000000001</v>
      </c>
      <c r="C15">
        <v>10822.6</v>
      </c>
      <c r="D15">
        <f t="shared" si="1"/>
        <v>10.8226</v>
      </c>
      <c r="E15">
        <f>D15/'Isotherm list'!$G$2</f>
        <v>12.256625141562854</v>
      </c>
      <c r="F15">
        <f>E15*'Isotherm list'!$G$4/'Isotherm list'!$G$16</f>
        <v>12.302020049494566</v>
      </c>
      <c r="H15">
        <v>997.10900000000004</v>
      </c>
      <c r="I15">
        <v>11.440317100792752</v>
      </c>
      <c r="J15">
        <v>7.7567654460802808</v>
      </c>
      <c r="K15">
        <f t="shared" si="2"/>
        <v>7.0904742608795592</v>
      </c>
      <c r="L15">
        <f t="shared" si="3"/>
        <v>0.44394394347618232</v>
      </c>
      <c r="N15">
        <v>700</v>
      </c>
      <c r="O15">
        <f t="shared" si="4"/>
        <v>6.1432307862974422</v>
      </c>
    </row>
    <row r="16" spans="1:16" x14ac:dyDescent="0.25">
      <c r="A16">
        <v>19.953499999999998</v>
      </c>
      <c r="B16">
        <f t="shared" si="0"/>
        <v>1995.35</v>
      </c>
      <c r="C16">
        <v>11303.2</v>
      </c>
      <c r="D16">
        <f t="shared" si="1"/>
        <v>11.3032</v>
      </c>
      <c r="E16">
        <f>D16/'Isotherm list'!$G$2</f>
        <v>12.800906002265005</v>
      </c>
      <c r="F16">
        <f>E16*'Isotherm list'!$G$4/'Isotherm list'!$G$16</f>
        <v>12.848316765236357</v>
      </c>
      <c r="H16">
        <v>1483.3600000000001</v>
      </c>
      <c r="I16">
        <v>12.256625141562854</v>
      </c>
      <c r="J16">
        <v>8.3810054947359589</v>
      </c>
      <c r="K16">
        <f t="shared" si="2"/>
        <v>8.2913360937938876</v>
      </c>
      <c r="L16">
        <f t="shared" si="3"/>
        <v>8.0406014653099413E-3</v>
      </c>
      <c r="N16">
        <v>800</v>
      </c>
      <c r="O16">
        <f t="shared" si="4"/>
        <v>6.487822256099169</v>
      </c>
    </row>
    <row r="17" spans="8:15" x14ac:dyDescent="0.25">
      <c r="H17">
        <v>1995.35</v>
      </c>
      <c r="I17">
        <v>12.800906002265005</v>
      </c>
      <c r="J17">
        <v>8.8296826475399506</v>
      </c>
      <c r="K17">
        <f>($N$2*H17)/(((1/$O$2)+H17^$P$2)^(1/$P$2))</f>
        <v>9.2896572247316769</v>
      </c>
      <c r="L17">
        <f t="shared" si="3"/>
        <v>0.21157661166270739</v>
      </c>
      <c r="N17">
        <v>900</v>
      </c>
      <c r="O17">
        <f t="shared" si="4"/>
        <v>6.8046949402575381</v>
      </c>
    </row>
    <row r="18" spans="8:15" x14ac:dyDescent="0.25">
      <c r="N18">
        <v>1000</v>
      </c>
      <c r="O18">
        <f t="shared" si="4"/>
        <v>7.0986880312634897</v>
      </c>
    </row>
    <row r="19" spans="8:15" x14ac:dyDescent="0.25">
      <c r="N19">
        <v>1500</v>
      </c>
      <c r="O19">
        <f t="shared" si="4"/>
        <v>8.3272749319371311</v>
      </c>
    </row>
    <row r="20" spans="8:15" x14ac:dyDescent="0.25">
      <c r="N20">
        <v>2000</v>
      </c>
      <c r="O20">
        <f t="shared" si="4"/>
        <v>9.2978550848942643</v>
      </c>
    </row>
    <row r="21" spans="8:15" x14ac:dyDescent="0.25">
      <c r="N21">
        <v>3000</v>
      </c>
    </row>
    <row r="22" spans="8:15" x14ac:dyDescent="0.25">
      <c r="N22">
        <v>4000</v>
      </c>
    </row>
    <row r="23" spans="8:15" x14ac:dyDescent="0.25">
      <c r="N23">
        <v>5000</v>
      </c>
    </row>
    <row r="24" spans="8:15" x14ac:dyDescent="0.25">
      <c r="N24"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2D63-F7AD-4D43-AA51-78B49C5B8A87}">
  <sheetPr>
    <tabColor theme="2"/>
  </sheetPr>
  <dimension ref="A1:P24"/>
  <sheetViews>
    <sheetView workbookViewId="0">
      <selection activeCell="I19" sqref="I19"/>
    </sheetView>
  </sheetViews>
  <sheetFormatPr defaultColWidth="8.85546875" defaultRowHeight="15" x14ac:dyDescent="0.25"/>
  <cols>
    <col min="1" max="1" width="14.140625" customWidth="1"/>
    <col min="2" max="2" width="14.42578125" customWidth="1"/>
    <col min="3" max="3" width="12.85546875" customWidth="1"/>
    <col min="4" max="4" width="19.42578125" customWidth="1"/>
    <col min="8" max="8" width="14.140625" customWidth="1"/>
    <col min="9" max="9" width="11.42578125" customWidth="1"/>
    <col min="10" max="10" width="17.85546875" customWidth="1"/>
    <col min="15" max="15" width="14.7109375" customWidth="1"/>
  </cols>
  <sheetData>
    <row r="1" spans="1:16" x14ac:dyDescent="0.25">
      <c r="L1" s="1" t="s">
        <v>204</v>
      </c>
      <c r="N1" s="1" t="s">
        <v>205</v>
      </c>
      <c r="O1" s="1" t="s">
        <v>206</v>
      </c>
      <c r="P1" s="1" t="s">
        <v>207</v>
      </c>
    </row>
    <row r="2" spans="1:16" x14ac:dyDescent="0.25">
      <c r="L2">
        <f>SUM(L5:L10)</f>
        <v>0.15864875495323941</v>
      </c>
      <c r="N2">
        <v>10.825656533520874</v>
      </c>
      <c r="O2">
        <v>4.2370655406537855E-5</v>
      </c>
      <c r="P2">
        <v>1.6868897615551071</v>
      </c>
    </row>
    <row r="3" spans="1:16" x14ac:dyDescent="0.25">
      <c r="A3" t="s">
        <v>37</v>
      </c>
      <c r="B3" s="1" t="s">
        <v>17</v>
      </c>
      <c r="C3" s="1" t="s">
        <v>19</v>
      </c>
      <c r="D3" t="s">
        <v>201</v>
      </c>
      <c r="H3" t="s">
        <v>17</v>
      </c>
      <c r="I3" t="s">
        <v>19</v>
      </c>
      <c r="J3" t="s">
        <v>201</v>
      </c>
      <c r="K3" s="1" t="s">
        <v>202</v>
      </c>
      <c r="L3" s="1" t="s">
        <v>203</v>
      </c>
      <c r="N3" s="21" t="s">
        <v>208</v>
      </c>
      <c r="O3" s="22" t="s">
        <v>209</v>
      </c>
    </row>
    <row r="4" spans="1:16" x14ac:dyDescent="0.25">
      <c r="A4">
        <v>0.13</v>
      </c>
      <c r="B4">
        <f>A4*100</f>
        <v>13</v>
      </c>
      <c r="C4">
        <v>2.1000000000000001E-2</v>
      </c>
      <c r="D4">
        <f>C4*'Isotherm list'!$G$4/'Isotherm list'!$H$17</f>
        <v>2.4073604060913707E-2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4.96</v>
      </c>
      <c r="B5">
        <f t="shared" ref="B5:B9" si="0">A5*100</f>
        <v>496</v>
      </c>
      <c r="C5">
        <v>7.0650000000000004</v>
      </c>
      <c r="D5">
        <f>C5*'Isotherm list'!$G$4/'Isotherm list'!$H$17</f>
        <v>8.0990482233502537</v>
      </c>
      <c r="H5">
        <v>13</v>
      </c>
      <c r="I5">
        <v>2.1000000000000001E-2</v>
      </c>
      <c r="J5">
        <v>2.4073604060913707E-2</v>
      </c>
      <c r="K5">
        <f>($N$2*H5)/(((1/$O$2)+H5^$P$2)^(1/$P$2))</f>
        <v>0.35914260090865469</v>
      </c>
      <c r="L5">
        <f>(K5-J5)^2</f>
        <v>0.11227123264855146</v>
      </c>
      <c r="N5">
        <v>10</v>
      </c>
      <c r="O5">
        <f>($N$2*N5)/(((1/$O$2)+N5^$P$2)^(1/$P$2))</f>
        <v>0.27645096600423252</v>
      </c>
    </row>
    <row r="6" spans="1:16" x14ac:dyDescent="0.25">
      <c r="A6">
        <v>9.9700000000000006</v>
      </c>
      <c r="B6">
        <f t="shared" si="0"/>
        <v>997.00000000000011</v>
      </c>
      <c r="C6">
        <v>8.3320000000000007</v>
      </c>
      <c r="D6">
        <f>C6*'Isotherm list'!$G$4/'Isotherm list'!$H$17</f>
        <v>9.5514890016920457</v>
      </c>
      <c r="H6">
        <v>496</v>
      </c>
      <c r="I6">
        <v>7.0650000000000004</v>
      </c>
      <c r="J6">
        <v>8.0990482233502537</v>
      </c>
      <c r="K6">
        <f>($N$2*H6)/(((1/$O$2)+H6^$P$2)^(1/$P$2))</f>
        <v>7.988311799108633</v>
      </c>
      <c r="L6">
        <f t="shared" ref="L6:L9" si="1">(K6-J6)^2</f>
        <v>1.2262555653820194E-2</v>
      </c>
      <c r="N6">
        <v>30</v>
      </c>
      <c r="O6">
        <f t="shared" ref="O6:O20" si="2">($N$2*N6)/(((1/$O$2)+N6^$P$2)^(1/$P$2))</f>
        <v>0.82396120668797956</v>
      </c>
    </row>
    <row r="7" spans="1:16" x14ac:dyDescent="0.25">
      <c r="A7">
        <v>14.96</v>
      </c>
      <c r="B7">
        <f t="shared" si="0"/>
        <v>1496</v>
      </c>
      <c r="C7">
        <v>8.8460000000000001</v>
      </c>
      <c r="D7">
        <f>C7*'Isotherm list'!$G$4/'Isotherm list'!$H$17</f>
        <v>10.140719120135362</v>
      </c>
      <c r="H7">
        <v>997.00000000000011</v>
      </c>
      <c r="I7">
        <v>8.3320000000000007</v>
      </c>
      <c r="J7">
        <v>9.5514890016920457</v>
      </c>
      <c r="K7">
        <f t="shared" ref="K7:K10" si="3">($N$2*H7)/(((1/$O$2)+H7^$P$2)^(1/$P$2))</f>
        <v>9.6865753325741188</v>
      </c>
      <c r="L7">
        <f>(K7-J7)^2</f>
        <v>1.8248316791180941E-2</v>
      </c>
      <c r="N7">
        <v>50</v>
      </c>
      <c r="O7">
        <f t="shared" si="2"/>
        <v>1.3590274381459349</v>
      </c>
    </row>
    <row r="8" spans="1:16" x14ac:dyDescent="0.25">
      <c r="A8">
        <v>19.98</v>
      </c>
      <c r="B8">
        <f t="shared" si="0"/>
        <v>1998</v>
      </c>
      <c r="C8">
        <v>9.1140000000000008</v>
      </c>
      <c r="D8">
        <f>C8*'Isotherm list'!$G$4/'Isotherm list'!$H$17</f>
        <v>10.447944162436547</v>
      </c>
      <c r="H8">
        <v>1496</v>
      </c>
      <c r="I8">
        <v>8.8460000000000001</v>
      </c>
      <c r="J8">
        <v>10.140719120135362</v>
      </c>
      <c r="K8">
        <f t="shared" si="3"/>
        <v>10.208782560081241</v>
      </c>
      <c r="L8">
        <f t="shared" si="1"/>
        <v>4.6326318572663134E-3</v>
      </c>
      <c r="N8">
        <v>70</v>
      </c>
      <c r="O8">
        <f t="shared" si="2"/>
        <v>1.8770990115020498</v>
      </c>
    </row>
    <row r="9" spans="1:16" x14ac:dyDescent="0.25">
      <c r="A9">
        <v>24.96</v>
      </c>
      <c r="B9">
        <f t="shared" si="0"/>
        <v>2496</v>
      </c>
      <c r="C9">
        <v>9.298</v>
      </c>
      <c r="D9">
        <f>C9*'Isotherm list'!$G$4/'Isotherm list'!$H$17</f>
        <v>10.658874788494076</v>
      </c>
      <c r="H9">
        <v>1998</v>
      </c>
      <c r="I9">
        <v>9.1140000000000008</v>
      </c>
      <c r="J9">
        <v>10.447944162436547</v>
      </c>
      <c r="K9">
        <f t="shared" si="3"/>
        <v>10.435618070775186</v>
      </c>
      <c r="L9">
        <f t="shared" si="1"/>
        <v>1.5193253564427329E-4</v>
      </c>
      <c r="N9">
        <v>100</v>
      </c>
      <c r="O9">
        <f t="shared" si="2"/>
        <v>2.615559422844612</v>
      </c>
    </row>
    <row r="10" spans="1:16" x14ac:dyDescent="0.25">
      <c r="H10">
        <v>2496</v>
      </c>
      <c r="I10">
        <v>9.298</v>
      </c>
      <c r="J10">
        <v>10.658874788494076</v>
      </c>
      <c r="K10">
        <f t="shared" si="3"/>
        <v>10.553603303908856</v>
      </c>
      <c r="L10">
        <f>(K10-J10)^2</f>
        <v>1.1082085466776226E-2</v>
      </c>
      <c r="N10">
        <v>200</v>
      </c>
      <c r="O10">
        <f t="shared" si="2"/>
        <v>4.6902560664535997</v>
      </c>
    </row>
    <row r="11" spans="1:16" x14ac:dyDescent="0.25">
      <c r="N11">
        <v>300</v>
      </c>
      <c r="O11">
        <f t="shared" si="2"/>
        <v>6.1947010539739944</v>
      </c>
    </row>
    <row r="12" spans="1:16" x14ac:dyDescent="0.25">
      <c r="N12">
        <v>400</v>
      </c>
      <c r="O12">
        <f t="shared" si="2"/>
        <v>7.2582557077265086</v>
      </c>
    </row>
    <row r="13" spans="1:16" x14ac:dyDescent="0.25">
      <c r="N13">
        <v>500</v>
      </c>
      <c r="O13">
        <f t="shared" si="2"/>
        <v>8.0139866070460108</v>
      </c>
    </row>
    <row r="14" spans="1:16" x14ac:dyDescent="0.25">
      <c r="N14">
        <v>600</v>
      </c>
      <c r="O14">
        <f t="shared" si="2"/>
        <v>8.5606497481797241</v>
      </c>
    </row>
    <row r="15" spans="1:16" x14ac:dyDescent="0.25">
      <c r="N15">
        <v>700</v>
      </c>
      <c r="O15">
        <f t="shared" si="2"/>
        <v>8.9648349984107636</v>
      </c>
    </row>
    <row r="16" spans="1:16" x14ac:dyDescent="0.25">
      <c r="N16">
        <v>800</v>
      </c>
      <c r="O16">
        <f t="shared" si="2"/>
        <v>9.270353163922346</v>
      </c>
    </row>
    <row r="17" spans="14:15" x14ac:dyDescent="0.25">
      <c r="N17">
        <v>900</v>
      </c>
      <c r="O17">
        <f>($N$2*N17)/(((1/$O$2)+N17^$P$2)^(1/$P$2))</f>
        <v>9.5061281863281764</v>
      </c>
    </row>
    <row r="18" spans="14:15" x14ac:dyDescent="0.25">
      <c r="N18">
        <v>1000</v>
      </c>
      <c r="O18">
        <f t="shared" si="2"/>
        <v>9.6915430823404698</v>
      </c>
    </row>
    <row r="19" spans="14:15" x14ac:dyDescent="0.25">
      <c r="N19">
        <v>1500</v>
      </c>
      <c r="O19">
        <f t="shared" si="2"/>
        <v>10.211346358803306</v>
      </c>
    </row>
    <row r="20" spans="14:15" x14ac:dyDescent="0.25">
      <c r="N20">
        <v>2000</v>
      </c>
      <c r="O20">
        <f t="shared" si="2"/>
        <v>10.436244274559403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  <row r="24" spans="14:15" x14ac:dyDescent="0.25">
      <c r="N24">
        <v>6000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27B7A168F154399B75EA79984D560" ma:contentTypeVersion="10" ma:contentTypeDescription="Create a new document." ma:contentTypeScope="" ma:versionID="0d4e644742825a0a9ca9f5c461912d04">
  <xsd:schema xmlns:xsd="http://www.w3.org/2001/XMLSchema" xmlns:xs="http://www.w3.org/2001/XMLSchema" xmlns:p="http://schemas.microsoft.com/office/2006/metadata/properties" xmlns:ns2="ae16aaec-150f-4e11-9854-43fcae85ff56" xmlns:ns3="fdc4f5d5-85fd-462e-8933-68369bd6a3d8" targetNamespace="http://schemas.microsoft.com/office/2006/metadata/properties" ma:root="true" ma:fieldsID="d19afe9cb9df341be0cb2bdd6d8cc364" ns2:_="" ns3:_="">
    <xsd:import namespace="ae16aaec-150f-4e11-9854-43fcae85ff56"/>
    <xsd:import namespace="fdc4f5d5-85fd-462e-8933-68369bd6a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6aaec-150f-4e11-9854-43fcae85f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4f5d5-85fd-462e-8933-68369bd6a3d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7cc8f4c-c50f-4430-b8dd-ee929e7c5a60}" ma:internalName="TaxCatchAll" ma:showField="CatchAllData" ma:web="fdc4f5d5-85fd-462e-8933-68369bd6a3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c4f5d5-85fd-462e-8933-68369bd6a3d8" xsi:nil="true"/>
    <lcf76f155ced4ddcb4097134ff3c332f xmlns="ae16aaec-150f-4e11-9854-43fcae85ff5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E 2 p O W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B N q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a k 5 Y K I p H u A 4 A A A A R A A A A E w A c A E Z v c m 1 1 b G F z L 1 N l Y 3 R p b 2 4 x L m 0 g o h g A K K A U A A A A A A A A A A A A A A A A A A A A A A A A A A A A K 0 5 N L s n M z 1 M I h t C G 1 g B Q S w E C L Q A U A A I A C A A T a k 5 Y N j j 4 C q g A A A D 5 A A A A E g A A A A A A A A A A A A A A A A A A A A A A Q 2 9 u Z m l n L 1 B h Y 2 t h Z 2 U u e G 1 s U E s B A i 0 A F A A C A A g A E 2 p O W A / K 6 a u k A A A A 6 Q A A A B M A A A A A A A A A A A A A A A A A 9 A A A A F t D b 2 5 0 Z W 5 0 X 1 R 5 c G V z X S 5 4 b W x Q S w E C L Q A U A A I A C A A T a k 5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T 2 A 8 R l Y y k O H j n v l 3 2 F c N g A A A A A C A A A A A A A D Z g A A w A A A A B A A A A A s V a Y c d q z f k d / q m p 9 r Z g B K A A A A A A S A A A C g A A A A E A A A A D 1 C w W 0 R N i K N T 6 W e W U Z P V a R Q A A A A q 2 l 6 b E C F R / F i L s q 7 N y 0 g I i F f o 4 X I 2 n c B l N n d E T M V G D r j Y 7 j r z 0 8 L w Z T 2 u G N g 2 7 J 2 G M l 9 J I I / I R 2 M D f s J j s w E D 8 g r 6 n w h n / e Q i W X M P Y w 0 S 9 o U A A A A 9 V 5 J J W K T e q P w W g h e B m j F H H y c F 6 I = < / D a t a M a s h u p > 
</file>

<file path=customXml/itemProps1.xml><?xml version="1.0" encoding="utf-8"?>
<ds:datastoreItem xmlns:ds="http://schemas.openxmlformats.org/officeDocument/2006/customXml" ds:itemID="{B2BE8F15-1780-49BB-8DCB-CAB547BA4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6aaec-150f-4e11-9854-43fcae85ff56"/>
    <ds:schemaRef ds:uri="fdc4f5d5-85fd-462e-8933-68369bd6a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C1B241-2040-4CB0-B7C5-6A88BCD7E5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0148F8-0F62-457E-B7AF-61A209B2AB5B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dc4f5d5-85fd-462e-8933-68369bd6a3d8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ae16aaec-150f-4e11-9854-43fcae85ff56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D7406F8-6398-4F75-94BD-347665A34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Isotherm list</vt:lpstr>
      <vt:lpstr>Average</vt:lpstr>
      <vt:lpstr>no outliers</vt:lpstr>
      <vt:lpstr>001</vt:lpstr>
      <vt:lpstr>002</vt:lpstr>
      <vt:lpstr>003</vt:lpstr>
      <vt:lpstr>004</vt:lpstr>
      <vt:lpstr>005</vt:lpstr>
      <vt:lpstr>008</vt:lpstr>
      <vt:lpstr>009</vt:lpstr>
      <vt:lpstr>012</vt:lpstr>
      <vt:lpstr>013</vt:lpstr>
      <vt:lpstr>015</vt:lpstr>
      <vt:lpstr>021a</vt:lpstr>
      <vt:lpstr>021b</vt:lpstr>
      <vt:lpstr>024</vt:lpstr>
      <vt:lpstr>025</vt:lpstr>
      <vt:lpstr>026</vt:lpstr>
      <vt:lpstr>029</vt:lpstr>
      <vt:lpstr>032</vt:lpstr>
      <vt:lpstr>033</vt:lpstr>
      <vt:lpstr>035</vt:lpstr>
      <vt:lpstr>037</vt:lpstr>
      <vt:lpstr>038</vt:lpstr>
      <vt:lpstr>042</vt:lpstr>
      <vt:lpstr>045</vt:lpstr>
      <vt:lpstr>046</vt:lpstr>
      <vt:lpstr>052</vt:lpstr>
      <vt:lpstr>058</vt:lpstr>
      <vt:lpstr>060</vt:lpstr>
      <vt:lpstr>063</vt:lpstr>
      <vt:lpstr>068</vt:lpstr>
      <vt:lpstr>069</vt:lpstr>
      <vt:lpstr>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Blaney (Student)</dc:creator>
  <cp:lastModifiedBy>Rhys Blaney (Student)</cp:lastModifiedBy>
  <dcterms:created xsi:type="dcterms:W3CDTF">2024-01-29T16:40:00Z</dcterms:created>
  <dcterms:modified xsi:type="dcterms:W3CDTF">2024-04-14T18:35:50Z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0x010100ED827B7A168F154399B75EA79984D560</vt:lpwstr>
  </property>
</Properties>
</file>