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ll answers" sheetId="6" r:id="rId1"/>
    <sheet name="q1-q3" sheetId="1" r:id="rId2"/>
    <sheet name="Q4-Q7" sheetId="2" r:id="rId3"/>
    <sheet name="Q8-Q9" sheetId="5" r:id="rId4"/>
    <sheet name="working 4-6" sheetId="3" r:id="rId5"/>
    <sheet name="working 4-6 contd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5" l="1"/>
  <c r="G27" i="5"/>
  <c r="E30" i="5"/>
  <c r="D30" i="5"/>
  <c r="E22" i="5"/>
  <c r="J22" i="5"/>
  <c r="E25" i="5"/>
  <c r="G24" i="5"/>
  <c r="E24" i="5"/>
  <c r="G14" i="5"/>
  <c r="G12" i="5"/>
  <c r="G11" i="5"/>
  <c r="D18" i="5"/>
  <c r="E17" i="5"/>
  <c r="D17" i="5"/>
  <c r="E12" i="5"/>
  <c r="E11" i="5"/>
  <c r="D12" i="5"/>
  <c r="E9" i="5"/>
  <c r="C37" i="3"/>
  <c r="C33" i="3"/>
  <c r="G11" i="3"/>
  <c r="C30" i="3" s="1"/>
  <c r="C29" i="3"/>
  <c r="F11" i="3"/>
  <c r="C28" i="3" s="1"/>
  <c r="C37" i="4"/>
  <c r="C33" i="4"/>
  <c r="C30" i="4"/>
  <c r="C29" i="4"/>
  <c r="C28" i="4"/>
  <c r="G13" i="4"/>
  <c r="G8" i="4"/>
  <c r="G9" i="4"/>
  <c r="G10" i="4"/>
  <c r="G11" i="4"/>
  <c r="G12" i="4"/>
  <c r="G7" i="4"/>
  <c r="F13" i="4"/>
  <c r="F8" i="4"/>
  <c r="F9" i="4"/>
  <c r="F10" i="4"/>
  <c r="F11" i="4"/>
  <c r="F12" i="4"/>
  <c r="F7" i="4"/>
  <c r="E13" i="4"/>
  <c r="E8" i="4"/>
  <c r="E9" i="4"/>
  <c r="E10" i="4"/>
  <c r="E11" i="4"/>
  <c r="E12" i="4"/>
  <c r="E7" i="4"/>
  <c r="D13" i="4"/>
  <c r="D12" i="4"/>
  <c r="D11" i="4"/>
  <c r="B12" i="4"/>
  <c r="B11" i="4"/>
  <c r="B10" i="4"/>
  <c r="C12" i="4"/>
  <c r="C11" i="4"/>
  <c r="C10" i="4"/>
  <c r="C9" i="4"/>
  <c r="B9" i="4"/>
  <c r="C8" i="4"/>
  <c r="B8" i="4"/>
  <c r="C7" i="4"/>
  <c r="B7" i="4"/>
  <c r="E11" i="3"/>
  <c r="G10" i="3"/>
  <c r="G9" i="3"/>
  <c r="G8" i="3"/>
  <c r="G7" i="3"/>
  <c r="F10" i="3"/>
  <c r="F9" i="3"/>
  <c r="F8" i="3"/>
  <c r="F7" i="3"/>
  <c r="E10" i="3"/>
  <c r="E9" i="3"/>
  <c r="E8" i="3"/>
  <c r="E7" i="3"/>
  <c r="D11" i="3"/>
  <c r="D7" i="3"/>
  <c r="C7" i="3"/>
  <c r="B10" i="3"/>
  <c r="G25" i="5" l="1"/>
  <c r="D8" i="4"/>
  <c r="D10" i="4"/>
  <c r="D9" i="4"/>
  <c r="D7" i="4"/>
  <c r="C8" i="3"/>
  <c r="C10" i="3"/>
  <c r="B8" i="3"/>
  <c r="D8" i="3" s="1"/>
  <c r="D10" i="3"/>
  <c r="B7" i="3"/>
  <c r="B9" i="3"/>
  <c r="C9" i="3"/>
  <c r="D9" i="3" l="1"/>
  <c r="F5" i="1" l="1"/>
  <c r="F6" i="1"/>
  <c r="G3" i="1"/>
  <c r="F3" i="1"/>
  <c r="G5" i="1"/>
  <c r="H5" i="1"/>
  <c r="J5" i="1" s="1"/>
  <c r="J7" i="1"/>
  <c r="J6" i="1"/>
  <c r="J4" i="1"/>
  <c r="J3" i="1"/>
  <c r="I4" i="1"/>
  <c r="I5" i="1"/>
  <c r="I6" i="1"/>
  <c r="I7" i="1"/>
  <c r="I3" i="1"/>
  <c r="H4" i="1"/>
  <c r="H6" i="1"/>
  <c r="H7" i="1"/>
  <c r="H3" i="1"/>
  <c r="G4" i="1"/>
  <c r="G6" i="1"/>
  <c r="G7" i="1"/>
  <c r="F4" i="1"/>
  <c r="F7" i="1"/>
</calcChain>
</file>

<file path=xl/sharedStrings.xml><?xml version="1.0" encoding="utf-8"?>
<sst xmlns="http://schemas.openxmlformats.org/spreadsheetml/2006/main" count="106" uniqueCount="56">
  <si>
    <t>Name of Company</t>
  </si>
  <si>
    <t>Market value of equity (INR crores)</t>
  </si>
  <si>
    <t>Net Profit</t>
  </si>
  <si>
    <t>(INR crores)</t>
  </si>
  <si>
    <t>Dividend pay-out ratio (%)</t>
  </si>
  <si>
    <t>Shareholder's equity</t>
  </si>
  <si>
    <t xml:space="preserve"> (INR crores)</t>
  </si>
  <si>
    <t>Techno Ltd. (TL)</t>
  </si>
  <si>
    <t>Lesla Ltd. (LL)</t>
  </si>
  <si>
    <t>UniverseX Ltd. (UL)</t>
  </si>
  <si>
    <t>Kpharma Ltd. (KL)</t>
  </si>
  <si>
    <t>Risco Ltd. (RL)</t>
  </si>
  <si>
    <t>ROE</t>
  </si>
  <si>
    <t>RETENTION RATIO</t>
  </si>
  <si>
    <t>g</t>
  </si>
  <si>
    <t>PE</t>
  </si>
  <si>
    <t>PEG</t>
  </si>
  <si>
    <t>a</t>
  </si>
  <si>
    <t>d</t>
  </si>
  <si>
    <t>b</t>
  </si>
  <si>
    <t>Only I</t>
  </si>
  <si>
    <t>Neither I nor II</t>
  </si>
  <si>
    <t>Only II</t>
  </si>
  <si>
    <t>Bond: G</t>
  </si>
  <si>
    <t>Face value</t>
  </si>
  <si>
    <t>Maturity</t>
  </si>
  <si>
    <t>Coupon</t>
  </si>
  <si>
    <t>ytm</t>
  </si>
  <si>
    <t>t</t>
  </si>
  <si>
    <t>CF</t>
  </si>
  <si>
    <t>PV factor</t>
  </si>
  <si>
    <t>PV of CF</t>
  </si>
  <si>
    <t>PV as % of Price</t>
  </si>
  <si>
    <t>t*Pv as % of price</t>
  </si>
  <si>
    <t>(t^2+t)*PV as a % of Price</t>
  </si>
  <si>
    <t>Macaulay Duration</t>
  </si>
  <si>
    <t>Modified duration</t>
  </si>
  <si>
    <t>annual</t>
  </si>
  <si>
    <t>Convexity</t>
  </si>
  <si>
    <t>annual convexity</t>
  </si>
  <si>
    <t>% Change in Price</t>
  </si>
  <si>
    <t>with convexity adjustment</t>
  </si>
  <si>
    <t>% change in price</t>
  </si>
  <si>
    <t>150 basis points increase</t>
  </si>
  <si>
    <t xml:space="preserve">ZERO COUPON BOND </t>
  </si>
  <si>
    <t>Perpetual bond</t>
  </si>
  <si>
    <t>w1</t>
  </si>
  <si>
    <t>w2</t>
  </si>
  <si>
    <t>w1*3 + (1-w1)*15.28 = 6</t>
  </si>
  <si>
    <t>w1*3 -15.28*w1 +15.28 = 6</t>
  </si>
  <si>
    <t>c</t>
  </si>
  <si>
    <t xml:space="preserve">w1*2 + (1-w1)*17.67 = </t>
  </si>
  <si>
    <t>w1*2 -17.67*w1 +17.67 = 5</t>
  </si>
  <si>
    <t>convexity</t>
  </si>
  <si>
    <t>social bond has lower coupon and higher ttm, so higher interest rate risk for social over green bond (even without calculation)</t>
  </si>
  <si>
    <t>again as social bond has higher interest rate risk it has higher duration and convexity than green bond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</si>
</sst>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%"/>
    <numFmt numFmtId="165" formatCode="0.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9" fontId="0" fillId="0" borderId="0" xfId="0" applyNumberFormat="1"/>
    <xf numFmtId="9" fontId="3" fillId="0" borderId="4" xfId="0" applyNumberFormat="1" applyFont="1" applyBorder="1" applyAlignment="1">
      <alignment horizontal="center" vertical="center"/>
    </xf>
    <xf numFmtId="10" fontId="0" fillId="0" borderId="0" xfId="1" applyNumberFormat="1" applyFont="1"/>
    <xf numFmtId="164" fontId="0" fillId="0" borderId="0" xfId="1" applyNumberFormat="1" applyFont="1"/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/>
    <xf numFmtId="165" fontId="0" fillId="0" borderId="0" xfId="1" applyNumberFormat="1" applyFont="1"/>
    <xf numFmtId="165" fontId="4" fillId="0" borderId="0" xfId="1" applyNumberFormat="1" applyFont="1"/>
    <xf numFmtId="0" fontId="0" fillId="0" borderId="0" xfId="0" applyBorder="1"/>
    <xf numFmtId="0" fontId="5" fillId="0" borderId="0" xfId="0" applyFont="1" applyBorder="1" applyAlignment="1">
      <alignment vertical="center" wrapText="1"/>
    </xf>
    <xf numFmtId="9" fontId="5" fillId="0" borderId="0" xfId="0" applyNumberFormat="1" applyFont="1" applyBorder="1" applyAlignment="1">
      <alignment vertical="center" wrapText="1"/>
    </xf>
    <xf numFmtId="0" fontId="5" fillId="0" borderId="0" xfId="0" applyFont="1"/>
    <xf numFmtId="0" fontId="0" fillId="0" borderId="0" xfId="0" quotePrefix="1"/>
    <xf numFmtId="10" fontId="0" fillId="0" borderId="0" xfId="0" applyNumberFormat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238125</xdr:colOff>
      <xdr:row>5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5724525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E16"/>
  <sheetViews>
    <sheetView tabSelected="1" workbookViewId="0">
      <selection activeCell="F13" sqref="F13"/>
    </sheetView>
  </sheetViews>
  <sheetFormatPr defaultRowHeight="15" x14ac:dyDescent="0.25"/>
  <sheetData>
    <row r="7" spans="3:5" x14ac:dyDescent="0.25">
      <c r="C7" s="13">
        <v>1</v>
      </c>
      <c r="D7" s="13" t="s">
        <v>17</v>
      </c>
    </row>
    <row r="8" spans="3:5" x14ac:dyDescent="0.25">
      <c r="C8" s="13">
        <v>2</v>
      </c>
      <c r="D8" s="13" t="s">
        <v>18</v>
      </c>
    </row>
    <row r="9" spans="3:5" x14ac:dyDescent="0.25">
      <c r="C9" s="13">
        <v>3</v>
      </c>
      <c r="D9" s="13" t="s">
        <v>19</v>
      </c>
    </row>
    <row r="10" spans="3:5" x14ac:dyDescent="0.25">
      <c r="C10" s="13">
        <v>4</v>
      </c>
      <c r="D10" s="13" t="s">
        <v>17</v>
      </c>
    </row>
    <row r="11" spans="3:5" x14ac:dyDescent="0.25">
      <c r="C11" s="13">
        <v>5</v>
      </c>
      <c r="D11" s="13" t="s">
        <v>18</v>
      </c>
    </row>
    <row r="12" spans="3:5" x14ac:dyDescent="0.25">
      <c r="C12" s="13">
        <v>6</v>
      </c>
      <c r="D12" s="13" t="s">
        <v>19</v>
      </c>
    </row>
    <row r="13" spans="3:5" x14ac:dyDescent="0.25">
      <c r="C13" s="13">
        <v>7</v>
      </c>
      <c r="D13" s="13" t="s">
        <v>18</v>
      </c>
    </row>
    <row r="14" spans="3:5" x14ac:dyDescent="0.25">
      <c r="C14" s="13">
        <v>8</v>
      </c>
      <c r="D14" s="13" t="s">
        <v>50</v>
      </c>
    </row>
    <row r="15" spans="3:5" x14ac:dyDescent="0.25">
      <c r="C15" s="13">
        <v>9</v>
      </c>
      <c r="D15" s="13" t="s">
        <v>19</v>
      </c>
    </row>
    <row r="16" spans="3:5" x14ac:dyDescent="0.25">
      <c r="C16" s="13">
        <v>10</v>
      </c>
      <c r="D16" s="13" t="s">
        <v>50</v>
      </c>
      <c r="E16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G12" sqref="G12"/>
    </sheetView>
  </sheetViews>
  <sheetFormatPr defaultRowHeight="15" x14ac:dyDescent="0.25"/>
  <cols>
    <col min="1" max="1" width="19.140625" bestFit="1" customWidth="1"/>
  </cols>
  <sheetData>
    <row r="1" spans="1:10" ht="42.75" x14ac:dyDescent="0.25">
      <c r="A1" s="22" t="s">
        <v>0</v>
      </c>
      <c r="B1" s="22" t="s">
        <v>1</v>
      </c>
      <c r="C1" s="2" t="s">
        <v>2</v>
      </c>
      <c r="D1" s="22" t="s">
        <v>4</v>
      </c>
      <c r="E1" s="1" t="s">
        <v>5</v>
      </c>
    </row>
    <row r="2" spans="1:10" ht="29.25" thickBot="1" x14ac:dyDescent="0.3">
      <c r="A2" s="23"/>
      <c r="B2" s="23"/>
      <c r="C2" s="3" t="s">
        <v>3</v>
      </c>
      <c r="D2" s="23"/>
      <c r="E2" s="4" t="s">
        <v>6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</row>
    <row r="3" spans="1:10" ht="15.75" thickBot="1" x14ac:dyDescent="0.3">
      <c r="A3" s="5" t="s">
        <v>7</v>
      </c>
      <c r="B3" s="6">
        <v>5000</v>
      </c>
      <c r="C3" s="6">
        <v>130</v>
      </c>
      <c r="D3" s="8">
        <v>0.3</v>
      </c>
      <c r="E3" s="6">
        <v>700</v>
      </c>
      <c r="F3">
        <f>C3/E3</f>
        <v>0.18571428571428572</v>
      </c>
      <c r="G3" s="7">
        <f>1-D3</f>
        <v>0.7</v>
      </c>
      <c r="H3" s="10">
        <f>G3*F3</f>
        <v>0.13</v>
      </c>
      <c r="I3">
        <f>B3/C3</f>
        <v>38.46153846153846</v>
      </c>
      <c r="J3">
        <f>I3/(H3*100)</f>
        <v>2.9585798816568047</v>
      </c>
    </row>
    <row r="4" spans="1:10" ht="15.75" thickBot="1" x14ac:dyDescent="0.3">
      <c r="A4" s="5" t="s">
        <v>8</v>
      </c>
      <c r="B4" s="6">
        <v>1500</v>
      </c>
      <c r="C4" s="6">
        <v>40</v>
      </c>
      <c r="D4" s="8">
        <v>0.6</v>
      </c>
      <c r="E4" s="6">
        <v>60</v>
      </c>
      <c r="F4">
        <f t="shared" ref="F4:F7" si="0">C4/E4</f>
        <v>0.66666666666666663</v>
      </c>
      <c r="G4" s="7">
        <f t="shared" ref="G4:G7" si="1">1-D4</f>
        <v>0.4</v>
      </c>
      <c r="H4" s="9">
        <f t="shared" ref="H4:H7" si="2">G4*F4</f>
        <v>0.26666666666666666</v>
      </c>
      <c r="I4">
        <f t="shared" ref="I4:I7" si="3">B4/C4</f>
        <v>37.5</v>
      </c>
      <c r="J4">
        <f>I4/(H4*100)</f>
        <v>1.40625</v>
      </c>
    </row>
    <row r="5" spans="1:10" ht="15.75" thickBot="1" x14ac:dyDescent="0.3">
      <c r="A5" s="5" t="s">
        <v>9</v>
      </c>
      <c r="B5" s="6">
        <v>10000</v>
      </c>
      <c r="C5" s="6">
        <v>400</v>
      </c>
      <c r="D5" s="8">
        <v>0.25</v>
      </c>
      <c r="E5" s="6">
        <v>500</v>
      </c>
      <c r="F5">
        <f>C5/E5</f>
        <v>0.8</v>
      </c>
      <c r="G5" s="7">
        <f>1-D5</f>
        <v>0.75</v>
      </c>
      <c r="H5" s="9">
        <f>G5*F5</f>
        <v>0.60000000000000009</v>
      </c>
      <c r="I5">
        <f t="shared" si="3"/>
        <v>25</v>
      </c>
      <c r="J5">
        <f>I5/(H5*100)</f>
        <v>0.41666666666666663</v>
      </c>
    </row>
    <row r="6" spans="1:10" ht="15.75" thickBot="1" x14ac:dyDescent="0.3">
      <c r="A6" s="5" t="s">
        <v>10</v>
      </c>
      <c r="B6" s="6">
        <v>500</v>
      </c>
      <c r="C6" s="6">
        <v>15</v>
      </c>
      <c r="D6" s="8">
        <v>0.25</v>
      </c>
      <c r="E6" s="6">
        <v>25</v>
      </c>
      <c r="F6">
        <f>C6/E6</f>
        <v>0.6</v>
      </c>
      <c r="G6" s="7">
        <f t="shared" si="1"/>
        <v>0.75</v>
      </c>
      <c r="H6" s="9">
        <f t="shared" si="2"/>
        <v>0.44999999999999996</v>
      </c>
      <c r="I6">
        <f t="shared" si="3"/>
        <v>33.333333333333336</v>
      </c>
      <c r="J6">
        <f>I6/(H6*100)</f>
        <v>0.74074074074074092</v>
      </c>
    </row>
    <row r="7" spans="1:10" ht="15.75" thickBot="1" x14ac:dyDescent="0.3">
      <c r="A7" s="5" t="s">
        <v>11</v>
      </c>
      <c r="B7" s="6">
        <v>7600</v>
      </c>
      <c r="C7" s="6">
        <v>200</v>
      </c>
      <c r="D7" s="8">
        <v>0.4</v>
      </c>
      <c r="E7" s="6">
        <v>55</v>
      </c>
      <c r="F7">
        <f t="shared" si="0"/>
        <v>3.6363636363636362</v>
      </c>
      <c r="G7" s="7">
        <f t="shared" si="1"/>
        <v>0.6</v>
      </c>
      <c r="H7" s="9">
        <f t="shared" si="2"/>
        <v>2.1818181818181817</v>
      </c>
      <c r="I7">
        <f t="shared" si="3"/>
        <v>38</v>
      </c>
      <c r="J7">
        <f>I7/(H7*100)</f>
        <v>0.17416666666666669</v>
      </c>
    </row>
    <row r="9" spans="1:10" x14ac:dyDescent="0.25">
      <c r="E9" s="11">
        <v>1</v>
      </c>
      <c r="F9" t="s">
        <v>17</v>
      </c>
      <c r="G9" t="s">
        <v>20</v>
      </c>
    </row>
    <row r="10" spans="1:10" x14ac:dyDescent="0.25">
      <c r="E10" s="11">
        <v>2</v>
      </c>
      <c r="F10" t="s">
        <v>18</v>
      </c>
      <c r="G10" t="s">
        <v>21</v>
      </c>
    </row>
    <row r="11" spans="1:10" x14ac:dyDescent="0.25">
      <c r="E11" s="11">
        <v>3</v>
      </c>
      <c r="F11" t="s">
        <v>19</v>
      </c>
      <c r="G11" t="s">
        <v>22</v>
      </c>
    </row>
  </sheetData>
  <mergeCells count="3">
    <mergeCell ref="A1:A2"/>
    <mergeCell ref="B1:B2"/>
    <mergeCell ref="D1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D15" sqref="D15"/>
    </sheetView>
  </sheetViews>
  <sheetFormatPr defaultRowHeight="15" x14ac:dyDescent="0.25"/>
  <sheetData>
    <row r="1" spans="1:6" x14ac:dyDescent="0.25">
      <c r="A1" s="16"/>
      <c r="B1" s="16"/>
      <c r="C1" s="16"/>
      <c r="D1" s="16"/>
      <c r="E1" s="16"/>
      <c r="F1" s="16"/>
    </row>
    <row r="2" spans="1:6" x14ac:dyDescent="0.25">
      <c r="A2" s="16"/>
      <c r="B2" s="17"/>
      <c r="C2" s="17"/>
      <c r="D2" s="17"/>
      <c r="E2" s="17"/>
      <c r="F2" s="16"/>
    </row>
    <row r="3" spans="1:6" x14ac:dyDescent="0.25">
      <c r="A3" s="16"/>
      <c r="B3" s="17"/>
      <c r="C3" s="17"/>
      <c r="D3" s="18"/>
      <c r="E3" s="17"/>
      <c r="F3" s="16"/>
    </row>
    <row r="4" spans="1:6" x14ac:dyDescent="0.25">
      <c r="A4" s="16"/>
      <c r="B4" s="16"/>
      <c r="C4" s="16"/>
      <c r="D4" s="16"/>
      <c r="E4" s="16"/>
      <c r="F4" s="16"/>
    </row>
    <row r="6" spans="1:6" x14ac:dyDescent="0.25">
      <c r="C6" s="7"/>
    </row>
    <row r="8" spans="1:6" x14ac:dyDescent="0.25">
      <c r="C8" s="7"/>
    </row>
    <row r="10" spans="1:6" x14ac:dyDescent="0.25">
      <c r="D10">
        <v>4</v>
      </c>
      <c r="E10" t="s">
        <v>17</v>
      </c>
    </row>
    <row r="11" spans="1:6" x14ac:dyDescent="0.25">
      <c r="D11">
        <v>5</v>
      </c>
      <c r="E11" t="s">
        <v>18</v>
      </c>
    </row>
    <row r="12" spans="1:6" x14ac:dyDescent="0.25">
      <c r="D12">
        <v>6</v>
      </c>
      <c r="E12" t="s">
        <v>19</v>
      </c>
    </row>
    <row r="13" spans="1:6" x14ac:dyDescent="0.25">
      <c r="D13">
        <v>7</v>
      </c>
      <c r="E13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32"/>
  <sheetViews>
    <sheetView topLeftCell="A13" workbookViewId="0">
      <selection activeCell="G33" sqref="G33"/>
    </sheetView>
  </sheetViews>
  <sheetFormatPr defaultRowHeight="15" x14ac:dyDescent="0.25"/>
  <sheetData>
    <row r="2" spans="3:9" x14ac:dyDescent="0.25">
      <c r="C2" s="19"/>
    </row>
    <row r="8" spans="3:9" x14ac:dyDescent="0.25">
      <c r="C8" t="s">
        <v>44</v>
      </c>
      <c r="E8">
        <v>3</v>
      </c>
    </row>
    <row r="9" spans="3:9" x14ac:dyDescent="0.25">
      <c r="C9" t="s">
        <v>45</v>
      </c>
      <c r="E9">
        <f>(1+7%)/7%</f>
        <v>15.285714285714285</v>
      </c>
    </row>
    <row r="11" spans="3:9" x14ac:dyDescent="0.25">
      <c r="C11" t="s">
        <v>46</v>
      </c>
      <c r="D11">
        <v>0.5</v>
      </c>
      <c r="E11">
        <f>E8</f>
        <v>3</v>
      </c>
      <c r="G11">
        <f>D18</f>
        <v>0.75589910496338486</v>
      </c>
    </row>
    <row r="12" spans="3:9" x14ac:dyDescent="0.25">
      <c r="C12" t="s">
        <v>47</v>
      </c>
      <c r="D12">
        <f>1-D11</f>
        <v>0.5</v>
      </c>
      <c r="E12">
        <f>E9</f>
        <v>15.285714285714285</v>
      </c>
      <c r="G12">
        <f>1-G11</f>
        <v>0.24410089503661514</v>
      </c>
      <c r="I12" t="s">
        <v>50</v>
      </c>
    </row>
    <row r="14" spans="3:9" x14ac:dyDescent="0.25">
      <c r="D14" t="s">
        <v>48</v>
      </c>
      <c r="G14">
        <f>G11*E11+G12*E12</f>
        <v>5.9989538533069862</v>
      </c>
    </row>
    <row r="15" spans="3:9" x14ac:dyDescent="0.25">
      <c r="D15" s="20" t="s">
        <v>49</v>
      </c>
    </row>
    <row r="17" spans="3:10" x14ac:dyDescent="0.25">
      <c r="D17">
        <f>-15.29+3</f>
        <v>-12.29</v>
      </c>
      <c r="E17">
        <f>6-15.29</f>
        <v>-9.2899999999999991</v>
      </c>
    </row>
    <row r="18" spans="3:10" x14ac:dyDescent="0.25">
      <c r="D18">
        <f>E17/D17</f>
        <v>0.75589910496338486</v>
      </c>
    </row>
    <row r="19" spans="3:10" x14ac:dyDescent="0.25">
      <c r="F19">
        <v>8</v>
      </c>
      <c r="G19" t="s">
        <v>50</v>
      </c>
    </row>
    <row r="21" spans="3:10" x14ac:dyDescent="0.25">
      <c r="C21" t="s">
        <v>44</v>
      </c>
      <c r="E21">
        <v>2</v>
      </c>
    </row>
    <row r="22" spans="3:10" x14ac:dyDescent="0.25">
      <c r="C22" t="s">
        <v>45</v>
      </c>
      <c r="E22">
        <f>(1+6%)/6%</f>
        <v>17.666666666666668</v>
      </c>
      <c r="J22" s="21">
        <f>7%-0.01%*100</f>
        <v>6.0000000000000005E-2</v>
      </c>
    </row>
    <row r="24" spans="3:10" x14ac:dyDescent="0.25">
      <c r="C24" t="s">
        <v>46</v>
      </c>
      <c r="E24">
        <f>E21</f>
        <v>2</v>
      </c>
      <c r="G24">
        <f>D31</f>
        <v>0.80855137204850036</v>
      </c>
    </row>
    <row r="25" spans="3:10" x14ac:dyDescent="0.25">
      <c r="C25" t="s">
        <v>47</v>
      </c>
      <c r="E25">
        <f>E22</f>
        <v>17.666666666666668</v>
      </c>
      <c r="G25">
        <f>1-G24</f>
        <v>0.19144862795149964</v>
      </c>
      <c r="I25" t="s">
        <v>50</v>
      </c>
    </row>
    <row r="27" spans="3:10" x14ac:dyDescent="0.25">
      <c r="D27" t="s">
        <v>51</v>
      </c>
      <c r="G27">
        <f>G24*E24+G25*E25</f>
        <v>4.9993618379068279</v>
      </c>
    </row>
    <row r="28" spans="3:10" x14ac:dyDescent="0.25">
      <c r="D28" s="20" t="s">
        <v>52</v>
      </c>
    </row>
    <row r="30" spans="3:10" x14ac:dyDescent="0.25">
      <c r="D30">
        <f>-17.67+2</f>
        <v>-15.670000000000002</v>
      </c>
      <c r="E30">
        <f>5-17.67</f>
        <v>-12.670000000000002</v>
      </c>
    </row>
    <row r="31" spans="3:10" x14ac:dyDescent="0.25">
      <c r="D31">
        <f>E30/D30</f>
        <v>0.80855137204850036</v>
      </c>
    </row>
    <row r="32" spans="3:10" x14ac:dyDescent="0.25">
      <c r="F32">
        <v>9</v>
      </c>
      <c r="G32" t="s">
        <v>19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opLeftCell="A21" workbookViewId="0">
      <selection activeCell="G40" sqref="G40"/>
    </sheetView>
  </sheetViews>
  <sheetFormatPr defaultRowHeight="15" x14ac:dyDescent="0.25"/>
  <cols>
    <col min="2" max="2" width="17.7109375" bestFit="1" customWidth="1"/>
    <col min="5" max="5" width="15" bestFit="1" customWidth="1"/>
    <col min="6" max="6" width="16.42578125" bestFit="1" customWidth="1"/>
    <col min="7" max="7" width="23.5703125" bestFit="1" customWidth="1"/>
  </cols>
  <sheetData>
    <row r="1" spans="1:7" x14ac:dyDescent="0.25">
      <c r="A1" t="s">
        <v>23</v>
      </c>
    </row>
    <row r="2" spans="1:7" x14ac:dyDescent="0.25">
      <c r="A2" t="s">
        <v>24</v>
      </c>
      <c r="B2">
        <v>1000</v>
      </c>
    </row>
    <row r="3" spans="1:7" x14ac:dyDescent="0.25">
      <c r="A3" t="s">
        <v>25</v>
      </c>
      <c r="B3">
        <v>4</v>
      </c>
      <c r="C3" t="s">
        <v>37</v>
      </c>
    </row>
    <row r="4" spans="1:7" x14ac:dyDescent="0.25">
      <c r="A4" t="s">
        <v>26</v>
      </c>
      <c r="B4" s="7">
        <v>0.08</v>
      </c>
    </row>
    <row r="5" spans="1:7" x14ac:dyDescent="0.25">
      <c r="A5" t="s">
        <v>27</v>
      </c>
      <c r="B5" s="7">
        <v>0.08</v>
      </c>
    </row>
    <row r="6" spans="1:7" x14ac:dyDescent="0.25">
      <c r="A6" s="12" t="s">
        <v>28</v>
      </c>
      <c r="B6" s="12" t="s">
        <v>29</v>
      </c>
      <c r="C6" s="12" t="s">
        <v>30</v>
      </c>
      <c r="D6" s="12" t="s">
        <v>31</v>
      </c>
      <c r="E6" s="12" t="s">
        <v>32</v>
      </c>
      <c r="F6" s="12" t="s">
        <v>33</v>
      </c>
      <c r="G6" s="12" t="s">
        <v>34</v>
      </c>
    </row>
    <row r="7" spans="1:7" x14ac:dyDescent="0.25">
      <c r="A7">
        <v>1</v>
      </c>
      <c r="B7">
        <f>$B$4*$B$2</f>
        <v>80</v>
      </c>
      <c r="C7">
        <f>1/(1+$B$5)^A7</f>
        <v>0.92592592592592582</v>
      </c>
      <c r="D7">
        <f>B7*C7</f>
        <v>74.074074074074062</v>
      </c>
      <c r="E7">
        <f>D7/$D$11</f>
        <v>7.407407407407407E-2</v>
      </c>
      <c r="F7">
        <f>E7*A7</f>
        <v>7.407407407407407E-2</v>
      </c>
      <c r="G7">
        <f>(A7*A7+A7)*E7</f>
        <v>0.14814814814814814</v>
      </c>
    </row>
    <row r="8" spans="1:7" x14ac:dyDescent="0.25">
      <c r="A8">
        <v>2</v>
      </c>
      <c r="B8">
        <f t="shared" ref="B8:B9" si="0">$B$4*$B$2</f>
        <v>80</v>
      </c>
      <c r="C8">
        <f t="shared" ref="C8:C10" si="1">1/(1+$B$5)^A8</f>
        <v>0.85733882030178321</v>
      </c>
      <c r="D8">
        <f t="shared" ref="D8:D10" si="2">B8*C8</f>
        <v>68.587105624142652</v>
      </c>
      <c r="E8">
        <f>D8/$D$11</f>
        <v>6.8587105624142664E-2</v>
      </c>
      <c r="F8">
        <f>E8*A8</f>
        <v>0.13717421124828533</v>
      </c>
      <c r="G8">
        <f>(A8*A8+A8)*E8</f>
        <v>0.41152263374485598</v>
      </c>
    </row>
    <row r="9" spans="1:7" x14ac:dyDescent="0.25">
      <c r="A9">
        <v>3</v>
      </c>
      <c r="B9">
        <f t="shared" si="0"/>
        <v>80</v>
      </c>
      <c r="C9">
        <f t="shared" si="1"/>
        <v>0.79383224102016958</v>
      </c>
      <c r="D9">
        <f t="shared" si="2"/>
        <v>63.506579281613568</v>
      </c>
      <c r="E9">
        <f>D9/$D$11</f>
        <v>6.3506579281613573E-2</v>
      </c>
      <c r="F9">
        <f>E9*A9</f>
        <v>0.19051973784484072</v>
      </c>
      <c r="G9">
        <f>(A9*A9+A9)*E9</f>
        <v>0.76207895137936288</v>
      </c>
    </row>
    <row r="10" spans="1:7" x14ac:dyDescent="0.25">
      <c r="A10">
        <v>4</v>
      </c>
      <c r="B10">
        <f>$B$4*$B$2+B2</f>
        <v>1080</v>
      </c>
      <c r="C10">
        <f t="shared" si="1"/>
        <v>0.73502985279645328</v>
      </c>
      <c r="D10">
        <f t="shared" si="2"/>
        <v>793.83224102016959</v>
      </c>
      <c r="E10">
        <f>D10/$D$11</f>
        <v>0.79383224102016969</v>
      </c>
      <c r="F10">
        <f>E10*A10</f>
        <v>3.1753289640806788</v>
      </c>
      <c r="G10">
        <f>(A10*A10+A10)*E10</f>
        <v>15.876644820403394</v>
      </c>
    </row>
    <row r="11" spans="1:7" x14ac:dyDescent="0.25">
      <c r="D11">
        <f>SUM(D7:D10)</f>
        <v>999.99999999999989</v>
      </c>
      <c r="E11">
        <f>SUM(E7:E10)</f>
        <v>1</v>
      </c>
      <c r="F11">
        <f>SUM(F7:F10)</f>
        <v>3.5770969872478791</v>
      </c>
      <c r="G11">
        <f>SUM(G7:G10)</f>
        <v>17.198394553675762</v>
      </c>
    </row>
    <row r="27" spans="2:7" x14ac:dyDescent="0.25">
      <c r="F27" s="13"/>
      <c r="G27" s="13"/>
    </row>
    <row r="28" spans="2:7" x14ac:dyDescent="0.25">
      <c r="B28" t="s">
        <v>35</v>
      </c>
      <c r="C28">
        <f>F11</f>
        <v>3.5770969872478791</v>
      </c>
      <c r="D28" t="s">
        <v>37</v>
      </c>
    </row>
    <row r="29" spans="2:7" x14ac:dyDescent="0.25">
      <c r="B29" t="s">
        <v>36</v>
      </c>
      <c r="C29" s="13">
        <f>F11/(1+B5)</f>
        <v>3.3121268400443324</v>
      </c>
      <c r="D29" t="s">
        <v>37</v>
      </c>
    </row>
    <row r="30" spans="2:7" x14ac:dyDescent="0.25">
      <c r="B30" t="s">
        <v>38</v>
      </c>
      <c r="C30">
        <f>G11/(1+B5)^2</f>
        <v>14.744851297732991</v>
      </c>
      <c r="D30" t="s">
        <v>39</v>
      </c>
    </row>
    <row r="32" spans="2:7" x14ac:dyDescent="0.25">
      <c r="B32" s="13" t="s">
        <v>43</v>
      </c>
    </row>
    <row r="33" spans="2:7" x14ac:dyDescent="0.25">
      <c r="B33" t="s">
        <v>40</v>
      </c>
      <c r="C33" s="14">
        <f>-C29*(150*0.01%)</f>
        <v>-4.968190260066499E-2</v>
      </c>
    </row>
    <row r="35" spans="2:7" x14ac:dyDescent="0.25">
      <c r="B35" s="13" t="s">
        <v>41</v>
      </c>
      <c r="C35" s="13"/>
    </row>
    <row r="36" spans="2:7" x14ac:dyDescent="0.25">
      <c r="B36" s="13"/>
      <c r="C36" s="13"/>
    </row>
    <row r="37" spans="2:7" x14ac:dyDescent="0.25">
      <c r="B37" s="13" t="s">
        <v>42</v>
      </c>
      <c r="C37" s="15">
        <f>C33+0.5*C30*(150*0.01%*150*0.01%)</f>
        <v>-4.802310682967003E-2</v>
      </c>
      <c r="E37">
        <v>4</v>
      </c>
      <c r="F37" t="s">
        <v>17</v>
      </c>
    </row>
    <row r="38" spans="2:7" x14ac:dyDescent="0.25">
      <c r="E38">
        <v>5</v>
      </c>
      <c r="F38" t="s">
        <v>18</v>
      </c>
      <c r="G38" t="s">
        <v>54</v>
      </c>
    </row>
    <row r="39" spans="2:7" x14ac:dyDescent="0.25">
      <c r="E39">
        <v>6</v>
      </c>
      <c r="F39" t="s">
        <v>19</v>
      </c>
      <c r="G39" t="s">
        <v>55</v>
      </c>
    </row>
    <row r="40" spans="2:7" x14ac:dyDescent="0.25">
      <c r="E40">
        <v>7</v>
      </c>
      <c r="F40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22" workbookViewId="0">
      <selection activeCell="D40" sqref="D40"/>
    </sheetView>
  </sheetViews>
  <sheetFormatPr defaultRowHeight="15" x14ac:dyDescent="0.25"/>
  <sheetData>
    <row r="1" spans="1:7" x14ac:dyDescent="0.25">
      <c r="A1" t="s">
        <v>23</v>
      </c>
    </row>
    <row r="2" spans="1:7" x14ac:dyDescent="0.25">
      <c r="A2" t="s">
        <v>24</v>
      </c>
      <c r="B2">
        <v>1000</v>
      </c>
    </row>
    <row r="3" spans="1:7" x14ac:dyDescent="0.25">
      <c r="A3" t="s">
        <v>25</v>
      </c>
      <c r="B3">
        <v>6</v>
      </c>
      <c r="C3" t="s">
        <v>37</v>
      </c>
    </row>
    <row r="4" spans="1:7" x14ac:dyDescent="0.25">
      <c r="A4" t="s">
        <v>26</v>
      </c>
      <c r="B4" s="7">
        <v>0.06</v>
      </c>
    </row>
    <row r="5" spans="1:7" x14ac:dyDescent="0.25">
      <c r="A5" t="s">
        <v>27</v>
      </c>
      <c r="B5" s="7">
        <v>0.06</v>
      </c>
    </row>
    <row r="6" spans="1:7" x14ac:dyDescent="0.25">
      <c r="A6" s="12" t="s">
        <v>28</v>
      </c>
      <c r="B6" s="12" t="s">
        <v>29</v>
      </c>
      <c r="C6" s="12" t="s">
        <v>30</v>
      </c>
      <c r="D6" s="12" t="s">
        <v>31</v>
      </c>
      <c r="E6" s="12" t="s">
        <v>32</v>
      </c>
      <c r="F6" s="12" t="s">
        <v>33</v>
      </c>
      <c r="G6" s="12" t="s">
        <v>34</v>
      </c>
    </row>
    <row r="7" spans="1:7" x14ac:dyDescent="0.25">
      <c r="A7">
        <v>1</v>
      </c>
      <c r="B7">
        <f>$B$4*$B$2</f>
        <v>60</v>
      </c>
      <c r="C7">
        <f>1/(1+$B$5)^A7</f>
        <v>0.94339622641509424</v>
      </c>
      <c r="D7">
        <f>B7*C7</f>
        <v>56.603773584905653</v>
      </c>
      <c r="E7">
        <f>D7/$D$13</f>
        <v>5.6603773584905676E-2</v>
      </c>
      <c r="F7">
        <f>E7*A7</f>
        <v>5.6603773584905676E-2</v>
      </c>
      <c r="G7">
        <f>(A7*A7+A7)*E7</f>
        <v>0.11320754716981135</v>
      </c>
    </row>
    <row r="8" spans="1:7" x14ac:dyDescent="0.25">
      <c r="A8">
        <v>2</v>
      </c>
      <c r="B8">
        <f t="shared" ref="B8:B11" si="0">$B$4*$B$2</f>
        <v>60</v>
      </c>
      <c r="C8">
        <f t="shared" ref="C8:C12" si="1">1/(1+$B$5)^A8</f>
        <v>0.88999644001423983</v>
      </c>
      <c r="D8">
        <f t="shared" ref="D8:D12" si="2">B8*C8</f>
        <v>53.399786400854389</v>
      </c>
      <c r="E8">
        <f t="shared" ref="E8:E12" si="3">D8/$D$13</f>
        <v>5.339978640085441E-2</v>
      </c>
      <c r="F8">
        <f t="shared" ref="F8:F12" si="4">E8*A8</f>
        <v>0.10679957280170882</v>
      </c>
      <c r="G8">
        <f t="shared" ref="G8:G12" si="5">(A8*A8+A8)*E8</f>
        <v>0.32039871840512646</v>
      </c>
    </row>
    <row r="9" spans="1:7" x14ac:dyDescent="0.25">
      <c r="A9">
        <v>3</v>
      </c>
      <c r="B9">
        <f t="shared" si="0"/>
        <v>60</v>
      </c>
      <c r="C9">
        <f t="shared" si="1"/>
        <v>0.8396192830323016</v>
      </c>
      <c r="D9">
        <f t="shared" si="2"/>
        <v>50.377156981938093</v>
      </c>
      <c r="E9">
        <f t="shared" si="3"/>
        <v>5.0377156981938113E-2</v>
      </c>
      <c r="F9">
        <f t="shared" si="4"/>
        <v>0.15113147094581433</v>
      </c>
      <c r="G9">
        <f t="shared" si="5"/>
        <v>0.60452588378325733</v>
      </c>
    </row>
    <row r="10" spans="1:7" x14ac:dyDescent="0.25">
      <c r="A10">
        <v>4</v>
      </c>
      <c r="B10">
        <f t="shared" si="0"/>
        <v>60</v>
      </c>
      <c r="C10">
        <f t="shared" si="1"/>
        <v>0.79209366323802044</v>
      </c>
      <c r="D10">
        <f t="shared" si="2"/>
        <v>47.525619794281226</v>
      </c>
      <c r="E10">
        <f t="shared" si="3"/>
        <v>4.752561979428125E-2</v>
      </c>
      <c r="F10">
        <f t="shared" si="4"/>
        <v>0.190102479177125</v>
      </c>
      <c r="G10">
        <f t="shared" si="5"/>
        <v>0.95051239588562497</v>
      </c>
    </row>
    <row r="11" spans="1:7" x14ac:dyDescent="0.25">
      <c r="A11">
        <v>5</v>
      </c>
      <c r="B11">
        <f t="shared" si="0"/>
        <v>60</v>
      </c>
      <c r="C11">
        <f t="shared" si="1"/>
        <v>0.74725817286605689</v>
      </c>
      <c r="D11">
        <f t="shared" si="2"/>
        <v>44.835490371963417</v>
      </c>
      <c r="E11">
        <f t="shared" si="3"/>
        <v>4.4835490371963438E-2</v>
      </c>
      <c r="F11">
        <f t="shared" si="4"/>
        <v>0.22417745185981719</v>
      </c>
      <c r="G11">
        <f t="shared" si="5"/>
        <v>1.3450647111589031</v>
      </c>
    </row>
    <row r="12" spans="1:7" x14ac:dyDescent="0.25">
      <c r="A12">
        <v>6</v>
      </c>
      <c r="B12">
        <f>B2+B11</f>
        <v>1060</v>
      </c>
      <c r="C12">
        <f t="shared" si="1"/>
        <v>0.70496054043967626</v>
      </c>
      <c r="D12">
        <f t="shared" si="2"/>
        <v>747.25817286605684</v>
      </c>
      <c r="E12">
        <f t="shared" si="3"/>
        <v>0.74725817286605722</v>
      </c>
      <c r="F12">
        <f t="shared" si="4"/>
        <v>4.4835490371963438</v>
      </c>
      <c r="G12">
        <f t="shared" si="5"/>
        <v>31.384843260374403</v>
      </c>
    </row>
    <row r="13" spans="1:7" x14ac:dyDescent="0.25">
      <c r="D13">
        <f>SUM(D7:D12)</f>
        <v>999.99999999999955</v>
      </c>
      <c r="E13">
        <f>SUM(E7:E12)</f>
        <v>1</v>
      </c>
      <c r="F13">
        <f>SUM(F7:F12)</f>
        <v>5.2123637855657146</v>
      </c>
      <c r="G13">
        <f>SUM(G7:G12)</f>
        <v>34.718552516777123</v>
      </c>
    </row>
    <row r="27" spans="2:7" x14ac:dyDescent="0.25">
      <c r="F27" s="13"/>
      <c r="G27" s="13"/>
    </row>
    <row r="28" spans="2:7" x14ac:dyDescent="0.25">
      <c r="B28" t="s">
        <v>35</v>
      </c>
      <c r="C28">
        <f>F13</f>
        <v>5.2123637855657146</v>
      </c>
      <c r="D28" t="s">
        <v>37</v>
      </c>
    </row>
    <row r="29" spans="2:7" x14ac:dyDescent="0.25">
      <c r="B29" t="s">
        <v>36</v>
      </c>
      <c r="C29" s="13">
        <f>C28/(1+B5)</f>
        <v>4.9173243260053905</v>
      </c>
      <c r="D29" t="s">
        <v>37</v>
      </c>
    </row>
    <row r="30" spans="2:7" x14ac:dyDescent="0.25">
      <c r="B30" t="s">
        <v>38</v>
      </c>
      <c r="C30">
        <f>G13/(1+B5)^2</f>
        <v>30.899388142379067</v>
      </c>
      <c r="D30" t="s">
        <v>39</v>
      </c>
    </row>
    <row r="32" spans="2:7" x14ac:dyDescent="0.25">
      <c r="B32" s="13" t="s">
        <v>43</v>
      </c>
    </row>
    <row r="33" spans="2:3" x14ac:dyDescent="0.25">
      <c r="B33" t="s">
        <v>40</v>
      </c>
      <c r="C33" s="14">
        <f>-C29*(150*0.01%)</f>
        <v>-7.3759864890080865E-2</v>
      </c>
    </row>
    <row r="35" spans="2:3" x14ac:dyDescent="0.25">
      <c r="B35" s="13" t="s">
        <v>41</v>
      </c>
      <c r="C35" s="13"/>
    </row>
    <row r="36" spans="2:3" x14ac:dyDescent="0.25">
      <c r="B36" s="13"/>
      <c r="C36" s="13"/>
    </row>
    <row r="37" spans="2:3" x14ac:dyDescent="0.25">
      <c r="B37" s="13" t="s">
        <v>42</v>
      </c>
      <c r="C37" s="15">
        <f>C33+0.5*C30*(150*0.01%*150*0.01%)</f>
        <v>-7.0283683724063226E-2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answers</vt:lpstr>
      <vt:lpstr>q1-q3</vt:lpstr>
      <vt:lpstr>Q4-Q7</vt:lpstr>
      <vt:lpstr>Q8-Q9</vt:lpstr>
      <vt:lpstr>working 4-6</vt:lpstr>
      <vt:lpstr>working 4-6 contd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2022-12-09T12:46:32Z</dcterms:modified>
</cp:coreProperties>
</file>