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l answers" sheetId="11" r:id="rId1"/>
    <sheet name="Q1_Set1-4" sheetId="1" r:id="rId2"/>
    <sheet name="Q2_Set 1-4" sheetId="2" r:id="rId3"/>
    <sheet name="Q3_Set 1-4" sheetId="3" r:id="rId4"/>
    <sheet name="Q4_Set 1-4" sheetId="4" r:id="rId5"/>
    <sheet name="Q5_Set 1-4" sheetId="5" r:id="rId6"/>
    <sheet name="Q6_Set 1-4" sheetId="6" r:id="rId7"/>
    <sheet name="Q7_Set 1-4" sheetId="7" r:id="rId8"/>
    <sheet name="Q8_Set 1-4" sheetId="8" r:id="rId9"/>
    <sheet name="Q9_Set 1-4" sheetId="9" r:id="rId10"/>
    <sheet name="Q10_Set 1-4" sheetId="10" r:id="rId11"/>
  </sheets>
  <definedNames>
    <definedName name="solver_adj" localSheetId="3" hidden="1">'Q3_Set 1-4'!$E$35:$E$36</definedName>
    <definedName name="solver_adj" localSheetId="6" hidden="1">'Q6_Set 1-4'!$E$54:$E$55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3" hidden="1">1</definedName>
    <definedName name="solver_eng" localSheetId="6" hidden="1">1</definedName>
    <definedName name="solver_est" localSheetId="3" hidden="1">1</definedName>
    <definedName name="solver_est" localSheetId="6" hidden="1">1</definedName>
    <definedName name="solver_itr" localSheetId="3" hidden="1">2147483647</definedName>
    <definedName name="solver_itr" localSheetId="6" hidden="1">2147483647</definedName>
    <definedName name="solver_lhs1" localSheetId="3" hidden="1">'Q3_Set 1-4'!$C$43</definedName>
    <definedName name="solver_lhs1" localSheetId="6" hidden="1">'Q6_Set 1-4'!$C$65</definedName>
    <definedName name="solver_lhs2" localSheetId="6" hidden="1">'Q6_Set 1-4'!$E$54:$E$55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3" hidden="1">1</definedName>
    <definedName name="solver_neg" localSheetId="6" hidden="1">1</definedName>
    <definedName name="solver_nod" localSheetId="3" hidden="1">2147483647</definedName>
    <definedName name="solver_nod" localSheetId="6" hidden="1">2147483647</definedName>
    <definedName name="solver_num" localSheetId="3" hidden="1">1</definedName>
    <definedName name="solver_num" localSheetId="6" hidden="1">2</definedName>
    <definedName name="solver_nwt" localSheetId="3" hidden="1">1</definedName>
    <definedName name="solver_nwt" localSheetId="6" hidden="1">1</definedName>
    <definedName name="solver_opt" localSheetId="3" hidden="1">'Q3_Set 1-4'!$C$41</definedName>
    <definedName name="solver_opt" localSheetId="6" hidden="1">'Q6_Set 1-4'!$C$63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2" localSheetId="6" hidden="1">3</definedName>
    <definedName name="solver_rhs1" localSheetId="3" hidden="1">1</definedName>
    <definedName name="solver_rhs1" localSheetId="6" hidden="1">1</definedName>
    <definedName name="solver_rhs2" localSheetId="6" hidden="1">0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3" hidden="1">3</definedName>
    <definedName name="solver_typ" localSheetId="6" hidden="1">2</definedName>
    <definedName name="solver_val" localSheetId="3" hidden="1">0.06</definedName>
    <definedName name="solver_val" localSheetId="6" hidden="1">0</definedName>
    <definedName name="solver_ver" localSheetId="3" hidden="1">3</definedName>
    <definedName name="solver_ver" localSheetId="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9" l="1"/>
  <c r="J21" i="9"/>
  <c r="J17" i="9"/>
  <c r="J18" i="9" s="1"/>
  <c r="J14" i="9"/>
  <c r="J13" i="9" a="1"/>
  <c r="J13" i="9" s="1"/>
  <c r="J12" i="9"/>
  <c r="N11" i="9"/>
  <c r="M12" i="9"/>
  <c r="N12" i="9"/>
  <c r="M11" i="9"/>
  <c r="I33" i="8" l="1"/>
  <c r="I27" i="8"/>
  <c r="I21" i="8"/>
  <c r="I15" i="8"/>
  <c r="C65" i="6" l="1" a="1"/>
  <c r="C65" i="6" s="1"/>
  <c r="H59" i="6"/>
  <c r="G59" i="6"/>
  <c r="C59" i="6"/>
  <c r="C60" i="6" s="1"/>
  <c r="H58" i="6"/>
  <c r="C62" i="6" s="1" a="1"/>
  <c r="C62" i="6" s="1"/>
  <c r="C63" i="6" s="1" a="1"/>
  <c r="C63" i="6" s="1"/>
  <c r="G58" i="6"/>
  <c r="C48" i="6" a="1"/>
  <c r="C48" i="6" s="1"/>
  <c r="H42" i="6"/>
  <c r="G42" i="6"/>
  <c r="C42" i="6"/>
  <c r="C43" i="6" s="1"/>
  <c r="H41" i="6"/>
  <c r="C45" i="6" s="1" a="1"/>
  <c r="C45" i="6" s="1"/>
  <c r="C46" i="6" s="1" a="1"/>
  <c r="C46" i="6" s="1"/>
  <c r="G41" i="6"/>
  <c r="C31" i="6" a="1"/>
  <c r="C31" i="6" s="1"/>
  <c r="C28" i="6" a="1"/>
  <c r="C28" i="6" s="1"/>
  <c r="C29" i="6" s="1" a="1"/>
  <c r="C29" i="6" s="1"/>
  <c r="H25" i="6"/>
  <c r="G25" i="6"/>
  <c r="C25" i="6"/>
  <c r="C26" i="6" s="1"/>
  <c r="H24" i="6"/>
  <c r="G24" i="6"/>
  <c r="C14" i="6" a="1"/>
  <c r="C14" i="6" s="1"/>
  <c r="C12" i="6" a="1"/>
  <c r="C11" i="6" a="1"/>
  <c r="C11" i="6" s="1"/>
  <c r="H7" i="6"/>
  <c r="G8" i="6"/>
  <c r="H8" i="6"/>
  <c r="G7" i="6"/>
  <c r="C9" i="6"/>
  <c r="C8" i="6"/>
  <c r="C9" i="5" a="1"/>
  <c r="C9" i="5" s="1"/>
  <c r="C8" i="5" a="1"/>
  <c r="C8" i="5" s="1"/>
  <c r="H7" i="5"/>
  <c r="G8" i="5"/>
  <c r="H8" i="5"/>
  <c r="G7" i="5"/>
  <c r="C7" i="5"/>
  <c r="G3" i="5"/>
  <c r="F4" i="5"/>
  <c r="F3" i="5"/>
  <c r="G4" i="5"/>
  <c r="C40" i="4"/>
  <c r="C39" i="4"/>
  <c r="C42" i="4" s="1"/>
  <c r="C38" i="4"/>
  <c r="C37" i="4"/>
  <c r="C32" i="4"/>
  <c r="C29" i="4"/>
  <c r="C28" i="4"/>
  <c r="C27" i="4"/>
  <c r="C21" i="4"/>
  <c r="C16" i="4"/>
  <c r="C18" i="4"/>
  <c r="C17" i="4"/>
  <c r="C9" i="4"/>
  <c r="C5" i="4"/>
  <c r="C7" i="4"/>
  <c r="C6" i="4"/>
  <c r="C4" i="4"/>
  <c r="C62" i="3" a="1"/>
  <c r="C62" i="3"/>
  <c r="E52" i="3"/>
  <c r="C59" i="3" a="1"/>
  <c r="C59" i="3" s="1"/>
  <c r="H56" i="3"/>
  <c r="G56" i="3"/>
  <c r="H55" i="3"/>
  <c r="G55" i="3"/>
  <c r="C56" i="3" s="1" a="1"/>
  <c r="C56" i="3" s="1"/>
  <c r="C57" i="3" s="1" a="1"/>
  <c r="C57" i="3" s="1"/>
  <c r="C46" i="3" a="1"/>
  <c r="C46" i="3" s="1"/>
  <c r="C43" i="3" a="1"/>
  <c r="C43" i="3" s="1"/>
  <c r="H40" i="3"/>
  <c r="G40" i="3"/>
  <c r="H39" i="3"/>
  <c r="G39" i="3"/>
  <c r="C40" i="3" s="1" a="1"/>
  <c r="C40" i="3" s="1"/>
  <c r="C41" i="3" s="1" a="1"/>
  <c r="C41" i="3" s="1"/>
  <c r="C30" i="3" a="1"/>
  <c r="C30" i="3" s="1"/>
  <c r="C25" i="3" a="1"/>
  <c r="H23" i="3"/>
  <c r="G24" i="3" s="1"/>
  <c r="C24" i="3" s="1" a="1"/>
  <c r="C24" i="3" s="1"/>
  <c r="H24" i="3"/>
  <c r="G23" i="3"/>
  <c r="C27" i="3" a="1"/>
  <c r="C27" i="3" s="1"/>
  <c r="C7" i="3" a="1"/>
  <c r="C7" i="3" s="1"/>
  <c r="C8" i="3" s="1"/>
  <c r="C13" i="3" a="1"/>
  <c r="C13" i="3" s="1"/>
  <c r="C10" i="3" a="1"/>
  <c r="C10" i="3" s="1"/>
  <c r="G7" i="3"/>
  <c r="H6" i="3"/>
  <c r="H7" i="3"/>
  <c r="G6" i="3"/>
  <c r="C35" i="1"/>
  <c r="C36" i="1" s="1"/>
  <c r="C28" i="1"/>
  <c r="C27" i="1"/>
  <c r="C17" i="1"/>
  <c r="C18" i="1" s="1"/>
  <c r="C7" i="1"/>
  <c r="C6" i="1"/>
  <c r="C12" i="6" l="1"/>
  <c r="C30" i="4"/>
  <c r="C19" i="4"/>
  <c r="C25" i="3"/>
</calcChain>
</file>

<file path=xl/sharedStrings.xml><?xml version="1.0" encoding="utf-8"?>
<sst xmlns="http://schemas.openxmlformats.org/spreadsheetml/2006/main" count="365" uniqueCount="80">
  <si>
    <t>covariance</t>
  </si>
  <si>
    <t>Stock</t>
  </si>
  <si>
    <t>Expected Return</t>
  </si>
  <si>
    <t>Standard Deviation</t>
  </si>
  <si>
    <t>A</t>
  </si>
  <si>
    <t>B</t>
  </si>
  <si>
    <t>Set 1</t>
  </si>
  <si>
    <t>correlation</t>
  </si>
  <si>
    <t>So minimum risk portfolio is 100% in Stock A (minimum standard deviation asset)</t>
  </si>
  <si>
    <t>Answer is a</t>
  </si>
  <si>
    <t>Set 2</t>
  </si>
  <si>
    <t>Set I</t>
  </si>
  <si>
    <t>Set II</t>
  </si>
  <si>
    <t>Set III</t>
  </si>
  <si>
    <t>Set IV</t>
  </si>
  <si>
    <t>a</t>
  </si>
  <si>
    <t>b</t>
  </si>
  <si>
    <t>So minimum risk portfolio is 100% in Stock B (minimum standard deviation asset)</t>
  </si>
  <si>
    <t>Answer is b</t>
  </si>
  <si>
    <t>Set 3</t>
  </si>
  <si>
    <t>Answer is A</t>
  </si>
  <si>
    <t>So minimum risk portfolio is 100% in Stock B(minimum standard deviation asset)</t>
  </si>
  <si>
    <t>c</t>
  </si>
  <si>
    <t>CORREL</t>
  </si>
  <si>
    <t>var-cov</t>
  </si>
  <si>
    <t>Variance</t>
  </si>
  <si>
    <t>standard deviation</t>
  </si>
  <si>
    <t>sum of weights</t>
  </si>
  <si>
    <t>E xpected return</t>
  </si>
  <si>
    <t>Answer</t>
  </si>
  <si>
    <t>d</t>
  </si>
  <si>
    <t>C</t>
  </si>
  <si>
    <t>D</t>
  </si>
  <si>
    <t>RHO</t>
  </si>
  <si>
    <t>W1</t>
  </si>
  <si>
    <t>W2</t>
  </si>
  <si>
    <t>Rf</t>
  </si>
  <si>
    <t>Answer is d</t>
  </si>
  <si>
    <t>correl</t>
  </si>
  <si>
    <t>Answer is c</t>
  </si>
  <si>
    <t>return</t>
  </si>
  <si>
    <t>stdev</t>
  </si>
  <si>
    <t>price per share</t>
  </si>
  <si>
    <t>amount invested</t>
  </si>
  <si>
    <t>w</t>
  </si>
  <si>
    <t>Expected return</t>
  </si>
  <si>
    <t>variance</t>
  </si>
  <si>
    <t>all sets</t>
  </si>
  <si>
    <t>S</t>
  </si>
  <si>
    <t>VARIANCE</t>
  </si>
  <si>
    <t>STDEV</t>
  </si>
  <si>
    <t>SUM OF WEIGHTS</t>
  </si>
  <si>
    <t>Neither I nor II are correct</t>
  </si>
  <si>
    <t>for all sets</t>
  </si>
  <si>
    <t>Maximize utility w.r.t wx</t>
  </si>
  <si>
    <t>Assets</t>
  </si>
  <si>
    <t>Standard deviation of returns</t>
  </si>
  <si>
    <t>Stock fund</t>
  </si>
  <si>
    <t>Risk free rate</t>
  </si>
  <si>
    <t>wx</t>
  </si>
  <si>
    <t>Bond fund</t>
  </si>
  <si>
    <t>Sharpe ratio maximization gives</t>
  </si>
  <si>
    <t>Return</t>
  </si>
  <si>
    <t>Risk</t>
  </si>
  <si>
    <t>E(r) of tangent portfolio</t>
  </si>
  <si>
    <t>VARIANCEof tangent portfolio</t>
  </si>
  <si>
    <t>RISK OF TANGENT PORTFOLIO</t>
  </si>
  <si>
    <t>(E(R OF TANGENT PORTFOLIO)-RF)/(A*VARIANCE OF TANGENT PORTFOLIO)</t>
  </si>
  <si>
    <t>Maximizing Utility W=</t>
  </si>
  <si>
    <t>W IN TANGENT PORTFOLIO</t>
  </si>
  <si>
    <t>1-W IN CASH</t>
  </si>
  <si>
    <t>A=</t>
  </si>
  <si>
    <t>SET II</t>
  </si>
  <si>
    <t>Set I &amp; Set III</t>
  </si>
  <si>
    <t>SET II &amp; Set IV</t>
  </si>
  <si>
    <t>*D option answer 20.37% we are considering that</t>
  </si>
  <si>
    <t>SET I</t>
  </si>
  <si>
    <t>SET III</t>
  </si>
  <si>
    <t>SET IV</t>
  </si>
  <si>
    <t>EXPECTED RETURN OF A OF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</si>
</sst>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%"/>
    <numFmt numFmtId="165" formatCode="0.0000%"/>
    <numFmt numFmtId="166" formatCode="0.00000%"/>
    <numFmt numFmtId="167" formatCode="0.0000"/>
    <numFmt numFmtId="168" formatCode="0.00000"/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9" fontId="0" fillId="0" borderId="0" xfId="0" applyNumberFormat="1"/>
    <xf numFmtId="9" fontId="3" fillId="0" borderId="4" xfId="0" applyNumberFormat="1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left" vertical="center"/>
    </xf>
    <xf numFmtId="10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5" fontId="0" fillId="0" borderId="0" xfId="1" applyNumberFormat="1" applyFont="1"/>
    <xf numFmtId="169" fontId="0" fillId="0" borderId="0" xfId="1" applyNumberFormat="1" applyFont="1"/>
    <xf numFmtId="16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9" fontId="0" fillId="0" borderId="4" xfId="0" applyNumberForma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0" xfId="0" applyFill="1" applyBorder="1" applyAlignment="1">
      <alignment horizontal="justify" vertical="center" wrapText="1"/>
    </xf>
    <xf numFmtId="10" fontId="2" fillId="0" borderId="0" xfId="1" applyNumberFormat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238125</xdr:colOff>
      <xdr:row>7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7245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125320</xdr:rowOff>
    </xdr:from>
    <xdr:to>
      <xdr:col>11</xdr:col>
      <xdr:colOff>352424</xdr:colOff>
      <xdr:row>9</xdr:row>
      <xdr:rowOff>66673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15820"/>
          <a:ext cx="5648324" cy="1465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3"/>
  <sheetViews>
    <sheetView workbookViewId="0">
      <selection activeCell="G3" sqref="G3"/>
    </sheetView>
  </sheetViews>
  <sheetFormatPr defaultRowHeight="15" x14ac:dyDescent="0.25"/>
  <cols>
    <col min="5" max="5" width="28" bestFit="1" customWidth="1"/>
  </cols>
  <sheetData>
    <row r="2" spans="5:9" x14ac:dyDescent="0.25">
      <c r="E2" t="s">
        <v>79</v>
      </c>
      <c r="F2" s="4">
        <v>0.2</v>
      </c>
      <c r="G2" s="4">
        <v>0.27</v>
      </c>
      <c r="H2" s="4">
        <v>0.18</v>
      </c>
      <c r="I2" s="4">
        <v>0.25</v>
      </c>
    </row>
    <row r="3" spans="5:9" x14ac:dyDescent="0.25">
      <c r="E3" s="20"/>
      <c r="F3" s="20" t="s">
        <v>11</v>
      </c>
      <c r="G3" s="20" t="s">
        <v>12</v>
      </c>
      <c r="H3" s="20" t="s">
        <v>13</v>
      </c>
      <c r="I3" s="20" t="s">
        <v>14</v>
      </c>
    </row>
    <row r="4" spans="5:9" x14ac:dyDescent="0.25">
      <c r="E4" s="20">
        <v>1</v>
      </c>
      <c r="F4" s="20" t="s">
        <v>15</v>
      </c>
      <c r="G4" s="20" t="s">
        <v>16</v>
      </c>
      <c r="H4" s="20" t="s">
        <v>15</v>
      </c>
      <c r="I4" s="20" t="s">
        <v>16</v>
      </c>
    </row>
    <row r="5" spans="5:9" x14ac:dyDescent="0.25">
      <c r="E5" s="20">
        <v>2</v>
      </c>
      <c r="F5" s="20" t="s">
        <v>22</v>
      </c>
      <c r="G5" s="20" t="s">
        <v>16</v>
      </c>
      <c r="H5" s="20" t="s">
        <v>22</v>
      </c>
      <c r="I5" s="20" t="s">
        <v>15</v>
      </c>
    </row>
    <row r="6" spans="5:9" x14ac:dyDescent="0.25">
      <c r="E6" s="20">
        <v>3</v>
      </c>
      <c r="F6" s="20" t="s">
        <v>30</v>
      </c>
      <c r="G6" s="20" t="s">
        <v>31</v>
      </c>
      <c r="H6" s="20" t="s">
        <v>15</v>
      </c>
      <c r="I6" s="20" t="s">
        <v>16</v>
      </c>
    </row>
    <row r="7" spans="5:9" x14ac:dyDescent="0.25">
      <c r="E7" s="20">
        <v>4</v>
      </c>
      <c r="F7" s="20" t="s">
        <v>16</v>
      </c>
      <c r="G7" s="20" t="s">
        <v>15</v>
      </c>
      <c r="H7" s="20" t="s">
        <v>30</v>
      </c>
      <c r="I7" s="20" t="s">
        <v>22</v>
      </c>
    </row>
    <row r="8" spans="5:9" x14ac:dyDescent="0.25">
      <c r="E8" s="20">
        <v>5</v>
      </c>
      <c r="F8" s="20" t="s">
        <v>16</v>
      </c>
      <c r="G8" s="20" t="s">
        <v>16</v>
      </c>
      <c r="H8" s="20" t="s">
        <v>16</v>
      </c>
      <c r="I8" s="20" t="s">
        <v>16</v>
      </c>
    </row>
    <row r="9" spans="5:9" x14ac:dyDescent="0.25">
      <c r="E9" s="20">
        <v>6</v>
      </c>
      <c r="F9" s="20" t="s">
        <v>30</v>
      </c>
      <c r="G9" s="20" t="s">
        <v>16</v>
      </c>
      <c r="H9" s="20" t="s">
        <v>15</v>
      </c>
      <c r="I9" s="20" t="s">
        <v>22</v>
      </c>
    </row>
    <row r="10" spans="5:9" x14ac:dyDescent="0.25">
      <c r="E10" s="20">
        <v>7</v>
      </c>
      <c r="F10" s="20" t="s">
        <v>30</v>
      </c>
      <c r="G10" s="20" t="s">
        <v>30</v>
      </c>
      <c r="H10" s="20" t="s">
        <v>30</v>
      </c>
      <c r="I10" s="20" t="s">
        <v>30</v>
      </c>
    </row>
    <row r="11" spans="5:9" x14ac:dyDescent="0.25">
      <c r="E11" s="20">
        <v>8</v>
      </c>
      <c r="F11" s="20" t="s">
        <v>15</v>
      </c>
      <c r="G11" s="20" t="s">
        <v>16</v>
      </c>
      <c r="H11" s="20" t="s">
        <v>22</v>
      </c>
      <c r="I11" s="20" t="s">
        <v>30</v>
      </c>
    </row>
    <row r="12" spans="5:9" x14ac:dyDescent="0.25">
      <c r="E12" s="20">
        <v>9</v>
      </c>
      <c r="F12" s="20" t="s">
        <v>22</v>
      </c>
      <c r="G12" s="20" t="s">
        <v>30</v>
      </c>
      <c r="H12" s="20" t="s">
        <v>22</v>
      </c>
      <c r="I12" s="20" t="s">
        <v>30</v>
      </c>
    </row>
    <row r="13" spans="5:9" x14ac:dyDescent="0.25">
      <c r="E13" s="20">
        <v>10</v>
      </c>
      <c r="F13" s="20" t="s">
        <v>15</v>
      </c>
      <c r="G13" s="20" t="s">
        <v>15</v>
      </c>
      <c r="H13" s="20" t="s">
        <v>16</v>
      </c>
      <c r="I13" s="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J1" sqref="J1"/>
    </sheetView>
  </sheetViews>
  <sheetFormatPr defaultRowHeight="15" x14ac:dyDescent="0.25"/>
  <cols>
    <col min="2" max="2" width="8.28515625" bestFit="1" customWidth="1"/>
  </cols>
  <sheetData>
    <row r="1" spans="1:14" ht="15.75" thickBot="1" x14ac:dyDescent="0.3"/>
    <row r="2" spans="1:14" ht="32.25" thickBot="1" x14ac:dyDescent="0.3">
      <c r="A2" t="s">
        <v>6</v>
      </c>
      <c r="B2" s="1" t="s">
        <v>1</v>
      </c>
      <c r="C2" s="2" t="s">
        <v>2</v>
      </c>
      <c r="D2" s="2" t="s">
        <v>3</v>
      </c>
    </row>
    <row r="3" spans="1:14" ht="16.5" thickBot="1" x14ac:dyDescent="0.3">
      <c r="B3" s="3" t="s">
        <v>4</v>
      </c>
      <c r="C3" s="5">
        <v>0.2</v>
      </c>
      <c r="D3" s="5">
        <v>0.12</v>
      </c>
    </row>
    <row r="4" spans="1:14" ht="16.5" thickBot="1" x14ac:dyDescent="0.3">
      <c r="B4" s="3" t="s">
        <v>5</v>
      </c>
      <c r="C4" s="5">
        <v>0.27</v>
      </c>
      <c r="D4" s="5">
        <v>0.2</v>
      </c>
    </row>
    <row r="6" spans="1:14" ht="31.5" x14ac:dyDescent="0.25">
      <c r="B6" s="6" t="s">
        <v>0</v>
      </c>
      <c r="C6" s="9">
        <f>D3*D4</f>
        <v>2.4E-2</v>
      </c>
      <c r="E6" s="10"/>
    </row>
    <row r="7" spans="1:14" ht="31.5" x14ac:dyDescent="0.25">
      <c r="B7" s="6" t="s">
        <v>7</v>
      </c>
      <c r="C7" s="12">
        <f>C6/(D3*D4)</f>
        <v>1</v>
      </c>
      <c r="K7" t="s">
        <v>11</v>
      </c>
      <c r="L7" t="s">
        <v>12</v>
      </c>
      <c r="M7" t="s">
        <v>13</v>
      </c>
      <c r="N7" t="s">
        <v>14</v>
      </c>
    </row>
    <row r="8" spans="1:14" x14ac:dyDescent="0.25">
      <c r="J8">
        <v>1</v>
      </c>
      <c r="K8" t="s">
        <v>15</v>
      </c>
      <c r="L8" t="s">
        <v>16</v>
      </c>
      <c r="M8" t="s">
        <v>15</v>
      </c>
      <c r="N8" t="s">
        <v>16</v>
      </c>
    </row>
    <row r="9" spans="1:14" ht="15.75" x14ac:dyDescent="0.25">
      <c r="B9" s="13" t="s">
        <v>8</v>
      </c>
    </row>
    <row r="10" spans="1:14" x14ac:dyDescent="0.25">
      <c r="B10" t="s">
        <v>9</v>
      </c>
    </row>
    <row r="12" spans="1:14" ht="15.75" thickBot="1" x14ac:dyDescent="0.3"/>
    <row r="13" spans="1:14" ht="32.25" thickBot="1" x14ac:dyDescent="0.3">
      <c r="A13" t="s">
        <v>10</v>
      </c>
      <c r="B13" s="1" t="s">
        <v>1</v>
      </c>
      <c r="C13" s="2" t="s">
        <v>2</v>
      </c>
      <c r="D13" s="2" t="s">
        <v>3</v>
      </c>
    </row>
    <row r="14" spans="1:14" ht="16.5" thickBot="1" x14ac:dyDescent="0.3">
      <c r="B14" s="3" t="s">
        <v>4</v>
      </c>
      <c r="C14" s="5">
        <v>0.27</v>
      </c>
      <c r="D14" s="5">
        <v>0.2</v>
      </c>
    </row>
    <row r="15" spans="1:14" ht="16.5" thickBot="1" x14ac:dyDescent="0.3">
      <c r="B15" s="3" t="s">
        <v>5</v>
      </c>
      <c r="C15" s="5">
        <v>0.2</v>
      </c>
      <c r="D15" s="5">
        <v>0.12</v>
      </c>
    </row>
    <row r="17" spans="1:5" ht="31.5" x14ac:dyDescent="0.25">
      <c r="B17" s="6" t="s">
        <v>0</v>
      </c>
      <c r="C17" s="9">
        <f>D14*D15</f>
        <v>2.4E-2</v>
      </c>
      <c r="E17" s="10"/>
    </row>
    <row r="18" spans="1:5" ht="31.5" x14ac:dyDescent="0.25">
      <c r="B18" s="6" t="s">
        <v>7</v>
      </c>
      <c r="C18" s="12">
        <f>C17/(D14*D15)</f>
        <v>1</v>
      </c>
    </row>
    <row r="20" spans="1:5" ht="15.75" x14ac:dyDescent="0.25">
      <c r="B20" s="13" t="s">
        <v>17</v>
      </c>
    </row>
    <row r="21" spans="1:5" x14ac:dyDescent="0.25">
      <c r="B21" t="s">
        <v>18</v>
      </c>
    </row>
    <row r="22" spans="1:5" ht="15.75" thickBot="1" x14ac:dyDescent="0.3"/>
    <row r="23" spans="1:5" ht="32.25" thickBot="1" x14ac:dyDescent="0.3">
      <c r="A23" t="s">
        <v>19</v>
      </c>
      <c r="B23" s="1" t="s">
        <v>1</v>
      </c>
      <c r="C23" s="2" t="s">
        <v>2</v>
      </c>
      <c r="D23" s="2" t="s">
        <v>3</v>
      </c>
    </row>
    <row r="24" spans="1:5" ht="16.5" thickBot="1" x14ac:dyDescent="0.3">
      <c r="B24" s="3" t="s">
        <v>4</v>
      </c>
      <c r="C24" s="5">
        <v>0.18</v>
      </c>
      <c r="D24" s="5">
        <v>0.14000000000000001</v>
      </c>
    </row>
    <row r="25" spans="1:5" ht="16.5" thickBot="1" x14ac:dyDescent="0.3">
      <c r="B25" s="3" t="s">
        <v>5</v>
      </c>
      <c r="C25" s="5">
        <v>0.25</v>
      </c>
      <c r="D25" s="5">
        <v>0.2</v>
      </c>
    </row>
    <row r="27" spans="1:5" ht="31.5" x14ac:dyDescent="0.25">
      <c r="B27" s="6" t="s">
        <v>0</v>
      </c>
      <c r="C27" s="8">
        <f>D24*D25</f>
        <v>2.8000000000000004E-2</v>
      </c>
    </row>
    <row r="28" spans="1:5" ht="31.5" x14ac:dyDescent="0.25">
      <c r="B28" s="6" t="s">
        <v>7</v>
      </c>
      <c r="C28" s="12">
        <f>C27/(D24*D25)</f>
        <v>1</v>
      </c>
    </row>
    <row r="29" spans="1:5" ht="15.75" x14ac:dyDescent="0.25">
      <c r="B29" s="13" t="s">
        <v>8</v>
      </c>
    </row>
    <row r="30" spans="1:5" ht="15.75" thickBot="1" x14ac:dyDescent="0.3">
      <c r="B30" t="s">
        <v>20</v>
      </c>
    </row>
    <row r="31" spans="1:5" ht="32.25" thickBot="1" x14ac:dyDescent="0.3">
      <c r="B31" s="1" t="s">
        <v>1</v>
      </c>
      <c r="C31" s="2" t="s">
        <v>2</v>
      </c>
      <c r="D31" s="2" t="s">
        <v>3</v>
      </c>
    </row>
    <row r="32" spans="1:5" ht="16.5" thickBot="1" x14ac:dyDescent="0.3">
      <c r="B32" s="3" t="s">
        <v>4</v>
      </c>
      <c r="C32" s="5">
        <v>0.25</v>
      </c>
      <c r="D32" s="5">
        <v>0.2</v>
      </c>
    </row>
    <row r="33" spans="2:4" ht="16.5" thickBot="1" x14ac:dyDescent="0.3">
      <c r="B33" s="3" t="s">
        <v>5</v>
      </c>
      <c r="C33" s="5">
        <v>0.18</v>
      </c>
      <c r="D33" s="5">
        <v>0.14000000000000001</v>
      </c>
    </row>
    <row r="35" spans="2:4" ht="31.5" x14ac:dyDescent="0.25">
      <c r="B35" s="6" t="s">
        <v>0</v>
      </c>
      <c r="C35" s="8">
        <f>D32*D33</f>
        <v>2.8000000000000004E-2</v>
      </c>
    </row>
    <row r="36" spans="2:4" ht="31.5" x14ac:dyDescent="0.25">
      <c r="B36" s="6" t="s">
        <v>7</v>
      </c>
      <c r="C36" s="12">
        <f>C35/(D32*D33)</f>
        <v>1</v>
      </c>
    </row>
    <row r="37" spans="2:4" ht="15.75" x14ac:dyDescent="0.25">
      <c r="B37" s="13" t="s">
        <v>21</v>
      </c>
    </row>
    <row r="38" spans="2:4" x14ac:dyDescent="0.25">
      <c r="B3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A3" sqref="A3:E3"/>
    </sheetView>
  </sheetViews>
  <sheetFormatPr defaultRowHeight="15" x14ac:dyDescent="0.25"/>
  <sheetData>
    <row r="2" spans="1:5" x14ac:dyDescent="0.25"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>
        <v>2</v>
      </c>
      <c r="B3" t="s">
        <v>22</v>
      </c>
      <c r="C3" t="s">
        <v>16</v>
      </c>
      <c r="D3" t="s">
        <v>22</v>
      </c>
      <c r="E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B1" workbookViewId="0">
      <selection activeCell="B1" sqref="B1"/>
    </sheetView>
  </sheetViews>
  <sheetFormatPr defaultRowHeight="15" x14ac:dyDescent="0.25"/>
  <cols>
    <col min="2" max="2" width="17.85546875" bestFit="1" customWidth="1"/>
    <col min="3" max="3" width="9.5703125" bestFit="1" customWidth="1"/>
    <col min="5" max="5" width="10.140625" bestFit="1" customWidth="1"/>
    <col min="7" max="8" width="9.85546875" bestFit="1" customWidth="1"/>
  </cols>
  <sheetData>
    <row r="1" spans="1:13" x14ac:dyDescent="0.25">
      <c r="B1" s="20" t="s">
        <v>11</v>
      </c>
    </row>
    <row r="2" spans="1:13" x14ac:dyDescent="0.25">
      <c r="A2" t="s">
        <v>11</v>
      </c>
      <c r="B2" t="s">
        <v>4</v>
      </c>
      <c r="C2" s="4">
        <v>0.04</v>
      </c>
      <c r="D2" s="4">
        <v>0.04</v>
      </c>
      <c r="E2" s="8">
        <v>0.11251923126818839</v>
      </c>
      <c r="F2" s="7">
        <v>1</v>
      </c>
    </row>
    <row r="3" spans="1:13" x14ac:dyDescent="0.25">
      <c r="B3" t="s">
        <v>5</v>
      </c>
      <c r="C3" s="4">
        <v>0.1</v>
      </c>
      <c r="D3" s="4">
        <v>7.0000000000000007E-2</v>
      </c>
      <c r="E3" s="17">
        <v>0.88748076873175386</v>
      </c>
      <c r="F3" s="7">
        <v>1</v>
      </c>
    </row>
    <row r="5" spans="1:13" x14ac:dyDescent="0.25">
      <c r="B5" t="s">
        <v>23</v>
      </c>
      <c r="C5">
        <v>-0.5</v>
      </c>
      <c r="G5" t="s">
        <v>24</v>
      </c>
    </row>
    <row r="6" spans="1:13" x14ac:dyDescent="0.25">
      <c r="G6" s="9">
        <f>D2*D2</f>
        <v>1.6000000000000001E-3</v>
      </c>
      <c r="H6" s="9">
        <f>C5*D3*D2</f>
        <v>-1.4000000000000002E-3</v>
      </c>
    </row>
    <row r="7" spans="1:13" x14ac:dyDescent="0.25">
      <c r="B7" t="s">
        <v>25</v>
      </c>
      <c r="C7">
        <f t="array" ref="C7">MMULT(TRANSPOSE(E2:E3),MMULT((G6:H7),E2:E3))</f>
        <v>3.600001055888554E-3</v>
      </c>
      <c r="G7" s="9">
        <f>H6</f>
        <v>-1.4000000000000002E-3</v>
      </c>
      <c r="H7" s="9">
        <f>D3*D3</f>
        <v>4.9000000000000007E-3</v>
      </c>
    </row>
    <row r="8" spans="1:13" x14ac:dyDescent="0.25">
      <c r="B8" t="s">
        <v>26</v>
      </c>
      <c r="C8">
        <f>SQRT(C7)</f>
        <v>6.0000008799070637E-2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25">
      <c r="I9">
        <v>3</v>
      </c>
      <c r="J9" t="s">
        <v>30</v>
      </c>
      <c r="K9" t="s">
        <v>31</v>
      </c>
      <c r="L9" t="s">
        <v>15</v>
      </c>
      <c r="M9" t="s">
        <v>16</v>
      </c>
    </row>
    <row r="10" spans="1:13" x14ac:dyDescent="0.25">
      <c r="B10" t="s">
        <v>27</v>
      </c>
      <c r="C10">
        <f t="array" ref="C10">MMULT(TRANSPOSE(E2:E3),F2:F3)</f>
        <v>0.99999999999994227</v>
      </c>
    </row>
    <row r="13" spans="1:13" x14ac:dyDescent="0.25">
      <c r="B13" t="s">
        <v>28</v>
      </c>
      <c r="C13" s="15">
        <f t="array" ref="C13">MMULT(TRANSPOSE(E2:E3),C2:C3)</f>
        <v>9.3248846123902926E-2</v>
      </c>
    </row>
    <row r="15" spans="1:13" x14ac:dyDescent="0.25">
      <c r="B15" t="s">
        <v>29</v>
      </c>
      <c r="C15" t="s">
        <v>30</v>
      </c>
    </row>
    <row r="18" spans="1:8" x14ac:dyDescent="0.25">
      <c r="B18" s="20" t="s">
        <v>12</v>
      </c>
    </row>
    <row r="19" spans="1:8" x14ac:dyDescent="0.25">
      <c r="A19" t="s">
        <v>12</v>
      </c>
      <c r="B19" t="s">
        <v>4</v>
      </c>
      <c r="C19" s="4">
        <v>0.03</v>
      </c>
      <c r="D19" s="4">
        <v>0.03</v>
      </c>
      <c r="E19" s="14">
        <v>0.29024589682133772</v>
      </c>
      <c r="F19" s="7">
        <v>1</v>
      </c>
    </row>
    <row r="20" spans="1:8" x14ac:dyDescent="0.25">
      <c r="B20" t="s">
        <v>5</v>
      </c>
      <c r="C20" s="4">
        <v>0.1</v>
      </c>
      <c r="D20" s="4">
        <v>0.09</v>
      </c>
      <c r="E20" s="15">
        <v>0.70975410317861742</v>
      </c>
      <c r="F20" s="7">
        <v>1</v>
      </c>
    </row>
    <row r="22" spans="1:8" x14ac:dyDescent="0.25">
      <c r="B22" t="s">
        <v>23</v>
      </c>
      <c r="C22">
        <v>-0.5</v>
      </c>
      <c r="G22" t="s">
        <v>24</v>
      </c>
    </row>
    <row r="23" spans="1:8" x14ac:dyDescent="0.25">
      <c r="G23" s="9">
        <f>D19*D19</f>
        <v>8.9999999999999998E-4</v>
      </c>
      <c r="H23" s="9">
        <f>C22*D20*D19</f>
        <v>-1.3499999999999999E-3</v>
      </c>
    </row>
    <row r="24" spans="1:8" x14ac:dyDescent="0.25">
      <c r="B24" t="s">
        <v>25</v>
      </c>
      <c r="C24">
        <f t="array" ref="C24">MMULT(TRANSPOSE(E19:E20),MMULT((G23:H24),E19:E20))</f>
        <v>3.5999919133492208E-3</v>
      </c>
      <c r="G24" s="9">
        <f>H23</f>
        <v>-1.3499999999999999E-3</v>
      </c>
      <c r="H24" s="9">
        <f>D20*D20</f>
        <v>8.0999999999999996E-3</v>
      </c>
    </row>
    <row r="25" spans="1:8" x14ac:dyDescent="0.25">
      <c r="B25" t="s">
        <v>26</v>
      </c>
      <c r="C25">
        <f t="array" ref="C25">SQRT(C24)</f>
        <v>5.9999932611205661E-2</v>
      </c>
    </row>
    <row r="27" spans="1:8" x14ac:dyDescent="0.25">
      <c r="B27" t="s">
        <v>27</v>
      </c>
      <c r="C27">
        <f t="array" ref="C27">MMULT(TRANSPOSE(E19:E20),F19:F20)</f>
        <v>0.99999999999995515</v>
      </c>
    </row>
    <row r="30" spans="1:8" x14ac:dyDescent="0.25">
      <c r="B30" t="s">
        <v>28</v>
      </c>
      <c r="C30" s="15">
        <f t="array" ref="C30">MMULT(TRANSPOSE(E19:E20),C19:C20)</f>
        <v>7.9682787222501869E-2</v>
      </c>
    </row>
    <row r="32" spans="1:8" x14ac:dyDescent="0.25">
      <c r="B32" t="s">
        <v>29</v>
      </c>
      <c r="C32" t="s">
        <v>31</v>
      </c>
    </row>
    <row r="34" spans="1:8" x14ac:dyDescent="0.25">
      <c r="B34" s="20" t="s">
        <v>13</v>
      </c>
    </row>
    <row r="35" spans="1:8" x14ac:dyDescent="0.25">
      <c r="A35" t="s">
        <v>13</v>
      </c>
      <c r="B35" t="s">
        <v>4</v>
      </c>
      <c r="C35" s="4">
        <v>0.04</v>
      </c>
      <c r="D35" s="4">
        <v>0.04</v>
      </c>
      <c r="E35" s="14">
        <v>0.20418395548907026</v>
      </c>
      <c r="F35" s="7">
        <v>1</v>
      </c>
    </row>
    <row r="36" spans="1:8" x14ac:dyDescent="0.25">
      <c r="B36" t="s">
        <v>5</v>
      </c>
      <c r="C36" s="4">
        <v>0.1</v>
      </c>
      <c r="D36" s="4">
        <v>0.08</v>
      </c>
      <c r="E36" s="15">
        <v>0.79581604451113419</v>
      </c>
      <c r="F36" s="7">
        <v>1</v>
      </c>
    </row>
    <row r="38" spans="1:8" x14ac:dyDescent="0.25">
      <c r="B38" t="s">
        <v>23</v>
      </c>
      <c r="C38">
        <v>-0.5</v>
      </c>
      <c r="G38" t="s">
        <v>24</v>
      </c>
    </row>
    <row r="39" spans="1:8" x14ac:dyDescent="0.25">
      <c r="G39" s="9">
        <f>D35*D35</f>
        <v>1.6000000000000001E-3</v>
      </c>
      <c r="H39" s="9">
        <f>C38*D36*D35</f>
        <v>-1.6000000000000001E-3</v>
      </c>
    </row>
    <row r="40" spans="1:8" x14ac:dyDescent="0.25">
      <c r="B40" t="s">
        <v>25</v>
      </c>
      <c r="C40">
        <f t="array" ref="C40">MMULT(TRANSPOSE(E35:E36),MMULT((G39:H40),E35:E36))</f>
        <v>3.5999968941834467E-3</v>
      </c>
      <c r="G40" s="9">
        <f>H39</f>
        <v>-1.6000000000000001E-3</v>
      </c>
      <c r="H40" s="9">
        <f>D36*D36</f>
        <v>6.4000000000000003E-3</v>
      </c>
    </row>
    <row r="41" spans="1:8" x14ac:dyDescent="0.25">
      <c r="B41" t="s">
        <v>26</v>
      </c>
      <c r="C41">
        <f t="array" ref="C41">SQRT(C40)</f>
        <v>5.999997411818981E-2</v>
      </c>
    </row>
    <row r="43" spans="1:8" x14ac:dyDescent="0.25">
      <c r="B43" t="s">
        <v>27</v>
      </c>
      <c r="C43">
        <f t="array" ref="C43">MMULT(TRANSPOSE(E35:E36),F35:F36)</f>
        <v>1.0000000000002045</v>
      </c>
    </row>
    <row r="46" spans="1:8" x14ac:dyDescent="0.25">
      <c r="B46" t="s">
        <v>28</v>
      </c>
      <c r="C46" s="15">
        <f t="array" ref="C46">MMULT(TRANSPOSE(E35:E36),C35:C36)</f>
        <v>8.7748962670676237E-2</v>
      </c>
    </row>
    <row r="48" spans="1:8" x14ac:dyDescent="0.25">
      <c r="B48" t="s">
        <v>29</v>
      </c>
      <c r="C48" t="s">
        <v>15</v>
      </c>
    </row>
    <row r="50" spans="1:8" x14ac:dyDescent="0.25">
      <c r="B50" s="20" t="s">
        <v>14</v>
      </c>
    </row>
    <row r="51" spans="1:8" x14ac:dyDescent="0.25">
      <c r="A51" t="s">
        <v>14</v>
      </c>
      <c r="B51" t="s">
        <v>4</v>
      </c>
      <c r="C51" s="4">
        <v>0.1</v>
      </c>
      <c r="D51" s="4">
        <v>0.08</v>
      </c>
      <c r="E51" s="15">
        <v>0.79581604451113419</v>
      </c>
      <c r="F51" s="7">
        <v>1</v>
      </c>
    </row>
    <row r="52" spans="1:8" x14ac:dyDescent="0.25">
      <c r="B52" t="s">
        <v>5</v>
      </c>
      <c r="C52" s="4">
        <v>0.04</v>
      </c>
      <c r="D52" s="4">
        <v>0.04</v>
      </c>
      <c r="E52" s="15">
        <f>1-E51</f>
        <v>0.20418395548886581</v>
      </c>
      <c r="F52" s="7">
        <v>1</v>
      </c>
    </row>
    <row r="54" spans="1:8" x14ac:dyDescent="0.25">
      <c r="B54" t="s">
        <v>23</v>
      </c>
      <c r="C54">
        <v>-0.5</v>
      </c>
      <c r="G54" t="s">
        <v>24</v>
      </c>
    </row>
    <row r="55" spans="1:8" x14ac:dyDescent="0.25">
      <c r="G55" s="9">
        <f>D51*D51</f>
        <v>6.4000000000000003E-3</v>
      </c>
      <c r="H55" s="9">
        <f>C54*D52*D51</f>
        <v>-1.6000000000000001E-3</v>
      </c>
    </row>
    <row r="56" spans="1:8" x14ac:dyDescent="0.25">
      <c r="B56" t="s">
        <v>25</v>
      </c>
      <c r="C56">
        <f t="array" ref="C56">MMULT(TRANSPOSE(E51:E52),MMULT((G55:H56),E51:E52))</f>
        <v>3.5999968941838336E-3</v>
      </c>
      <c r="G56" s="9">
        <f>H55</f>
        <v>-1.6000000000000001E-3</v>
      </c>
      <c r="H56" s="9">
        <f>D52*D52</f>
        <v>1.6000000000000001E-3</v>
      </c>
    </row>
    <row r="57" spans="1:8" x14ac:dyDescent="0.25">
      <c r="B57" t="s">
        <v>26</v>
      </c>
      <c r="C57">
        <f t="array" ref="C57">SQRT(C56)</f>
        <v>5.9999974118193029E-2</v>
      </c>
    </row>
    <row r="59" spans="1:8" x14ac:dyDescent="0.25">
      <c r="B59" t="s">
        <v>27</v>
      </c>
      <c r="C59">
        <f t="array" ref="C59">MMULT(TRANSPOSE(E51:E52),F51:F52)</f>
        <v>1</v>
      </c>
    </row>
    <row r="62" spans="1:8" x14ac:dyDescent="0.25">
      <c r="B62" t="s">
        <v>28</v>
      </c>
      <c r="C62" s="15">
        <f t="array" ref="C62">MMULT(TRANSPOSE(E51:E52),C51:C52)</f>
        <v>8.7748962670668063E-2</v>
      </c>
    </row>
    <row r="64" spans="1:8" x14ac:dyDescent="0.25">
      <c r="B64" t="s">
        <v>29</v>
      </c>
      <c r="C6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workbookViewId="0">
      <selection activeCell="F7" sqref="F7:J7"/>
    </sheetView>
  </sheetViews>
  <sheetFormatPr defaultRowHeight="15" x14ac:dyDescent="0.25"/>
  <sheetData>
    <row r="2" spans="1:10" x14ac:dyDescent="0.25">
      <c r="A2" t="s">
        <v>11</v>
      </c>
      <c r="B2" t="s">
        <v>31</v>
      </c>
      <c r="C2" s="4">
        <v>0.05</v>
      </c>
      <c r="D2" s="4">
        <v>0.09</v>
      </c>
    </row>
    <row r="3" spans="1:10" x14ac:dyDescent="0.25">
      <c r="B3" t="s">
        <v>32</v>
      </c>
      <c r="C3" s="4">
        <v>7.0000000000000007E-2</v>
      </c>
      <c r="D3" s="4">
        <v>0.15</v>
      </c>
    </row>
    <row r="4" spans="1:10" x14ac:dyDescent="0.25">
      <c r="B4" t="s">
        <v>0</v>
      </c>
      <c r="C4" s="16">
        <f>-1*D2*(D3)</f>
        <v>-1.35E-2</v>
      </c>
    </row>
    <row r="5" spans="1:10" x14ac:dyDescent="0.25">
      <c r="B5" t="s">
        <v>38</v>
      </c>
      <c r="C5" s="11">
        <f>C4/(D2*D3)</f>
        <v>-1</v>
      </c>
    </row>
    <row r="6" spans="1:10" x14ac:dyDescent="0.25">
      <c r="B6" t="s">
        <v>34</v>
      </c>
      <c r="C6">
        <f>D3/(D3+D2)</f>
        <v>0.625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25">
      <c r="B7" t="s">
        <v>35</v>
      </c>
      <c r="C7">
        <f>1-C6</f>
        <v>0.375</v>
      </c>
      <c r="F7">
        <v>4</v>
      </c>
      <c r="G7" t="s">
        <v>16</v>
      </c>
      <c r="H7" t="s">
        <v>15</v>
      </c>
      <c r="I7" t="s">
        <v>30</v>
      </c>
      <c r="J7" t="s">
        <v>22</v>
      </c>
    </row>
    <row r="9" spans="1:10" x14ac:dyDescent="0.25">
      <c r="B9" t="s">
        <v>36</v>
      </c>
      <c r="C9" s="15">
        <f>C6*C2+C7*C3</f>
        <v>5.7500000000000002E-2</v>
      </c>
    </row>
    <row r="10" spans="1:10" x14ac:dyDescent="0.25">
      <c r="B10" t="s">
        <v>18</v>
      </c>
    </row>
    <row r="14" spans="1:10" x14ac:dyDescent="0.25">
      <c r="A14" t="s">
        <v>12</v>
      </c>
      <c r="B14" t="s">
        <v>31</v>
      </c>
      <c r="C14" s="4">
        <v>0.06</v>
      </c>
      <c r="D14" s="4">
        <v>0.09</v>
      </c>
    </row>
    <row r="15" spans="1:10" x14ac:dyDescent="0.25">
      <c r="B15" t="s">
        <v>32</v>
      </c>
      <c r="C15" s="4">
        <v>0.08</v>
      </c>
      <c r="D15" s="4">
        <v>0.15</v>
      </c>
    </row>
    <row r="16" spans="1:10" x14ac:dyDescent="0.25">
      <c r="B16" t="s">
        <v>0</v>
      </c>
      <c r="C16" s="16">
        <f>-1*D14*(D15)</f>
        <v>-1.35E-2</v>
      </c>
    </row>
    <row r="17" spans="1:4" x14ac:dyDescent="0.25">
      <c r="B17" t="s">
        <v>38</v>
      </c>
      <c r="C17" s="11">
        <f>C16/(D14*D15)</f>
        <v>-1</v>
      </c>
    </row>
    <row r="18" spans="1:4" x14ac:dyDescent="0.25">
      <c r="B18" t="s">
        <v>34</v>
      </c>
      <c r="C18">
        <f>D15/(D15+D14)</f>
        <v>0.625</v>
      </c>
    </row>
    <row r="19" spans="1:4" x14ac:dyDescent="0.25">
      <c r="B19" t="s">
        <v>35</v>
      </c>
      <c r="C19">
        <f>1-C18</f>
        <v>0.375</v>
      </c>
    </row>
    <row r="21" spans="1:4" x14ac:dyDescent="0.25">
      <c r="B21" t="s">
        <v>36</v>
      </c>
      <c r="C21" s="15">
        <f>C18*C14+C19*C15</f>
        <v>6.7500000000000004E-2</v>
      </c>
    </row>
    <row r="22" spans="1:4" x14ac:dyDescent="0.25">
      <c r="B22" t="s">
        <v>9</v>
      </c>
    </row>
    <row r="25" spans="1:4" x14ac:dyDescent="0.25">
      <c r="A25" t="s">
        <v>13</v>
      </c>
      <c r="B25" t="s">
        <v>31</v>
      </c>
      <c r="C25" s="19">
        <v>2.5000000000000001E-2</v>
      </c>
      <c r="D25" s="4">
        <v>0.09</v>
      </c>
    </row>
    <row r="26" spans="1:4" x14ac:dyDescent="0.25">
      <c r="B26" t="s">
        <v>32</v>
      </c>
      <c r="C26" s="19">
        <v>8.5000000000000006E-2</v>
      </c>
      <c r="D26" s="4">
        <v>0.15</v>
      </c>
    </row>
    <row r="27" spans="1:4" x14ac:dyDescent="0.25">
      <c r="B27" t="s">
        <v>0</v>
      </c>
      <c r="C27" s="16">
        <f>-1*D25*(D26)</f>
        <v>-1.35E-2</v>
      </c>
    </row>
    <row r="28" spans="1:4" x14ac:dyDescent="0.25">
      <c r="B28" t="s">
        <v>38</v>
      </c>
      <c r="C28" s="11">
        <f>C27/(D25*D26)</f>
        <v>-1</v>
      </c>
    </row>
    <row r="29" spans="1:4" x14ac:dyDescent="0.25">
      <c r="B29" t="s">
        <v>34</v>
      </c>
      <c r="C29">
        <f>D26/(D26+D25)</f>
        <v>0.625</v>
      </c>
    </row>
    <row r="30" spans="1:4" x14ac:dyDescent="0.25">
      <c r="B30" t="s">
        <v>35</v>
      </c>
      <c r="C30">
        <f>1-C29</f>
        <v>0.375</v>
      </c>
    </row>
    <row r="32" spans="1:4" x14ac:dyDescent="0.25">
      <c r="B32" t="s">
        <v>36</v>
      </c>
      <c r="C32" s="15">
        <f>C29*C25+C30*C26</f>
        <v>4.7500000000000001E-2</v>
      </c>
    </row>
    <row r="33" spans="1:4" x14ac:dyDescent="0.25">
      <c r="B33" t="s">
        <v>37</v>
      </c>
    </row>
    <row r="35" spans="1:4" x14ac:dyDescent="0.25">
      <c r="A35" t="s">
        <v>14</v>
      </c>
      <c r="B35" t="s">
        <v>31</v>
      </c>
      <c r="C35" s="19">
        <v>0.02</v>
      </c>
      <c r="D35" s="4">
        <v>0.09</v>
      </c>
    </row>
    <row r="36" spans="1:4" x14ac:dyDescent="0.25">
      <c r="B36" t="s">
        <v>32</v>
      </c>
      <c r="C36" s="19">
        <v>7.0000000000000007E-2</v>
      </c>
      <c r="D36" s="4">
        <v>0.15</v>
      </c>
    </row>
    <row r="37" spans="1:4" x14ac:dyDescent="0.25">
      <c r="B37" t="s">
        <v>0</v>
      </c>
      <c r="C37" s="16">
        <f>-1*D35*(D36)</f>
        <v>-1.35E-2</v>
      </c>
    </row>
    <row r="38" spans="1:4" x14ac:dyDescent="0.25">
      <c r="B38" t="s">
        <v>38</v>
      </c>
      <c r="C38" s="11">
        <f>C37/(D35*D36)</f>
        <v>-1</v>
      </c>
    </row>
    <row r="39" spans="1:4" x14ac:dyDescent="0.25">
      <c r="B39" t="s">
        <v>34</v>
      </c>
      <c r="C39">
        <f>D36/(D36+D35)</f>
        <v>0.625</v>
      </c>
    </row>
    <row r="40" spans="1:4" x14ac:dyDescent="0.25">
      <c r="B40" t="s">
        <v>35</v>
      </c>
      <c r="C40">
        <f>1-C39</f>
        <v>0.375</v>
      </c>
    </row>
    <row r="42" spans="1:4" x14ac:dyDescent="0.25">
      <c r="B42" t="s">
        <v>36</v>
      </c>
      <c r="C42" s="15">
        <f>C39*C35+C40*C36</f>
        <v>3.8750000000000007E-2</v>
      </c>
    </row>
    <row r="43" spans="1:4" x14ac:dyDescent="0.25">
      <c r="B4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workbookViewId="0">
      <selection activeCell="I9" sqref="I9:M9"/>
    </sheetView>
  </sheetViews>
  <sheetFormatPr defaultRowHeight="15" x14ac:dyDescent="0.25"/>
  <cols>
    <col min="2" max="2" width="15.28515625" bestFit="1" customWidth="1"/>
    <col min="3" max="3" width="9.5703125" bestFit="1" customWidth="1"/>
    <col min="7" max="7" width="9.5703125" bestFit="1" customWidth="1"/>
  </cols>
  <sheetData>
    <row r="2" spans="2:13" x14ac:dyDescent="0.25"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2:13" x14ac:dyDescent="0.25">
      <c r="B3" t="s">
        <v>4</v>
      </c>
      <c r="C3" s="4">
        <v>0.1</v>
      </c>
      <c r="D3" s="4">
        <v>0.25</v>
      </c>
      <c r="E3">
        <v>150</v>
      </c>
      <c r="F3">
        <f>60*E3</f>
        <v>9000</v>
      </c>
      <c r="G3" s="12">
        <f>F3/(F3+F4)</f>
        <v>0.52941176470588236</v>
      </c>
    </row>
    <row r="4" spans="2:13" x14ac:dyDescent="0.25">
      <c r="B4" t="s">
        <v>5</v>
      </c>
      <c r="C4" s="4">
        <v>7.0000000000000007E-2</v>
      </c>
      <c r="D4" s="4">
        <v>0.15</v>
      </c>
      <c r="E4">
        <v>100</v>
      </c>
      <c r="F4">
        <f>E4*80</f>
        <v>8000</v>
      </c>
      <c r="G4" s="12">
        <f>F4/(F4+F3)</f>
        <v>0.47058823529411764</v>
      </c>
    </row>
    <row r="5" spans="2:13" x14ac:dyDescent="0.25">
      <c r="B5" t="s">
        <v>23</v>
      </c>
      <c r="C5">
        <v>0.7</v>
      </c>
    </row>
    <row r="7" spans="2:13" x14ac:dyDescent="0.25">
      <c r="B7" t="s">
        <v>45</v>
      </c>
      <c r="C7" s="18">
        <f>G3*C3+G4*C4</f>
        <v>8.5882352941176479E-2</v>
      </c>
      <c r="G7" s="14">
        <f>D3*D3</f>
        <v>6.25E-2</v>
      </c>
      <c r="H7" s="15">
        <f>C5*D3*D4</f>
        <v>2.6249999999999999E-2</v>
      </c>
    </row>
    <row r="8" spans="2:13" x14ac:dyDescent="0.25">
      <c r="B8" t="s">
        <v>46</v>
      </c>
      <c r="C8">
        <f t="array" ref="C8">MMULT(TRANSPOSE(G3:G4),MMULT((G7:H8),G3:G4))</f>
        <v>3.5579584775086506E-2</v>
      </c>
      <c r="G8" s="15">
        <f>C5*D3*D4</f>
        <v>2.6249999999999999E-2</v>
      </c>
      <c r="H8" s="14">
        <f>D4*D4</f>
        <v>2.2499999999999999E-2</v>
      </c>
      <c r="J8" t="s">
        <v>11</v>
      </c>
      <c r="K8" t="s">
        <v>12</v>
      </c>
      <c r="L8" t="s">
        <v>13</v>
      </c>
      <c r="M8" t="s">
        <v>14</v>
      </c>
    </row>
    <row r="9" spans="2:13" x14ac:dyDescent="0.25">
      <c r="B9" t="s">
        <v>41</v>
      </c>
      <c r="C9" s="18">
        <f t="array" ref="C9">SQRT(C8)</f>
        <v>0.18862551464498781</v>
      </c>
      <c r="I9">
        <v>5</v>
      </c>
      <c r="J9" t="s">
        <v>16</v>
      </c>
      <c r="K9" t="s">
        <v>16</v>
      </c>
      <c r="L9" t="s">
        <v>16</v>
      </c>
      <c r="M9" t="s">
        <v>16</v>
      </c>
    </row>
    <row r="11" spans="2:13" x14ac:dyDescent="0.25">
      <c r="B11" t="s">
        <v>18</v>
      </c>
      <c r="C11" t="s">
        <v>47</v>
      </c>
      <c r="G11" s="14"/>
      <c r="H11" s="14"/>
    </row>
    <row r="12" spans="2:13" x14ac:dyDescent="0.25">
      <c r="G12" s="14"/>
      <c r="H1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8"/>
  <sheetViews>
    <sheetView topLeftCell="A53" workbookViewId="0">
      <selection activeCell="B73" sqref="B73"/>
    </sheetView>
  </sheetViews>
  <sheetFormatPr defaultRowHeight="15" x14ac:dyDescent="0.25"/>
  <sheetData>
    <row r="2" spans="2:14" x14ac:dyDescent="0.25">
      <c r="B2" t="s">
        <v>76</v>
      </c>
    </row>
    <row r="3" spans="2:14" x14ac:dyDescent="0.25">
      <c r="B3" t="s">
        <v>31</v>
      </c>
      <c r="C3" s="4">
        <v>0.15</v>
      </c>
      <c r="D3" s="4">
        <v>0.08</v>
      </c>
      <c r="E3" s="19">
        <v>0.280898877678251</v>
      </c>
      <c r="F3" s="4">
        <v>1</v>
      </c>
    </row>
    <row r="4" spans="2:14" x14ac:dyDescent="0.25">
      <c r="B4" t="s">
        <v>48</v>
      </c>
      <c r="C4" s="4">
        <v>0.09</v>
      </c>
      <c r="D4" s="4">
        <v>0.05</v>
      </c>
      <c r="E4" s="19">
        <v>0.71910112174672847</v>
      </c>
      <c r="F4" s="4">
        <v>1</v>
      </c>
    </row>
    <row r="5" spans="2:14" x14ac:dyDescent="0.25">
      <c r="K5" t="s">
        <v>11</v>
      </c>
      <c r="L5" t="s">
        <v>12</v>
      </c>
      <c r="M5" t="s">
        <v>13</v>
      </c>
      <c r="N5" t="s">
        <v>14</v>
      </c>
    </row>
    <row r="6" spans="2:14" x14ac:dyDescent="0.25">
      <c r="B6" t="s">
        <v>33</v>
      </c>
      <c r="C6">
        <v>0</v>
      </c>
      <c r="J6">
        <v>6</v>
      </c>
      <c r="K6" t="s">
        <v>30</v>
      </c>
      <c r="L6" t="s">
        <v>16</v>
      </c>
      <c r="M6" t="s">
        <v>15</v>
      </c>
      <c r="N6" t="s">
        <v>22</v>
      </c>
    </row>
    <row r="7" spans="2:14" x14ac:dyDescent="0.25">
      <c r="G7" s="8">
        <f>D3*D3</f>
        <v>6.4000000000000003E-3</v>
      </c>
      <c r="H7">
        <f>C6*D4*D3</f>
        <v>0</v>
      </c>
    </row>
    <row r="8" spans="2:14" x14ac:dyDescent="0.25">
      <c r="B8" t="s">
        <v>34</v>
      </c>
      <c r="C8">
        <f>D4*D4/(D3*D3+D4*D4)</f>
        <v>0.2808988764044944</v>
      </c>
      <c r="G8">
        <f>C6*D3*D4</f>
        <v>0</v>
      </c>
      <c r="H8" s="8">
        <f>D4*D4</f>
        <v>2.5000000000000005E-3</v>
      </c>
    </row>
    <row r="9" spans="2:14" x14ac:dyDescent="0.25">
      <c r="B9" t="s">
        <v>35</v>
      </c>
      <c r="C9">
        <f>1-C8</f>
        <v>0.7191011235955056</v>
      </c>
    </row>
    <row r="11" spans="2:14" x14ac:dyDescent="0.25">
      <c r="B11" t="s">
        <v>49</v>
      </c>
      <c r="C11">
        <f t="array" ref="C11">MMULT(TRANSPOSE(E3:E4),MMULT(G7:H8,E3:E4))</f>
        <v>1.7977528069212747E-3</v>
      </c>
    </row>
    <row r="12" spans="2:14" x14ac:dyDescent="0.25">
      <c r="B12" t="s">
        <v>50</v>
      </c>
      <c r="C12">
        <f t="array" ref="C12">SQRT(C11)</f>
        <v>4.2399915175873583E-2</v>
      </c>
    </row>
    <row r="14" spans="2:14" x14ac:dyDescent="0.25">
      <c r="B14" t="s">
        <v>51</v>
      </c>
      <c r="C14">
        <f t="array" ref="C14">MMULT(TRANSPOSE(F3:F4),E3:E4)</f>
        <v>0.99999999942497952</v>
      </c>
    </row>
    <row r="17" spans="2:8" x14ac:dyDescent="0.25">
      <c r="B17" s="20" t="s">
        <v>37</v>
      </c>
    </row>
    <row r="19" spans="2:8" x14ac:dyDescent="0.25">
      <c r="B19" t="s">
        <v>72</v>
      </c>
    </row>
    <row r="20" spans="2:8" x14ac:dyDescent="0.25">
      <c r="B20" t="s">
        <v>31</v>
      </c>
      <c r="C20" s="4">
        <v>0.15</v>
      </c>
      <c r="D20" s="4">
        <v>7.0000000000000007E-2</v>
      </c>
      <c r="E20" s="19">
        <v>0.42352940351480073</v>
      </c>
      <c r="F20" s="4">
        <v>1</v>
      </c>
    </row>
    <row r="21" spans="2:8" x14ac:dyDescent="0.25">
      <c r="B21" t="s">
        <v>48</v>
      </c>
      <c r="C21" s="4">
        <v>0.09</v>
      </c>
      <c r="D21" s="4">
        <v>0.06</v>
      </c>
      <c r="E21" s="19">
        <v>0.57647060212546375</v>
      </c>
      <c r="F21" s="4">
        <v>1</v>
      </c>
    </row>
    <row r="23" spans="2:8" x14ac:dyDescent="0.25">
      <c r="B23" t="s">
        <v>33</v>
      </c>
      <c r="C23">
        <v>0</v>
      </c>
    </row>
    <row r="24" spans="2:8" x14ac:dyDescent="0.25">
      <c r="G24" s="8">
        <f>D20*D20</f>
        <v>4.9000000000000007E-3</v>
      </c>
      <c r="H24">
        <f>C23*D21*D20</f>
        <v>0</v>
      </c>
    </row>
    <row r="25" spans="2:8" x14ac:dyDescent="0.25">
      <c r="B25" t="s">
        <v>34</v>
      </c>
      <c r="C25">
        <f>D21*D21/(D20*D20+D21*D21)</f>
        <v>0.42352941176470582</v>
      </c>
      <c r="G25">
        <f>C23*D20*D21</f>
        <v>0</v>
      </c>
      <c r="H25" s="8">
        <f>D21*D21</f>
        <v>3.5999999999999999E-3</v>
      </c>
    </row>
    <row r="26" spans="2:8" x14ac:dyDescent="0.25">
      <c r="B26" t="s">
        <v>35</v>
      </c>
      <c r="C26">
        <f>1-C25</f>
        <v>0.57647058823529418</v>
      </c>
    </row>
    <row r="28" spans="2:8" x14ac:dyDescent="0.25">
      <c r="B28" t="s">
        <v>49</v>
      </c>
      <c r="C28">
        <f t="array" ref="C28">MMULT(TRANSPOSE(E20:E21),MMULT(G24:H25,E20:E21))</f>
        <v>2.0752941410574757E-3</v>
      </c>
    </row>
    <row r="29" spans="2:8" x14ac:dyDescent="0.25">
      <c r="B29" t="s">
        <v>50</v>
      </c>
      <c r="C29">
        <f t="array" ref="C29">SQRT(C28)</f>
        <v>4.5555396398862295E-2</v>
      </c>
    </row>
    <row r="31" spans="2:8" x14ac:dyDescent="0.25">
      <c r="B31" t="s">
        <v>51</v>
      </c>
      <c r="C31">
        <f t="array" ref="C31">MMULT(TRANSPOSE(F20:F21),E20:E21)</f>
        <v>1.0000000056402645</v>
      </c>
    </row>
    <row r="34" spans="2:8" x14ac:dyDescent="0.25">
      <c r="B34" s="20" t="s">
        <v>18</v>
      </c>
    </row>
    <row r="36" spans="2:8" x14ac:dyDescent="0.25">
      <c r="B36" t="s">
        <v>77</v>
      </c>
    </row>
    <row r="37" spans="2:8" x14ac:dyDescent="0.25">
      <c r="B37" t="s">
        <v>31</v>
      </c>
      <c r="C37" s="4">
        <v>0.15</v>
      </c>
      <c r="D37" s="4">
        <v>0.1</v>
      </c>
      <c r="E37" s="19">
        <v>0.32885904719134418</v>
      </c>
      <c r="F37" s="4">
        <v>1</v>
      </c>
    </row>
    <row r="38" spans="2:8" x14ac:dyDescent="0.25">
      <c r="B38" t="s">
        <v>48</v>
      </c>
      <c r="C38" s="4">
        <v>0.09</v>
      </c>
      <c r="D38" s="4">
        <v>7.0000000000000007E-2</v>
      </c>
      <c r="E38" s="19">
        <v>0.67114095278558106</v>
      </c>
      <c r="F38" s="4">
        <v>1</v>
      </c>
    </row>
    <row r="40" spans="2:8" x14ac:dyDescent="0.25">
      <c r="B40" t="s">
        <v>33</v>
      </c>
      <c r="C40">
        <v>0</v>
      </c>
    </row>
    <row r="41" spans="2:8" x14ac:dyDescent="0.25">
      <c r="G41" s="8">
        <f>D37*D37</f>
        <v>1.0000000000000002E-2</v>
      </c>
      <c r="H41">
        <f>C40*D38*D37</f>
        <v>0</v>
      </c>
    </row>
    <row r="42" spans="2:8" x14ac:dyDescent="0.25">
      <c r="B42" t="s">
        <v>34</v>
      </c>
      <c r="C42">
        <f>D38*D38/(D37*D37+D38*D38)</f>
        <v>0.32885906040268453</v>
      </c>
      <c r="G42">
        <f>C40*D37*D38</f>
        <v>0</v>
      </c>
      <c r="H42" s="8">
        <f>D38*D38</f>
        <v>4.9000000000000007E-3</v>
      </c>
    </row>
    <row r="43" spans="2:8" x14ac:dyDescent="0.25">
      <c r="B43" t="s">
        <v>35</v>
      </c>
      <c r="C43">
        <f>1-C42</f>
        <v>0.67114093959731547</v>
      </c>
    </row>
    <row r="45" spans="2:8" x14ac:dyDescent="0.25">
      <c r="B45" t="s">
        <v>49</v>
      </c>
      <c r="C45">
        <f t="array" ref="C45">MMULT(TRANSPOSE(E37:E38),MMULT(G41:H42,E37:E38))</f>
        <v>3.288590603875082E-3</v>
      </c>
    </row>
    <row r="46" spans="2:8" x14ac:dyDescent="0.25">
      <c r="B46" t="s">
        <v>50</v>
      </c>
      <c r="C46">
        <f t="array" ref="C46">SQRT(C45)</f>
        <v>5.7346234435009608E-2</v>
      </c>
    </row>
    <row r="48" spans="2:8" x14ac:dyDescent="0.25">
      <c r="B48" t="s">
        <v>51</v>
      </c>
      <c r="C48">
        <f t="array" ref="C48">MMULT(TRANSPOSE(F37:F38),E37:E38)</f>
        <v>0.99999999997692524</v>
      </c>
    </row>
    <row r="51" spans="2:8" x14ac:dyDescent="0.25">
      <c r="B51" s="20" t="s">
        <v>9</v>
      </c>
    </row>
    <row r="53" spans="2:8" x14ac:dyDescent="0.25">
      <c r="B53" t="s">
        <v>78</v>
      </c>
    </row>
    <row r="54" spans="2:8" x14ac:dyDescent="0.25">
      <c r="B54" t="s">
        <v>31</v>
      </c>
      <c r="C54" s="4">
        <v>0.15</v>
      </c>
      <c r="D54" s="4">
        <v>0.11</v>
      </c>
      <c r="E54" s="19">
        <v>0.17123287977320095</v>
      </c>
      <c r="F54" s="4">
        <v>1</v>
      </c>
    </row>
    <row r="55" spans="2:8" x14ac:dyDescent="0.25">
      <c r="B55" t="s">
        <v>48</v>
      </c>
      <c r="C55" s="4">
        <v>0.09</v>
      </c>
      <c r="D55" s="4">
        <v>0.05</v>
      </c>
      <c r="E55" s="19">
        <v>0.82876712306259315</v>
      </c>
      <c r="F55" s="4">
        <v>1</v>
      </c>
    </row>
    <row r="57" spans="2:8" x14ac:dyDescent="0.25">
      <c r="B57" t="s">
        <v>33</v>
      </c>
      <c r="C57">
        <v>0</v>
      </c>
    </row>
    <row r="58" spans="2:8" x14ac:dyDescent="0.25">
      <c r="G58" s="8">
        <f>D54*D54</f>
        <v>1.21E-2</v>
      </c>
      <c r="H58">
        <f>C57*D55*D54</f>
        <v>0</v>
      </c>
    </row>
    <row r="59" spans="2:8" x14ac:dyDescent="0.25">
      <c r="B59" t="s">
        <v>34</v>
      </c>
      <c r="C59">
        <f>D55*D55/(D54*D54+D55*D55)</f>
        <v>0.17123287671232879</v>
      </c>
      <c r="G59">
        <f>C57*D54*D55</f>
        <v>0</v>
      </c>
      <c r="H59" s="8">
        <f>D55*D55</f>
        <v>2.5000000000000005E-3</v>
      </c>
    </row>
    <row r="60" spans="2:8" x14ac:dyDescent="0.25">
      <c r="B60" t="s">
        <v>35</v>
      </c>
      <c r="C60">
        <f>1-C59</f>
        <v>0.82876712328767121</v>
      </c>
    </row>
    <row r="62" spans="2:8" x14ac:dyDescent="0.25">
      <c r="B62" t="s">
        <v>49</v>
      </c>
      <c r="C62">
        <f t="array" ref="C62">MMULT(TRANSPOSE(E54:E55),MMULT(G58:H59,E54:E55))</f>
        <v>2.0719178199702431E-3</v>
      </c>
    </row>
    <row r="63" spans="2:8" x14ac:dyDescent="0.25">
      <c r="B63" t="s">
        <v>50</v>
      </c>
      <c r="C63">
        <f t="array" ref="C63">SQRT(C62)</f>
        <v>4.5518324002210835E-2</v>
      </c>
    </row>
    <row r="65" spans="2:3" x14ac:dyDescent="0.25">
      <c r="B65" t="s">
        <v>51</v>
      </c>
      <c r="C65">
        <f t="array" ref="C65">MMULT(TRANSPOSE(F54:F55),E54:E55)</f>
        <v>1.000000002835794</v>
      </c>
    </row>
    <row r="68" spans="2:3" x14ac:dyDescent="0.25">
      <c r="B68" s="2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I11"/>
  <sheetViews>
    <sheetView workbookViewId="0">
      <selection activeCell="E11" sqref="E11:I11"/>
    </sheetView>
  </sheetViews>
  <sheetFormatPr defaultRowHeight="15" x14ac:dyDescent="0.25"/>
  <sheetData>
    <row r="10" spans="3:9" x14ac:dyDescent="0.25">
      <c r="C10" t="s">
        <v>52</v>
      </c>
      <c r="F10" t="s">
        <v>11</v>
      </c>
      <c r="G10" t="s">
        <v>12</v>
      </c>
      <c r="H10" t="s">
        <v>13</v>
      </c>
      <c r="I10" t="s">
        <v>14</v>
      </c>
    </row>
    <row r="11" spans="3:9" x14ac:dyDescent="0.25">
      <c r="C11" t="s">
        <v>53</v>
      </c>
      <c r="E11">
        <v>7</v>
      </c>
      <c r="F11" t="s">
        <v>30</v>
      </c>
      <c r="G11" t="s">
        <v>30</v>
      </c>
      <c r="H11" t="s">
        <v>30</v>
      </c>
      <c r="I11" t="s">
        <v>30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P34"/>
  <sheetViews>
    <sheetView topLeftCell="A27" workbookViewId="0">
      <selection activeCell="C33" sqref="C33"/>
    </sheetView>
  </sheetViews>
  <sheetFormatPr defaultRowHeight="15" x14ac:dyDescent="0.25"/>
  <sheetData>
    <row r="12" spans="3:16" x14ac:dyDescent="0.25">
      <c r="D12" t="s">
        <v>54</v>
      </c>
    </row>
    <row r="13" spans="3:16" ht="15.75" thickBot="1" x14ac:dyDescent="0.3"/>
    <row r="14" spans="3:16" ht="60.75" thickBot="1" x14ac:dyDescent="0.3">
      <c r="C14" t="s">
        <v>76</v>
      </c>
      <c r="D14" s="21" t="s">
        <v>55</v>
      </c>
      <c r="E14" s="22" t="s">
        <v>45</v>
      </c>
      <c r="F14" s="22" t="s">
        <v>56</v>
      </c>
      <c r="H14" s="26" t="s">
        <v>4</v>
      </c>
      <c r="I14">
        <v>5</v>
      </c>
    </row>
    <row r="15" spans="3:16" ht="30.75" thickBot="1" x14ac:dyDescent="0.3">
      <c r="D15" s="23" t="s">
        <v>57</v>
      </c>
      <c r="E15" s="24">
        <v>0.15</v>
      </c>
      <c r="F15" s="24">
        <v>0.25</v>
      </c>
      <c r="H15" t="s">
        <v>59</v>
      </c>
      <c r="I15" s="15">
        <f>(E15-E16)/(I14*F15*F15)</f>
        <v>0.22399999999999998</v>
      </c>
    </row>
    <row r="16" spans="3:16" ht="30.75" thickBot="1" x14ac:dyDescent="0.3">
      <c r="D16" s="23" t="s">
        <v>58</v>
      </c>
      <c r="E16" s="24">
        <v>0.08</v>
      </c>
      <c r="F16" s="25"/>
      <c r="M16" t="s">
        <v>11</v>
      </c>
      <c r="N16" t="s">
        <v>12</v>
      </c>
      <c r="O16" t="s">
        <v>13</v>
      </c>
      <c r="P16" t="s">
        <v>14</v>
      </c>
    </row>
    <row r="17" spans="3:16" x14ac:dyDescent="0.25">
      <c r="L17">
        <v>8</v>
      </c>
      <c r="M17" t="s">
        <v>15</v>
      </c>
      <c r="N17" t="s">
        <v>16</v>
      </c>
      <c r="O17" t="s">
        <v>22</v>
      </c>
      <c r="P17" t="s">
        <v>30</v>
      </c>
    </row>
    <row r="18" spans="3:16" x14ac:dyDescent="0.25">
      <c r="D18" t="s">
        <v>54</v>
      </c>
    </row>
    <row r="19" spans="3:16" ht="15.75" thickBot="1" x14ac:dyDescent="0.3"/>
    <row r="20" spans="3:16" ht="60.75" thickBot="1" x14ac:dyDescent="0.3">
      <c r="C20" t="s">
        <v>72</v>
      </c>
      <c r="D20" s="21" t="s">
        <v>55</v>
      </c>
      <c r="E20" s="22" t="s">
        <v>45</v>
      </c>
      <c r="F20" s="22" t="s">
        <v>56</v>
      </c>
      <c r="H20" s="26" t="s">
        <v>4</v>
      </c>
      <c r="I20">
        <v>7</v>
      </c>
    </row>
    <row r="21" spans="3:16" ht="30.75" thickBot="1" x14ac:dyDescent="0.3">
      <c r="D21" s="23" t="s">
        <v>57</v>
      </c>
      <c r="E21" s="24">
        <v>0.15</v>
      </c>
      <c r="F21" s="24">
        <v>0.25</v>
      </c>
      <c r="H21" t="s">
        <v>59</v>
      </c>
      <c r="I21" s="15">
        <f>(E21-E22)/(I20*F21*F21)</f>
        <v>0.15999999999999998</v>
      </c>
    </row>
    <row r="22" spans="3:16" ht="30.75" thickBot="1" x14ac:dyDescent="0.3">
      <c r="D22" s="23" t="s">
        <v>58</v>
      </c>
      <c r="E22" s="24">
        <v>0.08</v>
      </c>
      <c r="F22" s="25"/>
    </row>
    <row r="24" spans="3:16" x14ac:dyDescent="0.25">
      <c r="D24" t="s">
        <v>54</v>
      </c>
    </row>
    <row r="25" spans="3:16" ht="15.75" thickBot="1" x14ac:dyDescent="0.3"/>
    <row r="26" spans="3:16" ht="60.75" thickBot="1" x14ac:dyDescent="0.3">
      <c r="C26" t="s">
        <v>77</v>
      </c>
      <c r="D26" s="21" t="s">
        <v>55</v>
      </c>
      <c r="E26" s="22" t="s">
        <v>45</v>
      </c>
      <c r="F26" s="22" t="s">
        <v>56</v>
      </c>
      <c r="H26" s="26" t="s">
        <v>4</v>
      </c>
      <c r="I26">
        <v>2</v>
      </c>
    </row>
    <row r="27" spans="3:16" ht="30.75" thickBot="1" x14ac:dyDescent="0.3">
      <c r="D27" s="23" t="s">
        <v>57</v>
      </c>
      <c r="E27" s="24">
        <v>0.15</v>
      </c>
      <c r="F27" s="24">
        <v>0.25</v>
      </c>
      <c r="H27" t="s">
        <v>59</v>
      </c>
      <c r="I27" s="15">
        <f>(E27-E28)/(I26*F27*F27)</f>
        <v>0.55999999999999994</v>
      </c>
    </row>
    <row r="28" spans="3:16" ht="30.75" thickBot="1" x14ac:dyDescent="0.3">
      <c r="D28" s="23" t="s">
        <v>58</v>
      </c>
      <c r="E28" s="24">
        <v>0.08</v>
      </c>
      <c r="F28" s="25"/>
    </row>
    <row r="30" spans="3:16" x14ac:dyDescent="0.25">
      <c r="D30" t="s">
        <v>54</v>
      </c>
    </row>
    <row r="31" spans="3:16" ht="15.75" thickBot="1" x14ac:dyDescent="0.3"/>
    <row r="32" spans="3:16" ht="60.75" thickBot="1" x14ac:dyDescent="0.3">
      <c r="C32" t="s">
        <v>78</v>
      </c>
      <c r="D32" s="21" t="s">
        <v>55</v>
      </c>
      <c r="E32" s="22" t="s">
        <v>45</v>
      </c>
      <c r="F32" s="22" t="s">
        <v>56</v>
      </c>
      <c r="H32" s="26" t="s">
        <v>4</v>
      </c>
      <c r="I32">
        <v>4</v>
      </c>
    </row>
    <row r="33" spans="4:9" ht="30.75" thickBot="1" x14ac:dyDescent="0.3">
      <c r="D33" s="23" t="s">
        <v>57</v>
      </c>
      <c r="E33" s="24">
        <v>0.15</v>
      </c>
      <c r="F33" s="24">
        <v>0.25</v>
      </c>
      <c r="H33" t="s">
        <v>59</v>
      </c>
      <c r="I33" s="15">
        <f>(E33-E34)/(I32*F33*F33)</f>
        <v>0.27999999999999997</v>
      </c>
    </row>
    <row r="34" spans="4:9" ht="30.75" thickBot="1" x14ac:dyDescent="0.3">
      <c r="D34" s="23" t="s">
        <v>58</v>
      </c>
      <c r="E34" s="24">
        <v>0.08</v>
      </c>
      <c r="F34" s="25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opLeftCell="A4" workbookViewId="0">
      <selection activeCell="L23" sqref="L23"/>
    </sheetView>
  </sheetViews>
  <sheetFormatPr defaultRowHeight="15" x14ac:dyDescent="0.25"/>
  <cols>
    <col min="9" max="9" width="22.42578125" bestFit="1" customWidth="1"/>
    <col min="10" max="10" width="10.140625" bestFit="1" customWidth="1"/>
  </cols>
  <sheetData>
    <row r="2" spans="2:14" x14ac:dyDescent="0.25">
      <c r="J2" t="s">
        <v>61</v>
      </c>
    </row>
    <row r="3" spans="2:14" x14ac:dyDescent="0.25">
      <c r="F3" s="15"/>
      <c r="J3" t="s">
        <v>44</v>
      </c>
    </row>
    <row r="4" spans="2:14" x14ac:dyDescent="0.25">
      <c r="C4" t="s">
        <v>11</v>
      </c>
      <c r="D4" t="s">
        <v>12</v>
      </c>
      <c r="E4" t="s">
        <v>13</v>
      </c>
      <c r="F4" t="s">
        <v>14</v>
      </c>
      <c r="I4" t="s">
        <v>57</v>
      </c>
      <c r="J4" s="14">
        <v>0.66300000000000003</v>
      </c>
    </row>
    <row r="5" spans="2:14" x14ac:dyDescent="0.25">
      <c r="B5">
        <v>9</v>
      </c>
      <c r="C5" t="s">
        <v>22</v>
      </c>
      <c r="D5" t="s">
        <v>30</v>
      </c>
      <c r="E5" t="s">
        <v>22</v>
      </c>
      <c r="F5" t="s">
        <v>30</v>
      </c>
      <c r="I5" t="s">
        <v>60</v>
      </c>
      <c r="J5" s="14">
        <v>0.33700000000000002</v>
      </c>
    </row>
    <row r="7" spans="2:14" x14ac:dyDescent="0.25">
      <c r="J7" t="s">
        <v>62</v>
      </c>
      <c r="K7" t="s">
        <v>63</v>
      </c>
    </row>
    <row r="8" spans="2:14" x14ac:dyDescent="0.25">
      <c r="I8" t="s">
        <v>57</v>
      </c>
      <c r="J8" s="4">
        <v>0.15</v>
      </c>
      <c r="K8" s="4">
        <v>0.25</v>
      </c>
    </row>
    <row r="9" spans="2:14" x14ac:dyDescent="0.25">
      <c r="I9" t="s">
        <v>60</v>
      </c>
      <c r="J9" s="4">
        <v>0.1</v>
      </c>
      <c r="K9" s="4">
        <v>0.15</v>
      </c>
    </row>
    <row r="10" spans="2:14" x14ac:dyDescent="0.25">
      <c r="I10" t="s">
        <v>58</v>
      </c>
      <c r="J10" s="4">
        <v>0.08</v>
      </c>
      <c r="M10" t="s">
        <v>24</v>
      </c>
    </row>
    <row r="11" spans="2:14" x14ac:dyDescent="0.25">
      <c r="M11" s="15">
        <f>K8*K8</f>
        <v>6.25E-2</v>
      </c>
      <c r="N11" s="15">
        <f>M12</f>
        <v>7.4999999999999997E-3</v>
      </c>
    </row>
    <row r="12" spans="2:14" x14ac:dyDescent="0.25">
      <c r="I12" t="s">
        <v>64</v>
      </c>
      <c r="J12" s="9">
        <f>J4*J8+J5*J9</f>
        <v>0.13314999999999999</v>
      </c>
      <c r="M12" s="15">
        <f>0.2*K8*K9</f>
        <v>7.4999999999999997E-3</v>
      </c>
      <c r="N12" s="15">
        <f>K9*K9</f>
        <v>2.2499999999999999E-2</v>
      </c>
    </row>
    <row r="13" spans="2:14" x14ac:dyDescent="0.25">
      <c r="I13" t="s">
        <v>65</v>
      </c>
      <c r="J13">
        <f t="array" ref="J13">MMULT(TRANSPOSE(J4:J5),MMULT((M11:N12),J4:J5))</f>
        <v>3.3379830000000006E-2</v>
      </c>
    </row>
    <row r="14" spans="2:14" x14ac:dyDescent="0.25">
      <c r="I14" t="s">
        <v>66</v>
      </c>
      <c r="J14" s="15">
        <f>SQRT(J13)</f>
        <v>0.1827014778265354</v>
      </c>
    </row>
    <row r="16" spans="2:14" x14ac:dyDescent="0.25">
      <c r="H16" s="20" t="s">
        <v>73</v>
      </c>
      <c r="I16" t="s">
        <v>68</v>
      </c>
      <c r="J16" t="s">
        <v>67</v>
      </c>
    </row>
    <row r="17" spans="7:12" x14ac:dyDescent="0.25">
      <c r="G17" t="s">
        <v>71</v>
      </c>
      <c r="H17">
        <v>4</v>
      </c>
      <c r="I17" t="s">
        <v>69</v>
      </c>
      <c r="J17" s="15">
        <f>($J$12-$J$10)/(H17*$J$13)</f>
        <v>0.39806973253009359</v>
      </c>
    </row>
    <row r="18" spans="7:12" x14ac:dyDescent="0.25">
      <c r="I18" s="20" t="s">
        <v>70</v>
      </c>
      <c r="J18" s="27">
        <f>1-J17</f>
        <v>0.60193026746990641</v>
      </c>
      <c r="K18" s="20" t="s">
        <v>31</v>
      </c>
    </row>
    <row r="20" spans="7:12" x14ac:dyDescent="0.25">
      <c r="H20" s="20" t="s">
        <v>74</v>
      </c>
    </row>
    <row r="21" spans="7:12" x14ac:dyDescent="0.25">
      <c r="G21" t="s">
        <v>71</v>
      </c>
      <c r="H21">
        <v>2</v>
      </c>
      <c r="I21" t="s">
        <v>69</v>
      </c>
      <c r="J21" s="15">
        <f>($J$12-$J$10)/(H21*$J$13)</f>
        <v>0.79613946506018718</v>
      </c>
    </row>
    <row r="22" spans="7:12" x14ac:dyDescent="0.25">
      <c r="I22" s="20" t="s">
        <v>70</v>
      </c>
      <c r="J22" s="27">
        <f>1-J21</f>
        <v>0.20386053493981282</v>
      </c>
      <c r="K22" s="20" t="s">
        <v>32</v>
      </c>
      <c r="L22" s="28" t="s">
        <v>75</v>
      </c>
    </row>
    <row r="23" spans="7:12" x14ac:dyDescent="0.25">
      <c r="L23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B4" sqref="B4:F4"/>
    </sheetView>
  </sheetViews>
  <sheetFormatPr defaultRowHeight="15" x14ac:dyDescent="0.25"/>
  <sheetData>
    <row r="3" spans="2:6" x14ac:dyDescent="0.25">
      <c r="C3" t="s">
        <v>11</v>
      </c>
      <c r="D3" t="s">
        <v>12</v>
      </c>
      <c r="E3" t="s">
        <v>13</v>
      </c>
      <c r="F3" t="s">
        <v>14</v>
      </c>
    </row>
    <row r="4" spans="2:6" x14ac:dyDescent="0.25">
      <c r="B4">
        <v>10</v>
      </c>
      <c r="C4" t="s">
        <v>15</v>
      </c>
      <c r="D4" t="s">
        <v>15</v>
      </c>
      <c r="E4" t="s">
        <v>16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answers</vt:lpstr>
      <vt:lpstr>Q1_Set1-4</vt:lpstr>
      <vt:lpstr>Q2_Set 1-4</vt:lpstr>
      <vt:lpstr>Q3_Set 1-4</vt:lpstr>
      <vt:lpstr>Q4_Set 1-4</vt:lpstr>
      <vt:lpstr>Q5_Set 1-4</vt:lpstr>
      <vt:lpstr>Q6_Set 1-4</vt:lpstr>
      <vt:lpstr>Q7_Set 1-4</vt:lpstr>
      <vt:lpstr>Q8_Set 1-4</vt:lpstr>
      <vt:lpstr>Q9_Set 1-4</vt:lpstr>
      <vt:lpstr>Q10_Set 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2022-10-11T16:47:00Z</dcterms:modified>
</cp:coreProperties>
</file>