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ThisWorkbook"/>
  <xr:revisionPtr revIDLastSave="0" documentId="13_ncr:1_{42810303-EAAB-406F-8DCB-E573528200B6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all answers" sheetId="24" r:id="rId1"/>
    <sheet name="q1" sheetId="15" r:id="rId2"/>
    <sheet name="q2" sheetId="20" r:id="rId3"/>
    <sheet name="q3" sheetId="23" r:id="rId4"/>
    <sheet name="q4 and q5" sheetId="25" r:id="rId5"/>
    <sheet name="q6" sheetId="26" r:id="rId6"/>
    <sheet name="Q7" sheetId="27" r:id="rId7"/>
    <sheet name="q8-q10" sheetId="2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23" l="1"/>
  <c r="E12" i="20"/>
  <c r="G28" i="15"/>
  <c r="G27" i="15"/>
  <c r="C39" i="28"/>
  <c r="C30" i="28"/>
  <c r="C29" i="28"/>
  <c r="D19" i="28"/>
  <c r="C20" i="28"/>
  <c r="D20" i="28"/>
  <c r="C19" i="28"/>
  <c r="C38" i="28"/>
  <c r="C31" i="28"/>
  <c r="E21" i="28"/>
  <c r="C21" i="28"/>
  <c r="D6" i="28"/>
  <c r="I5" i="28" s="1"/>
  <c r="I3" i="28" l="1"/>
  <c r="I4" i="28"/>
  <c r="C23" i="28" l="1" a="1"/>
  <c r="C23" i="28" s="1"/>
  <c r="C24" i="28" s="1"/>
  <c r="I6" i="28"/>
  <c r="C33" i="28"/>
  <c r="M17" i="27"/>
  <c r="M16" i="27"/>
  <c r="M15" i="27"/>
  <c r="H17" i="27"/>
  <c r="I17" i="27" s="1"/>
  <c r="H16" i="27"/>
  <c r="H15" i="27"/>
  <c r="I15" i="27" s="1"/>
  <c r="F35" i="27" s="1"/>
  <c r="E26" i="27"/>
  <c r="E25" i="27"/>
  <c r="I16" i="27"/>
  <c r="M17" i="26"/>
  <c r="M16" i="26"/>
  <c r="M15" i="26"/>
  <c r="H35" i="26" s="1"/>
  <c r="E26" i="26"/>
  <c r="G26" i="26" s="1"/>
  <c r="E25" i="26"/>
  <c r="I17" i="26"/>
  <c r="I16" i="26"/>
  <c r="I15" i="26"/>
  <c r="F35" i="26"/>
  <c r="G5" i="25"/>
  <c r="G4" i="25"/>
  <c r="G6" i="25"/>
  <c r="G13" i="25" s="1"/>
  <c r="G7" i="25"/>
  <c r="G8" i="25"/>
  <c r="G9" i="25"/>
  <c r="G10" i="25"/>
  <c r="G11" i="25"/>
  <c r="F14" i="25"/>
  <c r="F13" i="25"/>
  <c r="E10" i="23"/>
  <c r="E11" i="23"/>
  <c r="J3" i="25" l="1"/>
  <c r="J5" i="25" s="1"/>
  <c r="L5" i="25" s="1"/>
  <c r="J7" i="25"/>
  <c r="L7" i="25" s="1"/>
  <c r="J6" i="25"/>
  <c r="L6" i="25" s="1"/>
  <c r="C36" i="28"/>
  <c r="C35" i="28"/>
  <c r="G26" i="27"/>
  <c r="H35" i="27"/>
  <c r="J35" i="26"/>
  <c r="J4" i="25" l="1"/>
  <c r="L4" i="25" s="1"/>
  <c r="L9" i="25" s="1"/>
  <c r="L10" i="25" s="1"/>
  <c r="L11" i="25" s="1"/>
  <c r="F17" i="25" s="1"/>
  <c r="F20" i="25" s="1"/>
  <c r="J35" i="27"/>
  <c r="E11" i="20" l="1"/>
</calcChain>
</file>

<file path=xl/sharedStrings.xml><?xml version="1.0" encoding="utf-8"?>
<sst xmlns="http://schemas.openxmlformats.org/spreadsheetml/2006/main" count="139" uniqueCount="76">
  <si>
    <t>Returns</t>
  </si>
  <si>
    <t>Stdev of returns</t>
  </si>
  <si>
    <t>beta</t>
  </si>
  <si>
    <t xml:space="preserve">Fund </t>
  </si>
  <si>
    <t>Market index</t>
  </si>
  <si>
    <t>90 day Treasury-bill</t>
  </si>
  <si>
    <t>Rs</t>
  </si>
  <si>
    <t>CML</t>
  </si>
  <si>
    <t>alpha now</t>
  </si>
  <si>
    <t>Justified as compensating for total risk</t>
  </si>
  <si>
    <t>dRp/dRm</t>
  </si>
  <si>
    <t>2+0.5 *2 *Rm</t>
  </si>
  <si>
    <t>dRp</t>
  </si>
  <si>
    <t>12% to 13%, Justified</t>
  </si>
  <si>
    <t>b</t>
  </si>
  <si>
    <t>c</t>
  </si>
  <si>
    <t>d</t>
  </si>
  <si>
    <t xml:space="preserve">a. </t>
  </si>
  <si>
    <t xml:space="preserve">    Year</t>
  </si>
  <si>
    <t>Mgr X Return(%)</t>
  </si>
  <si>
    <t>DEVIATION^2</t>
  </si>
  <si>
    <t>average</t>
  </si>
  <si>
    <t>deviation</t>
  </si>
  <si>
    <t>variance</t>
  </si>
  <si>
    <t>semi-deviation</t>
  </si>
  <si>
    <t>Average</t>
  </si>
  <si>
    <t>Std Dev</t>
  </si>
  <si>
    <t>Rf</t>
  </si>
  <si>
    <t>Set I</t>
  </si>
  <si>
    <t>Sortino measure</t>
  </si>
  <si>
    <t>a</t>
  </si>
  <si>
    <t>i</t>
  </si>
  <si>
    <t>wbn</t>
  </si>
  <si>
    <t>Rbn</t>
  </si>
  <si>
    <t>wa</t>
  </si>
  <si>
    <t>Ra</t>
  </si>
  <si>
    <t>Excess Ra-Rbn</t>
  </si>
  <si>
    <t>Excess weights wa-wbn</t>
  </si>
  <si>
    <t>Stock</t>
  </si>
  <si>
    <t>Bonds</t>
  </si>
  <si>
    <t>Cash</t>
  </si>
  <si>
    <t>Outperformed benchmark fund</t>
  </si>
  <si>
    <t>A</t>
  </si>
  <si>
    <t>Selection</t>
  </si>
  <si>
    <t>Allocation</t>
  </si>
  <si>
    <t>TVA</t>
  </si>
  <si>
    <t>selection is positive</t>
  </si>
  <si>
    <t>allocation is negative</t>
  </si>
  <si>
    <t>WB</t>
  </si>
  <si>
    <t>RB</t>
  </si>
  <si>
    <t>Excess RB-Rbn</t>
  </si>
  <si>
    <t>Excess weights wb-wbn</t>
  </si>
  <si>
    <t>Asset classes in Fund</t>
  </si>
  <si>
    <t>Market value (INR million)</t>
  </si>
  <si>
    <t>Expected Return (%)</t>
  </si>
  <si>
    <t>Standard deviation of returns (%)</t>
  </si>
  <si>
    <t>weights</t>
  </si>
  <si>
    <t>Bond</t>
  </si>
  <si>
    <t>Expected return of fund</t>
  </si>
  <si>
    <t>Correlation matrix</t>
  </si>
  <si>
    <t>Market</t>
  </si>
  <si>
    <t>0</t>
  </si>
  <si>
    <t>Market return</t>
  </si>
  <si>
    <t>standard deviation of return</t>
  </si>
  <si>
    <t>Standard deviation of returns</t>
  </si>
  <si>
    <t>variance covariance matrix</t>
  </si>
  <si>
    <r>
      <t>W</t>
    </r>
    <r>
      <rPr>
        <vertAlign val="superscript"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sigma W</t>
    </r>
  </si>
  <si>
    <t>STANDARD DEVIATION OF FUND</t>
  </si>
  <si>
    <t>BETA</t>
  </si>
  <si>
    <t>COVARIANCE(Ri, Rm)/(sigma of Rm)^2</t>
  </si>
  <si>
    <t>beta of fund</t>
  </si>
  <si>
    <t>Fund</t>
  </si>
  <si>
    <t>Sharpe measure</t>
  </si>
  <si>
    <t>overperformed</t>
  </si>
  <si>
    <t>Treynor measure</t>
  </si>
  <si>
    <t>underperformed benchmark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</si>
</sst>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0"/>
    <numFmt numFmtId="166" formatCode="0.000%"/>
    <numFmt numFmtId="167" formatCode="0.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4" xfId="0" applyBorder="1"/>
    <xf numFmtId="0" fontId="0" fillId="0" borderId="1" xfId="0" applyBorder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0" fontId="0" fillId="0" borderId="0" xfId="0" applyNumberFormat="1"/>
    <xf numFmtId="10" fontId="3" fillId="0" borderId="4" xfId="0" applyNumberFormat="1" applyFont="1" applyBorder="1" applyAlignment="1">
      <alignment horizontal="right" vertical="center"/>
    </xf>
    <xf numFmtId="9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0" fontId="2" fillId="0" borderId="0" xfId="1" applyNumberFormat="1" applyFont="1"/>
    <xf numFmtId="164" fontId="2" fillId="0" borderId="0" xfId="1" applyNumberFormat="1" applyFont="1"/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165" fontId="5" fillId="0" borderId="0" xfId="0" applyNumberFormat="1" applyFont="1" applyAlignment="1">
      <alignment horizontal="center" vertical="center"/>
    </xf>
    <xf numFmtId="0" fontId="4" fillId="0" borderId="0" xfId="0" applyFont="1"/>
    <xf numFmtId="9" fontId="5" fillId="0" borderId="0" xfId="1" applyFont="1" applyAlignment="1">
      <alignment horizontal="center" vertical="center"/>
    </xf>
    <xf numFmtId="10" fontId="6" fillId="0" borderId="0" xfId="1" applyNumberFormat="1" applyFont="1" applyAlignment="1">
      <alignment vertical="center" wrapText="1"/>
    </xf>
    <xf numFmtId="10" fontId="5" fillId="0" borderId="0" xfId="1" applyNumberFormat="1" applyFont="1" applyAlignment="1">
      <alignment horizontal="center" vertical="center"/>
    </xf>
    <xf numFmtId="10" fontId="5" fillId="0" borderId="0" xfId="1" applyNumberFormat="1" applyFont="1" applyAlignment="1">
      <alignment vertical="center"/>
    </xf>
    <xf numFmtId="9" fontId="5" fillId="0" borderId="0" xfId="0" applyNumberFormat="1" applyFont="1" applyAlignment="1">
      <alignment vertical="center"/>
    </xf>
    <xf numFmtId="10" fontId="0" fillId="2" borderId="0" xfId="1" applyNumberFormat="1" applyFont="1" applyFill="1"/>
    <xf numFmtId="10" fontId="0" fillId="0" borderId="0" xfId="1" applyNumberFormat="1" applyFont="1"/>
    <xf numFmtId="166" fontId="0" fillId="0" borderId="0" xfId="0" applyNumberFormat="1"/>
    <xf numFmtId="0" fontId="8" fillId="0" borderId="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9" fontId="9" fillId="0" borderId="4" xfId="0" applyNumberFormat="1" applyFont="1" applyBorder="1" applyAlignment="1">
      <alignment horizontal="right" vertical="center"/>
    </xf>
    <xf numFmtId="0" fontId="10" fillId="0" borderId="0" xfId="0" applyFont="1"/>
    <xf numFmtId="0" fontId="11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10" fontId="5" fillId="0" borderId="0" xfId="1" applyNumberFormat="1" applyFont="1" applyAlignment="1">
      <alignment vertical="center"/>
    </xf>
    <xf numFmtId="167" fontId="5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228600</xdr:colOff>
      <xdr:row>16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724525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238125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72452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5"/>
  <sheetViews>
    <sheetView tabSelected="1" workbookViewId="0">
      <selection activeCell="D13" sqref="D13"/>
    </sheetView>
  </sheetViews>
  <sheetFormatPr defaultRowHeight="14.4" x14ac:dyDescent="0.3"/>
  <sheetData>
    <row r="3" spans="2:11" x14ac:dyDescent="0.3"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2:11" x14ac:dyDescent="0.3">
      <c r="B4" s="14"/>
      <c r="C4" s="14"/>
      <c r="D4" s="14"/>
      <c r="E4" s="14"/>
      <c r="F4" s="14"/>
      <c r="G4" s="14"/>
      <c r="H4" s="14"/>
      <c r="I4" s="14"/>
      <c r="J4" s="14"/>
      <c r="K4" s="14"/>
    </row>
    <row r="6" spans="2:11" x14ac:dyDescent="0.3">
      <c r="B6" s="14">
        <v>1</v>
      </c>
      <c r="C6" s="14" t="s">
        <v>14</v>
      </c>
    </row>
    <row r="7" spans="2:11" x14ac:dyDescent="0.3">
      <c r="B7" s="14">
        <v>2</v>
      </c>
      <c r="C7" s="14" t="s">
        <v>15</v>
      </c>
    </row>
    <row r="8" spans="2:11" x14ac:dyDescent="0.3">
      <c r="B8" s="14">
        <v>3</v>
      </c>
      <c r="C8" s="14" t="s">
        <v>16</v>
      </c>
    </row>
    <row r="9" spans="2:11" x14ac:dyDescent="0.3">
      <c r="B9" s="14">
        <v>4</v>
      </c>
      <c r="C9" s="14" t="s">
        <v>15</v>
      </c>
    </row>
    <row r="10" spans="2:11" x14ac:dyDescent="0.3">
      <c r="B10" s="14">
        <v>5</v>
      </c>
      <c r="C10" s="14" t="s">
        <v>30</v>
      </c>
    </row>
    <row r="11" spans="2:11" x14ac:dyDescent="0.3">
      <c r="B11" s="14">
        <v>6</v>
      </c>
      <c r="C11" s="14" t="s">
        <v>30</v>
      </c>
    </row>
    <row r="12" spans="2:11" x14ac:dyDescent="0.3">
      <c r="B12" s="14">
        <v>7</v>
      </c>
      <c r="C12" s="14" t="s">
        <v>16</v>
      </c>
    </row>
    <row r="13" spans="2:11" x14ac:dyDescent="0.3">
      <c r="B13" s="14">
        <v>8</v>
      </c>
      <c r="C13" s="14" t="s">
        <v>15</v>
      </c>
    </row>
    <row r="14" spans="2:11" x14ac:dyDescent="0.3">
      <c r="B14" s="14">
        <v>9</v>
      </c>
      <c r="C14" s="14" t="s">
        <v>14</v>
      </c>
    </row>
    <row r="15" spans="2:11" x14ac:dyDescent="0.3">
      <c r="B15" s="14">
        <v>10</v>
      </c>
      <c r="C15" s="14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7:J31"/>
  <sheetViews>
    <sheetView topLeftCell="C13" workbookViewId="0">
      <selection activeCell="H34" sqref="H34"/>
    </sheetView>
  </sheetViews>
  <sheetFormatPr defaultRowHeight="14.4" x14ac:dyDescent="0.3"/>
  <cols>
    <col min="6" max="6" width="18.3984375" bestFit="1" customWidth="1"/>
  </cols>
  <sheetData>
    <row r="17" spans="6:10" ht="15" thickBot="1" x14ac:dyDescent="0.35"/>
    <row r="18" spans="6:10" ht="15" thickBot="1" x14ac:dyDescent="0.35">
      <c r="F18" s="4"/>
      <c r="G18" s="5" t="s">
        <v>0</v>
      </c>
      <c r="H18" s="5" t="s">
        <v>1</v>
      </c>
      <c r="I18" s="5" t="s">
        <v>2</v>
      </c>
    </row>
    <row r="19" spans="6:10" ht="15" thickBot="1" x14ac:dyDescent="0.35">
      <c r="F19" s="6" t="s">
        <v>3</v>
      </c>
      <c r="G19" s="8">
        <v>0.3</v>
      </c>
      <c r="H19" s="9">
        <v>0.15</v>
      </c>
      <c r="I19" s="10">
        <v>1.6</v>
      </c>
    </row>
    <row r="20" spans="6:10" ht="15" thickBot="1" x14ac:dyDescent="0.35">
      <c r="F20" s="6" t="s">
        <v>4</v>
      </c>
      <c r="G20" s="8">
        <v>0.17</v>
      </c>
      <c r="H20" s="9">
        <v>0.14000000000000001</v>
      </c>
      <c r="I20" s="3"/>
    </row>
    <row r="21" spans="6:10" ht="15" thickBot="1" x14ac:dyDescent="0.35">
      <c r="F21" s="6" t="s">
        <v>5</v>
      </c>
      <c r="G21" s="8">
        <v>0.06</v>
      </c>
      <c r="H21" s="8">
        <v>0</v>
      </c>
      <c r="I21" s="3"/>
    </row>
    <row r="24" spans="6:10" x14ac:dyDescent="0.3">
      <c r="F24" s="11"/>
    </row>
    <row r="25" spans="6:10" x14ac:dyDescent="0.3">
      <c r="F25" s="11"/>
      <c r="G25" s="7"/>
    </row>
    <row r="27" spans="6:10" x14ac:dyDescent="0.3">
      <c r="F27" t="s">
        <v>6</v>
      </c>
      <c r="G27" s="7">
        <f>G21+((G20-G21)*H19/H20)</f>
        <v>0.17785714285714285</v>
      </c>
      <c r="H27" t="s">
        <v>7</v>
      </c>
    </row>
    <row r="28" spans="6:10" x14ac:dyDescent="0.3">
      <c r="F28" t="s">
        <v>8</v>
      </c>
      <c r="G28" s="7">
        <f>G19-G27</f>
        <v>0.12214285714285714</v>
      </c>
    </row>
    <row r="29" spans="6:10" x14ac:dyDescent="0.3">
      <c r="G29" s="2" t="s">
        <v>9</v>
      </c>
    </row>
    <row r="31" spans="6:10" x14ac:dyDescent="0.3">
      <c r="G31" s="2" t="s">
        <v>13</v>
      </c>
      <c r="J31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0:F12"/>
  <sheetViews>
    <sheetView workbookViewId="0">
      <selection activeCell="E15" sqref="E15"/>
    </sheetView>
  </sheetViews>
  <sheetFormatPr defaultRowHeight="14.4" x14ac:dyDescent="0.3"/>
  <sheetData>
    <row r="10" spans="4:6" x14ac:dyDescent="0.3">
      <c r="D10" t="s">
        <v>10</v>
      </c>
      <c r="E10" t="s">
        <v>11</v>
      </c>
    </row>
    <row r="11" spans="4:6" x14ac:dyDescent="0.3">
      <c r="D11" t="s">
        <v>10</v>
      </c>
      <c r="E11">
        <f>2+0.5*2*11%</f>
        <v>2.11</v>
      </c>
    </row>
    <row r="12" spans="4:6" x14ac:dyDescent="0.3">
      <c r="D12" s="2" t="s">
        <v>12</v>
      </c>
      <c r="E12" s="12">
        <f>E11*3%</f>
        <v>6.3299999999999995E-2</v>
      </c>
      <c r="F12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0:F12"/>
  <sheetViews>
    <sheetView workbookViewId="0">
      <selection activeCell="E18" sqref="E18"/>
    </sheetView>
  </sheetViews>
  <sheetFormatPr defaultRowHeight="14.4" x14ac:dyDescent="0.3"/>
  <sheetData>
    <row r="10" spans="4:6" x14ac:dyDescent="0.3">
      <c r="D10" t="s">
        <v>10</v>
      </c>
      <c r="E10">
        <f>3</f>
        <v>3</v>
      </c>
    </row>
    <row r="11" spans="4:6" x14ac:dyDescent="0.3">
      <c r="D11" t="s">
        <v>10</v>
      </c>
      <c r="E11">
        <f>E10</f>
        <v>3</v>
      </c>
    </row>
    <row r="12" spans="4:6" x14ac:dyDescent="0.3">
      <c r="D12" s="2" t="s">
        <v>12</v>
      </c>
      <c r="E12" s="13">
        <f>E11*2%</f>
        <v>0.06</v>
      </c>
      <c r="F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L30"/>
  <sheetViews>
    <sheetView topLeftCell="A2" workbookViewId="0">
      <selection activeCell="D19" sqref="D19"/>
    </sheetView>
  </sheetViews>
  <sheetFormatPr defaultRowHeight="14.4" x14ac:dyDescent="0.3"/>
  <cols>
    <col min="5" max="5" width="8.296875" bestFit="1" customWidth="1"/>
    <col min="6" max="7" width="16.59765625" bestFit="1" customWidth="1"/>
    <col min="12" max="12" width="10" bestFit="1" customWidth="1"/>
  </cols>
  <sheetData>
    <row r="2" spans="4:12" ht="25.35" x14ac:dyDescent="0.3">
      <c r="D2" s="15" t="s">
        <v>17</v>
      </c>
      <c r="E2" s="15" t="s">
        <v>18</v>
      </c>
      <c r="F2" s="16" t="s">
        <v>19</v>
      </c>
      <c r="G2" s="16"/>
      <c r="H2" s="41"/>
      <c r="I2" s="41"/>
      <c r="J2" s="41"/>
      <c r="K2" s="41"/>
      <c r="L2" s="17" t="s">
        <v>20</v>
      </c>
    </row>
    <row r="3" spans="4:12" ht="15.55" x14ac:dyDescent="0.3">
      <c r="D3" s="15"/>
      <c r="E3" s="16"/>
      <c r="F3" s="16"/>
      <c r="G3" s="16"/>
      <c r="H3" s="41" t="s">
        <v>21</v>
      </c>
      <c r="I3" s="41"/>
      <c r="J3" s="42">
        <f>G13</f>
        <v>3.5750000000000004E-2</v>
      </c>
      <c r="K3" s="42"/>
      <c r="L3" s="17"/>
    </row>
    <row r="4" spans="4:12" ht="15.55" x14ac:dyDescent="0.3">
      <c r="D4" s="15"/>
      <c r="E4" s="16">
        <v>1</v>
      </c>
      <c r="F4" s="16">
        <v>-1.2</v>
      </c>
      <c r="G4" s="20">
        <f>F4/100</f>
        <v>-1.2E-2</v>
      </c>
      <c r="H4" s="41" t="s">
        <v>22</v>
      </c>
      <c r="I4" s="41"/>
      <c r="J4" s="43">
        <f>G4-$J$3</f>
        <v>-4.7750000000000001E-2</v>
      </c>
      <c r="K4" s="41"/>
      <c r="L4" s="17">
        <f>J4*J4</f>
        <v>2.2800625E-3</v>
      </c>
    </row>
    <row r="5" spans="4:12" ht="15.55" x14ac:dyDescent="0.3">
      <c r="D5" s="15"/>
      <c r="E5" s="16">
        <v>2</v>
      </c>
      <c r="F5" s="16">
        <v>-1.2</v>
      </c>
      <c r="G5" s="20">
        <f>F5/100</f>
        <v>-1.2E-2</v>
      </c>
      <c r="H5" s="41" t="s">
        <v>22</v>
      </c>
      <c r="I5" s="41"/>
      <c r="J5" s="43">
        <f>G5-$J$3</f>
        <v>-4.7750000000000001E-2</v>
      </c>
      <c r="K5" s="41"/>
      <c r="L5" s="17">
        <f>J5*J5</f>
        <v>2.2800625E-3</v>
      </c>
    </row>
    <row r="6" spans="4:12" ht="15.55" x14ac:dyDescent="0.3">
      <c r="D6" s="15"/>
      <c r="E6" s="16">
        <v>3</v>
      </c>
      <c r="F6" s="16">
        <v>-1</v>
      </c>
      <c r="G6" s="20">
        <f t="shared" ref="G6:G11" si="0">F6/100</f>
        <v>-0.01</v>
      </c>
      <c r="H6" s="41" t="s">
        <v>22</v>
      </c>
      <c r="I6" s="41"/>
      <c r="J6" s="43">
        <f>G6-$J$3</f>
        <v>-4.5750000000000006E-2</v>
      </c>
      <c r="K6" s="41"/>
      <c r="L6" s="17">
        <f>J6*J6</f>
        <v>2.0930625000000007E-3</v>
      </c>
    </row>
    <row r="7" spans="4:12" ht="15.55" x14ac:dyDescent="0.3">
      <c r="D7" s="15"/>
      <c r="E7" s="16">
        <v>4</v>
      </c>
      <c r="F7" s="16">
        <v>0</v>
      </c>
      <c r="G7" s="20">
        <f t="shared" si="0"/>
        <v>0</v>
      </c>
      <c r="H7" s="41" t="s">
        <v>22</v>
      </c>
      <c r="I7" s="41"/>
      <c r="J7" s="43">
        <f>G7-$J$3</f>
        <v>-3.5750000000000004E-2</v>
      </c>
      <c r="K7" s="41"/>
      <c r="L7" s="17">
        <f>J7*J7</f>
        <v>1.2780625000000003E-3</v>
      </c>
    </row>
    <row r="8" spans="4:12" ht="15.55" x14ac:dyDescent="0.3">
      <c r="D8" s="15"/>
      <c r="E8" s="16">
        <v>5</v>
      </c>
      <c r="F8" s="16">
        <v>4</v>
      </c>
      <c r="G8" s="20">
        <f t="shared" si="0"/>
        <v>0.04</v>
      </c>
      <c r="H8" s="41"/>
      <c r="I8" s="41"/>
      <c r="J8" s="41"/>
      <c r="K8" s="41"/>
      <c r="L8" s="17"/>
    </row>
    <row r="9" spans="4:12" ht="15.55" x14ac:dyDescent="0.3">
      <c r="D9" s="15"/>
      <c r="E9" s="16">
        <v>6</v>
      </c>
      <c r="F9" s="16">
        <v>6</v>
      </c>
      <c r="G9" s="20">
        <f t="shared" si="0"/>
        <v>0.06</v>
      </c>
      <c r="H9" s="41"/>
      <c r="I9" s="41"/>
      <c r="J9" s="41"/>
      <c r="K9" s="41"/>
      <c r="L9" s="17">
        <f>SUM(L4:L7)</f>
        <v>7.9312500000000008E-3</v>
      </c>
    </row>
    <row r="10" spans="4:12" ht="15.55" x14ac:dyDescent="0.3">
      <c r="D10" s="15"/>
      <c r="E10" s="16">
        <v>7</v>
      </c>
      <c r="F10" s="16">
        <v>8</v>
      </c>
      <c r="G10" s="20">
        <f t="shared" si="0"/>
        <v>0.08</v>
      </c>
      <c r="H10" s="41"/>
      <c r="I10" s="41"/>
      <c r="J10" s="41" t="s">
        <v>23</v>
      </c>
      <c r="K10" s="41"/>
      <c r="L10" s="17">
        <f>L9/4</f>
        <v>1.9828125000000002E-3</v>
      </c>
    </row>
    <row r="11" spans="4:12" ht="15.55" x14ac:dyDescent="0.3">
      <c r="D11" s="15"/>
      <c r="E11" s="16">
        <v>8</v>
      </c>
      <c r="F11" s="16">
        <v>14</v>
      </c>
      <c r="G11" s="20">
        <f t="shared" si="0"/>
        <v>0.14000000000000001</v>
      </c>
      <c r="H11" s="41"/>
      <c r="I11" s="41"/>
      <c r="J11" s="41" t="s">
        <v>24</v>
      </c>
      <c r="K11" s="41"/>
      <c r="L11" s="21">
        <f>SQRT(L10)</f>
        <v>4.4528782826392194E-2</v>
      </c>
    </row>
    <row r="12" spans="4:12" ht="15.55" x14ac:dyDescent="0.3">
      <c r="D12" s="15"/>
      <c r="E12" s="16"/>
      <c r="F12" s="16"/>
      <c r="G12" s="16"/>
      <c r="H12" s="41"/>
      <c r="I12" s="41"/>
      <c r="J12" s="41"/>
      <c r="K12" s="41"/>
      <c r="L12" s="17"/>
    </row>
    <row r="13" spans="4:12" ht="15.55" x14ac:dyDescent="0.3">
      <c r="D13" s="15"/>
      <c r="E13" s="15" t="s">
        <v>25</v>
      </c>
      <c r="F13" s="18">
        <f>AVERAGE(F4:F11)</f>
        <v>3.5750000000000002</v>
      </c>
      <c r="G13" s="22">
        <f>AVERAGE(G4:G11)</f>
        <v>3.5750000000000004E-2</v>
      </c>
      <c r="H13" s="41"/>
      <c r="I13" s="41"/>
      <c r="J13" s="41"/>
      <c r="K13" s="41"/>
      <c r="L13" s="17"/>
    </row>
    <row r="14" spans="4:12" ht="15.55" x14ac:dyDescent="0.3">
      <c r="D14" s="15"/>
      <c r="E14" s="15" t="s">
        <v>26</v>
      </c>
      <c r="F14" s="16">
        <f>_xlfn.STDEV.P(F4:F11)</f>
        <v>5.1676275988116638</v>
      </c>
      <c r="G14" s="16"/>
      <c r="H14" s="41"/>
      <c r="I14" s="41"/>
      <c r="J14" s="41"/>
      <c r="K14" s="41"/>
      <c r="L14" s="17"/>
    </row>
    <row r="15" spans="4:12" ht="15.55" x14ac:dyDescent="0.3">
      <c r="D15" s="15"/>
      <c r="E15" s="15"/>
      <c r="F15" s="16"/>
      <c r="G15" s="16"/>
      <c r="H15" s="41"/>
      <c r="I15" s="41"/>
      <c r="J15" s="41"/>
      <c r="K15" s="41"/>
      <c r="L15" s="17"/>
    </row>
    <row r="16" spans="4:12" ht="15.55" x14ac:dyDescent="0.3">
      <c r="D16" s="15"/>
      <c r="E16" s="41"/>
      <c r="F16" s="41"/>
      <c r="G16" s="41"/>
      <c r="H16" s="41"/>
      <c r="I16" s="41"/>
      <c r="J16" s="41"/>
      <c r="K16" s="41"/>
      <c r="L16" s="17"/>
    </row>
    <row r="17" spans="3:12" ht="15.55" x14ac:dyDescent="0.3">
      <c r="D17" s="15"/>
      <c r="E17" s="15" t="s">
        <v>24</v>
      </c>
      <c r="F17" s="23">
        <f>L11</f>
        <v>4.4528782826392194E-2</v>
      </c>
      <c r="G17" s="15" t="s">
        <v>15</v>
      </c>
      <c r="H17" s="41"/>
      <c r="I17" s="41"/>
      <c r="J17" s="41"/>
      <c r="K17" s="41"/>
      <c r="L17" s="17"/>
    </row>
    <row r="18" spans="3:12" ht="15.55" x14ac:dyDescent="0.3">
      <c r="D18" s="15"/>
      <c r="E18" s="41"/>
      <c r="F18" s="41"/>
      <c r="G18" s="41"/>
      <c r="H18" s="41"/>
      <c r="I18" s="41"/>
      <c r="J18" s="41"/>
      <c r="K18" s="41"/>
      <c r="L18" s="17"/>
    </row>
    <row r="19" spans="3:12" ht="15.55" x14ac:dyDescent="0.3">
      <c r="D19" s="15"/>
      <c r="E19" s="15" t="s">
        <v>27</v>
      </c>
      <c r="F19" s="24">
        <v>0.02</v>
      </c>
      <c r="G19" s="41"/>
      <c r="H19" s="41"/>
      <c r="I19" s="41"/>
      <c r="J19" s="41"/>
      <c r="K19" s="41"/>
      <c r="L19" s="41"/>
    </row>
    <row r="20" spans="3:12" ht="15.55" x14ac:dyDescent="0.3">
      <c r="C20" t="s">
        <v>28</v>
      </c>
      <c r="D20" s="15"/>
      <c r="E20" s="15" t="s">
        <v>29</v>
      </c>
      <c r="F20" s="16">
        <f>(G13-F19)/F17</f>
        <v>0.35370380684793801</v>
      </c>
      <c r="G20" s="44" t="s">
        <v>30</v>
      </c>
      <c r="H20" s="44"/>
      <c r="I20" s="41"/>
      <c r="J20" s="41"/>
      <c r="K20" s="41"/>
      <c r="L20" s="41"/>
    </row>
    <row r="21" spans="3:12" ht="15.55" x14ac:dyDescent="0.3">
      <c r="D21" s="15"/>
      <c r="E21" s="15"/>
      <c r="F21" s="15"/>
      <c r="G21" s="15"/>
      <c r="H21" s="41"/>
      <c r="I21" s="41"/>
      <c r="J21" s="41"/>
      <c r="K21" s="41"/>
      <c r="L21" s="17"/>
    </row>
    <row r="22" spans="3:12" ht="15.55" x14ac:dyDescent="0.3">
      <c r="D22" s="15"/>
      <c r="E22" s="41"/>
      <c r="F22" s="41"/>
      <c r="G22" s="41"/>
      <c r="H22" s="41"/>
      <c r="I22" s="41"/>
      <c r="J22" s="41"/>
      <c r="K22" s="41"/>
      <c r="L22" s="17"/>
    </row>
    <row r="23" spans="3:12" ht="15.55" x14ac:dyDescent="0.3">
      <c r="E23" s="15"/>
      <c r="F23" s="15"/>
    </row>
    <row r="24" spans="3:12" ht="15.55" x14ac:dyDescent="0.3">
      <c r="E24" s="15"/>
      <c r="F24" s="16"/>
      <c r="G24" s="19"/>
    </row>
    <row r="26" spans="3:12" ht="15.55" x14ac:dyDescent="0.3">
      <c r="E26" s="15"/>
      <c r="F26" s="15"/>
    </row>
    <row r="27" spans="3:12" ht="15.55" x14ac:dyDescent="0.3">
      <c r="E27" s="15"/>
      <c r="F27" s="16"/>
      <c r="G27" s="19"/>
    </row>
    <row r="29" spans="3:12" ht="15.55" x14ac:dyDescent="0.3">
      <c r="E29" s="15"/>
      <c r="F29" s="15"/>
    </row>
    <row r="30" spans="3:12" ht="15.55" x14ac:dyDescent="0.3">
      <c r="E30" s="15"/>
      <c r="F30" s="16"/>
      <c r="G30" s="19"/>
    </row>
  </sheetData>
  <mergeCells count="41">
    <mergeCell ref="H21:I21"/>
    <mergeCell ref="J21:K21"/>
    <mergeCell ref="E22:K22"/>
    <mergeCell ref="E18:K18"/>
    <mergeCell ref="G19:H19"/>
    <mergeCell ref="I19:J19"/>
    <mergeCell ref="K19:L19"/>
    <mergeCell ref="G20:H20"/>
    <mergeCell ref="I20:J20"/>
    <mergeCell ref="K20:L20"/>
    <mergeCell ref="H17:I17"/>
    <mergeCell ref="J17:K17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J15:K15"/>
    <mergeCell ref="E16:K16"/>
    <mergeCell ref="H8:I8"/>
    <mergeCell ref="J8:K8"/>
    <mergeCell ref="H9:I9"/>
    <mergeCell ref="J9:K9"/>
    <mergeCell ref="H10:I10"/>
    <mergeCell ref="J10:K10"/>
    <mergeCell ref="H5:I5"/>
    <mergeCell ref="J5:K5"/>
    <mergeCell ref="H6:I6"/>
    <mergeCell ref="J6:K6"/>
    <mergeCell ref="H7:I7"/>
    <mergeCell ref="J7:K7"/>
    <mergeCell ref="H2:I2"/>
    <mergeCell ref="J2:K2"/>
    <mergeCell ref="H3:I3"/>
    <mergeCell ref="J3:K3"/>
    <mergeCell ref="H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U38"/>
  <sheetViews>
    <sheetView topLeftCell="A14" workbookViewId="0">
      <selection activeCell="G30" sqref="G30"/>
    </sheetView>
  </sheetViews>
  <sheetFormatPr defaultRowHeight="14.4" x14ac:dyDescent="0.3"/>
  <cols>
    <col min="7" max="7" width="10" bestFit="1" customWidth="1"/>
    <col min="9" max="9" width="13.59765625" bestFit="1" customWidth="1"/>
    <col min="13" max="13" width="22.09765625" bestFit="1" customWidth="1"/>
  </cols>
  <sheetData>
    <row r="5" spans="3:21" x14ac:dyDescent="0.3">
      <c r="P5" s="45"/>
      <c r="Q5" s="45"/>
      <c r="R5" s="45"/>
      <c r="S5" s="45"/>
      <c r="T5" s="45"/>
      <c r="U5" s="45"/>
    </row>
    <row r="7" spans="3:21" x14ac:dyDescent="0.3">
      <c r="Q7" s="7"/>
      <c r="S7" s="7"/>
      <c r="U7" s="7"/>
    </row>
    <row r="8" spans="3:21" x14ac:dyDescent="0.3">
      <c r="Q8" s="7"/>
      <c r="S8" s="7"/>
      <c r="U8" s="7"/>
    </row>
    <row r="9" spans="3:21" x14ac:dyDescent="0.3">
      <c r="Q9" s="7"/>
      <c r="S9" s="7"/>
      <c r="U9" s="7"/>
    </row>
    <row r="14" spans="3:21" x14ac:dyDescent="0.3">
      <c r="C14" t="s">
        <v>31</v>
      </c>
      <c r="D14" t="s">
        <v>32</v>
      </c>
      <c r="E14" t="s">
        <v>33</v>
      </c>
      <c r="G14" t="s">
        <v>34</v>
      </c>
      <c r="H14" t="s">
        <v>35</v>
      </c>
      <c r="I14" t="s">
        <v>36</v>
      </c>
      <c r="M14" t="s">
        <v>37</v>
      </c>
    </row>
    <row r="15" spans="3:21" x14ac:dyDescent="0.3">
      <c r="C15" t="s">
        <v>38</v>
      </c>
      <c r="D15">
        <v>0.7</v>
      </c>
      <c r="E15" s="1">
        <v>0.05</v>
      </c>
      <c r="G15">
        <v>0.5</v>
      </c>
      <c r="H15" s="1">
        <v>7.0000000000000007E-2</v>
      </c>
      <c r="I15" s="1">
        <f>H15-E15</f>
        <v>2.0000000000000004E-2</v>
      </c>
      <c r="K15" s="1"/>
      <c r="L15" s="1"/>
      <c r="M15">
        <f>G15-D15</f>
        <v>-0.19999999999999996</v>
      </c>
    </row>
    <row r="16" spans="3:21" x14ac:dyDescent="0.3">
      <c r="C16" t="s">
        <v>39</v>
      </c>
      <c r="D16">
        <v>0.2</v>
      </c>
      <c r="E16" s="7">
        <v>3.5000000000000003E-2</v>
      </c>
      <c r="G16">
        <v>0.3</v>
      </c>
      <c r="H16" s="7">
        <v>0.06</v>
      </c>
      <c r="I16" s="1">
        <f>H16-E16</f>
        <v>2.4999999999999994E-2</v>
      </c>
      <c r="K16" s="7"/>
      <c r="L16" s="1"/>
      <c r="M16">
        <f>G16-D16</f>
        <v>9.9999999999999978E-2</v>
      </c>
    </row>
    <row r="17" spans="3:13" x14ac:dyDescent="0.3">
      <c r="C17" t="s">
        <v>40</v>
      </c>
      <c r="D17">
        <v>0.1</v>
      </c>
      <c r="E17" s="7">
        <v>3.0000000000000001E-3</v>
      </c>
      <c r="G17">
        <v>0.2</v>
      </c>
      <c r="H17" s="7">
        <v>3.0000000000000001E-3</v>
      </c>
      <c r="I17" s="1">
        <f>H17-E17</f>
        <v>0</v>
      </c>
      <c r="K17" s="7"/>
      <c r="L17" s="1"/>
      <c r="M17">
        <f>G17-D17</f>
        <v>0.1</v>
      </c>
    </row>
    <row r="25" spans="3:13" x14ac:dyDescent="0.3">
      <c r="C25">
        <v>1</v>
      </c>
      <c r="D25" t="s">
        <v>33</v>
      </c>
      <c r="E25" s="25">
        <f>SUMPRODUCT(D15:D17,E15:E17)</f>
        <v>4.2299999999999997E-2</v>
      </c>
    </row>
    <row r="26" spans="3:13" x14ac:dyDescent="0.3">
      <c r="C26">
        <v>2</v>
      </c>
      <c r="D26" t="s">
        <v>35</v>
      </c>
      <c r="E26" s="26">
        <f>SUMPRODUCT(G15:G17,H15:H17)</f>
        <v>5.3600000000000009E-2</v>
      </c>
      <c r="G26" s="27">
        <f>E26-E25</f>
        <v>1.1300000000000011E-2</v>
      </c>
      <c r="H26" t="s">
        <v>41</v>
      </c>
    </row>
    <row r="27" spans="3:13" x14ac:dyDescent="0.3">
      <c r="E27" s="26"/>
      <c r="G27" s="7"/>
    </row>
    <row r="29" spans="3:13" x14ac:dyDescent="0.3">
      <c r="G29" t="s">
        <v>30</v>
      </c>
    </row>
    <row r="35" spans="3:10" x14ac:dyDescent="0.3">
      <c r="C35">
        <v>1</v>
      </c>
      <c r="D35" t="s">
        <v>42</v>
      </c>
      <c r="E35" t="s">
        <v>43</v>
      </c>
      <c r="F35" s="26">
        <f>SUMPRODUCT(G15:G17,I15:I17)</f>
        <v>1.7500000000000002E-2</v>
      </c>
      <c r="G35" t="s">
        <v>44</v>
      </c>
      <c r="H35" s="26">
        <f>M15*(E15-E25)+M16*(E16-E25)+M17*(E17-E25)</f>
        <v>-6.1999999999999989E-3</v>
      </c>
      <c r="I35" t="s">
        <v>45</v>
      </c>
      <c r="J35" s="26">
        <f>H35+F35</f>
        <v>1.1300000000000003E-2</v>
      </c>
    </row>
    <row r="36" spans="3:10" x14ac:dyDescent="0.3">
      <c r="F36" s="26"/>
      <c r="H36" s="26"/>
      <c r="J36" s="7"/>
    </row>
    <row r="37" spans="3:10" x14ac:dyDescent="0.3">
      <c r="E37" t="s">
        <v>46</v>
      </c>
    </row>
    <row r="38" spans="3:10" x14ac:dyDescent="0.3">
      <c r="E38" t="s">
        <v>47</v>
      </c>
      <c r="H38" t="s">
        <v>30</v>
      </c>
    </row>
  </sheetData>
  <mergeCells count="3">
    <mergeCell ref="P5:Q5"/>
    <mergeCell ref="R5:S5"/>
    <mergeCell ref="T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5:U38"/>
  <sheetViews>
    <sheetView topLeftCell="A19" workbookViewId="0">
      <selection activeCell="H38" sqref="H38"/>
    </sheetView>
  </sheetViews>
  <sheetFormatPr defaultRowHeight="14.4" x14ac:dyDescent="0.3"/>
  <cols>
    <col min="7" max="7" width="10" bestFit="1" customWidth="1"/>
    <col min="9" max="9" width="13.59765625" bestFit="1" customWidth="1"/>
    <col min="13" max="13" width="22.09765625" bestFit="1" customWidth="1"/>
  </cols>
  <sheetData>
    <row r="5" spans="3:21" x14ac:dyDescent="0.3">
      <c r="P5" s="45"/>
      <c r="Q5" s="45"/>
      <c r="R5" s="45"/>
      <c r="S5" s="45"/>
      <c r="T5" s="45"/>
      <c r="U5" s="45"/>
    </row>
    <row r="7" spans="3:21" x14ac:dyDescent="0.3">
      <c r="Q7" s="7"/>
      <c r="S7" s="7"/>
      <c r="U7" s="7"/>
    </row>
    <row r="8" spans="3:21" x14ac:dyDescent="0.3">
      <c r="Q8" s="7"/>
      <c r="S8" s="7"/>
      <c r="U8" s="7"/>
    </row>
    <row r="9" spans="3:21" x14ac:dyDescent="0.3">
      <c r="Q9" s="7"/>
      <c r="S9" s="7"/>
      <c r="U9" s="7"/>
    </row>
    <row r="14" spans="3:21" x14ac:dyDescent="0.3">
      <c r="C14" t="s">
        <v>31</v>
      </c>
      <c r="D14" t="s">
        <v>32</v>
      </c>
      <c r="E14" t="s">
        <v>33</v>
      </c>
      <c r="G14" t="s">
        <v>48</v>
      </c>
      <c r="H14" t="s">
        <v>49</v>
      </c>
      <c r="I14" t="s">
        <v>50</v>
      </c>
      <c r="M14" t="s">
        <v>51</v>
      </c>
    </row>
    <row r="15" spans="3:21" x14ac:dyDescent="0.3">
      <c r="C15" t="s">
        <v>38</v>
      </c>
      <c r="D15">
        <v>0.7</v>
      </c>
      <c r="E15" s="1">
        <v>0.05</v>
      </c>
      <c r="G15">
        <v>0.3</v>
      </c>
      <c r="H15" s="1">
        <f>E15</f>
        <v>0.05</v>
      </c>
      <c r="I15" s="1">
        <f>H15-E15</f>
        <v>0</v>
      </c>
      <c r="K15" s="1"/>
      <c r="L15" s="1"/>
      <c r="M15">
        <f>G15-D15</f>
        <v>-0.39999999999999997</v>
      </c>
    </row>
    <row r="16" spans="3:21" x14ac:dyDescent="0.3">
      <c r="C16" t="s">
        <v>39</v>
      </c>
      <c r="D16">
        <v>0.2</v>
      </c>
      <c r="E16" s="7">
        <v>3.5000000000000003E-2</v>
      </c>
      <c r="G16">
        <v>0.5</v>
      </c>
      <c r="H16" s="7">
        <f>E16</f>
        <v>3.5000000000000003E-2</v>
      </c>
      <c r="I16" s="1">
        <f>H16-E16</f>
        <v>0</v>
      </c>
      <c r="K16" s="7"/>
      <c r="L16" s="1"/>
      <c r="M16">
        <f>G16-D16</f>
        <v>0.3</v>
      </c>
    </row>
    <row r="17" spans="3:13" x14ac:dyDescent="0.3">
      <c r="C17" t="s">
        <v>40</v>
      </c>
      <c r="D17">
        <v>0.1</v>
      </c>
      <c r="E17" s="7">
        <v>3.0000000000000001E-3</v>
      </c>
      <c r="G17">
        <v>0.2</v>
      </c>
      <c r="H17" s="7">
        <f>E17</f>
        <v>3.0000000000000001E-3</v>
      </c>
      <c r="I17" s="1">
        <f>H17-E17</f>
        <v>0</v>
      </c>
      <c r="K17" s="7"/>
      <c r="L17" s="1"/>
      <c r="M17">
        <f>G17-D17</f>
        <v>0.1</v>
      </c>
    </row>
    <row r="25" spans="3:13" x14ac:dyDescent="0.3">
      <c r="C25">
        <v>1</v>
      </c>
      <c r="D25" t="s">
        <v>33</v>
      </c>
      <c r="E25" s="25">
        <f>SUMPRODUCT(D15:D17,E15:E17)</f>
        <v>4.2299999999999997E-2</v>
      </c>
    </row>
    <row r="26" spans="3:13" x14ac:dyDescent="0.3">
      <c r="C26">
        <v>2</v>
      </c>
      <c r="D26" t="s">
        <v>35</v>
      </c>
      <c r="E26" s="26">
        <f>SUMPRODUCT(G15:G17,H15:H17)</f>
        <v>3.3100000000000004E-2</v>
      </c>
      <c r="G26" s="27">
        <f>E26-E25</f>
        <v>-9.1999999999999929E-3</v>
      </c>
      <c r="H26" s="47" t="s">
        <v>75</v>
      </c>
      <c r="I26" s="47"/>
      <c r="J26" s="47"/>
    </row>
    <row r="27" spans="3:13" x14ac:dyDescent="0.3">
      <c r="E27" s="26"/>
      <c r="G27" s="7"/>
    </row>
    <row r="35" spans="3:10" x14ac:dyDescent="0.3">
      <c r="C35">
        <v>1</v>
      </c>
      <c r="D35" t="s">
        <v>42</v>
      </c>
      <c r="E35" t="s">
        <v>43</v>
      </c>
      <c r="F35" s="26">
        <f>SUMPRODUCT(G15:G17,I15:I17)</f>
        <v>0</v>
      </c>
      <c r="G35" t="s">
        <v>44</v>
      </c>
      <c r="H35" s="26">
        <f>M15*(E15-E25)+M16*(E16-E25)+M17*(E17-E25)</f>
        <v>-9.1999999999999998E-3</v>
      </c>
      <c r="I35" t="s">
        <v>45</v>
      </c>
      <c r="J35" s="26">
        <f>H35+F35</f>
        <v>-9.1999999999999998E-3</v>
      </c>
    </row>
    <row r="36" spans="3:10" x14ac:dyDescent="0.3">
      <c r="F36" s="26"/>
      <c r="H36" s="26"/>
      <c r="J36" s="7"/>
    </row>
    <row r="37" spans="3:10" x14ac:dyDescent="0.3">
      <c r="E37" t="s">
        <v>46</v>
      </c>
    </row>
    <row r="38" spans="3:10" x14ac:dyDescent="0.3">
      <c r="E38" t="s">
        <v>47</v>
      </c>
      <c r="H38" s="47" t="s">
        <v>16</v>
      </c>
    </row>
  </sheetData>
  <mergeCells count="3">
    <mergeCell ref="P5:Q5"/>
    <mergeCell ref="R5:S5"/>
    <mergeCell ref="T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9"/>
  <sheetViews>
    <sheetView topLeftCell="A20" workbookViewId="0">
      <selection activeCell="H35" sqref="H35"/>
    </sheetView>
  </sheetViews>
  <sheetFormatPr defaultRowHeight="14.4" x14ac:dyDescent="0.3"/>
  <cols>
    <col min="2" max="2" width="15.09765625" customWidth="1"/>
    <col min="8" max="8" width="22.3984375" bestFit="1" customWidth="1"/>
  </cols>
  <sheetData>
    <row r="1" spans="2:11" ht="15" thickBot="1" x14ac:dyDescent="0.35"/>
    <row r="2" spans="2:11" ht="15" thickBot="1" x14ac:dyDescent="0.35">
      <c r="C2" s="28" t="s">
        <v>52</v>
      </c>
      <c r="D2" s="29" t="s">
        <v>53</v>
      </c>
      <c r="E2" s="29" t="s">
        <v>54</v>
      </c>
      <c r="F2" s="29" t="s">
        <v>55</v>
      </c>
      <c r="I2" s="30" t="s">
        <v>56</v>
      </c>
    </row>
    <row r="3" spans="2:11" ht="15" thickBot="1" x14ac:dyDescent="0.35">
      <c r="C3" s="31" t="s">
        <v>38</v>
      </c>
      <c r="D3" s="32">
        <v>1000</v>
      </c>
      <c r="E3" s="33">
        <v>0.15</v>
      </c>
      <c r="F3" s="33">
        <v>0.25</v>
      </c>
      <c r="I3">
        <f>D3/D6</f>
        <v>0.43478260869565216</v>
      </c>
    </row>
    <row r="4" spans="2:11" ht="15" thickBot="1" x14ac:dyDescent="0.35">
      <c r="C4" s="31" t="s">
        <v>57</v>
      </c>
      <c r="D4" s="32">
        <v>750</v>
      </c>
      <c r="E4" s="33">
        <v>0.08</v>
      </c>
      <c r="F4" s="33">
        <v>0.12</v>
      </c>
      <c r="I4">
        <f>D4/D6</f>
        <v>0.32608695652173914</v>
      </c>
    </row>
    <row r="5" spans="2:11" ht="15" thickBot="1" x14ac:dyDescent="0.35">
      <c r="C5" s="31" t="s">
        <v>40</v>
      </c>
      <c r="D5" s="32">
        <v>550</v>
      </c>
      <c r="E5" s="33">
        <v>0.06</v>
      </c>
      <c r="F5" s="33">
        <v>0</v>
      </c>
      <c r="I5">
        <f>D5/D6</f>
        <v>0.2391304347826087</v>
      </c>
    </row>
    <row r="6" spans="2:11" x14ac:dyDescent="0.3">
      <c r="D6">
        <f>SUM(D3:D5)</f>
        <v>2300</v>
      </c>
      <c r="H6" s="2" t="s">
        <v>58</v>
      </c>
      <c r="I6" s="12">
        <f>SUMPRODUCT(I3:I5,E3:E5)</f>
        <v>0.10565217391304348</v>
      </c>
      <c r="K6" s="34"/>
    </row>
    <row r="7" spans="2:11" ht="15" thickBot="1" x14ac:dyDescent="0.35"/>
    <row r="8" spans="2:11" ht="29.4" thickBot="1" x14ac:dyDescent="0.35">
      <c r="B8" s="35" t="s">
        <v>59</v>
      </c>
      <c r="C8" s="36" t="s">
        <v>38</v>
      </c>
      <c r="D8" s="36" t="s">
        <v>57</v>
      </c>
      <c r="E8" s="36" t="s">
        <v>40</v>
      </c>
      <c r="F8" s="36" t="s">
        <v>60</v>
      </c>
    </row>
    <row r="9" spans="2:11" ht="15" thickBot="1" x14ac:dyDescent="0.35">
      <c r="B9" s="37" t="s">
        <v>38</v>
      </c>
      <c r="C9" s="38">
        <v>1</v>
      </c>
      <c r="D9" s="38">
        <v>-0.2</v>
      </c>
      <c r="E9" s="38" t="s">
        <v>61</v>
      </c>
      <c r="F9" s="38">
        <v>0.7</v>
      </c>
    </row>
    <row r="10" spans="2:11" ht="15" thickBot="1" x14ac:dyDescent="0.35">
      <c r="B10" s="37" t="s">
        <v>57</v>
      </c>
      <c r="C10" s="38">
        <v>-0.2</v>
      </c>
      <c r="D10" s="38">
        <v>1</v>
      </c>
      <c r="E10" s="38">
        <v>0</v>
      </c>
      <c r="F10" s="38">
        <v>0.2</v>
      </c>
    </row>
    <row r="11" spans="2:11" ht="15" thickBot="1" x14ac:dyDescent="0.35">
      <c r="B11" s="37" t="s">
        <v>40</v>
      </c>
      <c r="C11" s="38">
        <v>0</v>
      </c>
      <c r="D11" s="38">
        <v>0</v>
      </c>
      <c r="E11" s="38">
        <v>1</v>
      </c>
      <c r="F11" s="38">
        <v>0</v>
      </c>
    </row>
    <row r="12" spans="2:11" ht="15" thickBot="1" x14ac:dyDescent="0.35">
      <c r="B12" s="37" t="s">
        <v>60</v>
      </c>
      <c r="C12" s="38">
        <v>0.7</v>
      </c>
      <c r="D12" s="38">
        <v>0.2</v>
      </c>
      <c r="E12" s="38">
        <v>0</v>
      </c>
      <c r="F12" s="38">
        <v>1</v>
      </c>
    </row>
    <row r="14" spans="2:11" x14ac:dyDescent="0.3">
      <c r="B14" s="39" t="s">
        <v>62</v>
      </c>
      <c r="D14" s="1">
        <v>7.0000000000000007E-2</v>
      </c>
    </row>
    <row r="15" spans="2:11" ht="28.8" x14ac:dyDescent="0.3">
      <c r="B15" s="39" t="s">
        <v>63</v>
      </c>
      <c r="D15" s="1">
        <v>0.2</v>
      </c>
    </row>
    <row r="17" spans="2:5" ht="43.8" thickBot="1" x14ac:dyDescent="0.35">
      <c r="B17" s="40" t="s">
        <v>64</v>
      </c>
    </row>
    <row r="18" spans="2:5" ht="29.4" thickBot="1" x14ac:dyDescent="0.35">
      <c r="B18" s="39" t="s">
        <v>65</v>
      </c>
      <c r="C18" s="36" t="s">
        <v>38</v>
      </c>
      <c r="D18" s="36" t="s">
        <v>57</v>
      </c>
      <c r="E18" s="36" t="s">
        <v>40</v>
      </c>
    </row>
    <row r="19" spans="2:5" ht="15" thickBot="1" x14ac:dyDescent="0.35">
      <c r="B19" s="37" t="s">
        <v>38</v>
      </c>
      <c r="C19" s="26">
        <f>F3*F3</f>
        <v>6.25E-2</v>
      </c>
      <c r="D19" s="26">
        <f>C20</f>
        <v>-6.0000000000000001E-3</v>
      </c>
      <c r="E19" s="26">
        <v>0</v>
      </c>
    </row>
    <row r="20" spans="2:5" ht="15" thickBot="1" x14ac:dyDescent="0.35">
      <c r="B20" s="37" t="s">
        <v>57</v>
      </c>
      <c r="C20" s="26">
        <f>C10*F3*F4</f>
        <v>-6.0000000000000001E-3</v>
      </c>
      <c r="D20" s="26">
        <f>F4*F4</f>
        <v>1.44E-2</v>
      </c>
      <c r="E20" s="26">
        <v>0</v>
      </c>
    </row>
    <row r="21" spans="2:5" ht="15" thickBot="1" x14ac:dyDescent="0.35">
      <c r="B21" s="37" t="s">
        <v>40</v>
      </c>
      <c r="C21" s="26">
        <f>0</f>
        <v>0</v>
      </c>
      <c r="D21" s="26">
        <v>0</v>
      </c>
      <c r="E21" s="26">
        <f>F5</f>
        <v>0</v>
      </c>
    </row>
    <row r="23" spans="2:5" ht="17.3" x14ac:dyDescent="0.3">
      <c r="B23" s="39" t="s">
        <v>66</v>
      </c>
      <c r="C23">
        <f t="array" ref="C23">MMULT(MMULT(TRANSPOSE(I3:I5),C19:E21),I3:I5)</f>
        <v>1.1644612476370509E-2</v>
      </c>
    </row>
    <row r="24" spans="2:5" ht="43.2" x14ac:dyDescent="0.3">
      <c r="B24" s="40" t="s">
        <v>67</v>
      </c>
      <c r="C24" s="12">
        <f>SQRT(C23)</f>
        <v>0.10791020561731179</v>
      </c>
      <c r="E24" s="34"/>
    </row>
    <row r="27" spans="2:5" x14ac:dyDescent="0.3">
      <c r="B27" t="s">
        <v>68</v>
      </c>
      <c r="C27" t="s">
        <v>69</v>
      </c>
    </row>
    <row r="29" spans="2:5" x14ac:dyDescent="0.3">
      <c r="B29" t="s">
        <v>38</v>
      </c>
      <c r="C29">
        <f>C12*F3*D15/(D15*D15)</f>
        <v>0.87499999999999978</v>
      </c>
      <c r="E29" s="34"/>
    </row>
    <row r="30" spans="2:5" x14ac:dyDescent="0.3">
      <c r="B30" t="s">
        <v>57</v>
      </c>
      <c r="C30">
        <f>D12*F4*D15/(D15*D15)</f>
        <v>0.11999999999999998</v>
      </c>
      <c r="E30" s="34"/>
    </row>
    <row r="31" spans="2:5" x14ac:dyDescent="0.3">
      <c r="B31" t="s">
        <v>40</v>
      </c>
      <c r="C31">
        <f>F11</f>
        <v>0</v>
      </c>
      <c r="E31" s="34"/>
    </row>
    <row r="32" spans="2:5" x14ac:dyDescent="0.3">
      <c r="E32" s="34"/>
    </row>
    <row r="33" spans="1:8" x14ac:dyDescent="0.3">
      <c r="B33" t="s">
        <v>70</v>
      </c>
      <c r="C33">
        <f>SUMPRODUCT(C29:C31,I3:I5)</f>
        <v>0.41956521739130426</v>
      </c>
      <c r="E33" s="34"/>
      <c r="G33" t="s">
        <v>15</v>
      </c>
    </row>
    <row r="35" spans="1:8" x14ac:dyDescent="0.3">
      <c r="A35" s="45" t="s">
        <v>71</v>
      </c>
      <c r="B35" t="s">
        <v>72</v>
      </c>
      <c r="C35">
        <f>(I6-E5)/C24</f>
        <v>0.42305705611332467</v>
      </c>
      <c r="D35" s="34"/>
      <c r="E35" s="2" t="s">
        <v>73</v>
      </c>
      <c r="G35" s="46"/>
      <c r="H35" t="s">
        <v>14</v>
      </c>
    </row>
    <row r="36" spans="1:8" x14ac:dyDescent="0.3">
      <c r="A36" s="45"/>
      <c r="B36" t="s">
        <v>74</v>
      </c>
      <c r="C36">
        <f>(I6-E5)/C33</f>
        <v>0.10880829015544044</v>
      </c>
      <c r="D36" s="34"/>
      <c r="E36" s="2" t="s">
        <v>73</v>
      </c>
      <c r="G36" s="46"/>
      <c r="H36" t="s">
        <v>30</v>
      </c>
    </row>
    <row r="38" spans="1:8" x14ac:dyDescent="0.3">
      <c r="A38" s="45" t="s">
        <v>60</v>
      </c>
      <c r="B38" t="s">
        <v>72</v>
      </c>
      <c r="C38">
        <f>(D14-E5)/D15</f>
        <v>5.0000000000000044E-2</v>
      </c>
    </row>
    <row r="39" spans="1:8" x14ac:dyDescent="0.3">
      <c r="A39" s="45"/>
      <c r="B39" t="s">
        <v>74</v>
      </c>
      <c r="C39">
        <f>(D14-E5)/1</f>
        <v>1.0000000000000009E-2</v>
      </c>
    </row>
  </sheetData>
  <mergeCells count="3">
    <mergeCell ref="A35:A36"/>
    <mergeCell ref="G35:G36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answers</vt:lpstr>
      <vt:lpstr>q1</vt:lpstr>
      <vt:lpstr>q2</vt:lpstr>
      <vt:lpstr>q3</vt:lpstr>
      <vt:lpstr>q4 and q5</vt:lpstr>
      <vt:lpstr>q6</vt:lpstr>
      <vt:lpstr>Q7</vt:lpstr>
      <vt:lpstr>q8-q10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2022-11-19T15:14:44Z</dcterms:modified>
</cp:coreProperties>
</file>