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3.5MeV\1_Irradiation\"/>
    </mc:Choice>
  </mc:AlternateContent>
  <bookViews>
    <workbookView xWindow="0" yWindow="0" windowWidth="16380" windowHeight="7300" tabRatio="856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8" l="1"/>
  <c r="G7" i="8" l="1"/>
  <c r="G6" i="8"/>
  <c r="G5" i="8"/>
  <c r="G4" i="8"/>
  <c r="H4" i="8" l="1"/>
  <c r="J11" i="8" l="1"/>
  <c r="H11" i="8"/>
  <c r="D11" i="8"/>
  <c r="E11" i="8" s="1"/>
  <c r="B11" i="8"/>
  <c r="H5" i="8" l="1"/>
  <c r="H7" i="8" l="1"/>
  <c r="H6" i="8" s="1"/>
  <c r="K4" i="8" s="1" a="1"/>
  <c r="K4" i="8" l="1"/>
  <c r="L4" i="8"/>
  <c r="K5" i="8"/>
  <c r="L5" i="8"/>
  <c r="K6" i="8"/>
  <c r="L6" i="8"/>
  <c r="K7" i="8"/>
  <c r="L7" i="8"/>
  <c r="D15" i="8" l="1"/>
  <c r="E15" i="8" s="1"/>
  <c r="J15" i="8"/>
  <c r="K15" i="8" s="1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<sst xmlns="http://schemas.openxmlformats.org/spreadsheetml/2006/main" count="35" uniqueCount="27">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</sst>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66" fontId="0" fillId="9" borderId="18" xfId="0" applyNumberForma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2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375590551181103"/>
                  <c:y val="-0.1902314814814814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6,772312x + 146,170613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0,998580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350</c:v>
                </c:pt>
                <c:pt idx="1">
                  <c:v>383</c:v>
                </c:pt>
                <c:pt idx="2">
                  <c:v>415</c:v>
                </c:pt>
                <c:pt idx="3">
                  <c:v>477</c:v>
                </c:pt>
              </c:numCache>
            </c:numRef>
          </c:xVal>
          <c:yVal>
            <c:numRef>
              <c:f>'Sn+Al targets'!$H$4:$H$7</c:f>
              <c:numCache>
                <c:formatCode>0.00</c:formatCode>
                <c:ptCount val="4"/>
                <c:pt idx="0">
                  <c:v>2520.9522276428006</c:v>
                </c:pt>
                <c:pt idx="1">
                  <c:v>2736.5029608694194</c:v>
                </c:pt>
                <c:pt idx="2">
                  <c:v>2924.3343100315292</c:v>
                </c:pt>
                <c:pt idx="3">
                  <c:v>3383.3516889668922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002096"/>
        <c:axId val="-239151568"/>
      </c:scatterChart>
      <c:valAx>
        <c:axId val="-1920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39151568"/>
        <c:crosses val="autoZero"/>
        <c:crossBetween val="midCat"/>
      </c:valAx>
      <c:valAx>
        <c:axId val="-2391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920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K11" sqref="K11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3500</v>
      </c>
      <c r="C1" s="3" t="s">
        <v>1</v>
      </c>
    </row>
    <row r="2" spans="1:12" ht="29.5" thickBot="1" x14ac:dyDescent="0.4">
      <c r="A2" s="57" t="s">
        <v>17</v>
      </c>
      <c r="B2" s="58">
        <v>7.31</v>
      </c>
      <c r="C2" s="59" t="s">
        <v>2</v>
      </c>
      <c r="D2" s="25" t="s">
        <v>24</v>
      </c>
      <c r="E2" s="26">
        <v>2.6989999999999998</v>
      </c>
      <c r="F2" s="27" t="s">
        <v>2</v>
      </c>
    </row>
    <row r="3" spans="1:12" ht="29.5" thickBot="1" x14ac:dyDescent="0.4">
      <c r="D3" s="56" t="s">
        <v>3</v>
      </c>
      <c r="E3" s="42" t="s">
        <v>4</v>
      </c>
      <c r="F3" s="42" t="s">
        <v>5</v>
      </c>
      <c r="G3" s="42" t="s">
        <v>6</v>
      </c>
      <c r="H3" s="42" t="s">
        <v>7</v>
      </c>
      <c r="I3" s="43" t="s">
        <v>8</v>
      </c>
    </row>
    <row r="4" spans="1:12" x14ac:dyDescent="0.35">
      <c r="D4" s="41" t="s">
        <v>26</v>
      </c>
      <c r="E4" s="40">
        <v>6</v>
      </c>
      <c r="F4" s="40">
        <v>12.010999999999999</v>
      </c>
      <c r="G4" s="38">
        <f>((SQRT(1-(1/F4)^2*SIN(RADIANS(165))^2)+1/F4*COS(RADIANS(165)))/(1+1/F4))^2</f>
        <v>0.72027206504080021</v>
      </c>
      <c r="H4" s="39">
        <f>$B$1*G4</f>
        <v>2520.9522276428006</v>
      </c>
      <c r="I4" s="52">
        <v>350</v>
      </c>
      <c r="K4">
        <f t="array" ref="K4:L7">LINEST(H4:H7,I4:I7,TRUE,TRUE)</f>
        <v>6.7752924075525041</v>
      </c>
      <c r="L4">
        <v>138.82275630945514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8">
        <f>$B$1*G5</f>
        <v>2736.5029608694194</v>
      </c>
      <c r="I5" s="53">
        <v>383</v>
      </c>
      <c r="K5">
        <v>0.23537466354633588</v>
      </c>
      <c r="L5">
        <v>96.255216089859047</v>
      </c>
    </row>
    <row r="6" spans="1:12" x14ac:dyDescent="0.35">
      <c r="D6" s="47" t="s">
        <v>21</v>
      </c>
      <c r="E6" s="44">
        <v>13</v>
      </c>
      <c r="F6" s="44">
        <v>26.98</v>
      </c>
      <c r="G6" s="45">
        <f t="shared" si="0"/>
        <v>0.86433057478706143</v>
      </c>
      <c r="H6" s="46">
        <f>G6*H7</f>
        <v>2924.3343100315292</v>
      </c>
      <c r="I6" s="54">
        <v>415</v>
      </c>
      <c r="K6">
        <v>0.99759205636922477</v>
      </c>
      <c r="L6">
        <v>22.063471562310252</v>
      </c>
    </row>
    <row r="7" spans="1:12" ht="15" thickBot="1" x14ac:dyDescent="0.4">
      <c r="D7" s="48" t="s">
        <v>18</v>
      </c>
      <c r="E7" s="49">
        <v>50</v>
      </c>
      <c r="F7" s="49">
        <v>116</v>
      </c>
      <c r="G7" s="50">
        <f t="shared" si="0"/>
        <v>0.96667191113339779</v>
      </c>
      <c r="H7" s="51">
        <f>$B$1*G7</f>
        <v>3383.3516889668922</v>
      </c>
      <c r="I7" s="55">
        <v>477</v>
      </c>
      <c r="K7">
        <v>828.58422732098427</v>
      </c>
      <c r="L7">
        <v>2</v>
      </c>
    </row>
    <row r="8" spans="1:12" x14ac:dyDescent="0.35">
      <c r="J8" s="15"/>
    </row>
    <row r="9" spans="1:12" ht="15" thickBot="1" x14ac:dyDescent="0.4">
      <c r="J9" s="15"/>
    </row>
    <row r="10" spans="1:12" ht="73" thickBot="1" x14ac:dyDescent="0.4">
      <c r="A10" s="10" t="s">
        <v>11</v>
      </c>
      <c r="B10" s="11" t="s">
        <v>12</v>
      </c>
      <c r="C10" s="10" t="s">
        <v>13</v>
      </c>
      <c r="D10" s="11" t="s">
        <v>14</v>
      </c>
      <c r="E10" s="12" t="s">
        <v>15</v>
      </c>
      <c r="G10" s="18" t="s">
        <v>11</v>
      </c>
      <c r="H10" s="19" t="s">
        <v>12</v>
      </c>
      <c r="I10" s="18" t="s">
        <v>13</v>
      </c>
      <c r="J10" s="19" t="s">
        <v>14</v>
      </c>
      <c r="K10" s="20" t="s">
        <v>15</v>
      </c>
    </row>
    <row r="11" spans="1:12" x14ac:dyDescent="0.35">
      <c r="A11" s="14">
        <v>43.69</v>
      </c>
      <c r="B11" s="24">
        <f>A11*$B$2/10</f>
        <v>31.937390000000001</v>
      </c>
      <c r="C11" s="29">
        <v>44.61</v>
      </c>
      <c r="D11" s="14">
        <f>C11*$B$2/10</f>
        <v>32.609909999999999</v>
      </c>
      <c r="E11" s="28">
        <f>(($G$7/COS(RADIANS(0))*$B$11)+(1/COS(RADIANS(180-165))*$D$11))</f>
        <v>64.633240896229239</v>
      </c>
      <c r="G11" s="36">
        <v>73.88</v>
      </c>
      <c r="H11" s="24">
        <f>G11*$E$2/10</f>
        <v>19.940211999999995</v>
      </c>
      <c r="I11" s="36">
        <v>84.02</v>
      </c>
      <c r="J11" s="14">
        <f>I11*$E$2/10</f>
        <v>22.676997999999998</v>
      </c>
      <c r="K11" s="23">
        <f>(($G$6/COS(RADIANS(0))*H11)+(1/COS(RADIANS(180-165))*J11))</f>
        <v>40.711890771942947</v>
      </c>
    </row>
    <row r="13" spans="1:12" ht="17.25" customHeight="1" thickBot="1" x14ac:dyDescent="0.4"/>
    <row r="14" spans="1:12" ht="44" thickBot="1" x14ac:dyDescent="0.4">
      <c r="A14" s="22"/>
      <c r="B14" s="9" t="s">
        <v>19</v>
      </c>
      <c r="C14" s="10" t="s">
        <v>20</v>
      </c>
      <c r="D14" s="11" t="s">
        <v>10</v>
      </c>
      <c r="E14" s="13" t="s">
        <v>16</v>
      </c>
      <c r="G14" s="16" t="s">
        <v>25</v>
      </c>
      <c r="H14" s="17" t="s">
        <v>22</v>
      </c>
      <c r="I14" s="18" t="s">
        <v>23</v>
      </c>
      <c r="J14" s="19" t="s">
        <v>10</v>
      </c>
      <c r="K14" s="21" t="s">
        <v>16</v>
      </c>
    </row>
    <row r="15" spans="1:12" ht="15" thickBot="1" x14ac:dyDescent="0.4">
      <c r="A15" s="37"/>
      <c r="B15" s="30">
        <v>477</v>
      </c>
      <c r="C15" s="31">
        <v>465</v>
      </c>
      <c r="D15" s="60">
        <f>(B15-C15)*K4</f>
        <v>81.303508890630042</v>
      </c>
      <c r="E15" s="33">
        <f>D15*10^3/$E$11</f>
        <v>1257.9209670325129</v>
      </c>
      <c r="G15" s="34"/>
      <c r="H15" s="30">
        <v>415</v>
      </c>
      <c r="I15" s="31">
        <v>407</v>
      </c>
      <c r="J15" s="32">
        <f>(H15-I15)*K4</f>
        <v>54.202339260420032</v>
      </c>
      <c r="K15" s="33">
        <f>J15*10^3/$K$11</f>
        <v>1331.363840703124</v>
      </c>
    </row>
    <row r="19" spans="14:14" x14ac:dyDescent="0.35">
      <c r="N19" s="3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2024-07-09T18:04:43Z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