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CNA\Calibrations\"/>
    </mc:Choice>
  </mc:AlternateContent>
  <bookViews>
    <workbookView xWindow="0" yWindow="0" windowWidth="9585" windowHeight="4005" activeTab="6"/>
  </bookViews>
  <sheets>
    <sheet name="152Eu" sheetId="1" r:id="rId1"/>
    <sheet name="133Ba" sheetId="2" r:id="rId2"/>
    <sheet name="137Cs" sheetId="3" r:id="rId3"/>
    <sheet name="60Co" sheetId="4" r:id="rId4"/>
    <sheet name="Background" sheetId="5" r:id="rId5"/>
    <sheet name="Calibration" sheetId="6" r:id="rId6"/>
    <sheet name="Resolution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7" l="1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M36" i="6" l="1"/>
  <c r="M35" i="6"/>
  <c r="M34" i="6"/>
  <c r="M12" i="6"/>
  <c r="M13" i="6"/>
  <c r="M14" i="6"/>
  <c r="M15" i="6"/>
  <c r="M24" i="6"/>
  <c r="M25" i="6"/>
  <c r="M26" i="6"/>
  <c r="M27" i="6"/>
  <c r="M28" i="6"/>
  <c r="M29" i="6"/>
  <c r="M30" i="6"/>
  <c r="M31" i="6"/>
  <c r="M32" i="6"/>
  <c r="M11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0" i="1" l="1"/>
  <c r="G3" i="1"/>
  <c r="G10" i="2"/>
  <c r="G3" i="2"/>
  <c r="C50" i="5" l="1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<sst xmlns="http://schemas.openxmlformats.org/spreadsheetml/2006/main" count="297" uniqueCount="79">
  <si>
    <t>Energy (keV)</t>
  </si>
  <si>
    <t>intensity (%)</t>
  </si>
  <si>
    <t>shell</t>
  </si>
  <si>
    <t>HPGe Channel</t>
  </si>
  <si>
    <t>SDD Channel</t>
  </si>
  <si>
    <t>Mean Energy (keV)</t>
  </si>
  <si>
    <t>X-rays</t>
  </si>
  <si>
    <t>La2</t>
  </si>
  <si>
    <t>La1</t>
  </si>
  <si>
    <t>Lb1</t>
  </si>
  <si>
    <t>Lb2</t>
  </si>
  <si>
    <t>Lg1</t>
  </si>
  <si>
    <t>Ka2</t>
  </si>
  <si>
    <t>Ka1</t>
  </si>
  <si>
    <t>Kb3</t>
  </si>
  <si>
    <t>Kb1</t>
  </si>
  <si>
    <t>Kb2</t>
  </si>
  <si>
    <t>gammas</t>
  </si>
  <si>
    <t>Channel HPGe</t>
  </si>
  <si>
    <t>L</t>
  </si>
  <si>
    <t>KA2</t>
  </si>
  <si>
    <t>KA1</t>
  </si>
  <si>
    <t>KpB1</t>
  </si>
  <si>
    <t>KB</t>
  </si>
  <si>
    <t>KpB2</t>
  </si>
  <si>
    <t>Parent</t>
  </si>
  <si>
    <t>Ag, In ?</t>
  </si>
  <si>
    <t>In, Te?</t>
  </si>
  <si>
    <t>Eu?</t>
  </si>
  <si>
    <t>Yb, W, Re?</t>
  </si>
  <si>
    <t>Hf, Os, Ir?</t>
  </si>
  <si>
    <t>Pt?</t>
  </si>
  <si>
    <t>Bi</t>
  </si>
  <si>
    <t>Pb</t>
  </si>
  <si>
    <t>Pb, Bi</t>
  </si>
  <si>
    <t>Bi, Th, Po</t>
  </si>
  <si>
    <t>Po, Th, U</t>
  </si>
  <si>
    <t>238U</t>
  </si>
  <si>
    <t>212Pb</t>
  </si>
  <si>
    <t>232Th chain</t>
  </si>
  <si>
    <t>214Pb</t>
  </si>
  <si>
    <t>238U chain</t>
  </si>
  <si>
    <t>207Bi</t>
  </si>
  <si>
    <t>208Tl</t>
  </si>
  <si>
    <t>214Bi</t>
  </si>
  <si>
    <t>212Bi</t>
  </si>
  <si>
    <t>152Eu</t>
  </si>
  <si>
    <t>234mPa</t>
  </si>
  <si>
    <t>Source</t>
  </si>
  <si>
    <t>Line</t>
  </si>
  <si>
    <t>Shell</t>
  </si>
  <si>
    <t>133Ba</t>
  </si>
  <si>
    <t>X-Ray</t>
  </si>
  <si>
    <t>133Cs</t>
  </si>
  <si>
    <t>La1 + La2</t>
  </si>
  <si>
    <t>‘’</t>
  </si>
  <si>
    <t>'’</t>
  </si>
  <si>
    <t>Kb1 + Kb3</t>
  </si>
  <si>
    <t>Gamma</t>
  </si>
  <si>
    <t>-</t>
  </si>
  <si>
    <t>152Sm</t>
  </si>
  <si>
    <t>137Cs</t>
  </si>
  <si>
    <t>60Co</t>
  </si>
  <si>
    <t xml:space="preserve"> Energy (keV) </t>
  </si>
  <si>
    <t xml:space="preserve"> ROId </t>
  </si>
  <si>
    <t xml:space="preserve"> ROIu </t>
  </si>
  <si>
    <t xml:space="preserve"> Sigma </t>
  </si>
  <si>
    <t xml:space="preserve"> FWHM </t>
  </si>
  <si>
    <t>Peak nr.</t>
  </si>
  <si>
    <t>SDD           R (%)</t>
  </si>
  <si>
    <t>HPGe       R (%)</t>
  </si>
  <si>
    <t>HPGe FWHM (keV)</t>
  </si>
  <si>
    <t>SDD FWHM (keV)</t>
  </si>
  <si>
    <t>1/sqrtE'</t>
  </si>
  <si>
    <t>Energy (MeV)</t>
  </si>
  <si>
    <t>FWHM (MeV)</t>
  </si>
  <si>
    <t>1/sqrt(E') (MeV)^-0.5</t>
  </si>
  <si>
    <t>R = FWHM/E</t>
  </si>
  <si>
    <t xml:space="preserve">Centroid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</si>
</sst>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center" vertical="center" wrapText="1"/>
    </xf>
    <xf numFmtId="2" fontId="0" fillId="2" borderId="8" xfId="0" applyNumberForma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6" fontId="0" fillId="5" borderId="3" xfId="0" applyNumberFormat="1" applyFill="1" applyBorder="1" applyAlignment="1">
      <alignment horizontal="center" vertical="center" wrapText="1"/>
    </xf>
    <xf numFmtId="166" fontId="0" fillId="5" borderId="5" xfId="0" applyNumberFormat="1" applyFill="1" applyBorder="1" applyAlignment="1">
      <alignment horizontal="center" vertical="center" wrapText="1"/>
    </xf>
    <xf numFmtId="166" fontId="0" fillId="5" borderId="8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9" xfId="0" applyBorder="1"/>
    <xf numFmtId="164" fontId="0" fillId="0" borderId="4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167" fontId="0" fillId="0" borderId="0" xfId="0" applyNumberFormat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10" xfId="0" applyBorder="1"/>
    <xf numFmtId="167" fontId="0" fillId="0" borderId="1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7" fontId="0" fillId="0" borderId="6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</cellXfs>
  <cellStyles count="1">
    <cellStyle name="Normal" xfId="0" builtinId="0"/>
  </cellStyles>
  <dxfs count="39">
    <dxf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numFmt numFmtId="166" formatCode="0.000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7" formatCode="0.0000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6" formatCode="0.000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SDD</a:t>
            </a:r>
          </a:p>
        </c:rich>
      </c:tx>
      <c:layout>
        <c:manualLayout>
          <c:xMode val="edge"/>
          <c:yMode val="edge"/>
          <c:x val="0.14490966754155732"/>
          <c:y val="4.0313549832026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43088363954506E-2"/>
                  <c:y val="-0.166136618141097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0,0310270x + 0,0021333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0,9999996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('133Ba'!$F$4:$F$10,'133Ba'!$F$12)</c:f>
              <c:numCache>
                <c:formatCode>General</c:formatCode>
                <c:ptCount val="8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</c:numCache>
            </c:numRef>
          </c:xVal>
          <c:yVal>
            <c:numRef>
              <c:f>('133Ba'!$B$4:$B$10,'133Ba'!$B$12)</c:f>
              <c:numCache>
                <c:formatCode>General</c:formatCode>
                <c:ptCount val="8"/>
                <c:pt idx="0">
                  <c:v>4.2859999999999996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5.28</c:v>
                </c:pt>
                <c:pt idx="4">
                  <c:v>30.625</c:v>
                </c:pt>
                <c:pt idx="5">
                  <c:v>30.972999999999999</c:v>
                </c:pt>
                <c:pt idx="6">
                  <c:v>34.918999999999997</c:v>
                </c:pt>
                <c:pt idx="7">
                  <c:v>35.822000000000003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2B-4931-85AE-6ACDED5A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187008"/>
        <c:axId val="-651586624"/>
      </c:scatterChart>
      <c:valAx>
        <c:axId val="-6031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651586624"/>
        <c:crosses val="autoZero"/>
        <c:crossBetween val="midCat"/>
      </c:valAx>
      <c:valAx>
        <c:axId val="-6515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6031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SDD Calibration</a:t>
            </a:r>
          </a:p>
        </c:rich>
      </c:tx>
      <c:layout>
        <c:manualLayout>
          <c:xMode val="edge"/>
          <c:yMode val="edge"/>
          <c:x val="7.8727496725246995E-2"/>
          <c:y val="3.2407567184354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296587926509186E-2"/>
                  <c:y val="-0.180972222222222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0,031067x - 0,005703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(Calibration!$H$3:$H$10,Calibration!$H$16:$H$23)</c:f>
              <c:numCache>
                <c:formatCode>General</c:formatCode>
                <c:ptCount val="16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  <c:pt idx="8">
                  <c:v>181</c:v>
                </c:pt>
                <c:pt idx="9">
                  <c:v>200</c:v>
                </c:pt>
                <c:pt idx="10">
                  <c:v>212</c:v>
                </c:pt>
                <c:pt idx="11">
                  <c:v>231</c:v>
                </c:pt>
                <c:pt idx="12">
                  <c:v>1272</c:v>
                </c:pt>
                <c:pt idx="13">
                  <c:v>1292</c:v>
                </c:pt>
                <c:pt idx="14">
                  <c:v>1461</c:v>
                </c:pt>
                <c:pt idx="15">
                  <c:v>1497</c:v>
                </c:pt>
              </c:numCache>
            </c:numRef>
          </c:xVal>
          <c:yVal>
            <c:numRef>
              <c:f>(Calibration!$F$3:$F$10,Calibration!$F$16:$F$23)</c:f>
              <c:numCache>
                <c:formatCode>General</c:formatCode>
                <c:ptCount val="16"/>
                <c:pt idx="0">
                  <c:v>4.2850000000000001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5.28</c:v>
                </c:pt>
                <c:pt idx="4">
                  <c:v>30.625</c:v>
                </c:pt>
                <c:pt idx="5">
                  <c:v>30.972999999999999</c:v>
                </c:pt>
                <c:pt idx="6">
                  <c:v>34.963999999999999</c:v>
                </c:pt>
                <c:pt idx="7">
                  <c:v>35.822000000000003</c:v>
                </c:pt>
                <c:pt idx="8">
                  <c:v>5.633</c:v>
                </c:pt>
                <c:pt idx="9">
                  <c:v>6.2050000000000001</c:v>
                </c:pt>
                <c:pt idx="10">
                  <c:v>6.5869999999999997</c:v>
                </c:pt>
                <c:pt idx="11">
                  <c:v>7.1779999999999999</c:v>
                </c:pt>
                <c:pt idx="12">
                  <c:v>39.521999999999998</c:v>
                </c:pt>
                <c:pt idx="13">
                  <c:v>40.116999999999997</c:v>
                </c:pt>
                <c:pt idx="14">
                  <c:v>45.37</c:v>
                </c:pt>
                <c:pt idx="15">
                  <c:v>46.578000000000003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8C-47C8-BDDB-A13AF115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1418800"/>
        <c:axId val="-341412816"/>
      </c:scatterChart>
      <c:valAx>
        <c:axId val="-3414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41412816"/>
        <c:crosses val="autoZero"/>
        <c:crossBetween val="midCat"/>
      </c:valAx>
      <c:valAx>
        <c:axId val="-3414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Energy (keV)</a:t>
                </a:r>
              </a:p>
            </c:rich>
          </c:tx>
          <c:layout>
            <c:manualLayout>
              <c:xMode val="edge"/>
              <c:yMode val="edge"/>
              <c:x val="1.2368583797155226E-2"/>
              <c:y val="0.2871854384630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414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HPGe Calibration</a:t>
            </a:r>
          </a:p>
        </c:rich>
      </c:tx>
      <c:layout>
        <c:manualLayout>
          <c:xMode val="edge"/>
          <c:yMode val="edge"/>
          <c:x val="7.8727496725246995E-2"/>
          <c:y val="3.2407567184354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105235222220644E-2"/>
                  <c:y val="-0.17505975866883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0,3225491x - 0,1494213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0,9999998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(Calibration!$K$11:$K$15,Calibration!$K$24:$K$32,Calibration!$K$34:$K$36)</c:f>
              <c:numCache>
                <c:formatCode>General</c:formatCode>
                <c:ptCount val="17"/>
                <c:pt idx="0">
                  <c:v>252</c:v>
                </c:pt>
                <c:pt idx="1">
                  <c:v>857</c:v>
                </c:pt>
                <c:pt idx="2">
                  <c:v>940</c:v>
                </c:pt>
                <c:pt idx="3">
                  <c:v>1103</c:v>
                </c:pt>
                <c:pt idx="4">
                  <c:v>1191</c:v>
                </c:pt>
                <c:pt idx="5">
                  <c:v>378</c:v>
                </c:pt>
                <c:pt idx="6">
                  <c:v>759</c:v>
                </c:pt>
                <c:pt idx="7">
                  <c:v>1068</c:v>
                </c:pt>
                <c:pt idx="8">
                  <c:v>1275</c:v>
                </c:pt>
                <c:pt idx="9">
                  <c:v>1377</c:v>
                </c:pt>
                <c:pt idx="10">
                  <c:v>2415</c:v>
                </c:pt>
                <c:pt idx="11">
                  <c:v>2689</c:v>
                </c:pt>
                <c:pt idx="12">
                  <c:v>2990</c:v>
                </c:pt>
                <c:pt idx="13">
                  <c:v>3366</c:v>
                </c:pt>
                <c:pt idx="14">
                  <c:v>3449</c:v>
                </c:pt>
                <c:pt idx="15">
                  <c:v>2052</c:v>
                </c:pt>
                <c:pt idx="16">
                  <c:v>3638</c:v>
                </c:pt>
              </c:numCache>
            </c:numRef>
          </c:xVal>
          <c:yVal>
            <c:numRef>
              <c:f>(Calibration!$F$11:$F$15,Calibration!$F$24:$F$32,Calibration!$F$34:$F$36)</c:f>
              <c:numCache>
                <c:formatCode>General</c:formatCode>
                <c:ptCount val="17"/>
                <c:pt idx="0">
                  <c:v>81</c:v>
                </c:pt>
                <c:pt idx="1">
                  <c:v>276.39999999999998</c:v>
                </c:pt>
                <c:pt idx="2">
                  <c:v>302.85000000000002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1085.8399999999999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43-4643-92A1-3537822C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1425328"/>
        <c:axId val="-341412272"/>
      </c:scatterChart>
      <c:valAx>
        <c:axId val="-3414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41412272"/>
        <c:crosses val="autoZero"/>
        <c:crossBetween val="midCat"/>
      </c:valAx>
      <c:valAx>
        <c:axId val="-3414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Energy (keV)</a:t>
                </a:r>
              </a:p>
            </c:rich>
          </c:tx>
          <c:layout>
            <c:manualLayout>
              <c:xMode val="edge"/>
              <c:yMode val="edge"/>
              <c:x val="1.2368583797155226E-2"/>
              <c:y val="0.2871854384630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414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628608082103912"/>
          <c:y val="2.43902439024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 Resolution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935669442859092E-2"/>
                  <c:y val="-0.196962102298188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509,04x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- 20,521x + 0,7879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0,9856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(Calibration!$G$11:$G$15,Calibration!$G$24:$G$32,Calibration!$G$34,Calibration!$G$35,Calibration!$G$36)</c:f>
              <c:numCache>
                <c:formatCode>0.0000</c:formatCode>
                <c:ptCount val="17"/>
                <c:pt idx="0">
                  <c:v>0.1111111111111111</c:v>
                </c:pt>
                <c:pt idx="1">
                  <c:v>6.0149355833923029E-2</c:v>
                </c:pt>
                <c:pt idx="2">
                  <c:v>5.7462724169482615E-2</c:v>
                </c:pt>
                <c:pt idx="3">
                  <c:v>5.2999149635466099E-2</c:v>
                </c:pt>
                <c:pt idx="4">
                  <c:v>5.1041006228231954E-2</c:v>
                </c:pt>
                <c:pt idx="5">
                  <c:v>9.0617487201407901E-2</c:v>
                </c:pt>
                <c:pt idx="6">
                  <c:v>6.392680735026228E-2</c:v>
                </c:pt>
                <c:pt idx="7">
                  <c:v>5.3894457272424652E-2</c:v>
                </c:pt>
                <c:pt idx="8">
                  <c:v>4.9319163014348515E-2</c:v>
                </c:pt>
                <c:pt idx="9">
                  <c:v>4.7460037675311581E-2</c:v>
                </c:pt>
                <c:pt idx="10">
                  <c:v>3.5831018077417842E-2</c:v>
                </c:pt>
                <c:pt idx="11">
                  <c:v>3.3954340381471874E-2</c:v>
                </c:pt>
                <c:pt idx="12">
                  <c:v>3.2206829048425763E-2</c:v>
                </c:pt>
                <c:pt idx="13">
                  <c:v>3.0347092047291954E-2</c:v>
                </c:pt>
                <c:pt idx="14">
                  <c:v>2.9986928548108603E-2</c:v>
                </c:pt>
                <c:pt idx="15">
                  <c:v>3.887608828450579E-2</c:v>
                </c:pt>
                <c:pt idx="16">
                  <c:v>2.9194996009471293E-2</c:v>
                </c:pt>
              </c:numCache>
            </c:numRef>
          </c:xVal>
          <c:yVal>
            <c:numRef>
              <c:f>(Calibration!$M$11:$M$15,Calibration!$M$24:$M$32,Calibration!$M$34,Calibration!$M$35,Calibration!$M$36)</c:f>
              <c:numCache>
                <c:formatCode>0.00</c:formatCode>
                <c:ptCount val="17"/>
                <c:pt idx="0">
                  <c:v>4.8165291305970737</c:v>
                </c:pt>
                <c:pt idx="1">
                  <c:v>1.4064226738374965</c:v>
                </c:pt>
                <c:pt idx="2">
                  <c:v>1.294568977195496</c:v>
                </c:pt>
                <c:pt idx="3">
                  <c:v>1.2490143600506221</c:v>
                </c:pt>
                <c:pt idx="4">
                  <c:v>0.67684218562341802</c:v>
                </c:pt>
                <c:pt idx="5">
                  <c:v>3.0327898298963869</c:v>
                </c:pt>
                <c:pt idx="6">
                  <c:v>1.6859259896210379</c:v>
                </c:pt>
                <c:pt idx="7">
                  <c:v>1.2740602805436505</c:v>
                </c:pt>
                <c:pt idx="8">
                  <c:v>0.99145091245162242</c:v>
                </c:pt>
                <c:pt idx="9">
                  <c:v>0.96040483865254322</c:v>
                </c:pt>
                <c:pt idx="10">
                  <c:v>0.7911100600803519</c:v>
                </c:pt>
                <c:pt idx="11">
                  <c:v>0.55342600552518495</c:v>
                </c:pt>
                <c:pt idx="12">
                  <c:v>0.712211982106009</c:v>
                </c:pt>
                <c:pt idx="13">
                  <c:v>0.47733418183663429</c:v>
                </c:pt>
                <c:pt idx="14">
                  <c:v>0.70645749673929126</c:v>
                </c:pt>
                <c:pt idx="15">
                  <c:v>0.86336451599051622</c:v>
                </c:pt>
                <c:pt idx="16">
                  <c:v>0.66825332438817886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1423696"/>
        <c:axId val="-341417168"/>
      </c:scatterChart>
      <c:valAx>
        <c:axId val="-3414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41417168"/>
        <c:crosses val="autoZero"/>
        <c:crossBetween val="midCat"/>
      </c:valAx>
      <c:valAx>
        <c:axId val="-3414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4142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HPGe</a:t>
            </a:r>
            <a:r>
              <a:rPr lang="pt-PT" b="1" baseline="0"/>
              <a:t> Resolution</a:t>
            </a:r>
            <a:endParaRPr lang="pt-PT" b="1"/>
          </a:p>
        </c:rich>
      </c:tx>
      <c:layout>
        <c:manualLayout>
          <c:xMode val="edge"/>
          <c:yMode val="edge"/>
          <c:x val="0.148180446194225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7679726971065552E-2"/>
                  <c:y val="-0.196588069543078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0,002162x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- 0,002756x + 0,003346</a:t>
                    </a:r>
                    <a:br>
                      <a:rPr lang="en-US" sz="14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/>
                      <a:t>R² = 0,985621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Resolution!$K$4:$K$20</c:f>
              <c:numCache>
                <c:formatCode>0.00</c:formatCode>
                <c:ptCount val="17"/>
                <c:pt idx="0">
                  <c:v>2.8655765539760623</c:v>
                </c:pt>
                <c:pt idx="1">
                  <c:v>2.0215431476962218</c:v>
                </c:pt>
                <c:pt idx="2">
                  <c:v>1.7042923823948775</c:v>
                </c:pt>
                <c:pt idx="3">
                  <c:v>1.5596088741847689</c:v>
                </c:pt>
                <c:pt idx="4">
                  <c:v>1.5008181689138744</c:v>
                </c:pt>
                <c:pt idx="5">
                  <c:v>1.133076280073078</c:v>
                </c:pt>
                <c:pt idx="6">
                  <c:v>1.0737305205408159</c:v>
                </c:pt>
                <c:pt idx="7">
                  <c:v>1.0184693600469881</c:v>
                </c:pt>
                <c:pt idx="8">
                  <c:v>0.95965931232224844</c:v>
                </c:pt>
                <c:pt idx="9">
                  <c:v>0.94826994244749252</c:v>
                </c:pt>
                <c:pt idx="10">
                  <c:v>3.5136418446315325</c:v>
                </c:pt>
                <c:pt idx="11">
                  <c:v>1.9020896422713336</c:v>
                </c:pt>
                <c:pt idx="12">
                  <c:v>1.8171308893357248</c:v>
                </c:pt>
                <c:pt idx="13">
                  <c:v>1.6759802690015555</c:v>
                </c:pt>
                <c:pt idx="14">
                  <c:v>1.6140583374805302</c:v>
                </c:pt>
                <c:pt idx="15">
                  <c:v>1.2293698549682632</c:v>
                </c:pt>
                <c:pt idx="16">
                  <c:v>0.92323864057627025</c:v>
                </c:pt>
              </c:numCache>
            </c:numRef>
          </c:xVal>
          <c:yVal>
            <c:numRef>
              <c:f>Resolution!$L$4:$L$20</c:f>
              <c:numCache>
                <c:formatCode>0.0000</c:formatCode>
                <c:ptCount val="17"/>
                <c:pt idx="0">
                  <c:v>1.2879072837398916E-2</c:v>
                </c:pt>
                <c:pt idx="1">
                  <c:v>7.1594686201961587E-3</c:v>
                </c:pt>
                <c:pt idx="2">
                  <c:v>5.4104359591970784E-3</c:v>
                </c:pt>
                <c:pt idx="3">
                  <c:v>4.2103044498162092E-3</c:v>
                </c:pt>
                <c:pt idx="4">
                  <c:v>4.0784639108405038E-3</c:v>
                </c:pt>
                <c:pt idx="5">
                  <c:v>3.3595351665110284E-3</c:v>
                </c:pt>
                <c:pt idx="6">
                  <c:v>2.3501839016365723E-3</c:v>
                </c:pt>
                <c:pt idx="7">
                  <c:v>3.0244858719817545E-3</c:v>
                </c:pt>
                <c:pt idx="8">
                  <c:v>2.0270516720455592E-3</c:v>
                </c:pt>
                <c:pt idx="9">
                  <c:v>3.0000488221574887E-3</c:v>
                </c:pt>
                <c:pt idx="10">
                  <c:v>2.0453916352829754E-2</c:v>
                </c:pt>
                <c:pt idx="11">
                  <c:v>5.9725273007596967E-3</c:v>
                </c:pt>
                <c:pt idx="12">
                  <c:v>5.4975283766720813E-3</c:v>
                </c:pt>
                <c:pt idx="13">
                  <c:v>5.3040757257481249E-3</c:v>
                </c:pt>
                <c:pt idx="14">
                  <c:v>2.8742841729873909E-3</c:v>
                </c:pt>
                <c:pt idx="15">
                  <c:v>3.6663715952408942E-3</c:v>
                </c:pt>
                <c:pt idx="16">
                  <c:v>2.83788320276068E-3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1413360"/>
        <c:axId val="-341420432"/>
      </c:scatterChart>
      <c:valAx>
        <c:axId val="-3414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/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41420432"/>
        <c:crosses val="autoZero"/>
        <c:crossBetween val="midCat"/>
      </c:valAx>
      <c:valAx>
        <c:axId val="-3414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R</a:t>
                </a:r>
                <a:r>
                  <a:rPr lang="pt-PT" sz="1400" b="1" baseline="0"/>
                  <a:t> = FWHM/E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414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152400</xdr:rowOff>
    </xdr:from>
    <xdr:to>
      <xdr:col>14</xdr:col>
      <xdr:colOff>495300</xdr:colOff>
      <xdr:row>30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346075</xdr:colOff>
      <xdr:row>1</xdr:row>
      <xdr:rowOff>320675</xdr:rowOff>
    </xdr:from>
    <xdr:to>
      <xdr:col>21</xdr:col>
      <xdr:colOff>603250</xdr:colOff>
      <xdr:row>17</xdr:row>
      <xdr:rowOff>173037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355600</xdr:colOff>
      <xdr:row>18</xdr:row>
      <xdr:rowOff>139700</xdr:rowOff>
    </xdr:from>
    <xdr:to>
      <xdr:col>22</xdr:col>
      <xdr:colOff>3175</xdr:colOff>
      <xdr:row>34</xdr:row>
      <xdr:rowOff>179387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85724</xdr:colOff>
      <xdr:row>18</xdr:row>
      <xdr:rowOff>152400</xdr:rowOff>
    </xdr:from>
    <xdr:to>
      <xdr:col>30</xdr:col>
      <xdr:colOff>158749</xdr:colOff>
      <xdr:row>35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</xdr:row>
      <xdr:rowOff>9524</xdr:rowOff>
    </xdr:from>
    <xdr:to>
      <xdr:col>23</xdr:col>
      <xdr:colOff>114300</xdr:colOff>
      <xdr:row>18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2:F203" totalsRowShown="0" headerRowDxfId="38" dataDxfId="36" headerRowBorderDxfId="37" tableBorderDxfId="35">
  <autoFilter ref="B2:F20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Energy (keV)" dataDxfId="34"/>
    <tableColumn id="3" name="intensity (%)" dataDxfId="33"/>
    <tableColumn id="5" name="shell" dataDxfId="32"/>
    <tableColumn id="6" name="HPGe Channel" dataDxfId="31"/>
    <tableColumn id="7" name="SDD Channel" dataDxfId="3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M36" totalsRowShown="0" headerRowDxfId="29" dataDxfId="27" headerRowBorderDxfId="28" tableBorderDxfId="26">
  <autoFilter ref="B2:M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Source" dataDxfId="25"/>
    <tableColumn id="2" name="Line" dataDxfId="24"/>
    <tableColumn id="3" name="Parent" dataDxfId="23"/>
    <tableColumn id="4" name="Shell" dataDxfId="22"/>
    <tableColumn id="5" name="Energy (keV)" dataDxfId="21"/>
    <tableColumn id="6" name="1/sqrtE'" dataDxfId="20">
      <calculatedColumnFormula>1/SQRT(Tabela2[[#This Row],[Energy (keV)]])</calculatedColumnFormula>
    </tableColumn>
    <tableColumn id="7" name="SDD Channel" dataDxfId="19"/>
    <tableColumn id="8" name="SDD FWHM (keV)" dataDxfId="18"/>
    <tableColumn id="9" name="SDD           R (%)" dataDxfId="17"/>
    <tableColumn id="10" name="HPGe Channel" dataDxfId="16"/>
    <tableColumn id="11" name="HPGe FWHM (keV)" dataDxfId="15"/>
    <tableColumn id="12" name="HPGe       R (%)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:L20" totalsRowShown="0" headerRowDxfId="0" dataDxfId="13" headerRowBorderDxfId="1">
  <autoFilter ref="B3:L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Peak nr." dataDxfId="12"/>
    <tableColumn id="2" name=" Energy (keV) " dataDxfId="11"/>
    <tableColumn id="3" name="Energy (MeV)" dataDxfId="10">
      <calculatedColumnFormula>Tabela3[[#This Row],[ Energy (keV) ]]/1000</calculatedColumnFormula>
    </tableColumn>
    <tableColumn id="4" name=" ROId " dataDxfId="9"/>
    <tableColumn id="5" name=" ROIu " dataDxfId="8"/>
    <tableColumn id="6" name="Centroid " dataDxfId="7"/>
    <tableColumn id="7" name=" Sigma " dataDxfId="6"/>
    <tableColumn id="8" name=" FWHM " dataDxfId="5"/>
    <tableColumn id="9" name="FWHM (MeV)" dataDxfId="4">
      <calculatedColumnFormula>(Tabela3[[#This Row],[ FWHM ]]*0.3225)/1000</calculatedColumnFormula>
    </tableColumn>
    <tableColumn id="10" name="1/sqrt(E') (MeV)^-0.5" dataDxfId="3">
      <calculatedColumnFormula>1/SQRT(Tabela3[[#This Row],[Energy (MeV)]])</calculatedColumnFormula>
    </tableColumn>
    <tableColumn id="11" name="R = FWHM/E" dataDxfId="2">
      <calculatedColumnFormula>Tabela3[[#This Row],[ Sigma ]]/Tabela3[[#This Row],[ Energy (keV) 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3"/>
  <sheetViews>
    <sheetView workbookViewId="0">
      <selection activeCell="I17" sqref="I17"/>
    </sheetView>
  </sheetViews>
  <sheetFormatPr defaultRowHeight="15" x14ac:dyDescent="0.25"/>
  <cols>
    <col min="2" max="2" width="7.7109375" bestFit="1" customWidth="1"/>
    <col min="3" max="3" width="9.5703125" bestFit="1" customWidth="1"/>
    <col min="4" max="4" width="5.42578125" bestFit="1" customWidth="1"/>
    <col min="5" max="5" width="8.85546875" style="64" bestFit="1" customWidth="1"/>
    <col min="6" max="6" width="8.85546875" bestFit="1" customWidth="1"/>
    <col min="7" max="7" width="7.5703125" bestFit="1" customWidth="1"/>
  </cols>
  <sheetData>
    <row r="2" spans="1:10" ht="45.75" thickBot="1" x14ac:dyDescent="0.3">
      <c r="B2" s="13" t="s">
        <v>0</v>
      </c>
      <c r="C2" s="13" t="s">
        <v>1</v>
      </c>
      <c r="D2" s="14" t="s">
        <v>2</v>
      </c>
      <c r="E2" s="62" t="s">
        <v>3</v>
      </c>
      <c r="F2" s="15" t="s">
        <v>4</v>
      </c>
      <c r="G2" s="2" t="s">
        <v>5</v>
      </c>
      <c r="H2" s="2"/>
      <c r="I2" s="2"/>
      <c r="J2" s="2"/>
    </row>
    <row r="3" spans="1:10" x14ac:dyDescent="0.25">
      <c r="A3" s="3" t="s">
        <v>6</v>
      </c>
      <c r="B3" s="59">
        <v>5.609</v>
      </c>
      <c r="C3" s="31">
        <v>11</v>
      </c>
      <c r="D3" s="25" t="s">
        <v>7</v>
      </c>
      <c r="E3" s="63"/>
      <c r="F3" s="32"/>
      <c r="G3" s="99">
        <f>(Tabela1[[#This Row],[Energy (keV)]]*Tabela1[[#This Row],[intensity (%)]]+B4*C4)/(Tabela1[[#This Row],[intensity (%)]]+C4)</f>
        <v>5.6333243243243238</v>
      </c>
    </row>
    <row r="4" spans="1:10" x14ac:dyDescent="0.25">
      <c r="B4" s="60">
        <v>5.6360000000000001</v>
      </c>
      <c r="C4" s="26">
        <v>100</v>
      </c>
      <c r="D4" s="27" t="s">
        <v>8</v>
      </c>
      <c r="E4" s="35"/>
      <c r="F4" s="29">
        <v>181</v>
      </c>
      <c r="G4" s="99"/>
    </row>
    <row r="5" spans="1:10" x14ac:dyDescent="0.25">
      <c r="B5" s="28">
        <v>6.2050000000000001</v>
      </c>
      <c r="C5" s="28"/>
      <c r="D5" s="27" t="s">
        <v>9</v>
      </c>
      <c r="E5" s="35"/>
      <c r="F5" s="29">
        <v>200</v>
      </c>
    </row>
    <row r="6" spans="1:10" x14ac:dyDescent="0.25">
      <c r="B6" s="28">
        <v>6.5869999999999997</v>
      </c>
      <c r="C6" s="28"/>
      <c r="D6" s="27" t="s">
        <v>10</v>
      </c>
      <c r="E6" s="35"/>
      <c r="F6" s="29">
        <v>212</v>
      </c>
    </row>
    <row r="7" spans="1:10" x14ac:dyDescent="0.25">
      <c r="B7" s="28">
        <v>7.1779999999999999</v>
      </c>
      <c r="C7" s="28"/>
      <c r="D7" s="27" t="s">
        <v>11</v>
      </c>
      <c r="E7" s="35"/>
      <c r="F7" s="29">
        <v>231</v>
      </c>
    </row>
    <row r="8" spans="1:10" x14ac:dyDescent="0.25">
      <c r="B8" s="60">
        <v>39.521999999999998</v>
      </c>
      <c r="C8" s="26"/>
      <c r="D8" s="27" t="s">
        <v>12</v>
      </c>
      <c r="E8" s="35"/>
      <c r="F8" s="29">
        <v>1272</v>
      </c>
      <c r="G8" s="10"/>
    </row>
    <row r="9" spans="1:10" x14ac:dyDescent="0.25">
      <c r="B9" s="60">
        <v>40.116999999999997</v>
      </c>
      <c r="C9" s="26"/>
      <c r="D9" s="27" t="s">
        <v>13</v>
      </c>
      <c r="E9" s="35"/>
      <c r="F9" s="29">
        <v>1292</v>
      </c>
      <c r="G9" s="10"/>
    </row>
    <row r="10" spans="1:10" x14ac:dyDescent="0.25">
      <c r="B10" s="60">
        <v>45.289000000000001</v>
      </c>
      <c r="C10" s="26">
        <v>10</v>
      </c>
      <c r="D10" s="27" t="s">
        <v>14</v>
      </c>
      <c r="E10" s="35"/>
      <c r="F10" s="29"/>
      <c r="G10" s="99">
        <f>(Tabela1[[#This Row],[Energy (keV)]]*Tabela1[[#This Row],[intensity (%)]]+B11*C11)/(Tabela1[[#This Row],[intensity (%)]]+C11)</f>
        <v>45.37024137931035</v>
      </c>
    </row>
    <row r="11" spans="1:10" x14ac:dyDescent="0.25">
      <c r="B11" s="60">
        <v>45.412999999999997</v>
      </c>
      <c r="C11" s="26">
        <v>19</v>
      </c>
      <c r="D11" s="27" t="s">
        <v>15</v>
      </c>
      <c r="E11" s="35"/>
      <c r="F11" s="29">
        <v>1461</v>
      </c>
      <c r="G11" s="99"/>
    </row>
    <row r="12" spans="1:10" ht="15.75" thickBot="1" x14ac:dyDescent="0.3">
      <c r="B12" s="60">
        <v>46.578000000000003</v>
      </c>
      <c r="C12" s="26"/>
      <c r="D12" s="27" t="s">
        <v>16</v>
      </c>
      <c r="E12" s="35"/>
      <c r="F12" s="29">
        <v>1497</v>
      </c>
      <c r="G12" s="10"/>
    </row>
    <row r="13" spans="1:10" x14ac:dyDescent="0.25">
      <c r="B13" s="31">
        <v>118.97</v>
      </c>
      <c r="C13" s="31">
        <v>5.2999999999999998E-4</v>
      </c>
      <c r="D13" s="25"/>
      <c r="E13" s="35"/>
      <c r="F13" s="29"/>
      <c r="G13" s="10"/>
    </row>
    <row r="14" spans="1:10" x14ac:dyDescent="0.25">
      <c r="B14" s="30">
        <v>121.7817</v>
      </c>
      <c r="C14" s="30">
        <v>28.53</v>
      </c>
      <c r="D14" s="27"/>
      <c r="E14" s="35">
        <v>378</v>
      </c>
      <c r="F14" s="29"/>
      <c r="G14" s="12"/>
    </row>
    <row r="15" spans="1:10" x14ac:dyDescent="0.25">
      <c r="B15" s="26">
        <v>125.68</v>
      </c>
      <c r="C15" s="26">
        <v>5.13E-3</v>
      </c>
      <c r="D15" s="27"/>
      <c r="E15" s="35"/>
      <c r="F15" s="29"/>
      <c r="G15" s="11"/>
    </row>
    <row r="16" spans="1:10" x14ac:dyDescent="0.25">
      <c r="B16" s="26">
        <v>137.56</v>
      </c>
      <c r="C16" s="26">
        <v>7.3999999999999999E-4</v>
      </c>
      <c r="D16" s="27"/>
      <c r="E16" s="35"/>
      <c r="F16" s="29"/>
      <c r="G16" s="10"/>
    </row>
    <row r="17" spans="1:6" x14ac:dyDescent="0.25">
      <c r="B17" s="26">
        <v>148</v>
      </c>
      <c r="C17" s="26">
        <v>2.0500000000000001E-2</v>
      </c>
      <c r="D17" s="27"/>
      <c r="E17" s="35"/>
      <c r="F17" s="29"/>
    </row>
    <row r="18" spans="1:6" x14ac:dyDescent="0.25">
      <c r="B18" s="26">
        <v>150.13</v>
      </c>
      <c r="C18" s="26">
        <v>8.9999999999999998E-4</v>
      </c>
      <c r="D18" s="27"/>
      <c r="E18" s="35"/>
      <c r="F18" s="29"/>
    </row>
    <row r="19" spans="1:6" x14ac:dyDescent="0.25">
      <c r="B19" s="26">
        <v>166.91</v>
      </c>
      <c r="C19" s="26">
        <v>2.0999999999999999E-3</v>
      </c>
      <c r="D19" s="27"/>
      <c r="E19" s="35"/>
      <c r="F19" s="29"/>
    </row>
    <row r="20" spans="1:6" x14ac:dyDescent="0.25">
      <c r="A20" s="3" t="s">
        <v>17</v>
      </c>
      <c r="B20" s="26">
        <v>172.1</v>
      </c>
      <c r="C20" s="26">
        <v>4.2999999999999999E-4</v>
      </c>
      <c r="D20" s="27"/>
      <c r="E20" s="35"/>
      <c r="F20" s="29"/>
    </row>
    <row r="21" spans="1:6" x14ac:dyDescent="0.25">
      <c r="B21" s="26">
        <v>174.8</v>
      </c>
      <c r="C21" s="26">
        <v>1.3799999999999999E-3</v>
      </c>
      <c r="D21" s="27"/>
      <c r="E21" s="35"/>
      <c r="F21" s="29"/>
    </row>
    <row r="22" spans="1:6" x14ac:dyDescent="0.25">
      <c r="B22" s="26">
        <v>175.18</v>
      </c>
      <c r="C22" s="26">
        <v>4.0000000000000001E-3</v>
      </c>
      <c r="D22" s="27"/>
      <c r="E22" s="35"/>
      <c r="F22" s="29"/>
    </row>
    <row r="23" spans="1:6" x14ac:dyDescent="0.25">
      <c r="B23" s="26">
        <v>192.6</v>
      </c>
      <c r="C23" s="26">
        <v>6.8100000000000001E-3</v>
      </c>
      <c r="D23" s="27"/>
      <c r="E23" s="35"/>
      <c r="F23" s="29"/>
    </row>
    <row r="24" spans="1:6" x14ac:dyDescent="0.25">
      <c r="B24" s="26">
        <v>195.22</v>
      </c>
      <c r="C24" s="26">
        <v>2.0500000000000002E-3</v>
      </c>
      <c r="D24" s="27"/>
      <c r="E24" s="35"/>
      <c r="F24" s="29"/>
    </row>
    <row r="25" spans="1:6" x14ac:dyDescent="0.25">
      <c r="B25" s="26">
        <v>202.74</v>
      </c>
      <c r="C25" s="26">
        <v>5.1000000000000004E-3</v>
      </c>
      <c r="D25" s="27"/>
      <c r="E25" s="35"/>
      <c r="F25" s="29"/>
    </row>
    <row r="26" spans="1:6" x14ac:dyDescent="0.25">
      <c r="B26" s="26">
        <v>207.03</v>
      </c>
      <c r="C26" s="26">
        <v>1.14E-3</v>
      </c>
      <c r="D26" s="27"/>
      <c r="E26" s="35"/>
      <c r="F26" s="29"/>
    </row>
    <row r="27" spans="1:6" x14ac:dyDescent="0.25">
      <c r="B27" s="26">
        <v>207.64</v>
      </c>
      <c r="C27" s="26">
        <v>7.3000000000000001E-3</v>
      </c>
      <c r="D27" s="27"/>
      <c r="E27" s="35"/>
      <c r="F27" s="29"/>
    </row>
    <row r="28" spans="1:6" x14ac:dyDescent="0.25">
      <c r="B28" s="26">
        <v>209.3</v>
      </c>
      <c r="C28" s="26">
        <v>1.7000000000000001E-4</v>
      </c>
      <c r="D28" s="27"/>
      <c r="E28" s="35"/>
      <c r="F28" s="29"/>
    </row>
    <row r="29" spans="1:6" x14ac:dyDescent="0.25">
      <c r="B29" s="26">
        <v>209.41</v>
      </c>
      <c r="C29" s="26">
        <v>1.1999999999999999E-3</v>
      </c>
      <c r="D29" s="27"/>
      <c r="E29" s="35"/>
      <c r="F29" s="29"/>
    </row>
    <row r="30" spans="1:6" x14ac:dyDescent="0.25">
      <c r="B30" s="26">
        <v>209.97</v>
      </c>
      <c r="C30" s="26">
        <v>4.3E-3</v>
      </c>
      <c r="D30" s="27"/>
      <c r="E30" s="35"/>
      <c r="F30" s="29"/>
    </row>
    <row r="31" spans="1:6" x14ac:dyDescent="0.25">
      <c r="B31" s="26">
        <v>210.95</v>
      </c>
      <c r="C31" s="26">
        <v>3.8E-3</v>
      </c>
      <c r="D31" s="27"/>
      <c r="E31" s="35"/>
      <c r="F31" s="29"/>
    </row>
    <row r="32" spans="1:6" x14ac:dyDescent="0.25">
      <c r="B32" s="26">
        <v>212.43</v>
      </c>
      <c r="C32" s="26">
        <v>2.07E-2</v>
      </c>
      <c r="D32" s="27"/>
      <c r="E32" s="35"/>
      <c r="F32" s="29"/>
    </row>
    <row r="33" spans="2:7" x14ac:dyDescent="0.25">
      <c r="B33" s="26">
        <v>237.1</v>
      </c>
      <c r="C33" s="26">
        <v>6.3299999999999997E-3</v>
      </c>
      <c r="D33" s="27"/>
      <c r="E33" s="35"/>
      <c r="F33" s="29"/>
    </row>
    <row r="34" spans="2:7" x14ac:dyDescent="0.25">
      <c r="B34" s="26">
        <v>239.33</v>
      </c>
      <c r="C34" s="26">
        <v>5.3179999999999998E-3</v>
      </c>
      <c r="D34" s="27"/>
      <c r="E34" s="35"/>
      <c r="F34" s="29"/>
    </row>
    <row r="35" spans="2:7" x14ac:dyDescent="0.25">
      <c r="B35" s="26">
        <v>241</v>
      </c>
      <c r="C35" s="26">
        <v>3.723E-4</v>
      </c>
      <c r="D35" s="27"/>
      <c r="E35" s="35"/>
      <c r="F35" s="29"/>
    </row>
    <row r="36" spans="2:7" x14ac:dyDescent="0.25">
      <c r="B36" s="30">
        <v>244.69739999999999</v>
      </c>
      <c r="C36" s="30">
        <v>7.55</v>
      </c>
      <c r="D36" s="27"/>
      <c r="E36" s="35">
        <v>759</v>
      </c>
      <c r="F36" s="29"/>
    </row>
    <row r="37" spans="2:7" x14ac:dyDescent="0.25">
      <c r="B37" s="26">
        <v>251.63300000000001</v>
      </c>
      <c r="C37" s="26">
        <v>6.7000000000000004E-2</v>
      </c>
      <c r="D37" s="27"/>
      <c r="E37" s="35"/>
      <c r="F37" s="29"/>
    </row>
    <row r="38" spans="2:7" x14ac:dyDescent="0.25">
      <c r="B38" s="26">
        <v>269.83999999999997</v>
      </c>
      <c r="C38" s="26">
        <v>7.7999999999999996E-3</v>
      </c>
      <c r="D38" s="27"/>
      <c r="E38" s="35"/>
      <c r="F38" s="29"/>
      <c r="G38" s="1"/>
    </row>
    <row r="39" spans="2:7" x14ac:dyDescent="0.25">
      <c r="B39" s="26">
        <v>271.08</v>
      </c>
      <c r="C39" s="26">
        <v>7.1499999999999994E-2</v>
      </c>
      <c r="D39" s="27"/>
      <c r="E39" s="35"/>
      <c r="F39" s="29"/>
    </row>
    <row r="40" spans="2:7" x14ac:dyDescent="0.25">
      <c r="B40" s="26">
        <v>272.41000000000003</v>
      </c>
      <c r="C40" s="26">
        <v>6.4000000000000005E-4</v>
      </c>
      <c r="D40" s="27"/>
      <c r="E40" s="35"/>
      <c r="F40" s="29"/>
    </row>
    <row r="41" spans="2:7" x14ac:dyDescent="0.25">
      <c r="B41" s="26">
        <v>275.42</v>
      </c>
      <c r="C41" s="26">
        <v>3.4599999999999999E-2</v>
      </c>
      <c r="D41" s="27"/>
      <c r="E41" s="35"/>
      <c r="F41" s="29"/>
    </row>
    <row r="42" spans="2:7" x14ac:dyDescent="0.25">
      <c r="B42" s="26">
        <v>285.98</v>
      </c>
      <c r="C42" s="26">
        <v>9.7999999999999997E-3</v>
      </c>
      <c r="D42" s="27"/>
      <c r="E42" s="35"/>
      <c r="F42" s="29"/>
    </row>
    <row r="43" spans="2:7" x14ac:dyDescent="0.25">
      <c r="B43" s="26">
        <v>286.5</v>
      </c>
      <c r="C43" s="26">
        <v>1.4E-3</v>
      </c>
      <c r="D43" s="27"/>
      <c r="E43" s="35"/>
      <c r="F43" s="29"/>
    </row>
    <row r="44" spans="2:7" x14ac:dyDescent="0.25">
      <c r="B44" s="26">
        <v>287.10000000000002</v>
      </c>
      <c r="C44" s="26">
        <v>8.0999999999999996E-4</v>
      </c>
      <c r="D44" s="27"/>
      <c r="E44" s="35"/>
      <c r="F44" s="29"/>
    </row>
    <row r="45" spans="2:7" x14ac:dyDescent="0.25">
      <c r="B45" s="26">
        <v>295.93869999999998</v>
      </c>
      <c r="C45" s="26">
        <v>0.44</v>
      </c>
      <c r="D45" s="27"/>
      <c r="E45" s="35"/>
      <c r="F45" s="29"/>
    </row>
    <row r="46" spans="2:7" x14ac:dyDescent="0.25">
      <c r="B46" s="26">
        <v>315.10000000000002</v>
      </c>
      <c r="C46" s="26">
        <v>3.9899999999999998E-2</v>
      </c>
      <c r="D46" s="27"/>
      <c r="E46" s="35"/>
      <c r="F46" s="29"/>
    </row>
    <row r="47" spans="2:7" x14ac:dyDescent="0.25">
      <c r="B47" s="26">
        <v>316.13</v>
      </c>
      <c r="C47" s="26">
        <v>1.01E-2</v>
      </c>
      <c r="D47" s="27"/>
      <c r="E47" s="35"/>
      <c r="F47" s="29"/>
    </row>
    <row r="48" spans="2:7" x14ac:dyDescent="0.25">
      <c r="B48" s="26">
        <v>320.10000000000002</v>
      </c>
      <c r="C48" s="26">
        <v>2.0500000000000002E-3</v>
      </c>
      <c r="D48" s="27"/>
      <c r="E48" s="35"/>
      <c r="F48" s="29"/>
    </row>
    <row r="49" spans="2:7" x14ac:dyDescent="0.25">
      <c r="B49" s="26">
        <v>324.83</v>
      </c>
      <c r="C49" s="26">
        <v>6.8099999999999994E-2</v>
      </c>
      <c r="D49" s="27"/>
      <c r="E49" s="35"/>
      <c r="F49" s="29"/>
    </row>
    <row r="50" spans="2:7" x14ac:dyDescent="0.25">
      <c r="B50" s="26">
        <v>324.91399999999999</v>
      </c>
      <c r="C50" s="26">
        <v>4.9699999999999996E-3</v>
      </c>
      <c r="D50" s="27"/>
      <c r="E50" s="35"/>
      <c r="F50" s="29"/>
    </row>
    <row r="51" spans="2:7" x14ac:dyDescent="0.25">
      <c r="B51" s="26">
        <v>328.76400000000001</v>
      </c>
      <c r="C51" s="26">
        <v>3.46E-3</v>
      </c>
      <c r="D51" s="27"/>
      <c r="E51" s="35"/>
      <c r="F51" s="29"/>
    </row>
    <row r="52" spans="2:7" x14ac:dyDescent="0.25">
      <c r="B52" s="26">
        <v>329.41</v>
      </c>
      <c r="C52" s="26">
        <v>0.12130000000000001</v>
      </c>
      <c r="D52" s="27"/>
      <c r="E52" s="35"/>
      <c r="F52" s="29"/>
    </row>
    <row r="53" spans="2:7" x14ac:dyDescent="0.25">
      <c r="B53" s="26">
        <v>330.58</v>
      </c>
      <c r="C53" s="26">
        <v>9.2999999999999992E-3</v>
      </c>
      <c r="D53" s="27"/>
      <c r="E53" s="35"/>
      <c r="F53" s="29"/>
    </row>
    <row r="54" spans="2:7" x14ac:dyDescent="0.25">
      <c r="B54" s="26">
        <v>340.46</v>
      </c>
      <c r="C54" s="26">
        <v>2.6599999999999999E-2</v>
      </c>
      <c r="D54" s="27"/>
      <c r="E54" s="35"/>
      <c r="F54" s="29"/>
    </row>
    <row r="55" spans="2:7" x14ac:dyDescent="0.25">
      <c r="B55" s="30">
        <v>344.27850000000001</v>
      </c>
      <c r="C55" s="30">
        <v>26.59</v>
      </c>
      <c r="D55" s="27"/>
      <c r="E55" s="35">
        <v>1068</v>
      </c>
      <c r="F55" s="29"/>
    </row>
    <row r="56" spans="2:7" x14ac:dyDescent="0.25">
      <c r="B56" s="26">
        <v>345.54</v>
      </c>
      <c r="C56" s="26">
        <v>9.7999999999999997E-3</v>
      </c>
      <c r="D56" s="27"/>
      <c r="E56" s="35"/>
      <c r="F56" s="29"/>
    </row>
    <row r="57" spans="2:7" x14ac:dyDescent="0.25">
      <c r="B57" s="26">
        <v>348.75200000000001</v>
      </c>
      <c r="C57" s="26">
        <v>1.6999999999999999E-3</v>
      </c>
      <c r="D57" s="27"/>
      <c r="E57" s="35"/>
      <c r="F57" s="29"/>
      <c r="G57" s="1"/>
    </row>
    <row r="58" spans="2:7" x14ac:dyDescent="0.25">
      <c r="B58" s="26">
        <v>351.66</v>
      </c>
      <c r="C58" s="26">
        <v>1.06E-2</v>
      </c>
      <c r="D58" s="27"/>
      <c r="E58" s="35"/>
      <c r="F58" s="29"/>
    </row>
    <row r="59" spans="2:7" x14ac:dyDescent="0.25">
      <c r="B59" s="26">
        <v>354.16</v>
      </c>
      <c r="C59" s="26">
        <v>9.6000000000000002E-4</v>
      </c>
      <c r="D59" s="27"/>
      <c r="E59" s="35"/>
      <c r="F59" s="29"/>
    </row>
    <row r="60" spans="2:7" x14ac:dyDescent="0.25">
      <c r="B60" s="26">
        <v>357.26</v>
      </c>
      <c r="C60" s="26">
        <v>6.1000000000000004E-3</v>
      </c>
      <c r="D60" s="27"/>
      <c r="E60" s="35"/>
      <c r="F60" s="29"/>
    </row>
    <row r="61" spans="2:7" x14ac:dyDescent="0.25">
      <c r="B61" s="26">
        <v>358.48</v>
      </c>
      <c r="C61" s="26">
        <v>1.65E-3</v>
      </c>
      <c r="D61" s="27"/>
      <c r="E61" s="35"/>
      <c r="F61" s="29"/>
    </row>
    <row r="62" spans="2:7" x14ac:dyDescent="0.25">
      <c r="B62" s="26">
        <v>367.78910000000002</v>
      </c>
      <c r="C62" s="26">
        <v>0.85899999999999999</v>
      </c>
      <c r="D62" s="27"/>
      <c r="E62" s="35"/>
      <c r="F62" s="29"/>
    </row>
    <row r="63" spans="2:7" x14ac:dyDescent="0.25">
      <c r="B63" s="26">
        <v>378.15</v>
      </c>
      <c r="C63" s="26">
        <v>2.4000000000000001E-4</v>
      </c>
      <c r="D63" s="27"/>
      <c r="E63" s="35"/>
      <c r="F63" s="29"/>
    </row>
    <row r="64" spans="2:7" x14ac:dyDescent="0.25">
      <c r="B64" s="26">
        <v>379.36</v>
      </c>
      <c r="C64" s="26">
        <v>8.1999999999999998E-4</v>
      </c>
      <c r="D64" s="27"/>
      <c r="E64" s="35"/>
      <c r="F64" s="29"/>
    </row>
    <row r="65" spans="2:7" x14ac:dyDescent="0.25">
      <c r="B65" s="26">
        <v>385.61</v>
      </c>
      <c r="C65" s="26">
        <v>5.5599999999999998E-3</v>
      </c>
      <c r="D65" s="27"/>
      <c r="E65" s="35"/>
      <c r="F65" s="29"/>
    </row>
    <row r="66" spans="2:7" x14ac:dyDescent="0.25">
      <c r="B66" s="26">
        <v>387.9</v>
      </c>
      <c r="C66" s="26">
        <v>2.8999999999999998E-3</v>
      </c>
      <c r="D66" s="27"/>
      <c r="E66" s="35"/>
      <c r="F66" s="29"/>
    </row>
    <row r="67" spans="2:7" x14ac:dyDescent="0.25">
      <c r="B67" s="26">
        <v>389.07</v>
      </c>
      <c r="C67" s="26">
        <v>3.5000000000000001E-3</v>
      </c>
      <c r="D67" s="27"/>
      <c r="E67" s="35"/>
      <c r="F67" s="29"/>
    </row>
    <row r="68" spans="2:7" x14ac:dyDescent="0.25">
      <c r="B68" s="26">
        <v>391.19</v>
      </c>
      <c r="C68" s="26">
        <v>1.41E-3</v>
      </c>
      <c r="D68" s="27"/>
      <c r="E68" s="35"/>
      <c r="F68" s="29"/>
    </row>
    <row r="69" spans="2:7" x14ac:dyDescent="0.25">
      <c r="B69" s="26">
        <v>395.75</v>
      </c>
      <c r="C69" s="26">
        <v>8.0000000000000002E-3</v>
      </c>
      <c r="D69" s="27"/>
      <c r="E69" s="35"/>
      <c r="F69" s="29"/>
    </row>
    <row r="70" spans="2:7" x14ac:dyDescent="0.25">
      <c r="B70" s="26">
        <v>397.75</v>
      </c>
      <c r="C70" s="26">
        <v>3.6999999999999999E-4</v>
      </c>
      <c r="D70" s="27"/>
      <c r="E70" s="35"/>
      <c r="F70" s="29"/>
    </row>
    <row r="71" spans="2:7" x14ac:dyDescent="0.25">
      <c r="B71" s="26">
        <v>401.29</v>
      </c>
      <c r="C71" s="26">
        <v>6.4000000000000005E-4</v>
      </c>
      <c r="D71" s="27"/>
      <c r="E71" s="35"/>
      <c r="F71" s="29"/>
    </row>
    <row r="72" spans="2:7" x14ac:dyDescent="0.25">
      <c r="B72" s="26">
        <v>406.74</v>
      </c>
      <c r="C72" s="26">
        <v>8.1999999999999998E-4</v>
      </c>
      <c r="D72" s="27"/>
      <c r="E72" s="35"/>
      <c r="F72" s="29"/>
    </row>
    <row r="73" spans="2:7" x14ac:dyDescent="0.25">
      <c r="B73" s="30">
        <v>411.11649999999997</v>
      </c>
      <c r="C73" s="30">
        <v>2.2370000000000001</v>
      </c>
      <c r="D73" s="27"/>
      <c r="E73" s="35">
        <v>1275</v>
      </c>
      <c r="F73" s="29"/>
    </row>
    <row r="74" spans="2:7" x14ac:dyDescent="0.25">
      <c r="B74" s="26">
        <v>416.02</v>
      </c>
      <c r="C74" s="26">
        <v>0.10879999999999999</v>
      </c>
      <c r="D74" s="27"/>
      <c r="E74" s="35"/>
      <c r="F74" s="29"/>
    </row>
    <row r="75" spans="2:7" x14ac:dyDescent="0.25">
      <c r="B75" s="26">
        <v>423.45</v>
      </c>
      <c r="C75" s="26">
        <v>2.98E-3</v>
      </c>
      <c r="D75" s="27"/>
      <c r="E75" s="35"/>
      <c r="F75" s="29"/>
      <c r="G75" s="1"/>
    </row>
    <row r="76" spans="2:7" x14ac:dyDescent="0.25">
      <c r="B76" s="26">
        <v>440.86</v>
      </c>
      <c r="C76" s="26">
        <v>6.1999999999999998E-3</v>
      </c>
      <c r="D76" s="27"/>
      <c r="E76" s="35"/>
      <c r="F76" s="29"/>
    </row>
    <row r="77" spans="2:7" x14ac:dyDescent="0.25">
      <c r="B77" s="26">
        <v>441</v>
      </c>
      <c r="C77" s="26"/>
      <c r="D77" s="27"/>
      <c r="E77" s="35"/>
      <c r="F77" s="29"/>
    </row>
    <row r="78" spans="2:7" x14ac:dyDescent="0.25">
      <c r="B78" s="30">
        <v>443.9606</v>
      </c>
      <c r="C78" s="30">
        <v>2.827</v>
      </c>
      <c r="D78" s="27"/>
      <c r="E78" s="35">
        <v>1377</v>
      </c>
      <c r="F78" s="29"/>
    </row>
    <row r="79" spans="2:7" x14ac:dyDescent="0.25">
      <c r="B79" s="26">
        <v>444.01</v>
      </c>
      <c r="C79" s="26">
        <v>0.29799999999999999</v>
      </c>
      <c r="D79" s="27"/>
      <c r="E79" s="35"/>
      <c r="F79" s="29"/>
    </row>
    <row r="80" spans="2:7" x14ac:dyDescent="0.25">
      <c r="B80" s="26">
        <v>464.28</v>
      </c>
      <c r="C80" s="26">
        <v>4.4999999999999999E-4</v>
      </c>
      <c r="D80" s="27"/>
      <c r="E80" s="35"/>
      <c r="F80" s="29"/>
      <c r="G80" s="1"/>
    </row>
    <row r="81" spans="2:6" x14ac:dyDescent="0.25">
      <c r="B81" s="26">
        <v>476.42</v>
      </c>
      <c r="C81" s="26">
        <v>1.6999999999999999E-3</v>
      </c>
      <c r="D81" s="27"/>
      <c r="E81" s="35"/>
      <c r="F81" s="29"/>
    </row>
    <row r="82" spans="2:6" x14ac:dyDescent="0.25">
      <c r="B82" s="26">
        <v>482.33</v>
      </c>
      <c r="C82" s="26">
        <v>2.47E-2</v>
      </c>
      <c r="D82" s="27"/>
      <c r="E82" s="35"/>
      <c r="F82" s="29"/>
    </row>
    <row r="83" spans="2:6" x14ac:dyDescent="0.25">
      <c r="B83" s="26">
        <v>482.4</v>
      </c>
      <c r="C83" s="26">
        <v>2.3400000000000001E-3</v>
      </c>
      <c r="D83" s="27"/>
      <c r="E83" s="35"/>
      <c r="F83" s="29"/>
    </row>
    <row r="84" spans="2:6" x14ac:dyDescent="0.25">
      <c r="B84" s="26">
        <v>488.67919999999998</v>
      </c>
      <c r="C84" s="26">
        <v>0.41399999999999998</v>
      </c>
      <c r="D84" s="27"/>
      <c r="E84" s="35"/>
      <c r="F84" s="29"/>
    </row>
    <row r="85" spans="2:6" x14ac:dyDescent="0.25">
      <c r="B85" s="26">
        <v>493.54</v>
      </c>
      <c r="C85" s="26">
        <v>3.0300000000000001E-2</v>
      </c>
      <c r="D85" s="27"/>
      <c r="E85" s="35"/>
      <c r="F85" s="29"/>
    </row>
    <row r="86" spans="2:6" x14ac:dyDescent="0.25">
      <c r="B86" s="26">
        <v>493.78</v>
      </c>
      <c r="C86" s="26">
        <v>9.7999999999999997E-3</v>
      </c>
      <c r="D86" s="27"/>
      <c r="E86" s="35"/>
      <c r="F86" s="29"/>
    </row>
    <row r="87" spans="2:6" x14ac:dyDescent="0.25">
      <c r="B87" s="26">
        <v>496.4</v>
      </c>
      <c r="C87" s="26">
        <v>5.8799999999999998E-3</v>
      </c>
      <c r="D87" s="27"/>
      <c r="E87" s="35"/>
      <c r="F87" s="29"/>
    </row>
    <row r="88" spans="2:6" x14ac:dyDescent="0.25">
      <c r="B88" s="26">
        <v>496.56</v>
      </c>
      <c r="C88" s="26">
        <v>5.7999999999999996E-3</v>
      </c>
      <c r="D88" s="27"/>
      <c r="E88" s="35"/>
      <c r="F88" s="29"/>
    </row>
    <row r="89" spans="2:6" x14ac:dyDescent="0.25">
      <c r="B89" s="26">
        <v>503.46699999999998</v>
      </c>
      <c r="C89" s="26">
        <v>0.15240000000000001</v>
      </c>
      <c r="D89" s="27"/>
      <c r="E89" s="35"/>
      <c r="F89" s="29"/>
    </row>
    <row r="90" spans="2:6" x14ac:dyDescent="0.25">
      <c r="B90" s="26">
        <v>514.78</v>
      </c>
      <c r="C90" s="26">
        <v>4.2999999999999999E-4</v>
      </c>
      <c r="D90" s="27"/>
      <c r="E90" s="35"/>
      <c r="F90" s="29"/>
    </row>
    <row r="91" spans="2:6" x14ac:dyDescent="0.25">
      <c r="B91" s="26">
        <v>520.24</v>
      </c>
      <c r="C91" s="26">
        <v>5.3400000000000003E-2</v>
      </c>
      <c r="D91" s="27"/>
      <c r="E91" s="35"/>
      <c r="F91" s="29"/>
    </row>
    <row r="92" spans="2:6" x14ac:dyDescent="0.25">
      <c r="B92" s="26">
        <v>523.13</v>
      </c>
      <c r="C92" s="26">
        <v>1.5299999999999999E-2</v>
      </c>
      <c r="D92" s="27"/>
      <c r="E92" s="35"/>
      <c r="F92" s="29"/>
    </row>
    <row r="93" spans="2:6" x14ac:dyDescent="0.25">
      <c r="B93" s="26">
        <v>526.88</v>
      </c>
      <c r="C93" s="26">
        <v>1.2E-2</v>
      </c>
      <c r="D93" s="27"/>
      <c r="E93" s="35"/>
      <c r="F93" s="29"/>
    </row>
    <row r="94" spans="2:6" x14ac:dyDescent="0.25">
      <c r="B94" s="26">
        <v>527.1</v>
      </c>
      <c r="C94" s="26">
        <v>1.861E-4</v>
      </c>
      <c r="D94" s="27"/>
      <c r="E94" s="35"/>
      <c r="F94" s="29"/>
    </row>
    <row r="95" spans="2:6" x14ac:dyDescent="0.25">
      <c r="B95" s="26">
        <v>534.25</v>
      </c>
      <c r="C95" s="26">
        <v>4.1000000000000002E-2</v>
      </c>
      <c r="D95" s="27"/>
      <c r="E95" s="35"/>
      <c r="F95" s="29"/>
    </row>
    <row r="96" spans="2:6" x14ac:dyDescent="0.25">
      <c r="B96" s="26">
        <v>535.44000000000005</v>
      </c>
      <c r="C96" s="26">
        <v>1.73E-3</v>
      </c>
      <c r="D96" s="27"/>
      <c r="E96" s="35"/>
      <c r="F96" s="29"/>
    </row>
    <row r="97" spans="2:6" x14ac:dyDescent="0.25">
      <c r="B97" s="26">
        <v>536.23</v>
      </c>
      <c r="C97" s="26"/>
      <c r="D97" s="27"/>
      <c r="E97" s="35"/>
      <c r="F97" s="29"/>
    </row>
    <row r="98" spans="2:6" x14ac:dyDescent="0.25">
      <c r="B98" s="26">
        <v>538.29</v>
      </c>
      <c r="C98" s="26">
        <v>4.3E-3</v>
      </c>
      <c r="D98" s="27"/>
      <c r="E98" s="35"/>
      <c r="F98" s="29"/>
    </row>
    <row r="99" spans="2:6" x14ac:dyDescent="0.25">
      <c r="B99" s="26">
        <v>556.48</v>
      </c>
      <c r="C99" s="26">
        <v>1.77E-2</v>
      </c>
      <c r="D99" s="27"/>
      <c r="E99" s="35"/>
      <c r="F99" s="29"/>
    </row>
    <row r="100" spans="2:6" x14ac:dyDescent="0.25">
      <c r="B100" s="26">
        <v>557.79999999999995</v>
      </c>
      <c r="C100" s="26">
        <v>2.8999999999999998E-3</v>
      </c>
      <c r="D100" s="27"/>
      <c r="E100" s="35"/>
      <c r="F100" s="29"/>
    </row>
    <row r="101" spans="2:6" x14ac:dyDescent="0.25">
      <c r="B101" s="26">
        <v>561.26</v>
      </c>
      <c r="C101" s="26">
        <v>1.41E-3</v>
      </c>
      <c r="D101" s="27"/>
      <c r="E101" s="35"/>
      <c r="F101" s="29"/>
    </row>
    <row r="102" spans="2:6" x14ac:dyDescent="0.25">
      <c r="B102" s="26">
        <v>562.98</v>
      </c>
      <c r="C102" s="26">
        <v>2.0199999999999999E-2</v>
      </c>
      <c r="D102" s="27"/>
      <c r="E102" s="35"/>
      <c r="F102" s="29"/>
    </row>
    <row r="103" spans="2:6" x14ac:dyDescent="0.25">
      <c r="B103" s="26">
        <v>563.1</v>
      </c>
      <c r="C103" s="26">
        <v>2.9999999999999997E-4</v>
      </c>
      <c r="D103" s="27"/>
      <c r="E103" s="35"/>
      <c r="F103" s="29"/>
    </row>
    <row r="104" spans="2:6" x14ac:dyDescent="0.25">
      <c r="B104" s="26">
        <v>563.98599999999999</v>
      </c>
      <c r="C104" s="26">
        <v>0.49399999999999999</v>
      </c>
      <c r="D104" s="27"/>
      <c r="E104" s="35"/>
      <c r="F104" s="29"/>
    </row>
    <row r="105" spans="2:6" x14ac:dyDescent="0.25">
      <c r="B105" s="26">
        <v>566.43799999999999</v>
      </c>
      <c r="C105" s="26">
        <v>0.13100000000000001</v>
      </c>
      <c r="D105" s="27"/>
      <c r="E105" s="35"/>
      <c r="F105" s="29"/>
    </row>
    <row r="106" spans="2:6" x14ac:dyDescent="0.25">
      <c r="B106" s="26">
        <v>571.83000000000004</v>
      </c>
      <c r="C106" s="26">
        <v>4.4400000000000004E-3</v>
      </c>
      <c r="D106" s="27"/>
      <c r="E106" s="35"/>
      <c r="F106" s="29"/>
    </row>
    <row r="107" spans="2:6" x14ac:dyDescent="0.25">
      <c r="B107" s="26">
        <v>586.26480000000004</v>
      </c>
      <c r="C107" s="26">
        <v>0.45500000000000002</v>
      </c>
      <c r="D107" s="27"/>
      <c r="E107" s="35"/>
      <c r="F107" s="29"/>
    </row>
    <row r="108" spans="2:6" x14ac:dyDescent="0.25">
      <c r="B108" s="26">
        <v>588.6</v>
      </c>
      <c r="C108" s="26">
        <v>2.3999999999999998E-3</v>
      </c>
      <c r="D108" s="27"/>
      <c r="E108" s="35"/>
      <c r="F108" s="29"/>
    </row>
    <row r="109" spans="2:6" x14ac:dyDescent="0.25">
      <c r="B109" s="26">
        <v>589.83000000000004</v>
      </c>
      <c r="C109" s="26">
        <v>1.2999999999999999E-3</v>
      </c>
      <c r="D109" s="27"/>
      <c r="E109" s="35"/>
      <c r="F109" s="29"/>
    </row>
    <row r="110" spans="2:6" x14ac:dyDescent="0.25">
      <c r="B110" s="26">
        <v>595.61</v>
      </c>
      <c r="C110" s="26">
        <v>3.2000000000000001E-2</v>
      </c>
      <c r="D110" s="27"/>
      <c r="E110" s="35"/>
      <c r="F110" s="29"/>
    </row>
    <row r="111" spans="2:6" x14ac:dyDescent="0.25">
      <c r="B111" s="26">
        <v>608.05999999999995</v>
      </c>
      <c r="C111" s="26">
        <v>2.7E-4</v>
      </c>
      <c r="D111" s="27"/>
      <c r="E111" s="35"/>
      <c r="F111" s="29"/>
    </row>
    <row r="112" spans="2:6" x14ac:dyDescent="0.25">
      <c r="B112" s="26">
        <v>609.23</v>
      </c>
      <c r="C112" s="26">
        <v>1.2199999999999999E-3</v>
      </c>
      <c r="D112" s="27"/>
      <c r="E112" s="35"/>
      <c r="F112" s="29"/>
    </row>
    <row r="113" spans="2:6" x14ac:dyDescent="0.25">
      <c r="B113" s="26">
        <v>615.41</v>
      </c>
      <c r="C113" s="26"/>
      <c r="D113" s="27"/>
      <c r="E113" s="35"/>
      <c r="F113" s="29"/>
    </row>
    <row r="114" spans="2:6" x14ac:dyDescent="0.25">
      <c r="B114" s="26">
        <v>616.04999999999995</v>
      </c>
      <c r="C114" s="26">
        <v>9.1999999999999998E-3</v>
      </c>
      <c r="D114" s="27"/>
      <c r="E114" s="35"/>
      <c r="F114" s="29"/>
    </row>
    <row r="115" spans="2:6" x14ac:dyDescent="0.25">
      <c r="B115" s="26">
        <v>644.39</v>
      </c>
      <c r="C115" s="26">
        <v>6.6E-3</v>
      </c>
      <c r="D115" s="27"/>
      <c r="E115" s="35"/>
      <c r="F115" s="29"/>
    </row>
    <row r="116" spans="2:6" x14ac:dyDescent="0.25">
      <c r="B116" s="26">
        <v>656.48900000000003</v>
      </c>
      <c r="C116" s="26">
        <v>0.14410000000000001</v>
      </c>
      <c r="D116" s="27"/>
      <c r="E116" s="35"/>
      <c r="F116" s="29"/>
    </row>
    <row r="117" spans="2:6" x14ac:dyDescent="0.25">
      <c r="B117" s="26">
        <v>664.77</v>
      </c>
      <c r="C117" s="26">
        <v>9.9000000000000008E-3</v>
      </c>
      <c r="D117" s="27"/>
      <c r="E117" s="35"/>
      <c r="F117" s="29"/>
    </row>
    <row r="118" spans="2:6" x14ac:dyDescent="0.25">
      <c r="B118" s="26">
        <v>671.15499999999997</v>
      </c>
      <c r="C118" s="26">
        <v>2.4E-2</v>
      </c>
      <c r="D118" s="27"/>
      <c r="E118" s="35"/>
      <c r="F118" s="29"/>
    </row>
    <row r="119" spans="2:6" x14ac:dyDescent="0.25">
      <c r="B119" s="26">
        <v>674.64</v>
      </c>
      <c r="C119" s="26">
        <v>0.16900000000000001</v>
      </c>
      <c r="D119" s="27"/>
      <c r="E119" s="35"/>
      <c r="F119" s="29"/>
    </row>
    <row r="120" spans="2:6" x14ac:dyDescent="0.25">
      <c r="B120" s="26">
        <v>675</v>
      </c>
      <c r="C120" s="26">
        <v>2.1299999999999999E-2</v>
      </c>
      <c r="D120" s="27"/>
      <c r="E120" s="35"/>
      <c r="F120" s="29"/>
    </row>
    <row r="121" spans="2:6" x14ac:dyDescent="0.25">
      <c r="B121" s="26">
        <v>678.62300000000005</v>
      </c>
      <c r="C121" s="26">
        <v>0.47299999999999998</v>
      </c>
      <c r="D121" s="27"/>
      <c r="E121" s="35"/>
      <c r="F121" s="29"/>
    </row>
    <row r="122" spans="2:6" x14ac:dyDescent="0.25">
      <c r="B122" s="26">
        <v>683.25</v>
      </c>
      <c r="C122" s="26">
        <v>4.7000000000000002E-3</v>
      </c>
      <c r="D122" s="27"/>
      <c r="E122" s="35"/>
      <c r="F122" s="29"/>
    </row>
    <row r="123" spans="2:6" x14ac:dyDescent="0.25">
      <c r="B123" s="26">
        <v>686.6</v>
      </c>
      <c r="C123" s="26">
        <v>2.0299999999999999E-2</v>
      </c>
      <c r="D123" s="27"/>
      <c r="E123" s="35"/>
      <c r="F123" s="29"/>
    </row>
    <row r="124" spans="2:6" x14ac:dyDescent="0.25">
      <c r="B124" s="26">
        <v>688.67</v>
      </c>
      <c r="C124" s="26">
        <v>0.85599999999999998</v>
      </c>
      <c r="D124" s="27"/>
      <c r="E124" s="35"/>
      <c r="F124" s="29"/>
    </row>
    <row r="125" spans="2:6" x14ac:dyDescent="0.25">
      <c r="B125" s="26">
        <v>696.87</v>
      </c>
      <c r="C125" s="26">
        <v>1.6E-2</v>
      </c>
      <c r="D125" s="27"/>
      <c r="E125" s="35"/>
      <c r="F125" s="29"/>
    </row>
    <row r="126" spans="2:6" x14ac:dyDescent="0.25">
      <c r="B126" s="26">
        <v>703.01</v>
      </c>
      <c r="C126" s="26">
        <v>3.8999999999999998E-3</v>
      </c>
      <c r="D126" s="27"/>
      <c r="E126" s="35"/>
      <c r="F126" s="29"/>
    </row>
    <row r="127" spans="2:6" x14ac:dyDescent="0.25">
      <c r="B127" s="26">
        <v>703.55</v>
      </c>
      <c r="C127" s="26">
        <v>2.7000000000000001E-3</v>
      </c>
      <c r="D127" s="27"/>
      <c r="E127" s="35"/>
      <c r="F127" s="29"/>
    </row>
    <row r="128" spans="2:6" x14ac:dyDescent="0.25">
      <c r="B128" s="26">
        <v>707.16</v>
      </c>
      <c r="C128" s="26">
        <v>1.42E-3</v>
      </c>
      <c r="D128" s="27"/>
      <c r="E128" s="35"/>
      <c r="F128" s="29"/>
    </row>
    <row r="129" spans="2:7" x14ac:dyDescent="0.25">
      <c r="B129" s="26">
        <v>712.83</v>
      </c>
      <c r="C129" s="26">
        <v>9.5500000000000002E-2</v>
      </c>
      <c r="D129" s="27"/>
      <c r="E129" s="35"/>
      <c r="F129" s="29"/>
    </row>
    <row r="130" spans="2:7" x14ac:dyDescent="0.25">
      <c r="B130" s="26">
        <v>719.346</v>
      </c>
      <c r="C130" s="26">
        <v>0.25</v>
      </c>
      <c r="D130" s="27"/>
      <c r="E130" s="35"/>
      <c r="F130" s="29"/>
    </row>
    <row r="131" spans="2:7" x14ac:dyDescent="0.25">
      <c r="B131" s="26">
        <v>719.36</v>
      </c>
      <c r="C131" s="26">
        <v>9.5000000000000001E-2</v>
      </c>
      <c r="D131" s="27"/>
      <c r="E131" s="35"/>
      <c r="F131" s="29"/>
    </row>
    <row r="132" spans="2:7" x14ac:dyDescent="0.25">
      <c r="B132" s="26">
        <v>728.04</v>
      </c>
      <c r="C132" s="26">
        <v>1.11E-2</v>
      </c>
      <c r="D132" s="27"/>
      <c r="E132" s="35"/>
      <c r="F132" s="29"/>
    </row>
    <row r="133" spans="2:7" x14ac:dyDescent="0.25">
      <c r="B133" s="26">
        <v>734.14</v>
      </c>
      <c r="C133" s="26">
        <v>8.9999999999999998E-4</v>
      </c>
      <c r="D133" s="27"/>
      <c r="E133" s="35"/>
      <c r="F133" s="29"/>
    </row>
    <row r="134" spans="2:7" x14ac:dyDescent="0.25">
      <c r="B134" s="26">
        <v>735.43</v>
      </c>
      <c r="C134" s="26">
        <v>4.4099999999999999E-3</v>
      </c>
      <c r="D134" s="27"/>
      <c r="E134" s="35"/>
      <c r="F134" s="29"/>
    </row>
    <row r="135" spans="2:7" x14ac:dyDescent="0.25">
      <c r="B135" s="26">
        <v>756.16</v>
      </c>
      <c r="C135" s="26">
        <v>4.4000000000000003E-3</v>
      </c>
      <c r="D135" s="27"/>
      <c r="E135" s="35"/>
      <c r="F135" s="29"/>
    </row>
    <row r="136" spans="2:7" x14ac:dyDescent="0.25">
      <c r="B136" s="26">
        <v>764.88</v>
      </c>
      <c r="C136" s="26">
        <v>0.189</v>
      </c>
      <c r="D136" s="27"/>
      <c r="E136" s="35"/>
      <c r="F136" s="29"/>
    </row>
    <row r="137" spans="2:7" x14ac:dyDescent="0.25">
      <c r="B137" s="26">
        <v>766.38</v>
      </c>
      <c r="C137" s="26">
        <v>6.8999999999999997E-4</v>
      </c>
      <c r="D137" s="27"/>
      <c r="E137" s="35"/>
      <c r="F137" s="29"/>
    </row>
    <row r="138" spans="2:7" x14ac:dyDescent="0.25">
      <c r="B138" s="26">
        <v>768.96</v>
      </c>
      <c r="C138" s="26">
        <v>8.2000000000000003E-2</v>
      </c>
      <c r="D138" s="27"/>
      <c r="E138" s="35"/>
      <c r="F138" s="29"/>
    </row>
    <row r="139" spans="2:7" x14ac:dyDescent="0.25">
      <c r="B139" s="30">
        <v>778.90449999999998</v>
      </c>
      <c r="C139" s="30">
        <v>12.93</v>
      </c>
      <c r="D139" s="27"/>
      <c r="E139" s="35">
        <v>2415</v>
      </c>
      <c r="F139" s="29"/>
    </row>
    <row r="140" spans="2:7" x14ac:dyDescent="0.25">
      <c r="B140" s="26">
        <v>794.78</v>
      </c>
      <c r="C140" s="26">
        <v>2.63E-2</v>
      </c>
      <c r="D140" s="27"/>
      <c r="E140" s="35"/>
      <c r="F140" s="29"/>
    </row>
    <row r="141" spans="2:7" x14ac:dyDescent="0.25">
      <c r="B141" s="26">
        <v>802</v>
      </c>
      <c r="C141" s="26">
        <v>4.0999999999999999E-4</v>
      </c>
      <c r="D141" s="27"/>
      <c r="E141" s="35"/>
      <c r="F141" s="29"/>
      <c r="G141" s="1"/>
    </row>
    <row r="142" spans="2:7" x14ac:dyDescent="0.25">
      <c r="B142" s="26">
        <v>805.71</v>
      </c>
      <c r="C142" s="26">
        <v>1.52E-2</v>
      </c>
      <c r="D142" s="27"/>
      <c r="E142" s="35"/>
      <c r="F142" s="29"/>
    </row>
    <row r="143" spans="2:7" x14ac:dyDescent="0.25">
      <c r="B143" s="26">
        <v>810.45100000000002</v>
      </c>
      <c r="C143" s="26">
        <v>0.317</v>
      </c>
      <c r="D143" s="27"/>
      <c r="E143" s="35"/>
      <c r="F143" s="29"/>
    </row>
    <row r="144" spans="2:7" x14ac:dyDescent="0.25">
      <c r="B144" s="26">
        <v>813.21</v>
      </c>
      <c r="C144" s="26">
        <v>4.3E-3</v>
      </c>
      <c r="D144" s="27"/>
      <c r="E144" s="35"/>
      <c r="F144" s="29"/>
    </row>
    <row r="145" spans="2:7" x14ac:dyDescent="0.25">
      <c r="B145" s="26">
        <v>839.36</v>
      </c>
      <c r="C145" s="26">
        <v>1.77E-2</v>
      </c>
      <c r="D145" s="27"/>
      <c r="E145" s="35"/>
      <c r="F145" s="29"/>
    </row>
    <row r="146" spans="2:7" x14ac:dyDescent="0.25">
      <c r="B146" s="26">
        <v>841.57399999999996</v>
      </c>
      <c r="C146" s="26">
        <v>0.16800000000000001</v>
      </c>
      <c r="D146" s="27"/>
      <c r="E146" s="35"/>
      <c r="F146" s="29"/>
    </row>
    <row r="147" spans="2:7" x14ac:dyDescent="0.25">
      <c r="B147" s="26">
        <v>850.1</v>
      </c>
      <c r="C147" s="26">
        <v>7.6999999999999996E-4</v>
      </c>
      <c r="D147" s="27"/>
      <c r="E147" s="35"/>
      <c r="F147" s="29"/>
    </row>
    <row r="148" spans="2:7" x14ac:dyDescent="0.25">
      <c r="B148" s="26">
        <v>855.21</v>
      </c>
      <c r="C148" s="26">
        <v>1.97E-3</v>
      </c>
      <c r="D148" s="27"/>
      <c r="E148" s="35"/>
      <c r="F148" s="29"/>
    </row>
    <row r="149" spans="2:7" x14ac:dyDescent="0.25">
      <c r="B149" s="30">
        <v>867.38</v>
      </c>
      <c r="C149" s="30">
        <v>4.2300000000000004</v>
      </c>
      <c r="D149" s="27"/>
      <c r="E149" s="35">
        <v>2689</v>
      </c>
      <c r="F149" s="29"/>
    </row>
    <row r="150" spans="2:7" x14ac:dyDescent="0.25">
      <c r="B150" s="26">
        <v>896.59</v>
      </c>
      <c r="C150" s="26">
        <v>6.7000000000000004E-2</v>
      </c>
      <c r="D150" s="27"/>
      <c r="E150" s="35"/>
      <c r="F150" s="29"/>
    </row>
    <row r="151" spans="2:7" x14ac:dyDescent="0.25">
      <c r="B151" s="26">
        <v>901.19</v>
      </c>
      <c r="C151" s="26">
        <v>8.5400000000000004E-2</v>
      </c>
      <c r="D151" s="27"/>
      <c r="E151" s="35"/>
      <c r="F151" s="29"/>
      <c r="G151" s="1"/>
    </row>
    <row r="152" spans="2:7" x14ac:dyDescent="0.25">
      <c r="B152" s="26">
        <v>906.06</v>
      </c>
      <c r="C152" s="26">
        <v>9.1999999999999998E-3</v>
      </c>
      <c r="D152" s="27"/>
      <c r="E152" s="35"/>
      <c r="F152" s="29"/>
    </row>
    <row r="153" spans="2:7" x14ac:dyDescent="0.25">
      <c r="B153" s="26">
        <v>919.33699999999999</v>
      </c>
      <c r="C153" s="26">
        <v>0.41899999999999998</v>
      </c>
      <c r="D153" s="27"/>
      <c r="E153" s="35"/>
      <c r="F153" s="29"/>
    </row>
    <row r="154" spans="2:7" x14ac:dyDescent="0.25">
      <c r="B154" s="26">
        <v>919.74</v>
      </c>
      <c r="C154" s="26">
        <v>6.4999999999999997E-3</v>
      </c>
      <c r="D154" s="27"/>
      <c r="E154" s="35"/>
      <c r="F154" s="29"/>
    </row>
    <row r="155" spans="2:7" x14ac:dyDescent="0.25">
      <c r="B155" s="26">
        <v>926.31</v>
      </c>
      <c r="C155" s="26">
        <v>0.27200000000000002</v>
      </c>
      <c r="D155" s="27"/>
      <c r="E155" s="35"/>
      <c r="F155" s="29"/>
    </row>
    <row r="156" spans="2:7" x14ac:dyDescent="0.25">
      <c r="B156" s="26">
        <v>930.59</v>
      </c>
      <c r="C156" s="26">
        <v>7.2900000000000006E-2</v>
      </c>
      <c r="D156" s="27"/>
      <c r="E156" s="35"/>
      <c r="F156" s="29"/>
    </row>
    <row r="157" spans="2:7" x14ac:dyDescent="0.25">
      <c r="B157" s="26">
        <v>937.05</v>
      </c>
      <c r="C157" s="26">
        <v>2.7000000000000001E-3</v>
      </c>
      <c r="D157" s="27"/>
      <c r="E157" s="35"/>
      <c r="F157" s="29"/>
    </row>
    <row r="158" spans="2:7" x14ac:dyDescent="0.25">
      <c r="B158" s="26">
        <v>947.15</v>
      </c>
      <c r="C158" s="26">
        <v>1.09E-3</v>
      </c>
      <c r="D158" s="27"/>
      <c r="E158" s="35"/>
      <c r="F158" s="29"/>
    </row>
    <row r="159" spans="2:7" x14ac:dyDescent="0.25">
      <c r="B159" s="26">
        <v>958.63</v>
      </c>
      <c r="C159" s="26">
        <v>1.9699999999999999E-2</v>
      </c>
      <c r="D159" s="27"/>
      <c r="E159" s="35"/>
      <c r="F159" s="29"/>
    </row>
    <row r="160" spans="2:7" x14ac:dyDescent="0.25">
      <c r="B160" s="26">
        <v>961.08</v>
      </c>
      <c r="C160" s="26">
        <v>8.0000000000000002E-3</v>
      </c>
      <c r="D160" s="27"/>
      <c r="E160" s="35"/>
      <c r="F160" s="29"/>
    </row>
    <row r="161" spans="2:7" x14ac:dyDescent="0.25">
      <c r="B161" s="26">
        <v>963.36699999999996</v>
      </c>
      <c r="C161" s="26">
        <v>0.14000000000000001</v>
      </c>
      <c r="D161" s="27"/>
      <c r="E161" s="35"/>
      <c r="F161" s="29"/>
    </row>
    <row r="162" spans="2:7" x14ac:dyDescent="0.25">
      <c r="B162" s="30">
        <v>964.05700000000002</v>
      </c>
      <c r="C162" s="30">
        <v>14.51</v>
      </c>
      <c r="D162" s="27"/>
      <c r="E162" s="35">
        <v>2990</v>
      </c>
      <c r="F162" s="29"/>
    </row>
    <row r="163" spans="2:7" x14ac:dyDescent="0.25">
      <c r="B163" s="26">
        <v>968.65</v>
      </c>
      <c r="C163" s="26">
        <v>7.92E-3</v>
      </c>
      <c r="D163" s="27"/>
      <c r="E163" s="35"/>
      <c r="F163" s="29"/>
    </row>
    <row r="164" spans="2:7" x14ac:dyDescent="0.25">
      <c r="B164" s="26">
        <v>970.22</v>
      </c>
      <c r="C164" s="26">
        <v>1.1999999999999999E-3</v>
      </c>
      <c r="D164" s="27"/>
      <c r="E164" s="35"/>
      <c r="F164" s="29"/>
      <c r="G164" s="1"/>
    </row>
    <row r="165" spans="2:7" x14ac:dyDescent="0.25">
      <c r="B165" s="26">
        <v>974.09</v>
      </c>
      <c r="C165" s="26">
        <v>1.3599999999999999E-2</v>
      </c>
      <c r="D165" s="27"/>
      <c r="E165" s="35"/>
      <c r="F165" s="29"/>
    </row>
    <row r="166" spans="2:7" x14ac:dyDescent="0.25">
      <c r="B166" s="26">
        <v>990.18</v>
      </c>
      <c r="C166" s="26">
        <v>3.1399999999999997E-2</v>
      </c>
      <c r="D166" s="27"/>
      <c r="E166" s="35"/>
      <c r="F166" s="29"/>
    </row>
    <row r="167" spans="2:7" x14ac:dyDescent="0.25">
      <c r="B167" s="26">
        <v>1001.1</v>
      </c>
      <c r="C167" s="26">
        <v>4.4999999999999997E-3</v>
      </c>
      <c r="D167" s="27"/>
      <c r="E167" s="35"/>
      <c r="F167" s="29"/>
    </row>
    <row r="168" spans="2:7" x14ac:dyDescent="0.25">
      <c r="B168" s="26">
        <v>1005.27</v>
      </c>
      <c r="C168" s="26">
        <v>0.65900000000000003</v>
      </c>
      <c r="D168" s="27"/>
      <c r="E168" s="35"/>
      <c r="F168" s="29"/>
    </row>
    <row r="169" spans="2:7" x14ac:dyDescent="0.25">
      <c r="B169" s="26">
        <v>1050.0999999999999</v>
      </c>
      <c r="C169" s="26">
        <v>6.9999999999999999E-4</v>
      </c>
      <c r="D169" s="27"/>
      <c r="E169" s="35"/>
      <c r="F169" s="29"/>
    </row>
    <row r="170" spans="2:7" x14ac:dyDescent="0.25">
      <c r="B170" s="26">
        <v>1084</v>
      </c>
      <c r="C170" s="26">
        <v>0.245</v>
      </c>
      <c r="D170" s="27"/>
      <c r="E170" s="35"/>
      <c r="F170" s="29"/>
    </row>
    <row r="171" spans="2:7" x14ac:dyDescent="0.25">
      <c r="B171" s="26">
        <v>1084.3800000000001</v>
      </c>
      <c r="C171" s="26">
        <v>1.06E-2</v>
      </c>
      <c r="D171" s="27"/>
      <c r="E171" s="35"/>
      <c r="F171" s="29"/>
    </row>
    <row r="172" spans="2:7" x14ac:dyDescent="0.25">
      <c r="B172" s="30">
        <v>1085.837</v>
      </c>
      <c r="C172" s="30">
        <v>10.11</v>
      </c>
      <c r="D172" s="27"/>
      <c r="E172" s="35">
        <v>3366</v>
      </c>
      <c r="F172" s="29"/>
    </row>
    <row r="173" spans="2:7" x14ac:dyDescent="0.25">
      <c r="B173" s="30">
        <v>1089.7370000000001</v>
      </c>
      <c r="C173" s="30">
        <v>1.734</v>
      </c>
      <c r="D173" s="27"/>
      <c r="E173" s="35"/>
      <c r="F173" s="29"/>
    </row>
    <row r="174" spans="2:7" x14ac:dyDescent="0.25">
      <c r="B174" s="26">
        <v>1109.18</v>
      </c>
      <c r="C174" s="26">
        <v>0.189</v>
      </c>
      <c r="D174" s="27"/>
      <c r="E174" s="35"/>
      <c r="F174" s="29"/>
      <c r="G174" s="1"/>
    </row>
    <row r="175" spans="2:7" x14ac:dyDescent="0.25">
      <c r="B175" s="30">
        <v>1112.076</v>
      </c>
      <c r="C175" s="30">
        <v>13.67</v>
      </c>
      <c r="D175" s="27"/>
      <c r="E175" s="35">
        <v>3449</v>
      </c>
      <c r="F175" s="29"/>
    </row>
    <row r="176" spans="2:7" x14ac:dyDescent="0.25">
      <c r="B176" s="26">
        <v>1139</v>
      </c>
      <c r="C176" s="26">
        <v>1.25E-3</v>
      </c>
      <c r="D176" s="27"/>
      <c r="E176" s="35"/>
      <c r="F176" s="29"/>
    </row>
    <row r="177" spans="2:7" x14ac:dyDescent="0.25">
      <c r="B177" s="26">
        <v>1170.97</v>
      </c>
      <c r="C177" s="26">
        <v>3.7199999999999997E-2</v>
      </c>
      <c r="D177" s="27"/>
      <c r="E177" s="35"/>
      <c r="F177" s="29"/>
      <c r="G177" s="1"/>
    </row>
    <row r="178" spans="2:7" x14ac:dyDescent="0.25">
      <c r="B178" s="26">
        <v>1206.0899999999999</v>
      </c>
      <c r="C178" s="26">
        <v>1.2999999999999999E-2</v>
      </c>
      <c r="D178" s="27"/>
      <c r="E178" s="35"/>
      <c r="F178" s="29"/>
    </row>
    <row r="179" spans="2:7" x14ac:dyDescent="0.25">
      <c r="B179" s="61">
        <v>1212.9480000000001</v>
      </c>
      <c r="C179" s="61">
        <v>1.415</v>
      </c>
      <c r="D179" s="27"/>
      <c r="E179" s="35"/>
      <c r="F179" s="29"/>
    </row>
    <row r="180" spans="2:7" x14ac:dyDescent="0.25">
      <c r="B180" s="61">
        <v>1246.3399999999999</v>
      </c>
      <c r="C180" s="61">
        <v>9.3000000000000005E-4</v>
      </c>
      <c r="D180" s="27"/>
      <c r="E180" s="35"/>
      <c r="F180" s="29"/>
    </row>
    <row r="181" spans="2:7" x14ac:dyDescent="0.25">
      <c r="B181" s="61">
        <v>1249.94</v>
      </c>
      <c r="C181" s="61">
        <v>0.187</v>
      </c>
      <c r="D181" s="27"/>
      <c r="E181" s="35"/>
      <c r="F181" s="29"/>
    </row>
    <row r="182" spans="2:7" x14ac:dyDescent="0.25">
      <c r="B182" s="61">
        <v>1261.3499999999999</v>
      </c>
      <c r="C182" s="61">
        <v>3.3500000000000002E-2</v>
      </c>
      <c r="D182" s="27"/>
      <c r="E182" s="35"/>
      <c r="F182" s="29"/>
    </row>
    <row r="183" spans="2:7" x14ac:dyDescent="0.25">
      <c r="B183" s="61">
        <v>1292.78</v>
      </c>
      <c r="C183" s="61">
        <v>0.10100000000000001</v>
      </c>
      <c r="D183" s="27"/>
      <c r="E183" s="35"/>
      <c r="F183" s="29"/>
    </row>
    <row r="184" spans="2:7" x14ac:dyDescent="0.25">
      <c r="B184" s="61">
        <v>1299.1420000000001</v>
      </c>
      <c r="C184" s="61">
        <v>1.633</v>
      </c>
      <c r="D184" s="27"/>
      <c r="E184" s="35"/>
      <c r="F184" s="29"/>
    </row>
    <row r="185" spans="2:7" x14ac:dyDescent="0.25">
      <c r="B185" s="61">
        <v>1314.6</v>
      </c>
      <c r="C185" s="61">
        <v>1.9E-3</v>
      </c>
      <c r="D185" s="27"/>
      <c r="E185" s="35"/>
      <c r="F185" s="29"/>
    </row>
    <row r="186" spans="2:7" x14ac:dyDescent="0.25">
      <c r="B186" s="61">
        <v>1315.58</v>
      </c>
      <c r="C186" s="61">
        <v>3.64E-3</v>
      </c>
      <c r="D186" s="27"/>
      <c r="E186" s="35"/>
      <c r="F186" s="29"/>
    </row>
    <row r="187" spans="2:7" x14ac:dyDescent="0.25">
      <c r="B187" s="61">
        <v>1318.38</v>
      </c>
      <c r="C187" s="61">
        <v>1.57E-3</v>
      </c>
      <c r="D187" s="27"/>
      <c r="E187" s="35"/>
      <c r="F187" s="29"/>
    </row>
    <row r="188" spans="2:7" x14ac:dyDescent="0.25">
      <c r="B188" s="61">
        <v>1348.1</v>
      </c>
      <c r="C188" s="61">
        <v>1.7299999999999999E-2</v>
      </c>
      <c r="D188" s="27"/>
      <c r="E188" s="35"/>
      <c r="F188" s="29"/>
    </row>
    <row r="189" spans="2:7" x14ac:dyDescent="0.25">
      <c r="B189" s="61">
        <v>1363.78</v>
      </c>
      <c r="C189" s="61">
        <v>2.58E-2</v>
      </c>
      <c r="D189" s="27"/>
      <c r="E189" s="35"/>
      <c r="F189" s="29"/>
    </row>
    <row r="190" spans="2:7" x14ac:dyDescent="0.25">
      <c r="B190" s="61">
        <v>1390.5</v>
      </c>
      <c r="C190" s="61">
        <v>4.2500000000000003E-3</v>
      </c>
      <c r="D190" s="27"/>
      <c r="E190" s="35"/>
      <c r="F190" s="29"/>
    </row>
    <row r="191" spans="2:7" x14ac:dyDescent="0.25">
      <c r="B191" s="61">
        <v>1408.0129999999999</v>
      </c>
      <c r="C191" s="61">
        <v>20.87</v>
      </c>
      <c r="D191" s="27"/>
      <c r="E191" s="35"/>
      <c r="F191" s="29"/>
    </row>
    <row r="192" spans="2:7" x14ac:dyDescent="0.25">
      <c r="B192" s="26">
        <v>1455.1</v>
      </c>
      <c r="C192" s="26">
        <v>2.5000000000000001E-3</v>
      </c>
      <c r="D192" s="27"/>
      <c r="E192" s="35"/>
      <c r="F192" s="29"/>
    </row>
    <row r="193" spans="2:6" x14ac:dyDescent="0.25">
      <c r="B193" s="26">
        <v>1457.643</v>
      </c>
      <c r="C193" s="26">
        <v>0.497</v>
      </c>
      <c r="D193" s="27"/>
      <c r="E193" s="35"/>
      <c r="F193" s="29"/>
    </row>
    <row r="194" spans="2:6" x14ac:dyDescent="0.25">
      <c r="B194" s="26">
        <v>1485.9</v>
      </c>
      <c r="C194" s="26">
        <v>5.5999999999999999E-3</v>
      </c>
      <c r="D194" s="27"/>
      <c r="E194" s="35"/>
      <c r="F194" s="29"/>
    </row>
    <row r="195" spans="2:6" x14ac:dyDescent="0.25">
      <c r="B195" s="26">
        <v>1491.4</v>
      </c>
      <c r="C195" s="26">
        <v>5.9999999999999995E-4</v>
      </c>
      <c r="D195" s="27"/>
      <c r="E195" s="35"/>
      <c r="F195" s="29"/>
    </row>
    <row r="196" spans="2:6" x14ac:dyDescent="0.25">
      <c r="B196" s="26">
        <v>1528.1</v>
      </c>
      <c r="C196" s="26">
        <v>0.27900000000000003</v>
      </c>
      <c r="D196" s="27"/>
      <c r="E196" s="35"/>
      <c r="F196" s="29"/>
    </row>
    <row r="197" spans="2:6" x14ac:dyDescent="0.25">
      <c r="B197" s="26">
        <v>1605.62</v>
      </c>
      <c r="C197" s="26">
        <v>7.9000000000000008E-3</v>
      </c>
      <c r="D197" s="27"/>
      <c r="E197" s="35"/>
      <c r="F197" s="29"/>
    </row>
    <row r="198" spans="2:6" x14ac:dyDescent="0.25">
      <c r="B198" s="26">
        <v>1608.36</v>
      </c>
      <c r="C198" s="26">
        <v>5.4000000000000003E-3</v>
      </c>
      <c r="D198" s="27"/>
      <c r="E198" s="35"/>
      <c r="F198" s="29"/>
    </row>
    <row r="199" spans="2:6" x14ac:dyDescent="0.25">
      <c r="B199" s="26">
        <v>1635.38</v>
      </c>
      <c r="C199" s="26">
        <v>1.6000000000000001E-4</v>
      </c>
      <c r="D199" s="27"/>
      <c r="E199" s="35"/>
      <c r="F199" s="29"/>
    </row>
    <row r="200" spans="2:6" x14ac:dyDescent="0.25">
      <c r="B200" s="26">
        <v>1647.44</v>
      </c>
      <c r="C200" s="26">
        <v>7.3000000000000001E-3</v>
      </c>
      <c r="D200" s="27"/>
      <c r="E200" s="35"/>
      <c r="F200" s="29"/>
    </row>
    <row r="201" spans="2:6" x14ac:dyDescent="0.25">
      <c r="B201" s="26">
        <v>1674.31</v>
      </c>
      <c r="C201" s="26">
        <v>6.1000000000000004E-3</v>
      </c>
      <c r="D201" s="27"/>
      <c r="E201" s="35"/>
      <c r="F201" s="29"/>
    </row>
    <row r="202" spans="2:6" x14ac:dyDescent="0.25">
      <c r="B202" s="26">
        <v>1698.1</v>
      </c>
      <c r="C202" s="26">
        <v>5.7999999999999996E-3</v>
      </c>
      <c r="D202" s="27"/>
      <c r="E202" s="35"/>
      <c r="F202" s="29"/>
    </row>
    <row r="203" spans="2:6" ht="15.75" thickBot="1" x14ac:dyDescent="0.3">
      <c r="B203" s="26">
        <v>1769.09</v>
      </c>
      <c r="C203" s="26">
        <v>9.3100000000000006E-3</v>
      </c>
      <c r="D203" s="27"/>
      <c r="E203" s="35"/>
      <c r="F203" s="33"/>
    </row>
  </sheetData>
  <mergeCells count="2">
    <mergeCell ref="G3:G4"/>
    <mergeCell ref="G10:G1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13" sqref="J13"/>
    </sheetView>
  </sheetViews>
  <sheetFormatPr defaultRowHeight="15" x14ac:dyDescent="0.25"/>
  <cols>
    <col min="3" max="3" width="9.5703125" customWidth="1"/>
    <col min="7" max="7" width="7.7109375" bestFit="1" customWidth="1"/>
  </cols>
  <sheetData>
    <row r="1" spans="1:9" ht="15.75" thickBot="1" x14ac:dyDescent="0.3"/>
    <row r="2" spans="1:9" ht="48" thickBot="1" x14ac:dyDescent="0.3">
      <c r="B2" s="4" t="s">
        <v>0</v>
      </c>
      <c r="C2" s="5" t="s">
        <v>1</v>
      </c>
      <c r="D2" s="6" t="s">
        <v>2</v>
      </c>
      <c r="E2" s="4" t="s">
        <v>3</v>
      </c>
      <c r="F2" s="7" t="s">
        <v>4</v>
      </c>
      <c r="G2" s="58" t="s">
        <v>5</v>
      </c>
    </row>
    <row r="3" spans="1:9" x14ac:dyDescent="0.25">
      <c r="A3" s="3" t="s">
        <v>6</v>
      </c>
      <c r="B3" s="57">
        <v>4.2720000000000002</v>
      </c>
      <c r="C3" s="31">
        <v>11</v>
      </c>
      <c r="D3" s="25" t="s">
        <v>7</v>
      </c>
      <c r="E3" s="32"/>
      <c r="F3" s="32"/>
      <c r="G3" s="99">
        <f>(B3*C3+B4*C4)/(C3+C4)</f>
        <v>4.2846126126126123</v>
      </c>
    </row>
    <row r="4" spans="1:9" x14ac:dyDescent="0.25">
      <c r="B4" s="53">
        <v>4.2859999999999996</v>
      </c>
      <c r="C4" s="28">
        <v>100</v>
      </c>
      <c r="D4" s="27" t="s">
        <v>8</v>
      </c>
      <c r="E4" s="29"/>
      <c r="F4" s="29">
        <v>138</v>
      </c>
      <c r="G4" s="99"/>
    </row>
    <row r="5" spans="1:9" x14ac:dyDescent="0.25">
      <c r="B5" s="53">
        <v>4.6189999999999998</v>
      </c>
      <c r="C5" s="28"/>
      <c r="D5" s="27" t="s">
        <v>9</v>
      </c>
      <c r="E5" s="29"/>
      <c r="F5" s="29">
        <v>149</v>
      </c>
      <c r="G5" s="16"/>
    </row>
    <row r="6" spans="1:9" x14ac:dyDescent="0.25">
      <c r="B6" s="53">
        <v>4.9359999999999999</v>
      </c>
      <c r="C6" s="28"/>
      <c r="D6" s="27" t="s">
        <v>10</v>
      </c>
      <c r="E6" s="29"/>
      <c r="F6" s="29">
        <v>159</v>
      </c>
      <c r="G6" s="16"/>
    </row>
    <row r="7" spans="1:9" x14ac:dyDescent="0.25">
      <c r="B7" s="53">
        <v>5.28</v>
      </c>
      <c r="C7" s="28"/>
      <c r="D7" s="27" t="s">
        <v>11</v>
      </c>
      <c r="E7" s="29"/>
      <c r="F7" s="29">
        <v>170</v>
      </c>
      <c r="G7" s="16"/>
    </row>
    <row r="8" spans="1:9" x14ac:dyDescent="0.25">
      <c r="B8" s="53">
        <v>30.625</v>
      </c>
      <c r="C8" s="28"/>
      <c r="D8" s="27" t="s">
        <v>12</v>
      </c>
      <c r="E8" s="29"/>
      <c r="F8" s="29">
        <v>987</v>
      </c>
      <c r="G8" s="16"/>
    </row>
    <row r="9" spans="1:9" x14ac:dyDescent="0.25">
      <c r="B9" s="53">
        <v>30.972999999999999</v>
      </c>
      <c r="C9" s="28"/>
      <c r="D9" s="27" t="s">
        <v>13</v>
      </c>
      <c r="E9" s="29"/>
      <c r="F9" s="29">
        <v>998</v>
      </c>
      <c r="G9" s="16"/>
    </row>
    <row r="10" spans="1:9" x14ac:dyDescent="0.25">
      <c r="B10" s="53">
        <v>34.918999999999997</v>
      </c>
      <c r="C10" s="28">
        <v>9</v>
      </c>
      <c r="D10" s="27" t="s">
        <v>14</v>
      </c>
      <c r="E10" s="29"/>
      <c r="F10" s="29">
        <v>1126</v>
      </c>
      <c r="G10" s="99">
        <f>(B10*C10+B11*C11)/(C10+C11)</f>
        <v>34.964333333333336</v>
      </c>
    </row>
    <row r="11" spans="1:9" x14ac:dyDescent="0.25">
      <c r="B11" s="53">
        <v>34.987000000000002</v>
      </c>
      <c r="C11" s="28">
        <v>18</v>
      </c>
      <c r="D11" s="27" t="s">
        <v>15</v>
      </c>
      <c r="E11" s="29"/>
      <c r="F11" s="29"/>
      <c r="G11" s="99"/>
    </row>
    <row r="12" spans="1:9" ht="15.75" thickBot="1" x14ac:dyDescent="0.3">
      <c r="B12" s="53">
        <v>35.822000000000003</v>
      </c>
      <c r="C12" s="28"/>
      <c r="D12" s="27" t="s">
        <v>16</v>
      </c>
      <c r="E12" s="33"/>
      <c r="F12" s="33">
        <v>1154</v>
      </c>
      <c r="I12">
        <v>4.2720000000000002</v>
      </c>
    </row>
    <row r="13" spans="1:9" x14ac:dyDescent="0.25">
      <c r="A13" s="3" t="s">
        <v>17</v>
      </c>
      <c r="B13" s="42">
        <v>53.162199999999999</v>
      </c>
      <c r="C13" s="31">
        <v>2.1407250000000002</v>
      </c>
      <c r="D13" s="25"/>
      <c r="E13" s="54"/>
      <c r="F13" s="29"/>
      <c r="G13" s="10"/>
    </row>
    <row r="14" spans="1:9" x14ac:dyDescent="0.25">
      <c r="B14" s="44">
        <v>79.614199999999997</v>
      </c>
      <c r="C14" s="26">
        <v>2.6495350000000002</v>
      </c>
      <c r="D14" s="27"/>
      <c r="E14" s="54"/>
      <c r="F14" s="29"/>
      <c r="G14" s="10"/>
    </row>
    <row r="15" spans="1:9" x14ac:dyDescent="0.25">
      <c r="B15" s="44">
        <v>80.997900000000001</v>
      </c>
      <c r="C15" s="26">
        <v>32.948549999999997</v>
      </c>
      <c r="D15" s="27"/>
      <c r="E15" s="54">
        <v>252</v>
      </c>
      <c r="F15" s="29"/>
      <c r="G15" s="10"/>
    </row>
    <row r="16" spans="1:9" x14ac:dyDescent="0.25">
      <c r="B16" s="44">
        <v>160.61199999999999</v>
      </c>
      <c r="C16" s="26">
        <v>0.63787400000000005</v>
      </c>
      <c r="D16" s="27"/>
      <c r="E16" s="54"/>
      <c r="F16" s="29"/>
      <c r="G16" s="10"/>
    </row>
    <row r="17" spans="2:7" x14ac:dyDescent="0.25">
      <c r="B17" s="44">
        <v>223.23679999999999</v>
      </c>
      <c r="C17" s="26">
        <v>0.45296500000000001</v>
      </c>
      <c r="D17" s="27"/>
      <c r="E17" s="54"/>
      <c r="F17" s="29"/>
      <c r="G17" s="10"/>
    </row>
    <row r="18" spans="2:7" x14ac:dyDescent="0.25">
      <c r="B18" s="44">
        <v>276.39890000000003</v>
      </c>
      <c r="C18" s="26">
        <v>7.1605699999999999</v>
      </c>
      <c r="D18" s="27"/>
      <c r="E18" s="54">
        <v>857</v>
      </c>
      <c r="F18" s="29"/>
      <c r="G18" s="10"/>
    </row>
    <row r="19" spans="2:7" x14ac:dyDescent="0.25">
      <c r="B19" s="44">
        <v>302.85079999999999</v>
      </c>
      <c r="C19" s="26">
        <v>18.335775000000002</v>
      </c>
      <c r="D19" s="27"/>
      <c r="E19" s="54">
        <v>940</v>
      </c>
      <c r="F19" s="29"/>
      <c r="G19" s="10"/>
    </row>
    <row r="20" spans="2:7" x14ac:dyDescent="0.25">
      <c r="B20" s="44">
        <v>356.0129</v>
      </c>
      <c r="C20" s="26">
        <v>62.05</v>
      </c>
      <c r="D20" s="27"/>
      <c r="E20" s="54">
        <v>1103</v>
      </c>
      <c r="F20" s="29"/>
      <c r="G20" s="10"/>
    </row>
    <row r="21" spans="2:7" ht="15.75" thickBot="1" x14ac:dyDescent="0.3">
      <c r="B21" s="46">
        <v>383.8485</v>
      </c>
      <c r="C21" s="47">
        <v>8.9414049999999996</v>
      </c>
      <c r="D21" s="55"/>
      <c r="E21" s="56">
        <v>1191</v>
      </c>
      <c r="F21" s="33"/>
      <c r="G21" s="10"/>
    </row>
  </sheetData>
  <mergeCells count="2">
    <mergeCell ref="G3:G4"/>
    <mergeCell ref="G10:G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" sqref="D1:D1048576"/>
    </sheetView>
  </sheetViews>
  <sheetFormatPr defaultRowHeight="15" x14ac:dyDescent="0.25"/>
  <sheetData>
    <row r="1" spans="1:5" ht="15.75" thickBot="1" x14ac:dyDescent="0.3"/>
    <row r="2" spans="1:5" ht="32.25" thickBot="1" x14ac:dyDescent="0.3">
      <c r="B2" s="4" t="s">
        <v>0</v>
      </c>
      <c r="C2" s="5" t="s">
        <v>1</v>
      </c>
      <c r="D2" s="6" t="s">
        <v>2</v>
      </c>
      <c r="E2" s="34" t="s">
        <v>18</v>
      </c>
    </row>
    <row r="3" spans="1:5" x14ac:dyDescent="0.25">
      <c r="A3" s="3" t="s">
        <v>6</v>
      </c>
      <c r="B3" s="42">
        <v>4.9660000000000002</v>
      </c>
      <c r="C3" s="31">
        <v>0.91486925200000002</v>
      </c>
      <c r="D3" s="43" t="s">
        <v>19</v>
      </c>
      <c r="E3" s="32"/>
    </row>
    <row r="4" spans="1:5" x14ac:dyDescent="0.25">
      <c r="B4" s="44">
        <v>31.815999999999999</v>
      </c>
      <c r="C4" s="26">
        <v>1.9904773259678901</v>
      </c>
      <c r="D4" s="45" t="s">
        <v>20</v>
      </c>
      <c r="E4" s="100"/>
    </row>
    <row r="5" spans="1:5" x14ac:dyDescent="0.25">
      <c r="B5" s="44">
        <v>32.192999999999998</v>
      </c>
      <c r="C5" s="26">
        <v>3.6670547641265498</v>
      </c>
      <c r="D5" s="45" t="s">
        <v>21</v>
      </c>
      <c r="E5" s="100"/>
    </row>
    <row r="6" spans="1:5" x14ac:dyDescent="0.25">
      <c r="B6" s="44">
        <v>36.481999999999999</v>
      </c>
      <c r="C6" s="26">
        <v>1.0786365095092201</v>
      </c>
      <c r="D6" s="45" t="s">
        <v>22</v>
      </c>
      <c r="E6" s="100"/>
    </row>
    <row r="7" spans="1:5" x14ac:dyDescent="0.25">
      <c r="B7" s="44">
        <v>36.826999999999998</v>
      </c>
      <c r="C7" s="26">
        <v>1.35045290990554</v>
      </c>
      <c r="D7" s="45" t="s">
        <v>23</v>
      </c>
      <c r="E7" s="100"/>
    </row>
    <row r="8" spans="1:5" ht="15.75" thickBot="1" x14ac:dyDescent="0.3">
      <c r="B8" s="46">
        <v>37.255000000000003</v>
      </c>
      <c r="C8" s="47">
        <v>0.27181640039632399</v>
      </c>
      <c r="D8" s="48" t="s">
        <v>24</v>
      </c>
      <c r="E8" s="29"/>
    </row>
    <row r="9" spans="1:5" x14ac:dyDescent="0.25">
      <c r="A9" s="3" t="s">
        <v>17</v>
      </c>
      <c r="B9" s="42">
        <v>283.5</v>
      </c>
      <c r="C9" s="31">
        <v>5.8E-4</v>
      </c>
      <c r="D9" s="43"/>
      <c r="E9" s="29"/>
    </row>
    <row r="10" spans="1:5" ht="15.75" thickBot="1" x14ac:dyDescent="0.3">
      <c r="B10" s="49">
        <v>661.65700000000004</v>
      </c>
      <c r="C10" s="50">
        <v>85.1</v>
      </c>
      <c r="D10" s="51"/>
      <c r="E10" s="52">
        <v>2052</v>
      </c>
    </row>
  </sheetData>
  <mergeCells count="2">
    <mergeCell ref="E6:E7"/>
    <mergeCell ref="E4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4" sqref="G14"/>
    </sheetView>
  </sheetViews>
  <sheetFormatPr defaultRowHeight="15" x14ac:dyDescent="0.25"/>
  <sheetData>
    <row r="1" spans="1:5" ht="15.75" thickBot="1" x14ac:dyDescent="0.3"/>
    <row r="2" spans="1:5" ht="32.25" thickBot="1" x14ac:dyDescent="0.3">
      <c r="B2" s="4" t="s">
        <v>0</v>
      </c>
      <c r="C2" s="5" t="s">
        <v>1</v>
      </c>
      <c r="D2" s="6" t="s">
        <v>2</v>
      </c>
      <c r="E2" s="34" t="s">
        <v>3</v>
      </c>
    </row>
    <row r="3" spans="1:5" x14ac:dyDescent="0.25">
      <c r="A3" s="3" t="s">
        <v>6</v>
      </c>
      <c r="B3" s="36">
        <v>0.874</v>
      </c>
      <c r="C3" s="23">
        <v>3.2925827471659498E-4</v>
      </c>
      <c r="D3" s="18" t="s">
        <v>19</v>
      </c>
      <c r="E3" s="37"/>
    </row>
    <row r="4" spans="1:5" x14ac:dyDescent="0.25">
      <c r="B4" s="9">
        <v>7.4610000000000003</v>
      </c>
      <c r="C4" s="10">
        <v>3.3076588035486801E-3</v>
      </c>
      <c r="D4" s="17" t="s">
        <v>20</v>
      </c>
      <c r="E4" s="19"/>
    </row>
    <row r="5" spans="1:5" x14ac:dyDescent="0.25">
      <c r="B5" s="9">
        <v>7.4779999999999998</v>
      </c>
      <c r="C5" s="10">
        <v>6.4552279538420696E-3</v>
      </c>
      <c r="D5" s="17" t="s">
        <v>21</v>
      </c>
      <c r="E5" s="19"/>
    </row>
    <row r="6" spans="1:5" x14ac:dyDescent="0.25">
      <c r="B6" s="9">
        <v>8.2959999999999994</v>
      </c>
      <c r="C6" s="10">
        <v>1.3453257951684401E-3</v>
      </c>
      <c r="D6" s="17" t="s">
        <v>23</v>
      </c>
      <c r="E6" s="19"/>
    </row>
    <row r="7" spans="1:5" ht="15.75" thickBot="1" x14ac:dyDescent="0.3">
      <c r="B7" s="38">
        <v>8.2959999999999994</v>
      </c>
      <c r="C7" s="21">
        <v>1.3453257951684401E-3</v>
      </c>
      <c r="D7" s="22" t="s">
        <v>22</v>
      </c>
      <c r="E7" s="19"/>
    </row>
    <row r="8" spans="1:5" x14ac:dyDescent="0.25">
      <c r="A8" s="3" t="s">
        <v>17</v>
      </c>
      <c r="B8" s="36">
        <v>347.14</v>
      </c>
      <c r="C8" s="23">
        <v>7.4999999999999997E-3</v>
      </c>
      <c r="D8" s="18"/>
      <c r="E8" s="19"/>
    </row>
    <row r="9" spans="1:5" x14ac:dyDescent="0.25">
      <c r="B9" s="9">
        <v>826.1</v>
      </c>
      <c r="C9" s="10">
        <v>7.6E-3</v>
      </c>
      <c r="D9" s="17"/>
      <c r="E9" s="19"/>
    </row>
    <row r="10" spans="1:5" x14ac:dyDescent="0.25">
      <c r="B10" s="39">
        <v>1173.2280000000001</v>
      </c>
      <c r="C10" s="24">
        <v>99.85</v>
      </c>
      <c r="D10" s="20"/>
      <c r="E10" s="40">
        <v>3638</v>
      </c>
    </row>
    <row r="11" spans="1:5" x14ac:dyDescent="0.25">
      <c r="B11" s="9">
        <v>1332.492</v>
      </c>
      <c r="C11" s="10">
        <v>99.982600000000005</v>
      </c>
      <c r="D11" s="17"/>
      <c r="E11" s="19"/>
    </row>
    <row r="12" spans="1:5" x14ac:dyDescent="0.25">
      <c r="B12" s="9">
        <v>2158.5700000000002</v>
      </c>
      <c r="C12" s="10">
        <v>1.1999999999999999E-3</v>
      </c>
      <c r="D12" s="17"/>
      <c r="E12" s="19"/>
    </row>
    <row r="13" spans="1:5" ht="15.75" thickBot="1" x14ac:dyDescent="0.3">
      <c r="B13" s="38">
        <v>2505.692</v>
      </c>
      <c r="C13" s="21">
        <v>1.9999999999999999E-6</v>
      </c>
      <c r="D13" s="22"/>
      <c r="E13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topLeftCell="B1" workbookViewId="0">
      <selection activeCell="I10" sqref="I10"/>
    </sheetView>
  </sheetViews>
  <sheetFormatPr defaultRowHeight="15" x14ac:dyDescent="0.25"/>
  <cols>
    <col min="4" max="4" width="9.5703125" bestFit="1" customWidth="1"/>
    <col min="5" max="5" width="10.85546875" bestFit="1" customWidth="1"/>
  </cols>
  <sheetData>
    <row r="1" spans="2:7" ht="15.75" thickBot="1" x14ac:dyDescent="0.3"/>
    <row r="2" spans="2:7" ht="32.25" thickBot="1" x14ac:dyDescent="0.3">
      <c r="C2" s="4" t="s">
        <v>0</v>
      </c>
      <c r="D2" s="5" t="s">
        <v>25</v>
      </c>
      <c r="E2" s="6" t="s">
        <v>2</v>
      </c>
      <c r="F2" s="5" t="s">
        <v>3</v>
      </c>
      <c r="G2" s="7" t="s">
        <v>4</v>
      </c>
    </row>
    <row r="3" spans="2:7" x14ac:dyDescent="0.25">
      <c r="B3" s="8"/>
      <c r="C3" s="36">
        <f>F3*0.3225-0.0825</f>
        <v>24.427500000000002</v>
      </c>
      <c r="D3" s="23" t="s">
        <v>26</v>
      </c>
      <c r="E3" s="68"/>
      <c r="F3" s="69">
        <v>76</v>
      </c>
      <c r="G3" s="18"/>
    </row>
    <row r="4" spans="2:7" x14ac:dyDescent="0.25">
      <c r="C4" s="9">
        <f t="shared" ref="C4:C50" si="0">F4*0.3225-0.0825</f>
        <v>27.6525</v>
      </c>
      <c r="D4" s="10" t="s">
        <v>27</v>
      </c>
      <c r="E4" s="11"/>
      <c r="F4" s="70">
        <v>86</v>
      </c>
      <c r="G4" s="17"/>
    </row>
    <row r="5" spans="2:7" x14ac:dyDescent="0.25">
      <c r="C5" s="9">
        <f t="shared" si="0"/>
        <v>47.002499999999998</v>
      </c>
      <c r="D5" s="10" t="s">
        <v>28</v>
      </c>
      <c r="E5" s="11"/>
      <c r="F5" s="70">
        <v>146</v>
      </c>
      <c r="G5" s="17"/>
    </row>
    <row r="6" spans="2:7" x14ac:dyDescent="0.25">
      <c r="C6" s="9">
        <f t="shared" si="0"/>
        <v>59.58</v>
      </c>
      <c r="D6" s="10" t="s">
        <v>29</v>
      </c>
      <c r="E6" s="11"/>
      <c r="F6" s="70">
        <v>185</v>
      </c>
      <c r="G6" s="17"/>
    </row>
    <row r="7" spans="2:7" x14ac:dyDescent="0.25">
      <c r="C7" s="9">
        <f t="shared" si="0"/>
        <v>63.772500000000001</v>
      </c>
      <c r="D7" s="10" t="s">
        <v>30</v>
      </c>
      <c r="E7" s="11"/>
      <c r="F7" s="70">
        <v>198</v>
      </c>
      <c r="G7" s="17"/>
    </row>
    <row r="8" spans="2:7" x14ac:dyDescent="0.25">
      <c r="B8" s="8"/>
      <c r="C8" s="9">
        <f t="shared" si="0"/>
        <v>75.382500000000007</v>
      </c>
      <c r="D8" s="10" t="s">
        <v>31</v>
      </c>
      <c r="E8" s="11"/>
      <c r="F8" s="70">
        <v>234</v>
      </c>
      <c r="G8" s="17"/>
    </row>
    <row r="9" spans="2:7" x14ac:dyDescent="0.25">
      <c r="C9" s="9">
        <f t="shared" si="0"/>
        <v>77.31750000000001</v>
      </c>
      <c r="D9" s="10" t="s">
        <v>32</v>
      </c>
      <c r="E9" s="11"/>
      <c r="F9" s="70">
        <v>240</v>
      </c>
      <c r="G9" s="17"/>
    </row>
    <row r="10" spans="2:7" x14ac:dyDescent="0.25">
      <c r="C10" s="9">
        <f t="shared" si="0"/>
        <v>84.412500000000009</v>
      </c>
      <c r="D10" s="10" t="s">
        <v>33</v>
      </c>
      <c r="E10" s="11"/>
      <c r="F10" s="70">
        <v>262</v>
      </c>
      <c r="G10" s="17"/>
    </row>
    <row r="11" spans="2:7" x14ac:dyDescent="0.25">
      <c r="C11" s="9">
        <f t="shared" si="0"/>
        <v>87.637500000000003</v>
      </c>
      <c r="D11" s="10" t="s">
        <v>34</v>
      </c>
      <c r="E11" s="11"/>
      <c r="F11" s="70">
        <v>272</v>
      </c>
      <c r="G11" s="17"/>
    </row>
    <row r="12" spans="2:7" x14ac:dyDescent="0.25">
      <c r="C12" s="9">
        <f t="shared" si="0"/>
        <v>90.217500000000001</v>
      </c>
      <c r="D12" s="10" t="s">
        <v>35</v>
      </c>
      <c r="E12" s="11"/>
      <c r="F12" s="70">
        <v>280</v>
      </c>
      <c r="G12" s="17"/>
    </row>
    <row r="13" spans="2:7" ht="15.75" thickBot="1" x14ac:dyDescent="0.3">
      <c r="C13" s="38">
        <f t="shared" si="0"/>
        <v>93.12</v>
      </c>
      <c r="D13" s="21" t="s">
        <v>36</v>
      </c>
      <c r="E13" s="71"/>
      <c r="F13" s="72">
        <v>289</v>
      </c>
      <c r="G13" s="22"/>
    </row>
    <row r="14" spans="2:7" x14ac:dyDescent="0.25">
      <c r="C14" s="9">
        <f t="shared" si="0"/>
        <v>144.39750000000001</v>
      </c>
      <c r="D14" s="11"/>
      <c r="E14" s="11"/>
      <c r="F14" s="70">
        <v>448</v>
      </c>
      <c r="G14" s="17"/>
    </row>
    <row r="15" spans="2:7" x14ac:dyDescent="0.25">
      <c r="C15" s="9">
        <f t="shared" si="0"/>
        <v>186.32249999999999</v>
      </c>
      <c r="D15" s="11" t="s">
        <v>37</v>
      </c>
      <c r="E15" s="11"/>
      <c r="F15" s="70">
        <v>578</v>
      </c>
      <c r="G15" s="17"/>
    </row>
    <row r="16" spans="2:7" x14ac:dyDescent="0.25">
      <c r="C16" s="9">
        <f t="shared" si="0"/>
        <v>209.86500000000001</v>
      </c>
      <c r="D16" s="11"/>
      <c r="E16" s="11"/>
      <c r="F16" s="70">
        <v>651</v>
      </c>
      <c r="G16" s="17"/>
    </row>
    <row r="17" spans="3:7" x14ac:dyDescent="0.25">
      <c r="C17" s="9">
        <f t="shared" si="0"/>
        <v>238.89</v>
      </c>
      <c r="D17" s="11" t="s">
        <v>38</v>
      </c>
      <c r="E17" s="11" t="s">
        <v>39</v>
      </c>
      <c r="F17" s="70">
        <v>741</v>
      </c>
      <c r="G17" s="17"/>
    </row>
    <row r="18" spans="3:7" x14ac:dyDescent="0.25">
      <c r="C18" s="9">
        <f t="shared" si="0"/>
        <v>242.11500000000001</v>
      </c>
      <c r="D18" s="11" t="s">
        <v>40</v>
      </c>
      <c r="E18" s="11" t="s">
        <v>41</v>
      </c>
      <c r="F18" s="70">
        <v>751</v>
      </c>
      <c r="G18" s="17"/>
    </row>
    <row r="19" spans="3:7" x14ac:dyDescent="0.25">
      <c r="C19" s="9">
        <f t="shared" si="0"/>
        <v>270.495</v>
      </c>
      <c r="D19" s="11"/>
      <c r="E19" s="11"/>
      <c r="F19" s="70">
        <v>839</v>
      </c>
      <c r="G19" s="17"/>
    </row>
    <row r="20" spans="3:7" x14ac:dyDescent="0.25">
      <c r="C20" s="9">
        <f t="shared" si="0"/>
        <v>295.32750000000004</v>
      </c>
      <c r="D20" s="11" t="s">
        <v>40</v>
      </c>
      <c r="E20" s="11" t="s">
        <v>41</v>
      </c>
      <c r="F20" s="70">
        <v>916</v>
      </c>
      <c r="G20" s="17"/>
    </row>
    <row r="21" spans="3:7" x14ac:dyDescent="0.25">
      <c r="C21" s="9">
        <f t="shared" si="0"/>
        <v>300.16500000000002</v>
      </c>
      <c r="D21" s="11" t="s">
        <v>38</v>
      </c>
      <c r="E21" s="11" t="s">
        <v>39</v>
      </c>
      <c r="F21" s="70">
        <v>931</v>
      </c>
      <c r="G21" s="17"/>
    </row>
    <row r="22" spans="3:7" x14ac:dyDescent="0.25">
      <c r="C22" s="9">
        <f t="shared" si="0"/>
        <v>338.54250000000002</v>
      </c>
      <c r="D22" s="11"/>
      <c r="E22" s="11"/>
      <c r="F22" s="70">
        <v>1050</v>
      </c>
      <c r="G22" s="17"/>
    </row>
    <row r="23" spans="3:7" x14ac:dyDescent="0.25">
      <c r="C23" s="9">
        <f t="shared" si="0"/>
        <v>352.08750000000003</v>
      </c>
      <c r="D23" s="11" t="s">
        <v>40</v>
      </c>
      <c r="E23" s="11" t="s">
        <v>41</v>
      </c>
      <c r="F23" s="70">
        <v>1092</v>
      </c>
      <c r="G23" s="17"/>
    </row>
    <row r="24" spans="3:7" x14ac:dyDescent="0.25">
      <c r="C24" s="9">
        <f t="shared" si="0"/>
        <v>409.49250000000001</v>
      </c>
      <c r="D24" s="11"/>
      <c r="E24" s="11"/>
      <c r="F24" s="70">
        <v>1270</v>
      </c>
      <c r="G24" s="17"/>
    </row>
    <row r="25" spans="3:7" x14ac:dyDescent="0.25">
      <c r="C25" s="9">
        <f t="shared" si="0"/>
        <v>462.70500000000004</v>
      </c>
      <c r="D25" s="11"/>
      <c r="E25" s="11"/>
      <c r="F25" s="70">
        <v>1435</v>
      </c>
      <c r="G25" s="17"/>
    </row>
    <row r="26" spans="3:7" x14ac:dyDescent="0.25">
      <c r="C26" s="9">
        <f t="shared" si="0"/>
        <v>481.08750000000003</v>
      </c>
      <c r="D26" s="11"/>
      <c r="E26" s="11"/>
      <c r="F26" s="70">
        <v>1492</v>
      </c>
      <c r="G26" s="17"/>
    </row>
    <row r="27" spans="3:7" x14ac:dyDescent="0.25">
      <c r="C27" s="73">
        <f t="shared" si="0"/>
        <v>511.08000000000004</v>
      </c>
      <c r="D27" s="74"/>
      <c r="E27" s="74"/>
      <c r="F27" s="75">
        <v>1585</v>
      </c>
      <c r="G27" s="17"/>
    </row>
    <row r="28" spans="3:7" x14ac:dyDescent="0.25">
      <c r="C28" s="9">
        <f t="shared" si="0"/>
        <v>533.97750000000008</v>
      </c>
      <c r="D28" s="11"/>
      <c r="E28" s="11"/>
      <c r="F28" s="70">
        <v>1656</v>
      </c>
      <c r="G28" s="17"/>
    </row>
    <row r="29" spans="3:7" x14ac:dyDescent="0.25">
      <c r="C29" s="9">
        <f t="shared" si="0"/>
        <v>570.09750000000008</v>
      </c>
      <c r="D29" s="11" t="s">
        <v>42</v>
      </c>
      <c r="E29" s="11"/>
      <c r="F29" s="70">
        <v>1768</v>
      </c>
      <c r="G29" s="17"/>
    </row>
    <row r="30" spans="3:7" x14ac:dyDescent="0.25">
      <c r="C30" s="9">
        <f t="shared" si="0"/>
        <v>583.32000000000005</v>
      </c>
      <c r="D30" s="11" t="s">
        <v>43</v>
      </c>
      <c r="E30" s="11" t="s">
        <v>39</v>
      </c>
      <c r="F30" s="70">
        <v>1809</v>
      </c>
      <c r="G30" s="17"/>
    </row>
    <row r="31" spans="3:7" x14ac:dyDescent="0.25">
      <c r="C31" s="9">
        <f t="shared" si="0"/>
        <v>609.4425</v>
      </c>
      <c r="D31" s="11" t="s">
        <v>44</v>
      </c>
      <c r="E31" s="11" t="s">
        <v>41</v>
      </c>
      <c r="F31" s="70">
        <v>1890</v>
      </c>
      <c r="G31" s="17"/>
    </row>
    <row r="32" spans="3:7" x14ac:dyDescent="0.25">
      <c r="C32" s="9">
        <f t="shared" si="0"/>
        <v>665.5575</v>
      </c>
      <c r="D32" s="11" t="s">
        <v>44</v>
      </c>
      <c r="E32" s="11" t="s">
        <v>41</v>
      </c>
      <c r="F32" s="70">
        <v>2064</v>
      </c>
      <c r="G32" s="17"/>
    </row>
    <row r="33" spans="3:7" x14ac:dyDescent="0.25">
      <c r="C33" s="9">
        <f t="shared" si="0"/>
        <v>727.15500000000009</v>
      </c>
      <c r="D33" s="11" t="s">
        <v>45</v>
      </c>
      <c r="E33" s="11" t="s">
        <v>39</v>
      </c>
      <c r="F33" s="70">
        <v>2255</v>
      </c>
      <c r="G33" s="17"/>
    </row>
    <row r="34" spans="3:7" x14ac:dyDescent="0.25">
      <c r="C34" s="9">
        <f t="shared" si="0"/>
        <v>768.75750000000005</v>
      </c>
      <c r="D34" s="11" t="s">
        <v>44</v>
      </c>
      <c r="E34" s="11" t="s">
        <v>41</v>
      </c>
      <c r="F34" s="70">
        <v>2384</v>
      </c>
      <c r="G34" s="17"/>
    </row>
    <row r="35" spans="3:7" x14ac:dyDescent="0.25">
      <c r="C35" s="9">
        <f t="shared" si="0"/>
        <v>784.88250000000005</v>
      </c>
      <c r="D35" s="11" t="s">
        <v>45</v>
      </c>
      <c r="E35" s="11" t="s">
        <v>39</v>
      </c>
      <c r="F35" s="70">
        <v>2434</v>
      </c>
      <c r="G35" s="17"/>
    </row>
    <row r="36" spans="3:7" x14ac:dyDescent="0.25">
      <c r="C36" s="9">
        <f t="shared" si="0"/>
        <v>794.88</v>
      </c>
      <c r="D36" s="11"/>
      <c r="E36" s="11"/>
      <c r="F36" s="70">
        <v>2465</v>
      </c>
      <c r="G36" s="17"/>
    </row>
    <row r="37" spans="3:7" x14ac:dyDescent="0.25">
      <c r="C37" s="9">
        <f t="shared" si="0"/>
        <v>806.16750000000002</v>
      </c>
      <c r="D37" s="11" t="s">
        <v>44</v>
      </c>
      <c r="E37" s="11" t="s">
        <v>41</v>
      </c>
      <c r="F37" s="70">
        <v>2500</v>
      </c>
      <c r="G37" s="17"/>
    </row>
    <row r="38" spans="3:7" x14ac:dyDescent="0.25">
      <c r="C38" s="9">
        <f t="shared" si="0"/>
        <v>839.38499999999999</v>
      </c>
      <c r="D38" s="11"/>
      <c r="E38" s="11"/>
      <c r="F38" s="70">
        <v>2603</v>
      </c>
      <c r="G38" s="17"/>
    </row>
    <row r="39" spans="3:7" x14ac:dyDescent="0.25">
      <c r="C39" s="9">
        <f t="shared" si="0"/>
        <v>860.99250000000006</v>
      </c>
      <c r="D39" s="11" t="s">
        <v>43</v>
      </c>
      <c r="E39" s="11" t="s">
        <v>39</v>
      </c>
      <c r="F39" s="70">
        <v>2670</v>
      </c>
      <c r="G39" s="17"/>
    </row>
    <row r="40" spans="3:7" x14ac:dyDescent="0.25">
      <c r="C40" s="9">
        <f t="shared" si="0"/>
        <v>911.30250000000001</v>
      </c>
      <c r="D40" s="11"/>
      <c r="E40" s="11"/>
      <c r="F40" s="70">
        <v>2826</v>
      </c>
      <c r="G40" s="17"/>
    </row>
    <row r="41" spans="3:7" x14ac:dyDescent="0.25">
      <c r="C41" s="9">
        <f t="shared" si="0"/>
        <v>934.2</v>
      </c>
      <c r="D41" s="11" t="s">
        <v>44</v>
      </c>
      <c r="E41" s="11" t="s">
        <v>41</v>
      </c>
      <c r="F41" s="70">
        <v>2897</v>
      </c>
      <c r="G41" s="17"/>
    </row>
    <row r="42" spans="3:7" x14ac:dyDescent="0.25">
      <c r="C42" s="9">
        <f t="shared" si="0"/>
        <v>964.83750000000009</v>
      </c>
      <c r="D42" s="11" t="s">
        <v>46</v>
      </c>
      <c r="E42" s="11"/>
      <c r="F42" s="70">
        <v>2992</v>
      </c>
      <c r="G42" s="17"/>
    </row>
    <row r="43" spans="3:7" x14ac:dyDescent="0.25">
      <c r="C43" s="9">
        <f t="shared" si="0"/>
        <v>968.7075000000001</v>
      </c>
      <c r="D43" s="11"/>
      <c r="E43" s="11"/>
      <c r="F43" s="70">
        <v>3004</v>
      </c>
      <c r="G43" s="17"/>
    </row>
    <row r="44" spans="3:7" x14ac:dyDescent="0.25">
      <c r="C44" s="9">
        <f t="shared" si="0"/>
        <v>1001.2800000000001</v>
      </c>
      <c r="D44" s="11" t="s">
        <v>47</v>
      </c>
      <c r="E44" s="11" t="s">
        <v>41</v>
      </c>
      <c r="F44" s="70">
        <v>3105</v>
      </c>
      <c r="G44" s="17"/>
    </row>
    <row r="45" spans="3:7" x14ac:dyDescent="0.25">
      <c r="C45" s="9">
        <f t="shared" si="0"/>
        <v>1051.9125000000001</v>
      </c>
      <c r="D45" s="11"/>
      <c r="E45" s="11"/>
      <c r="F45" s="70">
        <v>3262</v>
      </c>
      <c r="G45" s="17"/>
    </row>
    <row r="46" spans="3:7" x14ac:dyDescent="0.25">
      <c r="C46" s="9">
        <f t="shared" si="0"/>
        <v>1069.9725000000001</v>
      </c>
      <c r="D46" s="11"/>
      <c r="E46" s="11"/>
      <c r="F46" s="70">
        <v>3318</v>
      </c>
      <c r="G46" s="17"/>
    </row>
    <row r="47" spans="3:7" x14ac:dyDescent="0.25">
      <c r="C47" s="9">
        <f t="shared" si="0"/>
        <v>1120.605</v>
      </c>
      <c r="D47" s="11" t="s">
        <v>44</v>
      </c>
      <c r="E47" s="11" t="s">
        <v>41</v>
      </c>
      <c r="F47" s="70">
        <v>3475</v>
      </c>
      <c r="G47" s="17"/>
    </row>
    <row r="48" spans="3:7" x14ac:dyDescent="0.25">
      <c r="C48" s="9">
        <f t="shared" si="0"/>
        <v>1155.4349999999999</v>
      </c>
      <c r="D48" s="11" t="s">
        <v>44</v>
      </c>
      <c r="E48" s="11" t="s">
        <v>41</v>
      </c>
      <c r="F48" s="70">
        <v>3583</v>
      </c>
      <c r="G48" s="17"/>
    </row>
    <row r="49" spans="3:7" x14ac:dyDescent="0.25">
      <c r="C49" s="9">
        <f t="shared" si="0"/>
        <v>1238.6400000000001</v>
      </c>
      <c r="D49" s="11" t="s">
        <v>44</v>
      </c>
      <c r="E49" s="11" t="s">
        <v>41</v>
      </c>
      <c r="F49" s="70">
        <v>3841</v>
      </c>
      <c r="G49" s="17"/>
    </row>
    <row r="50" spans="3:7" ht="15.75" thickBot="1" x14ac:dyDescent="0.3">
      <c r="C50" s="38">
        <f t="shared" si="0"/>
        <v>1280.8875</v>
      </c>
      <c r="D50" s="71" t="s">
        <v>44</v>
      </c>
      <c r="E50" s="71" t="s">
        <v>41</v>
      </c>
      <c r="F50" s="72">
        <v>3972</v>
      </c>
      <c r="G5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opLeftCell="A7" workbookViewId="0">
      <selection activeCell="G3" sqref="G3"/>
    </sheetView>
  </sheetViews>
  <sheetFormatPr defaultRowHeight="15" x14ac:dyDescent="0.25"/>
  <cols>
    <col min="2" max="2" width="7" bestFit="1" customWidth="1"/>
    <col min="3" max="3" width="7.42578125" bestFit="1" customWidth="1"/>
    <col min="4" max="4" width="6.42578125" bestFit="1" customWidth="1"/>
    <col min="5" max="5" width="8.85546875" bestFit="1" customWidth="1"/>
    <col min="6" max="6" width="7.28515625" bestFit="1" customWidth="1"/>
    <col min="7" max="7" width="7.42578125" bestFit="1" customWidth="1"/>
    <col min="8" max="8" width="7.5703125" bestFit="1" customWidth="1"/>
    <col min="9" max="9" width="6.5703125" bestFit="1" customWidth="1"/>
    <col min="10" max="10" width="6.7109375" customWidth="1"/>
    <col min="11" max="11" width="7.5703125" bestFit="1" customWidth="1"/>
    <col min="12" max="12" width="6.5703125" bestFit="1" customWidth="1"/>
    <col min="13" max="13" width="7.140625" customWidth="1"/>
  </cols>
  <sheetData>
    <row r="1" spans="2:13" ht="15.75" thickBot="1" x14ac:dyDescent="0.3"/>
    <row r="2" spans="2:13" ht="60.75" thickBot="1" x14ac:dyDescent="0.3">
      <c r="B2" s="85" t="s">
        <v>48</v>
      </c>
      <c r="C2" s="86" t="s">
        <v>49</v>
      </c>
      <c r="D2" s="86" t="s">
        <v>25</v>
      </c>
      <c r="E2" s="86" t="s">
        <v>50</v>
      </c>
      <c r="F2" s="92" t="s">
        <v>0</v>
      </c>
      <c r="G2" s="91" t="s">
        <v>73</v>
      </c>
      <c r="H2" s="85" t="s">
        <v>4</v>
      </c>
      <c r="I2" s="86" t="s">
        <v>72</v>
      </c>
      <c r="J2" s="87" t="s">
        <v>69</v>
      </c>
      <c r="K2" s="86" t="s">
        <v>3</v>
      </c>
      <c r="L2" s="86" t="s">
        <v>71</v>
      </c>
      <c r="M2" s="87" t="s">
        <v>70</v>
      </c>
    </row>
    <row r="3" spans="2:13" x14ac:dyDescent="0.25">
      <c r="B3" s="53" t="s">
        <v>51</v>
      </c>
      <c r="C3" s="82" t="s">
        <v>52</v>
      </c>
      <c r="D3" s="82" t="s">
        <v>53</v>
      </c>
      <c r="E3" s="82" t="s">
        <v>54</v>
      </c>
      <c r="F3" s="88">
        <v>4.2850000000000001</v>
      </c>
      <c r="G3" s="93">
        <f>1/SQRT(Tabela2[[#This Row],[Energy (keV)]])</f>
        <v>0.48308615039636987</v>
      </c>
      <c r="H3" s="82">
        <v>138</v>
      </c>
      <c r="I3" s="82"/>
      <c r="J3" s="82"/>
      <c r="K3" s="79"/>
      <c r="L3" s="66"/>
      <c r="M3" s="25"/>
    </row>
    <row r="4" spans="2:13" x14ac:dyDescent="0.25">
      <c r="B4" s="53" t="s">
        <v>55</v>
      </c>
      <c r="C4" s="82" t="s">
        <v>55</v>
      </c>
      <c r="D4" s="82" t="s">
        <v>55</v>
      </c>
      <c r="E4" s="82" t="s">
        <v>9</v>
      </c>
      <c r="F4" s="89">
        <v>4.6189999999999998</v>
      </c>
      <c r="G4" s="94">
        <f>1/SQRT(Tabela2[[#This Row],[Energy (keV)]])</f>
        <v>0.46529246425173987</v>
      </c>
      <c r="H4" s="82">
        <v>149</v>
      </c>
      <c r="I4" s="82"/>
      <c r="J4" s="82"/>
      <c r="K4" s="53"/>
      <c r="L4" s="82"/>
      <c r="M4" s="27"/>
    </row>
    <row r="5" spans="2:13" x14ac:dyDescent="0.25">
      <c r="B5" s="53" t="s">
        <v>55</v>
      </c>
      <c r="C5" s="82" t="s">
        <v>56</v>
      </c>
      <c r="D5" s="82" t="s">
        <v>55</v>
      </c>
      <c r="E5" s="82" t="s">
        <v>10</v>
      </c>
      <c r="F5" s="89">
        <v>4.9359999999999999</v>
      </c>
      <c r="G5" s="94">
        <f>1/SQRT(Tabela2[[#This Row],[Energy (keV)]])</f>
        <v>0.45010353572119338</v>
      </c>
      <c r="H5" s="82">
        <v>159</v>
      </c>
      <c r="I5" s="82"/>
      <c r="J5" s="82"/>
      <c r="K5" s="53"/>
      <c r="L5" s="82"/>
      <c r="M5" s="27"/>
    </row>
    <row r="6" spans="2:13" x14ac:dyDescent="0.25">
      <c r="B6" s="53" t="s">
        <v>55</v>
      </c>
      <c r="C6" s="82" t="s">
        <v>56</v>
      </c>
      <c r="D6" s="82" t="s">
        <v>55</v>
      </c>
      <c r="E6" s="82" t="s">
        <v>11</v>
      </c>
      <c r="F6" s="89">
        <v>5.28</v>
      </c>
      <c r="G6" s="94">
        <f>1/SQRT(Tabela2[[#This Row],[Energy (keV)]])</f>
        <v>0.4351941398892446</v>
      </c>
      <c r="H6" s="82">
        <v>170</v>
      </c>
      <c r="I6" s="82"/>
      <c r="J6" s="82"/>
      <c r="K6" s="53"/>
      <c r="L6" s="82"/>
      <c r="M6" s="27"/>
    </row>
    <row r="7" spans="2:13" x14ac:dyDescent="0.25">
      <c r="B7" s="53" t="s">
        <v>55</v>
      </c>
      <c r="C7" s="82" t="s">
        <v>56</v>
      </c>
      <c r="D7" s="82" t="s">
        <v>55</v>
      </c>
      <c r="E7" s="82" t="s">
        <v>12</v>
      </c>
      <c r="F7" s="89">
        <v>30.625</v>
      </c>
      <c r="G7" s="94">
        <f>1/SQRT(Tabela2[[#This Row],[Energy (keV)]])</f>
        <v>0.18070158058105026</v>
      </c>
      <c r="H7" s="82">
        <v>987</v>
      </c>
      <c r="I7" s="82"/>
      <c r="J7" s="82"/>
      <c r="K7" s="53"/>
      <c r="L7" s="82"/>
      <c r="M7" s="27"/>
    </row>
    <row r="8" spans="2:13" x14ac:dyDescent="0.25">
      <c r="B8" s="53" t="s">
        <v>55</v>
      </c>
      <c r="C8" s="82" t="s">
        <v>56</v>
      </c>
      <c r="D8" s="82" t="s">
        <v>55</v>
      </c>
      <c r="E8" s="82" t="s">
        <v>13</v>
      </c>
      <c r="F8" s="89">
        <v>30.972999999999999</v>
      </c>
      <c r="G8" s="94">
        <f>1/SQRT(Tabela2[[#This Row],[Energy (keV)]])</f>
        <v>0.17968356836825425</v>
      </c>
      <c r="H8" s="82">
        <v>998</v>
      </c>
      <c r="I8" s="82"/>
      <c r="J8" s="82"/>
      <c r="K8" s="53"/>
      <c r="L8" s="82"/>
      <c r="M8" s="27"/>
    </row>
    <row r="9" spans="2:13" ht="30" x14ac:dyDescent="0.25">
      <c r="B9" s="53" t="s">
        <v>55</v>
      </c>
      <c r="C9" s="82" t="s">
        <v>56</v>
      </c>
      <c r="D9" s="82" t="s">
        <v>55</v>
      </c>
      <c r="E9" s="82" t="s">
        <v>57</v>
      </c>
      <c r="F9" s="89">
        <v>34.963999999999999</v>
      </c>
      <c r="G9" s="94">
        <f>1/SQRT(Tabela2[[#This Row],[Energy (keV)]])</f>
        <v>0.16911784821555328</v>
      </c>
      <c r="H9" s="82">
        <v>1126</v>
      </c>
      <c r="I9" s="82"/>
      <c r="J9" s="82"/>
      <c r="K9" s="53"/>
      <c r="L9" s="82"/>
      <c r="M9" s="27"/>
    </row>
    <row r="10" spans="2:13" x14ac:dyDescent="0.25">
      <c r="B10" s="53" t="s">
        <v>55</v>
      </c>
      <c r="C10" s="82" t="s">
        <v>56</v>
      </c>
      <c r="D10" s="82" t="s">
        <v>55</v>
      </c>
      <c r="E10" s="82" t="s">
        <v>16</v>
      </c>
      <c r="F10" s="89">
        <v>35.822000000000003</v>
      </c>
      <c r="G10" s="94">
        <f>1/SQRT(Tabela2[[#This Row],[Energy (keV)]])</f>
        <v>0.16708023799754768</v>
      </c>
      <c r="H10" s="82">
        <v>1154</v>
      </c>
      <c r="I10" s="82"/>
      <c r="J10" s="82"/>
      <c r="K10" s="53"/>
      <c r="L10" s="82"/>
      <c r="M10" s="27"/>
    </row>
    <row r="11" spans="2:13" ht="30" x14ac:dyDescent="0.25">
      <c r="B11" s="53" t="s">
        <v>55</v>
      </c>
      <c r="C11" s="82" t="s">
        <v>58</v>
      </c>
      <c r="D11" s="82" t="s">
        <v>59</v>
      </c>
      <c r="E11" s="82" t="s">
        <v>59</v>
      </c>
      <c r="F11" s="89">
        <v>81</v>
      </c>
      <c r="G11" s="94">
        <f>1/SQRT(Tabela2[[#This Row],[Energy (keV)]])</f>
        <v>0.1111111111111111</v>
      </c>
      <c r="H11" s="82" t="s">
        <v>59</v>
      </c>
      <c r="I11" s="82"/>
      <c r="J11" s="82"/>
      <c r="K11" s="53">
        <v>252</v>
      </c>
      <c r="L11" s="84">
        <v>3.9013885957836298</v>
      </c>
      <c r="M11" s="45">
        <f>Tabela2[[#This Row],[HPGe FWHM (keV)]]/Tabela2[[#This Row],[Energy (keV)]]*100</f>
        <v>4.8165291305970737</v>
      </c>
    </row>
    <row r="12" spans="2:13" x14ac:dyDescent="0.25">
      <c r="B12" s="53" t="s">
        <v>55</v>
      </c>
      <c r="C12" s="82" t="s">
        <v>55</v>
      </c>
      <c r="D12" s="82" t="s">
        <v>59</v>
      </c>
      <c r="E12" s="82" t="s">
        <v>59</v>
      </c>
      <c r="F12" s="89">
        <v>276.39999999999998</v>
      </c>
      <c r="G12" s="94">
        <f>1/SQRT(Tabela2[[#This Row],[Energy (keV)]])</f>
        <v>6.0149355833923029E-2</v>
      </c>
      <c r="H12" s="82" t="s">
        <v>59</v>
      </c>
      <c r="I12" s="82"/>
      <c r="J12" s="82"/>
      <c r="K12" s="53">
        <v>857</v>
      </c>
      <c r="L12" s="84">
        <v>3.88735227048684</v>
      </c>
      <c r="M12" s="45">
        <f>Tabela2[[#This Row],[HPGe FWHM (keV)]]/Tabela2[[#This Row],[Energy (keV)]]*100</f>
        <v>1.4064226738374965</v>
      </c>
    </row>
    <row r="13" spans="2:13" x14ac:dyDescent="0.25">
      <c r="B13" s="53" t="s">
        <v>55</v>
      </c>
      <c r="C13" s="82" t="s">
        <v>55</v>
      </c>
      <c r="D13" s="82" t="s">
        <v>59</v>
      </c>
      <c r="E13" s="82" t="s">
        <v>59</v>
      </c>
      <c r="F13" s="89">
        <v>302.85000000000002</v>
      </c>
      <c r="G13" s="94">
        <f>1/SQRT(Tabela2[[#This Row],[Energy (keV)]])</f>
        <v>5.7462724169482615E-2</v>
      </c>
      <c r="H13" s="82" t="s">
        <v>59</v>
      </c>
      <c r="I13" s="82"/>
      <c r="J13" s="82"/>
      <c r="K13" s="53">
        <v>940</v>
      </c>
      <c r="L13" s="84">
        <v>3.92060214743656</v>
      </c>
      <c r="M13" s="45">
        <f>Tabela2[[#This Row],[HPGe FWHM (keV)]]/Tabela2[[#This Row],[Energy (keV)]]*100</f>
        <v>1.294568977195496</v>
      </c>
    </row>
    <row r="14" spans="2:13" x14ac:dyDescent="0.25">
      <c r="B14" s="53" t="s">
        <v>55</v>
      </c>
      <c r="C14" s="82" t="s">
        <v>55</v>
      </c>
      <c r="D14" s="82" t="s">
        <v>59</v>
      </c>
      <c r="E14" s="82" t="s">
        <v>59</v>
      </c>
      <c r="F14" s="89">
        <v>356.01</v>
      </c>
      <c r="G14" s="94">
        <f>1/SQRT(Tabela2[[#This Row],[Energy (keV)]])</f>
        <v>5.2999149635466099E-2</v>
      </c>
      <c r="H14" s="82" t="s">
        <v>59</v>
      </c>
      <c r="I14" s="82"/>
      <c r="J14" s="82"/>
      <c r="K14" s="53">
        <v>1103</v>
      </c>
      <c r="L14" s="84">
        <v>4.4466160232162197</v>
      </c>
      <c r="M14" s="45">
        <f>Tabela2[[#This Row],[HPGe FWHM (keV)]]/Tabela2[[#This Row],[Energy (keV)]]*100</f>
        <v>1.2490143600506221</v>
      </c>
    </row>
    <row r="15" spans="2:13" ht="15.75" thickBot="1" x14ac:dyDescent="0.3">
      <c r="B15" s="83" t="s">
        <v>55</v>
      </c>
      <c r="C15" s="67" t="s">
        <v>55</v>
      </c>
      <c r="D15" s="67" t="s">
        <v>59</v>
      </c>
      <c r="E15" s="67" t="s">
        <v>59</v>
      </c>
      <c r="F15" s="89">
        <v>383.85</v>
      </c>
      <c r="G15" s="94">
        <f>1/SQRT(Tabela2[[#This Row],[Energy (keV)]])</f>
        <v>5.1041006228231954E-2</v>
      </c>
      <c r="H15" s="67" t="s">
        <v>59</v>
      </c>
      <c r="I15" s="67"/>
      <c r="J15" s="67"/>
      <c r="K15" s="83">
        <v>1191</v>
      </c>
      <c r="L15" s="47">
        <v>2.5980587295154902</v>
      </c>
      <c r="M15" s="48">
        <f>Tabela2[[#This Row],[HPGe FWHM (keV)]]/Tabela2[[#This Row],[Energy (keV)]]*100</f>
        <v>0.67684218562341802</v>
      </c>
    </row>
    <row r="16" spans="2:13" ht="30" x14ac:dyDescent="0.25">
      <c r="B16" s="79" t="s">
        <v>46</v>
      </c>
      <c r="C16" s="66" t="s">
        <v>52</v>
      </c>
      <c r="D16" s="66" t="s">
        <v>60</v>
      </c>
      <c r="E16" s="66" t="s">
        <v>54</v>
      </c>
      <c r="F16" s="89">
        <v>5.633</v>
      </c>
      <c r="G16" s="94">
        <f>1/SQRT(Tabela2[[#This Row],[Energy (keV)]])</f>
        <v>0.4213375100259566</v>
      </c>
      <c r="H16" s="66">
        <v>181</v>
      </c>
      <c r="I16" s="66"/>
      <c r="J16" s="66"/>
      <c r="K16" s="53"/>
      <c r="L16" s="82"/>
      <c r="M16" s="45"/>
    </row>
    <row r="17" spans="2:13" x14ac:dyDescent="0.25">
      <c r="B17" s="53" t="s">
        <v>55</v>
      </c>
      <c r="C17" s="82" t="s">
        <v>55</v>
      </c>
      <c r="D17" s="82" t="s">
        <v>55</v>
      </c>
      <c r="E17" s="82" t="s">
        <v>9</v>
      </c>
      <c r="F17" s="89">
        <v>6.2050000000000001</v>
      </c>
      <c r="G17" s="94">
        <f>1/SQRT(Tabela2[[#This Row],[Energy (keV)]])</f>
        <v>0.40144782295185016</v>
      </c>
      <c r="H17" s="82">
        <v>200</v>
      </c>
      <c r="I17" s="82"/>
      <c r="J17" s="82"/>
      <c r="K17" s="53"/>
      <c r="L17" s="82"/>
      <c r="M17" s="45"/>
    </row>
    <row r="18" spans="2:13" x14ac:dyDescent="0.25">
      <c r="B18" s="53" t="s">
        <v>55</v>
      </c>
      <c r="C18" s="82" t="s">
        <v>55</v>
      </c>
      <c r="D18" s="82" t="s">
        <v>55</v>
      </c>
      <c r="E18" s="82" t="s">
        <v>10</v>
      </c>
      <c r="F18" s="89">
        <v>6.5869999999999997</v>
      </c>
      <c r="G18" s="94">
        <f>1/SQRT(Tabela2[[#This Row],[Energy (keV)]])</f>
        <v>0.3896333910798202</v>
      </c>
      <c r="H18" s="82">
        <v>212</v>
      </c>
      <c r="I18" s="82"/>
      <c r="J18" s="82"/>
      <c r="K18" s="53"/>
      <c r="L18" s="82"/>
      <c r="M18" s="45"/>
    </row>
    <row r="19" spans="2:13" x14ac:dyDescent="0.25">
      <c r="B19" s="53" t="s">
        <v>55</v>
      </c>
      <c r="C19" s="82" t="s">
        <v>55</v>
      </c>
      <c r="D19" s="82" t="s">
        <v>55</v>
      </c>
      <c r="E19" s="82" t="s">
        <v>11</v>
      </c>
      <c r="F19" s="89">
        <v>7.1779999999999999</v>
      </c>
      <c r="G19" s="94">
        <f>1/SQRT(Tabela2[[#This Row],[Energy (keV)]])</f>
        <v>0.37324867354655528</v>
      </c>
      <c r="H19" s="82">
        <v>231</v>
      </c>
      <c r="I19" s="82"/>
      <c r="J19" s="82"/>
      <c r="K19" s="53"/>
      <c r="L19" s="82"/>
      <c r="M19" s="45"/>
    </row>
    <row r="20" spans="2:13" x14ac:dyDescent="0.25">
      <c r="B20" s="53" t="s">
        <v>55</v>
      </c>
      <c r="C20" s="82" t="s">
        <v>55</v>
      </c>
      <c r="D20" s="82" t="s">
        <v>55</v>
      </c>
      <c r="E20" s="82" t="s">
        <v>12</v>
      </c>
      <c r="F20" s="89">
        <v>39.521999999999998</v>
      </c>
      <c r="G20" s="94">
        <f>1/SQRT(Tabela2[[#This Row],[Energy (keV)]])</f>
        <v>0.15906716581597435</v>
      </c>
      <c r="H20" s="82">
        <v>1272</v>
      </c>
      <c r="I20" s="82"/>
      <c r="J20" s="82"/>
      <c r="K20" s="53"/>
      <c r="L20" s="82"/>
      <c r="M20" s="45"/>
    </row>
    <row r="21" spans="2:13" x14ac:dyDescent="0.25">
      <c r="B21" s="53" t="s">
        <v>55</v>
      </c>
      <c r="C21" s="82" t="s">
        <v>55</v>
      </c>
      <c r="D21" s="82" t="s">
        <v>55</v>
      </c>
      <c r="E21" s="82" t="s">
        <v>13</v>
      </c>
      <c r="F21" s="89">
        <v>40.116999999999997</v>
      </c>
      <c r="G21" s="94">
        <f>1/SQRT(Tabela2[[#This Row],[Energy (keV)]])</f>
        <v>0.15788314750732441</v>
      </c>
      <c r="H21" s="82">
        <v>1292</v>
      </c>
      <c r="I21" s="82"/>
      <c r="J21" s="82"/>
      <c r="K21" s="53"/>
      <c r="L21" s="82"/>
      <c r="M21" s="45"/>
    </row>
    <row r="22" spans="2:13" ht="30" x14ac:dyDescent="0.25">
      <c r="B22" s="53" t="s">
        <v>55</v>
      </c>
      <c r="C22" s="82" t="s">
        <v>55</v>
      </c>
      <c r="D22" s="82" t="s">
        <v>55</v>
      </c>
      <c r="E22" s="82" t="s">
        <v>57</v>
      </c>
      <c r="F22" s="89">
        <v>45.37</v>
      </c>
      <c r="G22" s="94">
        <f>1/SQRT(Tabela2[[#This Row],[Energy (keV)]])</f>
        <v>0.14846210376062519</v>
      </c>
      <c r="H22" s="82">
        <v>1461</v>
      </c>
      <c r="I22" s="82"/>
      <c r="J22" s="82"/>
      <c r="K22" s="53"/>
      <c r="L22" s="82"/>
      <c r="M22" s="45"/>
    </row>
    <row r="23" spans="2:13" x14ac:dyDescent="0.25">
      <c r="B23" s="53" t="s">
        <v>55</v>
      </c>
      <c r="C23" s="82" t="s">
        <v>55</v>
      </c>
      <c r="D23" s="82" t="s">
        <v>55</v>
      </c>
      <c r="E23" s="82" t="s">
        <v>16</v>
      </c>
      <c r="F23" s="89">
        <v>46.578000000000003</v>
      </c>
      <c r="G23" s="94">
        <f>1/SQRT(Tabela2[[#This Row],[Energy (keV)]])</f>
        <v>0.14652427518567335</v>
      </c>
      <c r="H23" s="82">
        <v>1497</v>
      </c>
      <c r="I23" s="82"/>
      <c r="J23" s="82"/>
      <c r="K23" s="53"/>
      <c r="L23" s="82"/>
      <c r="M23" s="45"/>
    </row>
    <row r="24" spans="2:13" ht="30" x14ac:dyDescent="0.25">
      <c r="B24" s="53" t="s">
        <v>55</v>
      </c>
      <c r="C24" s="82" t="s">
        <v>58</v>
      </c>
      <c r="D24" s="82" t="s">
        <v>59</v>
      </c>
      <c r="E24" s="82" t="s">
        <v>59</v>
      </c>
      <c r="F24" s="89">
        <v>121.78</v>
      </c>
      <c r="G24" s="94">
        <f>1/SQRT(Tabela2[[#This Row],[Energy (keV)]])</f>
        <v>9.0617487201407901E-2</v>
      </c>
      <c r="H24" s="82" t="s">
        <v>59</v>
      </c>
      <c r="I24" s="82"/>
      <c r="J24" s="82"/>
      <c r="K24" s="53">
        <v>378</v>
      </c>
      <c r="L24" s="84">
        <v>3.69333145484782</v>
      </c>
      <c r="M24" s="45">
        <f>Tabela2[[#This Row],[HPGe FWHM (keV)]]/Tabela2[[#This Row],[Energy (keV)]]*100</f>
        <v>3.0327898298963869</v>
      </c>
    </row>
    <row r="25" spans="2:13" x14ac:dyDescent="0.25">
      <c r="B25" s="53" t="s">
        <v>55</v>
      </c>
      <c r="C25" s="82" t="s">
        <v>55</v>
      </c>
      <c r="D25" s="82" t="s">
        <v>59</v>
      </c>
      <c r="E25" s="82" t="s">
        <v>59</v>
      </c>
      <c r="F25" s="89">
        <v>244.7</v>
      </c>
      <c r="G25" s="94">
        <f>1/SQRT(Tabela2[[#This Row],[Energy (keV)]])</f>
        <v>6.392680735026228E-2</v>
      </c>
      <c r="H25" s="82" t="s">
        <v>59</v>
      </c>
      <c r="I25" s="82"/>
      <c r="J25" s="82"/>
      <c r="K25" s="53">
        <v>759</v>
      </c>
      <c r="L25" s="84">
        <v>4.1254608966026796</v>
      </c>
      <c r="M25" s="45">
        <f>Tabela2[[#This Row],[HPGe FWHM (keV)]]/Tabela2[[#This Row],[Energy (keV)]]*100</f>
        <v>1.6859259896210379</v>
      </c>
    </row>
    <row r="26" spans="2:13" x14ac:dyDescent="0.25">
      <c r="B26" s="53" t="s">
        <v>55</v>
      </c>
      <c r="C26" s="82" t="s">
        <v>55</v>
      </c>
      <c r="D26" s="82" t="s">
        <v>59</v>
      </c>
      <c r="E26" s="82" t="s">
        <v>59</v>
      </c>
      <c r="F26" s="89">
        <v>344.28</v>
      </c>
      <c r="G26" s="94">
        <f>1/SQRT(Tabela2[[#This Row],[Energy (keV)]])</f>
        <v>5.3894457272424652E-2</v>
      </c>
      <c r="H26" s="82" t="s">
        <v>59</v>
      </c>
      <c r="I26" s="82"/>
      <c r="J26" s="82"/>
      <c r="K26" s="53">
        <v>1068</v>
      </c>
      <c r="L26" s="84">
        <v>4.38633473385568</v>
      </c>
      <c r="M26" s="45">
        <f>Tabela2[[#This Row],[HPGe FWHM (keV)]]/Tabela2[[#This Row],[Energy (keV)]]*100</f>
        <v>1.2740602805436505</v>
      </c>
    </row>
    <row r="27" spans="2:13" x14ac:dyDescent="0.25">
      <c r="B27" s="53" t="s">
        <v>55</v>
      </c>
      <c r="C27" s="82" t="s">
        <v>55</v>
      </c>
      <c r="D27" s="82" t="s">
        <v>59</v>
      </c>
      <c r="E27" s="82" t="s">
        <v>59</v>
      </c>
      <c r="F27" s="89">
        <v>411.12</v>
      </c>
      <c r="G27" s="94">
        <f>1/SQRT(Tabela2[[#This Row],[Energy (keV)]])</f>
        <v>4.9319163014348515E-2</v>
      </c>
      <c r="H27" s="82" t="s">
        <v>59</v>
      </c>
      <c r="I27" s="82"/>
      <c r="J27" s="82"/>
      <c r="K27" s="53">
        <v>1275</v>
      </c>
      <c r="L27" s="84">
        <v>4.0760529912711103</v>
      </c>
      <c r="M27" s="45">
        <f>Tabela2[[#This Row],[HPGe FWHM (keV)]]/Tabela2[[#This Row],[Energy (keV)]]*100</f>
        <v>0.99145091245162242</v>
      </c>
    </row>
    <row r="28" spans="2:13" x14ac:dyDescent="0.25">
      <c r="B28" s="53" t="s">
        <v>55</v>
      </c>
      <c r="C28" s="82" t="s">
        <v>55</v>
      </c>
      <c r="D28" s="82" t="s">
        <v>59</v>
      </c>
      <c r="E28" s="82" t="s">
        <v>59</v>
      </c>
      <c r="F28" s="89">
        <v>443.96</v>
      </c>
      <c r="G28" s="94">
        <f>1/SQRT(Tabela2[[#This Row],[Energy (keV)]])</f>
        <v>4.7460037675311581E-2</v>
      </c>
      <c r="H28" s="82" t="s">
        <v>59</v>
      </c>
      <c r="I28" s="82"/>
      <c r="J28" s="82"/>
      <c r="K28" s="53">
        <v>1377</v>
      </c>
      <c r="L28" s="84">
        <v>4.2638133216818304</v>
      </c>
      <c r="M28" s="45">
        <f>Tabela2[[#This Row],[HPGe FWHM (keV)]]/Tabela2[[#This Row],[Energy (keV)]]*100</f>
        <v>0.96040483865254322</v>
      </c>
    </row>
    <row r="29" spans="2:13" x14ac:dyDescent="0.25">
      <c r="B29" s="53" t="s">
        <v>55</v>
      </c>
      <c r="C29" s="82" t="s">
        <v>55</v>
      </c>
      <c r="D29" s="82" t="s">
        <v>59</v>
      </c>
      <c r="E29" s="82" t="s">
        <v>59</v>
      </c>
      <c r="F29" s="89">
        <v>778.9</v>
      </c>
      <c r="G29" s="94">
        <f>1/SQRT(Tabela2[[#This Row],[Energy (keV)]])</f>
        <v>3.5831018077417842E-2</v>
      </c>
      <c r="H29" s="82" t="s">
        <v>59</v>
      </c>
      <c r="I29" s="82"/>
      <c r="J29" s="82"/>
      <c r="K29" s="53">
        <v>2415</v>
      </c>
      <c r="L29" s="84">
        <v>6.1619562579658602</v>
      </c>
      <c r="M29" s="45">
        <f>Tabela2[[#This Row],[HPGe FWHM (keV)]]/Tabela2[[#This Row],[Energy (keV)]]*100</f>
        <v>0.7911100600803519</v>
      </c>
    </row>
    <row r="30" spans="2:13" x14ac:dyDescent="0.25">
      <c r="B30" s="53" t="s">
        <v>55</v>
      </c>
      <c r="C30" s="82" t="s">
        <v>55</v>
      </c>
      <c r="D30" s="82" t="s">
        <v>59</v>
      </c>
      <c r="E30" s="82" t="s">
        <v>59</v>
      </c>
      <c r="F30" s="89">
        <v>867.38</v>
      </c>
      <c r="G30" s="94">
        <f>1/SQRT(Tabela2[[#This Row],[Energy (keV)]])</f>
        <v>3.3954340381471874E-2</v>
      </c>
      <c r="H30" s="82" t="s">
        <v>59</v>
      </c>
      <c r="I30" s="82"/>
      <c r="J30" s="82"/>
      <c r="K30" s="53">
        <v>2689</v>
      </c>
      <c r="L30" s="84">
        <v>4.8003064867243497</v>
      </c>
      <c r="M30" s="45">
        <f>Tabela2[[#This Row],[HPGe FWHM (keV)]]/Tabela2[[#This Row],[Energy (keV)]]*100</f>
        <v>0.55342600552518495</v>
      </c>
    </row>
    <row r="31" spans="2:13" x14ac:dyDescent="0.25">
      <c r="B31" s="53" t="s">
        <v>55</v>
      </c>
      <c r="C31" s="82" t="s">
        <v>55</v>
      </c>
      <c r="D31" s="82" t="s">
        <v>59</v>
      </c>
      <c r="E31" s="82" t="s">
        <v>59</v>
      </c>
      <c r="F31" s="89">
        <v>964.06</v>
      </c>
      <c r="G31" s="94">
        <f>1/SQRT(Tabela2[[#This Row],[Energy (keV)]])</f>
        <v>3.2206829048425763E-2</v>
      </c>
      <c r="H31" s="82" t="s">
        <v>59</v>
      </c>
      <c r="I31" s="82"/>
      <c r="J31" s="82"/>
      <c r="K31" s="53">
        <v>2990</v>
      </c>
      <c r="L31" s="84">
        <v>6.8661508346911901</v>
      </c>
      <c r="M31" s="45">
        <f>Tabela2[[#This Row],[HPGe FWHM (keV)]]/Tabela2[[#This Row],[Energy (keV)]]*100</f>
        <v>0.712211982106009</v>
      </c>
    </row>
    <row r="32" spans="2:13" x14ac:dyDescent="0.25">
      <c r="B32" s="53" t="s">
        <v>55</v>
      </c>
      <c r="C32" s="82" t="s">
        <v>55</v>
      </c>
      <c r="D32" s="82" t="s">
        <v>59</v>
      </c>
      <c r="E32" s="82" t="s">
        <v>59</v>
      </c>
      <c r="F32" s="89">
        <v>1085.8399999999999</v>
      </c>
      <c r="G32" s="94">
        <f>1/SQRT(Tabela2[[#This Row],[Energy (keV)]])</f>
        <v>3.0347092047291954E-2</v>
      </c>
      <c r="H32" s="82" t="s">
        <v>59</v>
      </c>
      <c r="I32" s="82"/>
      <c r="J32" s="82"/>
      <c r="K32" s="53">
        <v>3366</v>
      </c>
      <c r="L32" s="84">
        <v>5.1830854800549098</v>
      </c>
      <c r="M32" s="45">
        <f>Tabela2[[#This Row],[HPGe FWHM (keV)]]/Tabela2[[#This Row],[Energy (keV)]]*100</f>
        <v>0.47733418183663429</v>
      </c>
    </row>
    <row r="33" spans="2:13" x14ac:dyDescent="0.25">
      <c r="B33" s="53" t="s">
        <v>55</v>
      </c>
      <c r="C33" s="82" t="s">
        <v>55</v>
      </c>
      <c r="D33" s="82" t="s">
        <v>59</v>
      </c>
      <c r="E33" s="82" t="s">
        <v>59</v>
      </c>
      <c r="F33" s="89">
        <v>1089.74</v>
      </c>
      <c r="G33" s="94">
        <f>1/SQRT(Tabela2[[#This Row],[Energy (keV)]])</f>
        <v>3.0292739751809464E-2</v>
      </c>
      <c r="H33" s="82" t="s">
        <v>59</v>
      </c>
      <c r="I33" s="82"/>
      <c r="J33" s="82"/>
      <c r="K33" s="53"/>
      <c r="L33" s="82"/>
      <c r="M33" s="45"/>
    </row>
    <row r="34" spans="2:13" ht="15.75" thickBot="1" x14ac:dyDescent="0.3">
      <c r="B34" s="83" t="s">
        <v>55</v>
      </c>
      <c r="C34" s="67" t="s">
        <v>55</v>
      </c>
      <c r="D34" s="67" t="s">
        <v>59</v>
      </c>
      <c r="E34" s="67" t="s">
        <v>59</v>
      </c>
      <c r="F34" s="89">
        <v>1112.08</v>
      </c>
      <c r="G34" s="94">
        <f>1/SQRT(Tabela2[[#This Row],[Energy (keV)]])</f>
        <v>2.9986928548108603E-2</v>
      </c>
      <c r="H34" s="67" t="s">
        <v>59</v>
      </c>
      <c r="I34" s="67"/>
      <c r="J34" s="67"/>
      <c r="K34" s="83">
        <v>3449</v>
      </c>
      <c r="L34" s="47">
        <v>7.8563725297383096</v>
      </c>
      <c r="M34" s="48">
        <f>Tabela2[[#This Row],[HPGe FWHM (keV)]]/Tabela2[[#This Row],[Energy (keV)]]*100</f>
        <v>0.70645749673929126</v>
      </c>
    </row>
    <row r="35" spans="2:13" ht="30.75" thickBot="1" x14ac:dyDescent="0.3">
      <c r="B35" s="80" t="s">
        <v>61</v>
      </c>
      <c r="C35" s="65" t="s">
        <v>58</v>
      </c>
      <c r="D35" s="65" t="s">
        <v>59</v>
      </c>
      <c r="E35" s="65" t="s">
        <v>59</v>
      </c>
      <c r="F35" s="89">
        <v>661.66</v>
      </c>
      <c r="G35" s="94">
        <f>1/SQRT(Tabela2[[#This Row],[Energy (keV)]])</f>
        <v>3.887608828450579E-2</v>
      </c>
      <c r="H35" s="65" t="s">
        <v>59</v>
      </c>
      <c r="I35" s="65"/>
      <c r="J35" s="65"/>
      <c r="K35" s="80">
        <v>2052</v>
      </c>
      <c r="L35" s="96">
        <v>5.7125376565028496</v>
      </c>
      <c r="M35" s="97">
        <f>Tabela2[[#This Row],[HPGe FWHM (keV)]]/Tabela2[[#This Row],[Energy (keV)]]*100</f>
        <v>0.86336451599051622</v>
      </c>
    </row>
    <row r="36" spans="2:13" ht="30.75" thickBot="1" x14ac:dyDescent="0.3">
      <c r="B36" s="83" t="s">
        <v>62</v>
      </c>
      <c r="C36" s="67" t="s">
        <v>58</v>
      </c>
      <c r="D36" s="67" t="s">
        <v>59</v>
      </c>
      <c r="E36" s="67" t="s">
        <v>59</v>
      </c>
      <c r="F36" s="90">
        <v>1173.23</v>
      </c>
      <c r="G36" s="95">
        <f>1/SQRT(Tabela2[[#This Row],[Energy (keV)]])</f>
        <v>2.9194996009471293E-2</v>
      </c>
      <c r="H36" s="82" t="s">
        <v>59</v>
      </c>
      <c r="I36" s="82"/>
      <c r="J36" s="82"/>
      <c r="K36" s="83">
        <v>3638</v>
      </c>
      <c r="L36" s="26">
        <v>7.8401484777194304</v>
      </c>
      <c r="M36" s="48">
        <f>Tabela2[[#This Row],[HPGe FWHM (keV)]]/Tabela2[[#This Row],[Energy (keV)]]*100</f>
        <v>0.66825332438817886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workbookViewId="0">
      <selection activeCell="I30" sqref="I30"/>
    </sheetView>
  </sheetViews>
  <sheetFormatPr defaultRowHeight="15" x14ac:dyDescent="0.25"/>
  <cols>
    <col min="2" max="2" width="7.7109375" bestFit="1" customWidth="1"/>
    <col min="3" max="3" width="7.28515625" bestFit="1" customWidth="1"/>
    <col min="4" max="4" width="7" bestFit="1" customWidth="1"/>
    <col min="5" max="5" width="5.42578125" bestFit="1" customWidth="1"/>
    <col min="6" max="6" width="8.5703125" bestFit="1" customWidth="1"/>
    <col min="7" max="7" width="8.7109375" customWidth="1"/>
    <col min="8" max="8" width="7" bestFit="1" customWidth="1"/>
    <col min="9" max="9" width="11.5703125" customWidth="1"/>
    <col min="10" max="10" width="10" customWidth="1"/>
    <col min="11" max="11" width="15.5703125" bestFit="1" customWidth="1"/>
  </cols>
  <sheetData>
    <row r="2" spans="1:12" ht="15.75" thickBot="1" x14ac:dyDescent="0.3"/>
    <row r="3" spans="1:12" ht="45.75" thickBot="1" x14ac:dyDescent="0.3">
      <c r="B3" s="80" t="s">
        <v>68</v>
      </c>
      <c r="C3" s="65" t="s">
        <v>63</v>
      </c>
      <c r="D3" s="65" t="s">
        <v>74</v>
      </c>
      <c r="E3" s="65" t="s">
        <v>64</v>
      </c>
      <c r="F3" s="65" t="s">
        <v>65</v>
      </c>
      <c r="G3" s="65" t="s">
        <v>78</v>
      </c>
      <c r="H3" s="65" t="s">
        <v>66</v>
      </c>
      <c r="I3" s="65" t="s">
        <v>67</v>
      </c>
      <c r="J3" s="65" t="s">
        <v>75</v>
      </c>
      <c r="K3" s="65" t="s">
        <v>76</v>
      </c>
      <c r="L3" s="81" t="s">
        <v>77</v>
      </c>
    </row>
    <row r="4" spans="1:12" x14ac:dyDescent="0.25">
      <c r="A4" s="76" t="s">
        <v>46</v>
      </c>
      <c r="B4" s="53">
        <v>1</v>
      </c>
      <c r="C4" s="82">
        <v>121.78</v>
      </c>
      <c r="D4">
        <f>Tabela3[[#This Row],[ Energy (keV) ]]/1000</f>
        <v>0.12178</v>
      </c>
      <c r="E4" s="82">
        <v>366</v>
      </c>
      <c r="F4" s="82">
        <v>393</v>
      </c>
      <c r="G4" s="84">
        <v>379.17355907366499</v>
      </c>
      <c r="H4" s="84">
        <v>1.5684134901384399</v>
      </c>
      <c r="I4" s="45">
        <v>3.69333145484782</v>
      </c>
      <c r="J4" s="103">
        <f>(Tabela3[[#This Row],[ FWHM ]]*0.3225)/1000</f>
        <v>1.1910993941884221E-3</v>
      </c>
      <c r="K4" s="44">
        <f>1/SQRT(Tabela3[[#This Row],[Energy (MeV)]])</f>
        <v>2.8655765539760623</v>
      </c>
      <c r="L4" s="104">
        <f>Tabela3[[#This Row],[ Sigma ]]/Tabela3[[#This Row],[ Energy (keV) ]]</f>
        <v>1.2879072837398916E-2</v>
      </c>
    </row>
    <row r="5" spans="1:12" x14ac:dyDescent="0.25">
      <c r="A5" s="77"/>
      <c r="B5" s="53">
        <v>2</v>
      </c>
      <c r="C5" s="82">
        <v>244.7</v>
      </c>
      <c r="D5">
        <f>Tabela3[[#This Row],[ Energy (keV) ]]/1000</f>
        <v>0.2447</v>
      </c>
      <c r="E5" s="82">
        <v>747</v>
      </c>
      <c r="F5" s="82">
        <v>771</v>
      </c>
      <c r="G5" s="84">
        <v>760.14525671702097</v>
      </c>
      <c r="H5" s="84">
        <v>1.751921971362</v>
      </c>
      <c r="I5" s="45">
        <v>4.1254608966026796</v>
      </c>
      <c r="J5" s="103">
        <f>(Tabela3[[#This Row],[ FWHM ]]*0.3225)/1000</f>
        <v>1.330461139154364E-3</v>
      </c>
      <c r="K5" s="44">
        <f>1/SQRT(Tabela3[[#This Row],[Energy (MeV)]])</f>
        <v>2.0215431476962218</v>
      </c>
      <c r="L5" s="104">
        <f>Tabela3[[#This Row],[ Sigma ]]/Tabela3[[#This Row],[ Energy (keV) ]]</f>
        <v>7.1594686201961587E-3</v>
      </c>
    </row>
    <row r="6" spans="1:12" x14ac:dyDescent="0.25">
      <c r="A6" s="77"/>
      <c r="B6" s="53">
        <v>3</v>
      </c>
      <c r="C6" s="82">
        <v>344.28</v>
      </c>
      <c r="D6">
        <f>Tabela3[[#This Row],[ Energy (keV) ]]/1000</f>
        <v>0.34427999999999997</v>
      </c>
      <c r="E6" s="82">
        <v>1057</v>
      </c>
      <c r="F6" s="82">
        <v>1081</v>
      </c>
      <c r="G6" s="84">
        <v>1068.8567579523001</v>
      </c>
      <c r="H6" s="84">
        <v>1.8627048920323701</v>
      </c>
      <c r="I6" s="45">
        <v>4.38633473385568</v>
      </c>
      <c r="J6" s="103">
        <f>(Tabela3[[#This Row],[ FWHM ]]*0.3225)/1000</f>
        <v>1.4145929516684568E-3</v>
      </c>
      <c r="K6" s="44">
        <f>1/SQRT(Tabela3[[#This Row],[Energy (MeV)]])</f>
        <v>1.7042923823948775</v>
      </c>
      <c r="L6" s="104">
        <f>Tabela3[[#This Row],[ Sigma ]]/Tabela3[[#This Row],[ Energy (keV) ]]</f>
        <v>5.4104359591970784E-3</v>
      </c>
    </row>
    <row r="7" spans="1:12" x14ac:dyDescent="0.25">
      <c r="A7" s="77"/>
      <c r="B7" s="53">
        <v>4</v>
      </c>
      <c r="C7" s="82">
        <v>411.12</v>
      </c>
      <c r="D7">
        <f>Tabela3[[#This Row],[ Energy (keV) ]]/1000</f>
        <v>0.41111999999999999</v>
      </c>
      <c r="E7" s="82">
        <v>1267</v>
      </c>
      <c r="F7" s="82">
        <v>1282</v>
      </c>
      <c r="G7" s="84">
        <v>1276.2186355311301</v>
      </c>
      <c r="H7" s="84">
        <v>1.7309403654084401</v>
      </c>
      <c r="I7" s="45">
        <v>4.0760529912711103</v>
      </c>
      <c r="J7" s="103">
        <f>(Tabela3[[#This Row],[ FWHM ]]*0.3225)/1000</f>
        <v>1.3145270896849331E-3</v>
      </c>
      <c r="K7" s="44">
        <f>1/SQRT(Tabela3[[#This Row],[Energy (MeV)]])</f>
        <v>1.5596088741847689</v>
      </c>
      <c r="L7" s="104">
        <f>Tabela3[[#This Row],[ Sigma ]]/Tabela3[[#This Row],[ Energy (keV) ]]</f>
        <v>4.2103044498162092E-3</v>
      </c>
    </row>
    <row r="8" spans="1:12" x14ac:dyDescent="0.25">
      <c r="A8" s="77"/>
      <c r="B8" s="53">
        <v>5</v>
      </c>
      <c r="C8" s="82">
        <v>443.96</v>
      </c>
      <c r="D8">
        <f>Tabela3[[#This Row],[ Energy (keV) ]]/1000</f>
        <v>0.44395999999999997</v>
      </c>
      <c r="E8" s="82">
        <v>1369</v>
      </c>
      <c r="F8" s="82">
        <v>1385</v>
      </c>
      <c r="G8" s="84">
        <v>1377.8445563247301</v>
      </c>
      <c r="H8" s="84">
        <v>1.8106748378567501</v>
      </c>
      <c r="I8" s="45">
        <v>4.2638133216818304</v>
      </c>
      <c r="J8" s="103">
        <f>(Tabela3[[#This Row],[ FWHM ]]*0.3225)/1000</f>
        <v>1.3750797962423904E-3</v>
      </c>
      <c r="K8" s="44">
        <f>1/SQRT(Tabela3[[#This Row],[Energy (MeV)]])</f>
        <v>1.5008181689138744</v>
      </c>
      <c r="L8" s="104">
        <f>Tabela3[[#This Row],[ Sigma ]]/Tabela3[[#This Row],[ Energy (keV) ]]</f>
        <v>4.0784639108405038E-3</v>
      </c>
    </row>
    <row r="9" spans="1:12" x14ac:dyDescent="0.25">
      <c r="A9" s="77"/>
      <c r="B9" s="53">
        <v>6</v>
      </c>
      <c r="C9" s="82">
        <v>778.9</v>
      </c>
      <c r="D9">
        <f>Tabela3[[#This Row],[ Energy (keV) ]]/1000</f>
        <v>0.77889999999999993</v>
      </c>
      <c r="E9" s="82">
        <v>2399</v>
      </c>
      <c r="F9" s="82">
        <v>2431</v>
      </c>
      <c r="G9" s="84">
        <v>2416.18044453109</v>
      </c>
      <c r="H9" s="84">
        <v>2.61674194119544</v>
      </c>
      <c r="I9" s="45">
        <v>6.1619562579658602</v>
      </c>
      <c r="J9" s="103">
        <f>(Tabela3[[#This Row],[ FWHM ]]*0.3225)/1000</f>
        <v>1.9872308931939901E-3</v>
      </c>
      <c r="K9" s="44">
        <f>1/SQRT(Tabela3[[#This Row],[Energy (MeV)]])</f>
        <v>1.133076280073078</v>
      </c>
      <c r="L9" s="104">
        <f>Tabela3[[#This Row],[ Sigma ]]/Tabela3[[#This Row],[ Energy (keV) ]]</f>
        <v>3.3595351665110284E-3</v>
      </c>
    </row>
    <row r="10" spans="1:12" x14ac:dyDescent="0.25">
      <c r="A10" s="77"/>
      <c r="B10" s="53">
        <v>7</v>
      </c>
      <c r="C10" s="82">
        <v>867.38</v>
      </c>
      <c r="D10">
        <f>Tabela3[[#This Row],[ Energy (keV) ]]/1000</f>
        <v>0.86738000000000004</v>
      </c>
      <c r="E10" s="82">
        <v>2679</v>
      </c>
      <c r="F10" s="82">
        <v>2699</v>
      </c>
      <c r="G10" s="84">
        <v>2690.7052384675499</v>
      </c>
      <c r="H10" s="84">
        <v>2.0385025126015299</v>
      </c>
      <c r="I10" s="45">
        <v>4.8003064867243497</v>
      </c>
      <c r="J10" s="103">
        <f>(Tabela3[[#This Row],[ FWHM ]]*0.3225)/1000</f>
        <v>1.5480988419686028E-3</v>
      </c>
      <c r="K10" s="44">
        <f>1/SQRT(Tabela3[[#This Row],[Energy (MeV)]])</f>
        <v>1.0737305205408159</v>
      </c>
      <c r="L10" s="104">
        <f>Tabela3[[#This Row],[ Sigma ]]/Tabela3[[#This Row],[ Energy (keV) ]]</f>
        <v>2.3501839016365723E-3</v>
      </c>
    </row>
    <row r="11" spans="1:12" x14ac:dyDescent="0.25">
      <c r="A11" s="77"/>
      <c r="B11" s="53">
        <v>8</v>
      </c>
      <c r="C11" s="82">
        <v>964.06</v>
      </c>
      <c r="D11">
        <f>Tabela3[[#This Row],[ Energy (keV) ]]/1000</f>
        <v>0.96405999999999992</v>
      </c>
      <c r="E11" s="82">
        <v>2978</v>
      </c>
      <c r="F11" s="82">
        <v>3001</v>
      </c>
      <c r="G11" s="84">
        <v>2990.29747392233</v>
      </c>
      <c r="H11" s="84">
        <v>2.91578584974273</v>
      </c>
      <c r="I11" s="45">
        <v>6.8661508346911901</v>
      </c>
      <c r="J11" s="103">
        <f>(Tabela3[[#This Row],[ FWHM ]]*0.3225)/1000</f>
        <v>2.2143336441879085E-3</v>
      </c>
      <c r="K11" s="44">
        <f>1/SQRT(Tabela3[[#This Row],[Energy (MeV)]])</f>
        <v>1.0184693600469881</v>
      </c>
      <c r="L11" s="104">
        <f>Tabela3[[#This Row],[ Sigma ]]/Tabela3[[#This Row],[ Energy (keV) ]]</f>
        <v>3.0244858719817545E-3</v>
      </c>
    </row>
    <row r="12" spans="1:12" x14ac:dyDescent="0.25">
      <c r="A12" s="77"/>
      <c r="B12" s="53">
        <v>9</v>
      </c>
      <c r="C12" s="82">
        <v>1085.8399999999999</v>
      </c>
      <c r="D12">
        <f>Tabela3[[#This Row],[ Energy (keV) ]]/1000</f>
        <v>1.0858399999999999</v>
      </c>
      <c r="E12" s="82">
        <v>3358</v>
      </c>
      <c r="F12" s="82">
        <v>3373</v>
      </c>
      <c r="G12" s="84">
        <v>3367.8899165350699</v>
      </c>
      <c r="H12" s="84">
        <v>2.20105378757395</v>
      </c>
      <c r="I12" s="45">
        <v>5.1830854800549098</v>
      </c>
      <c r="J12" s="103">
        <f>(Tabela3[[#This Row],[ FWHM ]]*0.3225)/1000</f>
        <v>1.6715450673177085E-3</v>
      </c>
      <c r="K12" s="44">
        <f>1/SQRT(Tabela3[[#This Row],[Energy (MeV)]])</f>
        <v>0.95965931232224844</v>
      </c>
      <c r="L12" s="104">
        <f>Tabela3[[#This Row],[ Sigma ]]/Tabela3[[#This Row],[ Energy (keV) ]]</f>
        <v>2.0270516720455592E-3</v>
      </c>
    </row>
    <row r="13" spans="1:12" ht="15.75" thickBot="1" x14ac:dyDescent="0.3">
      <c r="A13" s="78"/>
      <c r="B13" s="53">
        <v>10</v>
      </c>
      <c r="C13" s="82">
        <v>1112.08</v>
      </c>
      <c r="D13">
        <f>Tabela3[[#This Row],[ Energy (keV) ]]/1000</f>
        <v>1.11208</v>
      </c>
      <c r="E13" s="82">
        <v>3432</v>
      </c>
      <c r="F13" s="82">
        <v>3458</v>
      </c>
      <c r="G13" s="84">
        <v>3449.0405673550299</v>
      </c>
      <c r="H13" s="84">
        <v>3.3362942941449001</v>
      </c>
      <c r="I13" s="45">
        <v>7.8563725297383096</v>
      </c>
      <c r="J13" s="103">
        <f>(Tabela3[[#This Row],[ FWHM ]]*0.3225)/1000</f>
        <v>2.5336801408406048E-3</v>
      </c>
      <c r="K13" s="44">
        <f>1/SQRT(Tabela3[[#This Row],[Energy (MeV)]])</f>
        <v>0.94826994244749252</v>
      </c>
      <c r="L13" s="104">
        <f>Tabela3[[#This Row],[ Sigma ]]/Tabela3[[#This Row],[ Energy (keV) ]]</f>
        <v>3.0000488221574887E-3</v>
      </c>
    </row>
    <row r="14" spans="1:12" x14ac:dyDescent="0.25">
      <c r="A14" s="76" t="s">
        <v>51</v>
      </c>
      <c r="B14" s="79">
        <v>1</v>
      </c>
      <c r="C14" s="66">
        <v>81</v>
      </c>
      <c r="D14" s="101">
        <f>Tabela3[[#This Row],[ Energy (keV) ]]/1000</f>
        <v>8.1000000000000003E-2</v>
      </c>
      <c r="E14" s="66">
        <v>240</v>
      </c>
      <c r="F14" s="66">
        <v>261</v>
      </c>
      <c r="G14" s="31">
        <v>252.54684027453001</v>
      </c>
      <c r="H14" s="31">
        <v>1.65676722457921</v>
      </c>
      <c r="I14" s="43">
        <v>3.9013885957836298</v>
      </c>
      <c r="J14" s="107">
        <f>(Tabela3[[#This Row],[ FWHM ]]*0.3225)/1000</f>
        <v>1.2581978221402207E-3</v>
      </c>
      <c r="K14" s="42">
        <f>1/SQRT(Tabela3[[#This Row],[Energy (MeV)]])</f>
        <v>3.5136418446315325</v>
      </c>
      <c r="L14" s="108">
        <f>Tabela3[[#This Row],[ Sigma ]]/Tabela3[[#This Row],[ Energy (keV) ]]</f>
        <v>2.0453916352829754E-2</v>
      </c>
    </row>
    <row r="15" spans="1:12" x14ac:dyDescent="0.25">
      <c r="A15" s="77"/>
      <c r="B15" s="53">
        <v>2</v>
      </c>
      <c r="C15" s="82">
        <v>276.39999999999998</v>
      </c>
      <c r="D15" s="105">
        <f>Tabela3[[#This Row],[ Energy (keV) ]]/1000</f>
        <v>0.27639999999999998</v>
      </c>
      <c r="E15" s="82">
        <v>850</v>
      </c>
      <c r="F15" s="82">
        <v>865</v>
      </c>
      <c r="G15" s="84">
        <v>858.40388723410604</v>
      </c>
      <c r="H15" s="84">
        <v>1.6508065459299801</v>
      </c>
      <c r="I15" s="45">
        <v>3.88735227048684</v>
      </c>
      <c r="J15" s="109">
        <f>(Tabela3[[#This Row],[ FWHM ]]*0.3225)/1000</f>
        <v>1.2536711072320059E-3</v>
      </c>
      <c r="K15" s="44">
        <f>1/SQRT(Tabela3[[#This Row],[Energy (MeV)]])</f>
        <v>1.9020896422713336</v>
      </c>
      <c r="L15" s="104">
        <f>Tabela3[[#This Row],[ Sigma ]]/Tabela3[[#This Row],[ Energy (keV) ]]</f>
        <v>5.9725273007596967E-3</v>
      </c>
    </row>
    <row r="16" spans="1:12" x14ac:dyDescent="0.25">
      <c r="A16" s="77"/>
      <c r="B16" s="53">
        <v>3</v>
      </c>
      <c r="C16" s="82">
        <v>302.85000000000002</v>
      </c>
      <c r="D16" s="105">
        <f>Tabela3[[#This Row],[ Energy (keV) ]]/1000</f>
        <v>0.30285000000000001</v>
      </c>
      <c r="E16" s="82">
        <v>931</v>
      </c>
      <c r="F16" s="82">
        <v>947</v>
      </c>
      <c r="G16" s="84">
        <v>940.35810749072505</v>
      </c>
      <c r="H16" s="84">
        <v>1.66492646887514</v>
      </c>
      <c r="I16" s="45">
        <v>3.92060214743656</v>
      </c>
      <c r="J16" s="109">
        <f>(Tabela3[[#This Row],[ FWHM ]]*0.3225)/1000</f>
        <v>1.2643941925482907E-3</v>
      </c>
      <c r="K16" s="44">
        <f>1/SQRT(Tabela3[[#This Row],[Energy (MeV)]])</f>
        <v>1.8171308893357248</v>
      </c>
      <c r="L16" s="104">
        <f>Tabela3[[#This Row],[ Sigma ]]/Tabela3[[#This Row],[ Energy (keV) ]]</f>
        <v>5.4975283766720813E-3</v>
      </c>
    </row>
    <row r="17" spans="1:12" x14ac:dyDescent="0.25">
      <c r="A17" s="77"/>
      <c r="B17" s="53">
        <v>4</v>
      </c>
      <c r="C17" s="82">
        <v>356.01</v>
      </c>
      <c r="D17" s="105">
        <f>Tabela3[[#This Row],[ Energy (keV) ]]/1000</f>
        <v>0.35600999999999999</v>
      </c>
      <c r="E17" s="82">
        <v>1095</v>
      </c>
      <c r="F17" s="82">
        <v>1117</v>
      </c>
      <c r="G17" s="84">
        <v>1105.35351348926</v>
      </c>
      <c r="H17" s="84">
        <v>1.8883039991235899</v>
      </c>
      <c r="I17" s="45">
        <v>4.4466160232162197</v>
      </c>
      <c r="J17" s="109">
        <f>(Tabela3[[#This Row],[ FWHM ]]*0.3225)/1000</f>
        <v>1.434033667487231E-3</v>
      </c>
      <c r="K17" s="44">
        <f>1/SQRT(Tabela3[[#This Row],[Energy (MeV)]])</f>
        <v>1.6759802690015555</v>
      </c>
      <c r="L17" s="104">
        <f>Tabela3[[#This Row],[ Sigma ]]/Tabela3[[#This Row],[ Energy (keV) ]]</f>
        <v>5.3040757257481249E-3</v>
      </c>
    </row>
    <row r="18" spans="1:12" ht="15.75" thickBot="1" x14ac:dyDescent="0.3">
      <c r="A18" s="78"/>
      <c r="B18" s="83">
        <v>5</v>
      </c>
      <c r="C18" s="67">
        <v>383.85</v>
      </c>
      <c r="D18" s="102">
        <f>Tabela3[[#This Row],[ Energy (keV) ]]/1000</f>
        <v>0.38385000000000002</v>
      </c>
      <c r="E18" s="67">
        <v>1184</v>
      </c>
      <c r="F18" s="67">
        <v>1195</v>
      </c>
      <c r="G18" s="47">
        <v>1191.6811957397199</v>
      </c>
      <c r="H18" s="47">
        <v>1.10329397980121</v>
      </c>
      <c r="I18" s="48">
        <v>2.5980587295154902</v>
      </c>
      <c r="J18" s="110">
        <f>(Tabela3[[#This Row],[ FWHM ]]*0.3225)/1000</f>
        <v>8.3787394026874561E-4</v>
      </c>
      <c r="K18" s="46">
        <f>1/SQRT(Tabela3[[#This Row],[Energy (MeV)]])</f>
        <v>1.6140583374805302</v>
      </c>
      <c r="L18" s="111">
        <f>Tabela3[[#This Row],[ Sigma ]]/Tabela3[[#This Row],[ Energy (keV) ]]</f>
        <v>2.8742841729873909E-3</v>
      </c>
    </row>
    <row r="19" spans="1:12" ht="15.75" thickBot="1" x14ac:dyDescent="0.3">
      <c r="A19" t="s">
        <v>61</v>
      </c>
      <c r="B19" s="53">
        <v>1</v>
      </c>
      <c r="C19" s="82">
        <v>661.66</v>
      </c>
      <c r="D19">
        <f>Tabela3[[#This Row],[ Energy (keV) ]]/1000</f>
        <v>0.66165999999999991</v>
      </c>
      <c r="E19" s="82">
        <v>2037</v>
      </c>
      <c r="F19" s="82">
        <v>2071</v>
      </c>
      <c r="G19" s="84">
        <v>2052.4599344932099</v>
      </c>
      <c r="H19" s="84">
        <v>2.4258914297070899</v>
      </c>
      <c r="I19" s="45">
        <v>5.7125376565028496</v>
      </c>
      <c r="J19" s="103">
        <f>(Tabela3[[#This Row],[ FWHM ]]*0.3225)/1000</f>
        <v>1.8422933942221691E-3</v>
      </c>
      <c r="K19" s="44">
        <f>1/SQRT(Tabela3[[#This Row],[Energy (MeV)]])</f>
        <v>1.2293698549682632</v>
      </c>
      <c r="L19" s="104">
        <f>Tabela3[[#This Row],[ Sigma ]]/Tabela3[[#This Row],[ Energy (keV) ]]</f>
        <v>3.6663715952408942E-3</v>
      </c>
    </row>
    <row r="20" spans="1:12" ht="15.75" thickBot="1" x14ac:dyDescent="0.3">
      <c r="A20" s="98" t="s">
        <v>62</v>
      </c>
      <c r="B20" s="80">
        <v>1</v>
      </c>
      <c r="C20" s="65">
        <v>1173.2</v>
      </c>
      <c r="D20" s="106">
        <f>Tabela3[[#This Row],[ Energy (keV) ]]/1000</f>
        <v>1.1732</v>
      </c>
      <c r="E20" s="65">
        <v>3617</v>
      </c>
      <c r="F20" s="65">
        <v>3651</v>
      </c>
      <c r="G20" s="96">
        <v>3638.71054493984</v>
      </c>
      <c r="H20" s="96">
        <v>3.32940457347883</v>
      </c>
      <c r="I20" s="97">
        <v>7.8401484777194304</v>
      </c>
      <c r="J20" s="103">
        <f>(Tabela3[[#This Row],[ FWHM ]]*0.3225)/1000</f>
        <v>2.5284478840645161E-3</v>
      </c>
      <c r="K20" s="44">
        <f>1/SQRT(Tabela3[[#This Row],[Energy (MeV)]])</f>
        <v>0.92323864057627025</v>
      </c>
      <c r="L20" s="104">
        <f>Tabela3[[#This Row],[ Sigma ]]/Tabela3[[#This Row],[ Energy (keV) ]]</f>
        <v>2.83788320276068E-3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152Eu</vt:lpstr>
      <vt:lpstr>133Ba</vt:lpstr>
      <vt:lpstr>137Cs</vt:lpstr>
      <vt:lpstr>60Co</vt:lpstr>
      <vt:lpstr>Background</vt:lpstr>
      <vt:lpstr>Calibration</vt:lpstr>
      <vt:lpstr>Resolution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cp:keywords/>
  <dc:description/>
  <cp:lastModifiedBy>Ricardo Pires</cp:lastModifiedBy>
  <cp:revision/>
  <dcterms:created xsi:type="dcterms:W3CDTF">2024-10-03T09:39:19Z</dcterms:created>
  <dcterms:modified xsi:type="dcterms:W3CDTF">2024-10-28T20:21:07Z</dcterms:modified>
  <cp:category/>
  <cp:contentStatus/>
</cp:coreProperties>
</file>