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CNA\Ebeam=3.9MeV\1_Irradiation\"/>
    </mc:Choice>
  </mc:AlternateContent>
  <bookViews>
    <workbookView xWindow="0" yWindow="0" windowWidth="16380" windowHeight="7300" tabRatio="856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8" l="1"/>
  <c r="G6" i="8"/>
  <c r="G5" i="8"/>
  <c r="G4" i="8"/>
  <c r="H4" i="8" l="1"/>
  <c r="J11" i="8" l="1"/>
  <c r="H11" i="8"/>
  <c r="D11" i="8"/>
  <c r="B11" i="8"/>
  <c r="K11" i="8" l="1"/>
  <c r="E11" i="8"/>
  <c r="H5" i="8"/>
  <c r="H7" i="8" l="1"/>
  <c r="H6" i="8" s="1"/>
  <c r="K4" i="8" s="1" a="1"/>
  <c r="K4" i="8" l="1"/>
  <c r="L4" i="8"/>
  <c r="K5" i="8"/>
  <c r="L5" i="8"/>
  <c r="K6" i="8"/>
  <c r="L6" i="8"/>
  <c r="K7" i="8"/>
  <c r="L7" i="8"/>
  <c r="D15" i="8" l="1"/>
  <c r="E15" i="8" s="1"/>
  <c r="J15" i="8"/>
  <c r="K15" i="8" s="1"/>
</calcChain>
</file>

<file path=xl/sharedStrings.xml><?xml version="1.0" encoding="utf-8"?>
<sst xmlns="http://schemas.openxmlformats.org/spreadsheetml/2006/main" count="35" uniqueCount="27">
  <si>
    <t xml:space="preserve">E0 = </t>
  </si>
  <si>
    <t>keV</t>
  </si>
  <si>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</si>
  <si>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</si>
  <si>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</si>
  <si>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</si>
  <si>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</si>
  <si>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</si>
  <si>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</si>
  <si>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</si>
  <si>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</si>
  <si>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</si>
  <si>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</si>
  <si>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</si>
  <si>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</si>
  <si>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</si>
  <si>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</si>
  <si>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</si>
  <si>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</si>
  <si>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</si>
  <si>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</si>
  <si>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</si>
  <si>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</si>
  <si>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</si>
  <si>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</si>
  <si>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PG03-C1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</si>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</sst>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8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theme="7" tint="0.79998168889431442"/>
        <bgColor rgb="FFDEEBF7"/>
      </patternFill>
    </fill>
    <fill>
      <patternFill patternType="solid">
        <fgColor rgb="FFFFBDDE"/>
        <bgColor rgb="FFDEEBF7"/>
      </patternFill>
    </fill>
    <fill>
      <patternFill patternType="solid">
        <fgColor theme="2" tint="-9.9978637043366805E-2"/>
        <bgColor rgb="FFDEEBF7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DEEBF7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2" fontId="0" fillId="9" borderId="17" xfId="0" applyNumberFormat="1" applyFill="1" applyBorder="1" applyAlignment="1">
      <alignment horizontal="center" vertical="center" wrapText="1"/>
    </xf>
    <xf numFmtId="1" fontId="0" fillId="0" borderId="0" xfId="0" applyNumberFormat="1"/>
    <xf numFmtId="0" fontId="4" fillId="10" borderId="11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2" fontId="6" fillId="9" borderId="17" xfId="0" applyNumberFormat="1" applyFont="1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1" fontId="0" fillId="9" borderId="18" xfId="0" applyNumberFormat="1" applyFill="1" applyBorder="1" applyAlignment="1">
      <alignment horizontal="center" vertical="center" wrapText="1"/>
    </xf>
    <xf numFmtId="2" fontId="3" fillId="9" borderId="17" xfId="0" applyNumberFormat="1" applyFont="1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2" fontId="0" fillId="9" borderId="21" xfId="0" applyNumberFormat="1" applyFill="1" applyBorder="1" applyAlignment="1">
      <alignment horizontal="center" vertical="center" wrapText="1"/>
    </xf>
    <xf numFmtId="1" fontId="7" fillId="9" borderId="3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9" borderId="17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 vertical="center" wrapText="1"/>
    </xf>
    <xf numFmtId="2" fontId="0" fillId="12" borderId="4" xfId="0" applyNumberFormat="1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165" fontId="0" fillId="14" borderId="0" xfId="0" applyNumberForma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5" fontId="0" fillId="13" borderId="2" xfId="0" applyNumberFormat="1" applyFill="1" applyBorder="1" applyAlignment="1">
      <alignment horizontal="center" vertical="center" wrapText="1"/>
    </xf>
    <xf numFmtId="2" fontId="0" fillId="8" borderId="2" xfId="0" applyNumberFormat="1" applyFill="1" applyBorder="1" applyAlignment="1">
      <alignment horizontal="center" vertical="center" wrapText="1"/>
    </xf>
    <xf numFmtId="1" fontId="0" fillId="15" borderId="7" xfId="0" applyNumberFormat="1" applyFill="1" applyBorder="1" applyAlignment="1">
      <alignment horizontal="center" vertical="center"/>
    </xf>
    <xf numFmtId="1" fontId="0" fillId="16" borderId="19" xfId="0" applyNumberFormat="1" applyFill="1" applyBorder="1" applyAlignment="1">
      <alignment horizontal="center" vertical="center" wrapText="1"/>
    </xf>
    <xf numFmtId="1" fontId="0" fillId="10" borderId="19" xfId="0" applyNumberFormat="1" applyFill="1" applyBorder="1" applyAlignment="1">
      <alignment horizontal="center" vertical="center" wrapText="1"/>
    </xf>
    <xf numFmtId="1" fontId="0" fillId="6" borderId="8" xfId="0" applyNumberForma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CBB2"/>
      <color rgb="FFC0A072"/>
      <color rgb="FFCEB692"/>
      <color rgb="FFFFFF9B"/>
      <color rgb="FFFFBDDE"/>
      <color rgb="FFFFEBFF"/>
      <color rgb="FFFF97BC"/>
      <color rgb="FFFFCCFF"/>
      <color rgb="FFFDD7D7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144356955380571E-2"/>
                  <c:y val="-0.1763425925925926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1" baseline="0">
                        <a:solidFill>
                          <a:srgbClr val="FF0000"/>
                        </a:solidFill>
                      </a:rPr>
                      <a:t>y = 8,6582x + 202,17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0,9975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targets'!$I$4:$I$7</c:f>
              <c:numCache>
                <c:formatCode>0</c:formatCode>
                <c:ptCount val="4"/>
                <c:pt idx="0">
                  <c:v>300</c:v>
                </c:pt>
                <c:pt idx="1">
                  <c:v>328</c:v>
                </c:pt>
                <c:pt idx="2">
                  <c:v>356.5</c:v>
                </c:pt>
                <c:pt idx="3">
                  <c:v>410.5</c:v>
                </c:pt>
              </c:numCache>
            </c:numRef>
          </c:xVal>
          <c:yVal>
            <c:numRef>
              <c:f>'Sn+Al targets'!$H$4:$H$7</c:f>
              <c:numCache>
                <c:formatCode>0.00</c:formatCode>
                <c:ptCount val="4"/>
                <c:pt idx="0">
                  <c:v>2809.0610536591207</c:v>
                </c:pt>
                <c:pt idx="1">
                  <c:v>3049.2461563973534</c:v>
                </c:pt>
                <c:pt idx="2">
                  <c:v>3258.5439454637035</c:v>
                </c:pt>
                <c:pt idx="3">
                  <c:v>3770.0204534202512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4298032"/>
        <c:axId val="-164296400"/>
      </c:scatterChart>
      <c:valAx>
        <c:axId val="-16429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4296400"/>
        <c:crosses val="autoZero"/>
        <c:crossBetween val="midCat"/>
      </c:valAx>
      <c:valAx>
        <c:axId val="-16429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6429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155575</xdr:colOff>
      <xdr:row>3</xdr:row>
      <xdr:rowOff>50800</xdr:rowOff>
    </xdr:from>
    <xdr:to>
      <xdr:col>19</xdr:col>
      <xdr:colOff>536575</xdr:colOff>
      <xdr:row>13</xdr:row>
      <xdr:rowOff>165100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Normal="100" workbookViewId="0">
      <selection activeCell="I15" sqref="I15"/>
    </sheetView>
  </sheetViews>
  <sheetFormatPr defaultColWidth="8.54296875" defaultRowHeight="14.5" x14ac:dyDescent="0.35"/>
  <cols>
    <col min="1" max="1" width="15.54296875" bestFit="1" customWidth="1"/>
    <col min="5" max="5" width="12.453125" customWidth="1"/>
    <col min="6" max="7" width="10.1796875" bestFit="1" customWidth="1"/>
    <col min="8" max="8" width="14.7265625" customWidth="1"/>
    <col min="10" max="10" width="15.453125" customWidth="1"/>
    <col min="11" max="11" width="8.7265625" bestFit="1" customWidth="1"/>
    <col min="12" max="12" width="8.26953125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8" width="8.453125" customWidth="1"/>
    <col min="19" max="19" width="8.7265625" bestFit="1" customWidth="1"/>
    <col min="20" max="20" width="8.1796875" customWidth="1"/>
    <col min="22" max="22" width="8.1796875" customWidth="1"/>
    <col min="23" max="23" width="8.6328125" customWidth="1"/>
    <col min="24" max="24" width="7.26953125" bestFit="1" customWidth="1"/>
    <col min="25" max="25" width="9.08984375" bestFit="1" customWidth="1"/>
    <col min="26" max="26" width="12" customWidth="1"/>
    <col min="27" max="27" width="8.1796875" customWidth="1"/>
    <col min="28" max="28" width="11.7265625" customWidth="1"/>
    <col min="29" max="29" width="14.5429687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08984375" customWidth="1"/>
    <col min="42" max="42" width="6.36328125" customWidth="1"/>
    <col min="43" max="43" width="8.36328125" customWidth="1"/>
    <col min="44" max="44" width="8.453125" customWidth="1"/>
    <col min="45" max="45" width="7.81640625" bestFit="1" customWidth="1"/>
    <col min="46" max="46" width="6.1796875" bestFit="1" customWidth="1"/>
  </cols>
  <sheetData>
    <row r="1" spans="1:12" ht="15" thickBot="1" x14ac:dyDescent="0.4">
      <c r="A1" s="1" t="s">
        <v>0</v>
      </c>
      <c r="B1" s="2">
        <v>3900</v>
      </c>
      <c r="C1" s="3" t="s">
        <v>1</v>
      </c>
    </row>
    <row r="2" spans="1:12" ht="29.5" thickBot="1" x14ac:dyDescent="0.4">
      <c r="A2" s="56" t="s">
        <v>17</v>
      </c>
      <c r="B2" s="57">
        <v>7.31</v>
      </c>
      <c r="C2" s="58" t="s">
        <v>2</v>
      </c>
      <c r="D2" s="24" t="s">
        <v>24</v>
      </c>
      <c r="E2" s="25">
        <v>2.6989999999999998</v>
      </c>
      <c r="F2" s="26" t="s">
        <v>2</v>
      </c>
    </row>
    <row r="3" spans="1:12" ht="29.5" thickBot="1" x14ac:dyDescent="0.4">
      <c r="D3" s="55" t="s">
        <v>3</v>
      </c>
      <c r="E3" s="41" t="s">
        <v>4</v>
      </c>
      <c r="F3" s="41" t="s">
        <v>5</v>
      </c>
      <c r="G3" s="41" t="s">
        <v>6</v>
      </c>
      <c r="H3" s="41" t="s">
        <v>7</v>
      </c>
      <c r="I3" s="42" t="s">
        <v>8</v>
      </c>
    </row>
    <row r="4" spans="1:12" x14ac:dyDescent="0.35">
      <c r="D4" s="40" t="s">
        <v>26</v>
      </c>
      <c r="E4" s="39">
        <v>6</v>
      </c>
      <c r="F4" s="39">
        <v>12.010999999999999</v>
      </c>
      <c r="G4" s="37">
        <f>((SQRT(1-(1/F4)^2*SIN(RADIANS(165))^2)+1/F4*COS(RADIANS(165)))/(1+1/F4))^2</f>
        <v>0.72027206504080021</v>
      </c>
      <c r="H4" s="38">
        <f>$B$1*G4</f>
        <v>2809.0610536591207</v>
      </c>
      <c r="I4" s="51">
        <v>300</v>
      </c>
      <c r="K4">
        <f t="array" ref="K4:L7">LINEST(H4:H7,I4:I7,TRUE,TRUE)</f>
        <v>8.6581931012936622</v>
      </c>
      <c r="L4">
        <v>202.17305815894224</v>
      </c>
    </row>
    <row r="5" spans="1:12" x14ac:dyDescent="0.35">
      <c r="D5" s="4" t="s">
        <v>9</v>
      </c>
      <c r="E5" s="5">
        <v>8</v>
      </c>
      <c r="F5" s="6">
        <v>15.999000000000001</v>
      </c>
      <c r="G5" s="7">
        <f t="shared" ref="G5:G7" si="0">((SQRT(1-(1/F5)^2*SIN(RADIANS(165))^2)+1/F5*COS(RADIANS(165)))/(1+1/F5))^2</f>
        <v>0.78185798881983415</v>
      </c>
      <c r="H5" s="8">
        <f>$B$1*G5</f>
        <v>3049.2461563973534</v>
      </c>
      <c r="I5" s="52">
        <v>328</v>
      </c>
      <c r="K5">
        <v>0.30510370503877671</v>
      </c>
      <c r="L5">
        <v>107.13295300805585</v>
      </c>
    </row>
    <row r="6" spans="1:12" x14ac:dyDescent="0.35">
      <c r="D6" s="46" t="s">
        <v>21</v>
      </c>
      <c r="E6" s="43">
        <v>13</v>
      </c>
      <c r="F6" s="43">
        <v>26.98</v>
      </c>
      <c r="G6" s="44">
        <f t="shared" si="0"/>
        <v>0.86433057478706143</v>
      </c>
      <c r="H6" s="45">
        <f>G6*H7</f>
        <v>3258.5439454637035</v>
      </c>
      <c r="I6" s="53">
        <v>356.5</v>
      </c>
      <c r="K6">
        <v>0.9975226168754725</v>
      </c>
      <c r="L6">
        <v>24.936978991075577</v>
      </c>
    </row>
    <row r="7" spans="1:12" ht="15" thickBot="1" x14ac:dyDescent="0.4">
      <c r="D7" s="47" t="s">
        <v>18</v>
      </c>
      <c r="E7" s="48">
        <v>50</v>
      </c>
      <c r="F7" s="48">
        <v>116</v>
      </c>
      <c r="G7" s="49">
        <f t="shared" si="0"/>
        <v>0.96667191113339779</v>
      </c>
      <c r="H7" s="50">
        <f>$B$1*G7</f>
        <v>3770.0204534202512</v>
      </c>
      <c r="I7" s="54">
        <v>410.5</v>
      </c>
      <c r="K7">
        <v>805.30347284555558</v>
      </c>
      <c r="L7">
        <v>2</v>
      </c>
    </row>
    <row r="8" spans="1:12" x14ac:dyDescent="0.35">
      <c r="J8" s="15"/>
    </row>
    <row r="9" spans="1:12" ht="15" thickBot="1" x14ac:dyDescent="0.4">
      <c r="J9" s="15"/>
    </row>
    <row r="10" spans="1:12" ht="73" thickBot="1" x14ac:dyDescent="0.4">
      <c r="A10" s="10" t="s">
        <v>11</v>
      </c>
      <c r="B10" s="11" t="s">
        <v>12</v>
      </c>
      <c r="C10" s="10" t="s">
        <v>13</v>
      </c>
      <c r="D10" s="11" t="s">
        <v>14</v>
      </c>
      <c r="E10" s="12" t="s">
        <v>15</v>
      </c>
      <c r="G10" s="18" t="s">
        <v>11</v>
      </c>
      <c r="H10" s="19" t="s">
        <v>12</v>
      </c>
      <c r="I10" s="18" t="s">
        <v>13</v>
      </c>
      <c r="J10" s="19" t="s">
        <v>14</v>
      </c>
      <c r="K10" s="20" t="s">
        <v>15</v>
      </c>
    </row>
    <row r="11" spans="1:12" x14ac:dyDescent="0.35">
      <c r="A11" s="14">
        <v>40.86</v>
      </c>
      <c r="B11" s="23">
        <f>A11*$B$2/10</f>
        <v>29.868659999999998</v>
      </c>
      <c r="C11" s="28">
        <v>41.73</v>
      </c>
      <c r="D11" s="14">
        <f>C11*$B$2/10</f>
        <v>30.504629999999999</v>
      </c>
      <c r="E11" s="27">
        <f>(($G$7/COS(RADIANS(0))*$B$11)+(1/COS(RADIANS(180-165))*$D$11))</f>
        <v>60.453911476416494</v>
      </c>
      <c r="G11" s="35">
        <v>68.31</v>
      </c>
      <c r="H11" s="23">
        <f>G11*$E$2/10</f>
        <v>18.436868999999998</v>
      </c>
      <c r="I11" s="35">
        <v>77.78</v>
      </c>
      <c r="J11" s="14">
        <f>I11*$E$2/10</f>
        <v>20.992821999999997</v>
      </c>
      <c r="K11" s="27">
        <f>(($G$6/COS(RADIANS(0))*H11)+(1/COS(RADIANS(180-165))*J11))</f>
        <v>37.668918156232507</v>
      </c>
    </row>
    <row r="13" spans="1:12" ht="17.25" customHeight="1" thickBot="1" x14ac:dyDescent="0.4"/>
    <row r="14" spans="1:12" ht="44" thickBot="1" x14ac:dyDescent="0.4">
      <c r="A14" s="22"/>
      <c r="B14" s="9" t="s">
        <v>19</v>
      </c>
      <c r="C14" s="10" t="s">
        <v>20</v>
      </c>
      <c r="D14" s="11" t="s">
        <v>10</v>
      </c>
      <c r="E14" s="13" t="s">
        <v>16</v>
      </c>
      <c r="G14" s="16" t="s">
        <v>25</v>
      </c>
      <c r="H14" s="17" t="s">
        <v>22</v>
      </c>
      <c r="I14" s="18" t="s">
        <v>23</v>
      </c>
      <c r="J14" s="19" t="s">
        <v>10</v>
      </c>
      <c r="K14" s="21" t="s">
        <v>16</v>
      </c>
    </row>
    <row r="15" spans="1:12" ht="15" thickBot="1" x14ac:dyDescent="0.4">
      <c r="A15" s="36"/>
      <c r="B15" s="29">
        <v>411</v>
      </c>
      <c r="C15" s="30">
        <v>401</v>
      </c>
      <c r="D15" s="59">
        <f>(B15-C15)*K4</f>
        <v>86.581931012936622</v>
      </c>
      <c r="E15" s="32">
        <f>D15*10^3/$E$11</f>
        <v>1432.197336754841</v>
      </c>
      <c r="G15" s="33"/>
      <c r="H15" s="29">
        <v>357</v>
      </c>
      <c r="I15" s="30">
        <v>352</v>
      </c>
      <c r="J15" s="31">
        <f>(H15-I15)*K4</f>
        <v>43.290965506468311</v>
      </c>
      <c r="K15" s="32">
        <f>J15*10^3/$K$11</f>
        <v>1149.2489730370876</v>
      </c>
    </row>
    <row r="19" spans="14:14" x14ac:dyDescent="0.35">
      <c r="N19" s="3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2024-07-10T21:31:03Z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