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Activations\116Sn(p,g)117Sb_Analysis\CNA\Calibrations\"/>
    </mc:Choice>
  </mc:AlternateContent>
  <bookViews>
    <workbookView xWindow="0" yWindow="0" windowWidth="16380" windowHeight="7040" tabRatio="749" firstSheet="1" activeTab="6"/>
  </bookViews>
  <sheets>
    <sheet name="152Eu" sheetId="1" r:id="rId1"/>
    <sheet name="133Ba" sheetId="2" r:id="rId2"/>
    <sheet name="137Cs" sheetId="3" r:id="rId3"/>
    <sheet name="60Co" sheetId="4" r:id="rId4"/>
    <sheet name="Background" sheetId="5" r:id="rId5"/>
    <sheet name="Energy Calibration" sheetId="6" r:id="rId6"/>
    <sheet name="Resolution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7" l="1"/>
  <c r="J40" i="7"/>
  <c r="K40" i="7" s="1"/>
  <c r="D15" i="7"/>
  <c r="M15" i="7" s="1"/>
  <c r="D14" i="7"/>
  <c r="M14" i="7" s="1"/>
  <c r="L15" i="7"/>
  <c r="L14" i="7"/>
  <c r="K15" i="7"/>
  <c r="N15" i="7" s="1"/>
  <c r="K14" i="7"/>
  <c r="J15" i="7"/>
  <c r="J14" i="7"/>
  <c r="N14" i="7" l="1"/>
  <c r="O14" i="7"/>
  <c r="O15" i="7"/>
  <c r="J24" i="7"/>
  <c r="J23" i="7"/>
  <c r="J22" i="7"/>
  <c r="J21" i="7"/>
  <c r="L24" i="7"/>
  <c r="L23" i="7"/>
  <c r="L22" i="7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K17" i="7"/>
  <c r="J20" i="7"/>
  <c r="J19" i="7"/>
  <c r="J18" i="7"/>
  <c r="J17" i="7"/>
  <c r="J16" i="7"/>
  <c r="K24" i="7"/>
  <c r="K23" i="7"/>
  <c r="K22" i="7"/>
  <c r="K21" i="7"/>
  <c r="K20" i="7"/>
  <c r="K19" i="7"/>
  <c r="K18" i="7"/>
  <c r="K16" i="7"/>
  <c r="K6" i="7"/>
  <c r="K5" i="7"/>
  <c r="K4" i="7"/>
  <c r="K13" i="7"/>
  <c r="K12" i="7"/>
  <c r="K11" i="7"/>
  <c r="K10" i="7"/>
  <c r="K9" i="7"/>
  <c r="K8" i="7"/>
  <c r="K7" i="7"/>
  <c r="L33" i="7"/>
  <c r="L32" i="7"/>
  <c r="L31" i="7"/>
  <c r="L30" i="7"/>
  <c r="L29" i="7"/>
  <c r="L28" i="7"/>
  <c r="L27" i="7"/>
  <c r="L26" i="7"/>
  <c r="J33" i="7"/>
  <c r="K33" i="7" s="1"/>
  <c r="J32" i="7"/>
  <c r="K32" i="7" s="1"/>
  <c r="J31" i="7"/>
  <c r="K31" i="7" s="1"/>
  <c r="J30" i="7"/>
  <c r="K30" i="7" s="1"/>
  <c r="J29" i="7"/>
  <c r="K29" i="7" s="1"/>
  <c r="J28" i="7"/>
  <c r="K28" i="7" s="1"/>
  <c r="J27" i="7"/>
  <c r="K27" i="7" s="1"/>
  <c r="J26" i="7"/>
  <c r="K26" i="7" s="1"/>
  <c r="L34" i="7"/>
  <c r="L39" i="7"/>
  <c r="L38" i="7"/>
  <c r="L37" i="7"/>
  <c r="L36" i="7"/>
  <c r="L35" i="7"/>
  <c r="J34" i="7"/>
  <c r="K34" i="7" s="1"/>
  <c r="J39" i="7"/>
  <c r="K39" i="7" s="1"/>
  <c r="J38" i="7"/>
  <c r="K38" i="7" s="1"/>
  <c r="J37" i="7"/>
  <c r="K37" i="7" s="1"/>
  <c r="J36" i="7"/>
  <c r="K36" i="7" s="1"/>
  <c r="J35" i="7"/>
  <c r="K35" i="7" s="1"/>
  <c r="J4" i="7"/>
  <c r="J5" i="7"/>
  <c r="J6" i="7"/>
  <c r="J7" i="7"/>
  <c r="J8" i="7"/>
  <c r="J9" i="7"/>
  <c r="J10" i="7"/>
  <c r="J11" i="7"/>
  <c r="J12" i="7"/>
  <c r="J13" i="7"/>
  <c r="K41" i="7"/>
  <c r="D24" i="7" l="1"/>
  <c r="M24" i="7" s="1"/>
  <c r="D22" i="7"/>
  <c r="N22" i="7" s="1"/>
  <c r="D21" i="7"/>
  <c r="M21" i="7" s="1"/>
  <c r="F6" i="3"/>
  <c r="F4" i="3"/>
  <c r="O24" i="7" l="1"/>
  <c r="N21" i="7"/>
  <c r="M22" i="7"/>
  <c r="O22" i="7"/>
  <c r="N24" i="7"/>
  <c r="O21" i="7"/>
  <c r="D41" i="7"/>
  <c r="D40" i="7"/>
  <c r="O40" i="7" s="1"/>
  <c r="D39" i="7"/>
  <c r="O39" i="7" s="1"/>
  <c r="D38" i="7"/>
  <c r="O38" i="7" s="1"/>
  <c r="D37" i="7"/>
  <c r="D36" i="7"/>
  <c r="D35" i="7"/>
  <c r="O35" i="7" s="1"/>
  <c r="D34" i="7"/>
  <c r="O34" i="7" s="1"/>
  <c r="D33" i="7"/>
  <c r="O33" i="7" s="1"/>
  <c r="D32" i="7"/>
  <c r="D31" i="7"/>
  <c r="O31" i="7" s="1"/>
  <c r="D30" i="7"/>
  <c r="D29" i="7"/>
  <c r="O29" i="7" s="1"/>
  <c r="D28" i="7"/>
  <c r="D27" i="7"/>
  <c r="O27" i="7" s="1"/>
  <c r="D26" i="7"/>
  <c r="O26" i="7" s="1"/>
  <c r="D23" i="7"/>
  <c r="D20" i="7"/>
  <c r="D19" i="7"/>
  <c r="D18" i="7"/>
  <c r="D17" i="7"/>
  <c r="D16" i="7"/>
  <c r="D13" i="7"/>
  <c r="D12" i="7"/>
  <c r="D11" i="7"/>
  <c r="D10" i="7"/>
  <c r="D9" i="7"/>
  <c r="D8" i="7"/>
  <c r="D7" i="7"/>
  <c r="D6" i="7"/>
  <c r="D5" i="7"/>
  <c r="D4" i="7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G10" i="2"/>
  <c r="G3" i="2"/>
  <c r="G10" i="1"/>
  <c r="G3" i="1"/>
  <c r="N13" i="7" l="1"/>
  <c r="O13" i="7"/>
  <c r="O19" i="7"/>
  <c r="N19" i="7"/>
  <c r="O6" i="7"/>
  <c r="N6" i="7"/>
  <c r="O10" i="7"/>
  <c r="N10" i="7"/>
  <c r="O16" i="7"/>
  <c r="N16" i="7"/>
  <c r="O20" i="7"/>
  <c r="N20" i="7"/>
  <c r="O28" i="7"/>
  <c r="M28" i="7"/>
  <c r="N28" i="7"/>
  <c r="O32" i="7"/>
  <c r="M32" i="7"/>
  <c r="N32" i="7"/>
  <c r="O36" i="7"/>
  <c r="M36" i="7"/>
  <c r="N36" i="7"/>
  <c r="O5" i="7"/>
  <c r="N5" i="7"/>
  <c r="N7" i="7"/>
  <c r="O7" i="7"/>
  <c r="N11" i="7"/>
  <c r="O11" i="7"/>
  <c r="N17" i="7"/>
  <c r="O17" i="7"/>
  <c r="O23" i="7"/>
  <c r="N23" i="7"/>
  <c r="M37" i="7"/>
  <c r="N37" i="7"/>
  <c r="O37" i="7"/>
  <c r="N9" i="7"/>
  <c r="O9" i="7"/>
  <c r="N4" i="7"/>
  <c r="O4" i="7"/>
  <c r="N8" i="7"/>
  <c r="O8" i="7"/>
  <c r="N12" i="7"/>
  <c r="O12" i="7"/>
  <c r="O18" i="7"/>
  <c r="N18" i="7"/>
  <c r="O30" i="7"/>
  <c r="M30" i="7"/>
  <c r="N30" i="7"/>
  <c r="M27" i="7"/>
  <c r="N27" i="7"/>
  <c r="M31" i="7"/>
  <c r="N31" i="7"/>
  <c r="M35" i="7"/>
  <c r="N35" i="7"/>
  <c r="M39" i="7"/>
  <c r="N39" i="7"/>
  <c r="M40" i="7"/>
  <c r="N40" i="7"/>
  <c r="M29" i="7"/>
  <c r="N29" i="7"/>
  <c r="M33" i="7"/>
  <c r="N33" i="7"/>
  <c r="M41" i="7"/>
  <c r="N41" i="7"/>
  <c r="M26" i="7"/>
  <c r="N26" i="7"/>
  <c r="M34" i="7"/>
  <c r="N34" i="7"/>
  <c r="M38" i="7"/>
  <c r="N38" i="7"/>
  <c r="M9" i="7"/>
  <c r="M19" i="7"/>
  <c r="M10" i="7"/>
  <c r="M20" i="7"/>
  <c r="M7" i="7"/>
  <c r="M11" i="7"/>
  <c r="M17" i="7"/>
  <c r="M23" i="7"/>
  <c r="M5" i="7"/>
  <c r="M13" i="7"/>
  <c r="M6" i="7"/>
  <c r="M16" i="7"/>
  <c r="M4" i="7"/>
  <c r="M8" i="7"/>
  <c r="M12" i="7"/>
  <c r="M18" i="7"/>
</calcChain>
</file>

<file path=xl/sharedStrings.xml><?xml version="1.0" encoding="utf-8"?>
<sst xmlns="http://schemas.openxmlformats.org/spreadsheetml/2006/main" count="301" uniqueCount="81">
  <si>
    <t>Energy (keV)</t>
  </si>
  <si>
    <t>intensity (%)</t>
  </si>
  <si>
    <t>shell</t>
  </si>
  <si>
    <t>HPGe Channel</t>
  </si>
  <si>
    <t>SDD Channel</t>
  </si>
  <si>
    <t>Mean Energy (keV)</t>
  </si>
  <si>
    <t>X-rays</t>
  </si>
  <si>
    <t>La2</t>
  </si>
  <si>
    <t>La1</t>
  </si>
  <si>
    <t>Lb1</t>
  </si>
  <si>
    <t>Lb2</t>
  </si>
  <si>
    <t>Lg1</t>
  </si>
  <si>
    <t>Ka2</t>
  </si>
  <si>
    <t>Ka1</t>
  </si>
  <si>
    <t>Kb3</t>
  </si>
  <si>
    <t>Kb1</t>
  </si>
  <si>
    <t>Kb2</t>
  </si>
  <si>
    <t>gammas</t>
  </si>
  <si>
    <t>Channel HPGe</t>
  </si>
  <si>
    <t>L</t>
  </si>
  <si>
    <t>KA2</t>
  </si>
  <si>
    <t>KA1</t>
  </si>
  <si>
    <t>KpB1</t>
  </si>
  <si>
    <t>KB</t>
  </si>
  <si>
    <t>KpB2</t>
  </si>
  <si>
    <t>Parent</t>
  </si>
  <si>
    <t>Ag, In ?</t>
  </si>
  <si>
    <t>In, Te?</t>
  </si>
  <si>
    <t>Eu?</t>
  </si>
  <si>
    <t>Yb, W, Re?</t>
  </si>
  <si>
    <t>Hf, Os, Ir?</t>
  </si>
  <si>
    <t>Pt?</t>
  </si>
  <si>
    <t>Bi</t>
  </si>
  <si>
    <t>Pb</t>
  </si>
  <si>
    <t>Pb, Bi</t>
  </si>
  <si>
    <t>Bi, Th, Po</t>
  </si>
  <si>
    <t>Po, Th, U</t>
  </si>
  <si>
    <t>238U</t>
  </si>
  <si>
    <t>212Pb</t>
  </si>
  <si>
    <t>232Th chain</t>
  </si>
  <si>
    <t>214Pb</t>
  </si>
  <si>
    <t>238U chain</t>
  </si>
  <si>
    <t>207Bi</t>
  </si>
  <si>
    <t>208Tl</t>
  </si>
  <si>
    <t>214Bi</t>
  </si>
  <si>
    <t>212Bi</t>
  </si>
  <si>
    <t>152Eu</t>
  </si>
  <si>
    <t>234mPa</t>
  </si>
  <si>
    <t>Source</t>
  </si>
  <si>
    <t>Line</t>
  </si>
  <si>
    <t>Shell</t>
  </si>
  <si>
    <t>133Ba</t>
  </si>
  <si>
    <t>X-Ray</t>
  </si>
  <si>
    <t>133Cs</t>
  </si>
  <si>
    <t>La1 + La2</t>
  </si>
  <si>
    <t>‘’</t>
  </si>
  <si>
    <t>'’</t>
  </si>
  <si>
    <t>Kb1 + Kb3</t>
  </si>
  <si>
    <t>Gamma</t>
  </si>
  <si>
    <t>-</t>
  </si>
  <si>
    <t>152Sm</t>
  </si>
  <si>
    <t>137Cs</t>
  </si>
  <si>
    <t>60Co</t>
  </si>
  <si>
    <t>Peak nr.</t>
  </si>
  <si>
    <t xml:space="preserve"> Energy (keV) </t>
  </si>
  <si>
    <t>Energy (MeV)</t>
  </si>
  <si>
    <t xml:space="preserve"> ROId </t>
  </si>
  <si>
    <t xml:space="preserve"> ROIu </t>
  </si>
  <si>
    <t xml:space="preserve">Centroid </t>
  </si>
  <si>
    <t xml:space="preserve"> Sigma </t>
  </si>
  <si>
    <t xml:space="preserve"> FWHM </t>
  </si>
  <si>
    <t>FWHM (MeV)</t>
  </si>
  <si>
    <t>1/sqrt(E') (MeV)^-0.5</t>
  </si>
  <si>
    <t>R = FWHM/E</t>
  </si>
  <si>
    <t>HPGe peak fit  parameters calculated using gaussian fit</t>
  </si>
  <si>
    <t>Need to use these values to perform energy calibration</t>
  </si>
  <si>
    <t>dSigma</t>
  </si>
  <si>
    <t>dFWHM (MeV)</t>
  </si>
  <si>
    <t>dR</t>
  </si>
  <si>
    <t>Mean energy</t>
  </si>
  <si>
    <t>Mean energy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</si>
</sst>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0"/>
    <numFmt numFmtId="165" formatCode="0.0000"/>
    <numFmt numFmtId="166" formatCode="_-* #,##0.0000\ _€_-;\-* #,##0.0000\ _€_-;_-* &quot;-&quot;??\ _€_-;_-@_-"/>
    <numFmt numFmtId="167" formatCode="0.00000"/>
    <numFmt numFmtId="168" formatCode="_-* #,##0.00000\ _€_-;\-* #,##0.00000\ _€_-;_-* &quot;-&quot;??\ _€_-;_-@_-"/>
  </numFmts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99CC00"/>
      </patternFill>
    </fill>
    <fill>
      <patternFill patternType="solid">
        <fgColor theme="7" tint="0.39997558519241921"/>
        <bgColor rgb="FF99CC00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4" tint="0.39997558519241921"/>
        <bgColor rgb="FF99CC00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rgb="FFFF9900"/>
      </patternFill>
    </fill>
    <fill>
      <patternFill patternType="solid">
        <fgColor theme="4" tint="0.39997558519241921"/>
        <bgColor rgb="FFFF9900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59999389629810485"/>
        <bgColor rgb="FFFF99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rgb="FFFFFF00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32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7" borderId="13" xfId="0" applyFont="1" applyFill="1" applyBorder="1"/>
    <xf numFmtId="0" fontId="5" fillId="7" borderId="6" xfId="0" applyFont="1" applyFill="1" applyBorder="1"/>
    <xf numFmtId="0" fontId="5" fillId="7" borderId="14" xfId="0" applyFont="1" applyFill="1" applyBorder="1"/>
    <xf numFmtId="0" fontId="5" fillId="4" borderId="13" xfId="0" applyFont="1" applyFill="1" applyBorder="1"/>
    <xf numFmtId="0" fontId="5" fillId="4" borderId="6" xfId="0" applyFont="1" applyFill="1" applyBorder="1"/>
    <xf numFmtId="0" fontId="5" fillId="4" borderId="14" xfId="0" applyFont="1" applyFill="1" applyBorder="1"/>
    <xf numFmtId="0" fontId="5" fillId="4" borderId="0" xfId="0" applyFont="1" applyFill="1"/>
    <xf numFmtId="0" fontId="5" fillId="4" borderId="10" xfId="0" applyFont="1" applyFill="1" applyBorder="1"/>
    <xf numFmtId="0" fontId="5" fillId="0" borderId="0" xfId="0" applyFont="1" applyFill="1"/>
    <xf numFmtId="0" fontId="0" fillId="0" borderId="6" xfId="0" applyBorder="1"/>
    <xf numFmtId="0" fontId="7" fillId="0" borderId="0" xfId="0" applyFont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0" fillId="0" borderId="0" xfId="1" applyNumberFormat="1" applyFont="1" applyBorder="1" applyAlignment="1">
      <alignment horizontal="center" vertical="center" wrapText="1"/>
    </xf>
    <xf numFmtId="166" fontId="0" fillId="0" borderId="0" xfId="1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2" fontId="8" fillId="0" borderId="0" xfId="1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2" fontId="0" fillId="0" borderId="3" xfId="1" applyNumberFormat="1" applyFont="1" applyBorder="1" applyAlignment="1">
      <alignment horizontal="center" vertical="center" wrapText="1"/>
    </xf>
    <xf numFmtId="166" fontId="0" fillId="0" borderId="3" xfId="1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66" fontId="0" fillId="0" borderId="16" xfId="1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 wrapText="1"/>
    </xf>
    <xf numFmtId="166" fontId="0" fillId="0" borderId="18" xfId="1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6" xfId="1" applyNumberFormat="1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8" xfId="1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5" fontId="0" fillId="0" borderId="16" xfId="0" applyNumberFormat="1" applyFill="1" applyBorder="1" applyAlignment="1">
      <alignment horizontal="center" vertical="center" wrapText="1"/>
    </xf>
    <xf numFmtId="165" fontId="0" fillId="0" borderId="18" xfId="0" applyNumberFormat="1" applyFill="1" applyBorder="1" applyAlignment="1">
      <alignment horizontal="center" vertical="center" wrapText="1"/>
    </xf>
    <xf numFmtId="165" fontId="0" fillId="3" borderId="6" xfId="0" applyNumberForma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167" fontId="0" fillId="0" borderId="2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center" vertical="center" wrapText="1"/>
    </xf>
    <xf numFmtId="2" fontId="8" fillId="3" borderId="0" xfId="1" applyNumberFormat="1" applyFont="1" applyFill="1" applyBorder="1" applyAlignment="1">
      <alignment horizontal="center" vertical="center" wrapText="1"/>
    </xf>
    <xf numFmtId="168" fontId="0" fillId="3" borderId="0" xfId="1" applyNumberFormat="1" applyFont="1" applyFill="1" applyBorder="1" applyAlignment="1">
      <alignment horizontal="center" vertical="center"/>
    </xf>
    <xf numFmtId="167" fontId="0" fillId="3" borderId="0" xfId="0" applyNumberFormat="1" applyFill="1" applyBorder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13" borderId="13" xfId="0" applyNumberFormat="1" applyFill="1" applyBorder="1" applyAlignment="1">
      <alignment horizontal="center" vertical="center" wrapText="1"/>
    </xf>
    <xf numFmtId="2" fontId="0" fillId="13" borderId="3" xfId="0" applyNumberFormat="1" applyFill="1" applyBorder="1" applyAlignment="1">
      <alignment horizontal="center" vertical="center" wrapText="1"/>
    </xf>
    <xf numFmtId="0" fontId="0" fillId="13" borderId="4" xfId="0" applyFont="1" applyFill="1" applyBorder="1" applyAlignment="1">
      <alignment horizontal="center" vertical="center" wrapText="1"/>
    </xf>
    <xf numFmtId="1" fontId="4" fillId="13" borderId="5" xfId="0" applyNumberFormat="1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164" fontId="0" fillId="13" borderId="6" xfId="0" applyNumberFormat="1" applyFill="1" applyBorder="1" applyAlignment="1">
      <alignment horizontal="center" vertical="center" wrapText="1"/>
    </xf>
    <xf numFmtId="2" fontId="0" fillId="13" borderId="0" xfId="0" applyNumberFormat="1" applyFill="1" applyBorder="1" applyAlignment="1">
      <alignment horizontal="center" vertical="center" wrapText="1"/>
    </xf>
    <xf numFmtId="0" fontId="0" fillId="13" borderId="7" xfId="0" applyFont="1" applyFill="1" applyBorder="1" applyAlignment="1">
      <alignment horizontal="center" vertical="center" wrapText="1"/>
    </xf>
    <xf numFmtId="1" fontId="4" fillId="13" borderId="8" xfId="0" applyNumberFormat="1" applyFont="1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13" borderId="8" xfId="0" applyFill="1" applyBorder="1"/>
    <xf numFmtId="2" fontId="0" fillId="13" borderId="8" xfId="0" applyNumberFormat="1" applyFill="1" applyBorder="1" applyAlignment="1">
      <alignment horizontal="center" vertical="center"/>
    </xf>
    <xf numFmtId="1" fontId="4" fillId="13" borderId="9" xfId="0" applyNumberFormat="1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2" fontId="0" fillId="13" borderId="9" xfId="0" applyNumberFormat="1" applyFill="1" applyBorder="1" applyAlignment="1">
      <alignment horizontal="center" vertical="center"/>
    </xf>
    <xf numFmtId="2" fontId="0" fillId="17" borderId="13" xfId="0" applyNumberFormat="1" applyFill="1" applyBorder="1" applyAlignment="1">
      <alignment horizontal="center" vertical="center" wrapText="1"/>
    </xf>
    <xf numFmtId="2" fontId="0" fillId="17" borderId="3" xfId="0" applyNumberFormat="1" applyFill="1" applyBorder="1" applyAlignment="1">
      <alignment horizontal="center" vertical="center" wrapText="1"/>
    </xf>
    <xf numFmtId="0" fontId="0" fillId="17" borderId="4" xfId="0" applyFont="1" applyFill="1" applyBorder="1" applyAlignment="1">
      <alignment horizontal="center" vertical="center" wrapText="1"/>
    </xf>
    <xf numFmtId="1" fontId="4" fillId="17" borderId="8" xfId="0" applyNumberFormat="1" applyFont="1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 wrapText="1"/>
    </xf>
    <xf numFmtId="2" fontId="0" fillId="17" borderId="8" xfId="0" applyNumberFormat="1" applyFill="1" applyBorder="1" applyAlignment="1">
      <alignment horizontal="center" vertical="center"/>
    </xf>
    <xf numFmtId="2" fontId="0" fillId="18" borderId="6" xfId="0" applyNumberFormat="1" applyFill="1" applyBorder="1" applyAlignment="1">
      <alignment horizontal="center" vertical="center" wrapText="1"/>
    </xf>
    <xf numFmtId="2" fontId="0" fillId="18" borderId="0" xfId="0" applyNumberFormat="1" applyFill="1" applyBorder="1" applyAlignment="1">
      <alignment horizontal="center" vertical="center" wrapText="1"/>
    </xf>
    <xf numFmtId="0" fontId="0" fillId="17" borderId="7" xfId="0" applyFont="1" applyFill="1" applyBorder="1" applyAlignment="1">
      <alignment horizontal="center" vertical="center" wrapText="1"/>
    </xf>
    <xf numFmtId="2" fontId="0" fillId="17" borderId="8" xfId="0" applyNumberFormat="1" applyFill="1" applyBorder="1" applyAlignment="1">
      <alignment vertical="center"/>
    </xf>
    <xf numFmtId="2" fontId="0" fillId="17" borderId="6" xfId="0" applyNumberFormat="1" applyFill="1" applyBorder="1" applyAlignment="1">
      <alignment horizontal="center" vertical="center" wrapText="1"/>
    </xf>
    <xf numFmtId="2" fontId="0" fillId="17" borderId="0" xfId="0" applyNumberFormat="1" applyFill="1" applyBorder="1" applyAlignment="1">
      <alignment horizontal="center" vertical="center" wrapText="1"/>
    </xf>
    <xf numFmtId="0" fontId="0" fillId="17" borderId="8" xfId="0" applyFill="1" applyBorder="1" applyAlignment="1">
      <alignment horizontal="center" vertical="center"/>
    </xf>
    <xf numFmtId="0" fontId="0" fillId="17" borderId="8" xfId="0" applyFill="1" applyBorder="1"/>
    <xf numFmtId="2" fontId="0" fillId="17" borderId="8" xfId="0" applyNumberFormat="1" applyFill="1" applyBorder="1"/>
    <xf numFmtId="2" fontId="4" fillId="17" borderId="6" xfId="0" applyNumberFormat="1" applyFont="1" applyFill="1" applyBorder="1" applyAlignment="1">
      <alignment horizontal="center" vertical="center" wrapText="1"/>
    </xf>
    <xf numFmtId="2" fontId="4" fillId="17" borderId="0" xfId="0" applyNumberFormat="1" applyFont="1" applyFill="1" applyBorder="1" applyAlignment="1">
      <alignment horizontal="center" vertical="center" wrapText="1"/>
    </xf>
    <xf numFmtId="2" fontId="0" fillId="17" borderId="14" xfId="0" applyNumberFormat="1" applyFill="1" applyBorder="1" applyAlignment="1">
      <alignment horizontal="center" vertical="center" wrapText="1"/>
    </xf>
    <xf numFmtId="2" fontId="0" fillId="17" borderId="1" xfId="0" applyNumberFormat="1" applyFill="1" applyBorder="1" applyAlignment="1">
      <alignment horizontal="center" vertical="center" wrapText="1"/>
    </xf>
    <xf numFmtId="0" fontId="0" fillId="17" borderId="2" xfId="0" applyFont="1" applyFill="1" applyBorder="1" applyAlignment="1">
      <alignment horizontal="center" vertical="center" wrapText="1"/>
    </xf>
    <xf numFmtId="1" fontId="4" fillId="17" borderId="9" xfId="0" applyNumberFormat="1" applyFont="1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 wrapText="1"/>
    </xf>
    <xf numFmtId="0" fontId="0" fillId="17" borderId="9" xfId="0" applyFill="1" applyBorder="1"/>
    <xf numFmtId="0" fontId="9" fillId="12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9" fillId="19" borderId="15" xfId="0" applyFon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 wrapText="1"/>
    </xf>
    <xf numFmtId="2" fontId="0" fillId="7" borderId="3" xfId="0" applyNumberForma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1" fontId="0" fillId="7" borderId="8" xfId="0" applyNumberForma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6" xfId="0" applyNumberForma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2" fontId="0" fillId="7" borderId="14" xfId="0" applyNumberFormat="1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" fontId="0" fillId="7" borderId="9" xfId="0" applyNumberForma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13" borderId="8" xfId="0" applyFill="1" applyBorder="1" applyAlignment="1">
      <alignment vertical="center"/>
    </xf>
    <xf numFmtId="2" fontId="0" fillId="7" borderId="8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13" borderId="9" xfId="0" applyFill="1" applyBorder="1"/>
    <xf numFmtId="2" fontId="0" fillId="7" borderId="4" xfId="0" applyNumberFormat="1" applyFont="1" applyFill="1" applyBorder="1" applyAlignment="1">
      <alignment horizontal="center" vertical="center" wrapText="1"/>
    </xf>
    <xf numFmtId="2" fontId="0" fillId="22" borderId="14" xfId="0" applyNumberFormat="1" applyFill="1" applyBorder="1" applyAlignment="1">
      <alignment horizontal="center" vertical="center" wrapText="1"/>
    </xf>
    <xf numFmtId="2" fontId="0" fillId="22" borderId="1" xfId="0" applyNumberFormat="1" applyFill="1" applyBorder="1" applyAlignment="1">
      <alignment horizontal="center" vertical="center" wrapText="1"/>
    </xf>
    <xf numFmtId="2" fontId="0" fillId="22" borderId="2" xfId="0" applyNumberFormat="1" applyFill="1" applyBorder="1" applyAlignment="1">
      <alignment horizontal="center" vertical="center" wrapText="1"/>
    </xf>
    <xf numFmtId="1" fontId="4" fillId="7" borderId="9" xfId="0" applyNumberFormat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2" fontId="0" fillId="13" borderId="13" xfId="0" applyNumberFormat="1" applyFill="1" applyBorder="1" applyAlignment="1">
      <alignment horizontal="center" vertical="center" wrapText="1"/>
    </xf>
    <xf numFmtId="2" fontId="0" fillId="13" borderId="4" xfId="0" applyNumberFormat="1" applyFont="1" applyFill="1" applyBorder="1" applyAlignment="1">
      <alignment horizontal="center" vertical="center" wrapText="1"/>
    </xf>
    <xf numFmtId="2" fontId="0" fillId="13" borderId="6" xfId="0" applyNumberFormat="1" applyFill="1" applyBorder="1" applyAlignment="1">
      <alignment horizontal="center" vertical="center" wrapText="1"/>
    </xf>
    <xf numFmtId="2" fontId="0" fillId="13" borderId="0" xfId="0" applyNumberFormat="1" applyFill="1" applyAlignment="1">
      <alignment horizontal="center" vertical="center" wrapText="1"/>
    </xf>
    <xf numFmtId="2" fontId="0" fillId="13" borderId="7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13" borderId="5" xfId="0" applyFill="1" applyBorder="1"/>
    <xf numFmtId="0" fontId="0" fillId="7" borderId="8" xfId="0" applyFill="1" applyBorder="1"/>
    <xf numFmtId="0" fontId="0" fillId="7" borderId="9" xfId="0" applyFill="1" applyBorder="1"/>
    <xf numFmtId="2" fontId="0" fillId="7" borderId="13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2" fontId="0" fillId="22" borderId="6" xfId="0" applyNumberFormat="1" applyFill="1" applyBorder="1" applyAlignment="1">
      <alignment horizontal="center" vertical="center"/>
    </xf>
    <xf numFmtId="2" fontId="0" fillId="22" borderId="0" xfId="0" applyNumberFormat="1" applyFill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2" fontId="0" fillId="22" borderId="8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13" borderId="13" xfId="0" applyNumberFormat="1" applyFill="1" applyBorder="1" applyAlignment="1">
      <alignment horizontal="center" vertical="center"/>
    </xf>
    <xf numFmtId="2" fontId="0" fillId="13" borderId="3" xfId="0" applyNumberForma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2" fontId="0" fillId="13" borderId="6" xfId="0" applyNumberForma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2" fontId="0" fillId="13" borderId="14" xfId="0" applyNumberForma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21" borderId="10" xfId="0" applyFont="1" applyFill="1" applyBorder="1" applyAlignment="1">
      <alignment horizontal="center" vertical="center" wrapText="1"/>
    </xf>
    <xf numFmtId="0" fontId="1" fillId="21" borderId="11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2" fontId="0" fillId="5" borderId="5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16" borderId="8" xfId="0" applyNumberFormat="1" applyFill="1" applyBorder="1" applyAlignment="1">
      <alignment horizontal="center" vertical="center"/>
    </xf>
    <xf numFmtId="1" fontId="0" fillId="20" borderId="5" xfId="0" applyNumberFormat="1" applyFill="1" applyBorder="1" applyAlignment="1">
      <alignment horizontal="center" vertical="center"/>
    </xf>
    <xf numFmtId="1" fontId="0" fillId="20" borderId="8" xfId="0" applyNumberFormat="1" applyFill="1" applyBorder="1" applyAlignment="1">
      <alignment horizontal="center" vertical="center"/>
    </xf>
    <xf numFmtId="1" fontId="0" fillId="20" borderId="9" xfId="0" applyNumberFormat="1" applyFill="1" applyBorder="1" applyAlignment="1">
      <alignment horizontal="center" vertical="center"/>
    </xf>
    <xf numFmtId="1" fontId="0" fillId="14" borderId="8" xfId="0" applyNumberFormat="1" applyFill="1" applyBorder="1" applyAlignment="1">
      <alignment horizontal="center" vertical="center"/>
    </xf>
    <xf numFmtId="164" fontId="0" fillId="13" borderId="17" xfId="0" applyNumberFormat="1" applyFill="1" applyBorder="1" applyAlignment="1">
      <alignment horizontal="center" vertical="center" wrapText="1"/>
    </xf>
    <xf numFmtId="2" fontId="0" fillId="13" borderId="16" xfId="0" applyNumberFormat="1" applyFill="1" applyBorder="1" applyAlignment="1">
      <alignment horizontal="center" vertical="center" wrapText="1"/>
    </xf>
    <xf numFmtId="0" fontId="0" fillId="13" borderId="21" xfId="0" applyFont="1" applyFill="1" applyBorder="1" applyAlignment="1">
      <alignment horizontal="center" vertical="center" wrapText="1"/>
    </xf>
    <xf numFmtId="1" fontId="4" fillId="13" borderId="22" xfId="0" applyNumberFormat="1" applyFont="1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 wrapText="1"/>
    </xf>
    <xf numFmtId="164" fontId="0" fillId="13" borderId="19" xfId="0" applyNumberFormat="1" applyFill="1" applyBorder="1" applyAlignment="1">
      <alignment horizontal="center" vertical="center" wrapText="1"/>
    </xf>
    <xf numFmtId="2" fontId="0" fillId="13" borderId="18" xfId="0" applyNumberFormat="1" applyFill="1" applyBorder="1" applyAlignment="1">
      <alignment horizontal="center" vertical="center" wrapText="1"/>
    </xf>
    <xf numFmtId="0" fontId="0" fillId="13" borderId="20" xfId="0" applyFont="1" applyFill="1" applyBorder="1" applyAlignment="1">
      <alignment horizontal="center" vertical="center" wrapText="1"/>
    </xf>
    <xf numFmtId="1" fontId="4" fillId="13" borderId="23" xfId="0" applyNumberFormat="1" applyFont="1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2" fontId="0" fillId="7" borderId="19" xfId="0" applyNumberFormat="1" applyFill="1" applyBorder="1" applyAlignment="1">
      <alignment horizontal="center" vertical="center" wrapText="1"/>
    </xf>
    <xf numFmtId="2" fontId="0" fillId="7" borderId="18" xfId="0" applyNumberFormat="1" applyFill="1" applyBorder="1" applyAlignment="1">
      <alignment horizontal="center" vertical="center" wrapText="1"/>
    </xf>
    <xf numFmtId="0" fontId="0" fillId="7" borderId="20" xfId="0" applyFont="1" applyFill="1" applyBorder="1" applyAlignment="1">
      <alignment horizontal="center" vertical="center" wrapText="1"/>
    </xf>
    <xf numFmtId="1" fontId="0" fillId="7" borderId="23" xfId="0" applyNumberForma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2" fontId="0" fillId="7" borderId="23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 wrapText="1"/>
    </xf>
    <xf numFmtId="2" fontId="0" fillId="7" borderId="16" xfId="0" applyNumberFormat="1" applyFill="1" applyBorder="1" applyAlignment="1">
      <alignment horizontal="center" vertical="center" wrapText="1"/>
    </xf>
    <xf numFmtId="0" fontId="0" fillId="7" borderId="21" xfId="0" applyFont="1" applyFill="1" applyBorder="1" applyAlignment="1">
      <alignment horizontal="center" vertical="center" wrapText="1"/>
    </xf>
    <xf numFmtId="1" fontId="0" fillId="7" borderId="22" xfId="0" applyNumberForma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2" xfId="0" applyFont="1" applyFill="1" applyBorder="1" applyAlignment="1">
      <alignment horizontal="center" vertical="center" wrapText="1"/>
    </xf>
    <xf numFmtId="0" fontId="0" fillId="13" borderId="19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4" borderId="6" xfId="0" applyFill="1" applyBorder="1"/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2" fontId="0" fillId="0" borderId="7" xfId="0" applyNumberForma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167" fontId="0" fillId="0" borderId="7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65" fontId="0" fillId="0" borderId="1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 wrapText="1"/>
    </xf>
    <xf numFmtId="2" fontId="8" fillId="0" borderId="3" xfId="1" applyNumberFormat="1" applyFont="1" applyFill="1" applyBorder="1" applyAlignment="1">
      <alignment horizontal="center" vertical="center" wrapText="1"/>
    </xf>
    <xf numFmtId="168" fontId="0" fillId="0" borderId="3" xfId="1" applyNumberFormat="1" applyFont="1" applyFill="1" applyBorder="1" applyAlignment="1">
      <alignment horizontal="center" vertical="center"/>
    </xf>
    <xf numFmtId="167" fontId="0" fillId="0" borderId="3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167" fontId="0" fillId="0" borderId="4" xfId="0" applyNumberFormat="1" applyFill="1" applyBorder="1" applyAlignment="1">
      <alignment horizontal="center" vertical="center"/>
    </xf>
    <xf numFmtId="2" fontId="8" fillId="0" borderId="0" xfId="1" applyNumberFormat="1" applyFont="1" applyFill="1" applyBorder="1" applyAlignment="1">
      <alignment horizontal="center" vertical="center" wrapText="1"/>
    </xf>
    <xf numFmtId="168" fontId="0" fillId="0" borderId="0" xfId="1" applyNumberFormat="1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165" fontId="0" fillId="0" borderId="19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 wrapText="1"/>
    </xf>
    <xf numFmtId="2" fontId="8" fillId="0" borderId="18" xfId="1" applyNumberFormat="1" applyFont="1" applyFill="1" applyBorder="1" applyAlignment="1">
      <alignment horizontal="center" vertical="center" wrapText="1"/>
    </xf>
    <xf numFmtId="168" fontId="0" fillId="0" borderId="18" xfId="1" applyNumberFormat="1" applyFont="1" applyFill="1" applyBorder="1" applyAlignment="1">
      <alignment horizontal="center" vertical="center"/>
    </xf>
    <xf numFmtId="167" fontId="0" fillId="0" borderId="18" xfId="0" applyNumberForma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167" fontId="0" fillId="0" borderId="20" xfId="0" applyNumberForma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5" fontId="0" fillId="0" borderId="1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 wrapText="1"/>
    </xf>
    <xf numFmtId="2" fontId="8" fillId="0" borderId="1" xfId="1" applyNumberFormat="1" applyFont="1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13" borderId="5" xfId="0" applyNumberFormat="1" applyFill="1" applyBorder="1" applyAlignment="1">
      <alignment horizontal="center" vertical="center"/>
    </xf>
    <xf numFmtId="164" fontId="0" fillId="13" borderId="23" xfId="0" applyNumberFormat="1" applyFill="1" applyBorder="1" applyAlignment="1">
      <alignment horizontal="center" vertical="center"/>
    </xf>
    <xf numFmtId="164" fontId="0" fillId="13" borderId="22" xfId="0" applyNumberFormat="1" applyFill="1" applyBorder="1" applyAlignment="1">
      <alignment horizontal="center" vertical="center"/>
    </xf>
    <xf numFmtId="164" fontId="0" fillId="13" borderId="8" xfId="0" applyNumberFormat="1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26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6" formatCode="_-* #,##0.0000\ _€_-;\-* #,##0.0000\ _€_-;_-* &quot;-&quot;??\ _€_-;_-@_-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0.00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</font>
      <fill>
        <patternFill patternType="solid">
          <fgColor indexed="64"/>
          <bgColor theme="7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rgb="FFBFBFBF"/>
          <bgColor theme="7" tint="0.59999389629810485"/>
        </patternFill>
      </fill>
    </dxf>
    <dxf>
      <border diagonalUp="0" diagonalDown="0">
        <right style="medium">
          <color auto="1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-1">
                <a:solidFill>
                  <a:schemeClr val="tx1"/>
                </a:solidFill>
                <a:latin typeface="Calibri"/>
              </a:rPr>
              <a:t>SDD Calibration</a:t>
            </a:r>
          </a:p>
        </c:rich>
      </c:tx>
      <c:layout>
        <c:manualLayout>
          <c:xMode val="edge"/>
          <c:yMode val="edge"/>
          <c:x val="7.8800426626513598E-2"/>
          <c:y val="3.25912733748887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 Ecalib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22767126170244462"/>
                  <c:y val="-0.1521044984815712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0,0310589x - 0,0041372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0,9999997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</c:spPr>
            </c:trendlineLbl>
          </c:trendline>
          <c:xVal>
            <c:numRef>
              <c:f>('Energy Calibration'!$G$3:$G$5,'Energy Calibration'!$G$7:$G$10,'Energy Calibration'!$G$16:$G$22)</c:f>
              <c:numCache>
                <c:formatCode>General</c:formatCode>
                <c:ptCount val="14"/>
                <c:pt idx="0">
                  <c:v>138.05000000000001</c:v>
                </c:pt>
                <c:pt idx="1">
                  <c:v>149.34</c:v>
                </c:pt>
                <c:pt idx="2">
                  <c:v>158.41999999999999</c:v>
                </c:pt>
                <c:pt idx="3">
                  <c:v>986.01</c:v>
                </c:pt>
                <c:pt idx="4">
                  <c:v>997.27</c:v>
                </c:pt>
                <c:pt idx="5">
                  <c:v>1125.99</c:v>
                </c:pt>
                <c:pt idx="6">
                  <c:v>1152.94</c:v>
                </c:pt>
                <c:pt idx="7">
                  <c:v>181.47</c:v>
                </c:pt>
                <c:pt idx="8">
                  <c:v>200.13</c:v>
                </c:pt>
                <c:pt idx="9">
                  <c:v>212.12</c:v>
                </c:pt>
                <c:pt idx="10">
                  <c:v>231.5</c:v>
                </c:pt>
                <c:pt idx="11">
                  <c:v>1272.7</c:v>
                </c:pt>
                <c:pt idx="12">
                  <c:v>1292.07</c:v>
                </c:pt>
                <c:pt idx="13">
                  <c:v>1461.06</c:v>
                </c:pt>
              </c:numCache>
            </c:numRef>
          </c:xVal>
          <c:yVal>
            <c:numRef>
              <c:f>('Energy Calibration'!$F$3:$F$5,'Energy Calibration'!$F$7:$F$10,'Energy Calibration'!$F$16:$F$22)</c:f>
              <c:numCache>
                <c:formatCode>General</c:formatCode>
                <c:ptCount val="14"/>
                <c:pt idx="0">
                  <c:v>4.2850000000000001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30.625</c:v>
                </c:pt>
                <c:pt idx="4">
                  <c:v>30.972999999999999</c:v>
                </c:pt>
                <c:pt idx="5">
                  <c:v>34.963999999999999</c:v>
                </c:pt>
                <c:pt idx="6">
                  <c:v>35.822000000000003</c:v>
                </c:pt>
                <c:pt idx="7">
                  <c:v>5.633</c:v>
                </c:pt>
                <c:pt idx="8">
                  <c:v>6.2050000000000001</c:v>
                </c:pt>
                <c:pt idx="9">
                  <c:v>6.5869999999999997</c:v>
                </c:pt>
                <c:pt idx="10">
                  <c:v>7.1779999999999999</c:v>
                </c:pt>
                <c:pt idx="11">
                  <c:v>39.521999999999998</c:v>
                </c:pt>
                <c:pt idx="12">
                  <c:v>40.116999999999997</c:v>
                </c:pt>
                <c:pt idx="13">
                  <c:v>45.37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23904"/>
        <c:axId val="627027712"/>
      </c:scatterChart>
      <c:valAx>
        <c:axId val="6270239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627027712"/>
        <c:crosses val="autoZero"/>
        <c:crossBetween val="midCat"/>
      </c:valAx>
      <c:valAx>
        <c:axId val="6270277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296881862099301E-2"/>
              <c:y val="0.286910062333036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6270239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sz="1600" b="1" strike="noStrike" spc="-1">
                <a:solidFill>
                  <a:srgbClr val="595959"/>
                </a:solidFill>
                <a:latin typeface="Calibri"/>
              </a:rPr>
              <a:t>HPGe Calibration</a:t>
            </a:r>
          </a:p>
        </c:rich>
      </c:tx>
      <c:layout>
        <c:manualLayout>
          <c:xMode val="edge"/>
          <c:yMode val="edge"/>
          <c:x val="7.8704563750077394E-2"/>
          <c:y val="3.2592900145318703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 Ecalib</c:v>
          </c:tx>
          <c:spPr>
            <a:ln w="2556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134721126266559E-2"/>
                  <c:y val="-0.175871275225942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0,32252559x - 0,45562629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0,99999998</a:t>
                    </a:r>
                    <a:endParaRPr lang="en-US"/>
                  </a:p>
                </c:rich>
              </c:tx>
              <c:numFmt formatCode="#,##0.00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('Energy Calibration'!$H$11:$H$15,'Energy Calibration'!$H$24:$H$32,'Energy Calibration'!$H$34:$H$36)</c:f>
              <c:numCache>
                <c:formatCode>0.00</c:formatCode>
                <c:ptCount val="17"/>
                <c:pt idx="0">
                  <c:v>252.75</c:v>
                </c:pt>
                <c:pt idx="1">
                  <c:v>858.41</c:v>
                </c:pt>
                <c:pt idx="2">
                  <c:v>940.36</c:v>
                </c:pt>
                <c:pt idx="3">
                  <c:v>1105.28</c:v>
                </c:pt>
                <c:pt idx="4">
                  <c:v>1191.52</c:v>
                </c:pt>
                <c:pt idx="5">
                  <c:v>379.09</c:v>
                </c:pt>
                <c:pt idx="6">
                  <c:v>760.15</c:v>
                </c:pt>
                <c:pt idx="7">
                  <c:v>1068.82</c:v>
                </c:pt>
                <c:pt idx="8">
                  <c:v>1276.1600000000001</c:v>
                </c:pt>
                <c:pt idx="9">
                  <c:v>1377.88</c:v>
                </c:pt>
                <c:pt idx="10">
                  <c:v>2416.1799999999998</c:v>
                </c:pt>
                <c:pt idx="11">
                  <c:v>2690.65</c:v>
                </c:pt>
                <c:pt idx="12">
                  <c:v>2990.47</c:v>
                </c:pt>
                <c:pt idx="13">
                  <c:v>3368.43</c:v>
                </c:pt>
                <c:pt idx="14">
                  <c:v>3449.51</c:v>
                </c:pt>
                <c:pt idx="15" formatCode="General">
                  <c:v>2052.5</c:v>
                </c:pt>
                <c:pt idx="16" formatCode="General">
                  <c:v>3639.15</c:v>
                </c:pt>
              </c:numCache>
            </c:numRef>
          </c:xVal>
          <c:yVal>
            <c:numRef>
              <c:f>('Energy Calibration'!$F$11:$F$15,'Energy Calibration'!$F$24:$F$32,'Energy Calibration'!$F$34:$F$36)</c:f>
              <c:numCache>
                <c:formatCode>General</c:formatCode>
                <c:ptCount val="17"/>
                <c:pt idx="0">
                  <c:v>81</c:v>
                </c:pt>
                <c:pt idx="1">
                  <c:v>276.39999999999998</c:v>
                </c:pt>
                <c:pt idx="2">
                  <c:v>302.85000000000002</c:v>
                </c:pt>
                <c:pt idx="3">
                  <c:v>356.01</c:v>
                </c:pt>
                <c:pt idx="4">
                  <c:v>383.85</c:v>
                </c:pt>
                <c:pt idx="5">
                  <c:v>121.78</c:v>
                </c:pt>
                <c:pt idx="6">
                  <c:v>244.7</c:v>
                </c:pt>
                <c:pt idx="7">
                  <c:v>344.28</c:v>
                </c:pt>
                <c:pt idx="8">
                  <c:v>411.12</c:v>
                </c:pt>
                <c:pt idx="9">
                  <c:v>443.96</c:v>
                </c:pt>
                <c:pt idx="10">
                  <c:v>778.9</c:v>
                </c:pt>
                <c:pt idx="11">
                  <c:v>867.38</c:v>
                </c:pt>
                <c:pt idx="12">
                  <c:v>964.06</c:v>
                </c:pt>
                <c:pt idx="13">
                  <c:v>1085.8399999999999</c:v>
                </c:pt>
                <c:pt idx="14">
                  <c:v>1112.08</c:v>
                </c:pt>
                <c:pt idx="15">
                  <c:v>661.66</c:v>
                </c:pt>
                <c:pt idx="16">
                  <c:v>1173.23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22816"/>
        <c:axId val="627030432"/>
      </c:scatterChart>
      <c:valAx>
        <c:axId val="627022816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PT" sz="16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PT" sz="16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627030432"/>
        <c:crosses val="autoZero"/>
        <c:crossBetween val="midCat"/>
      </c:valAx>
      <c:valAx>
        <c:axId val="627030432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PT" sz="14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322744442380301E-2"/>
              <c:y val="0.28690056051484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PT" sz="14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6270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PT" sz="1400" b="1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pt-PT" sz="1400" b="1" strike="noStrike" spc="-1">
                <a:solidFill>
                  <a:srgbClr val="595959"/>
                </a:solidFill>
                <a:latin typeface="Calibri"/>
              </a:rPr>
              <a:t>HPGe Resolution</a:t>
            </a:r>
          </a:p>
        </c:rich>
      </c:tx>
      <c:layout>
        <c:manualLayout>
          <c:xMode val="edge"/>
          <c:yMode val="edge"/>
          <c:x val="0.14828382175832999"/>
          <c:y val="3.2298265655831299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PT" sz="1400" b="1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091429550742188E-2"/>
                  <c:y val="-0.271711218378951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0,000583x</a:t>
                    </a:r>
                    <a:r>
                      <a:rPr lang="en-US" sz="16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 - 0,000427x + 0,000702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0,977218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Resolution!$O$4:$O$24</c:f>
                <c:numCache>
                  <c:formatCode>General</c:formatCode>
                  <c:ptCount val="21"/>
                  <c:pt idx="0">
                    <c:v>6.2370484845623259E-5</c:v>
                  </c:pt>
                  <c:pt idx="1">
                    <c:v>1.241598307233347E-4</c:v>
                  </c:pt>
                  <c:pt idx="2">
                    <c:v>4.4123838994423148E-5</c:v>
                  </c:pt>
                  <c:pt idx="3">
                    <c:v>2.7712630051444833E-4</c:v>
                  </c:pt>
                  <c:pt idx="4">
                    <c:v>1.8819320229187313E-4</c:v>
                  </c:pt>
                  <c:pt idx="5">
                    <c:v>6.8260808205803064E-5</c:v>
                  </c:pt>
                  <c:pt idx="6">
                    <c:v>1.6637929770746385E-4</c:v>
                  </c:pt>
                  <c:pt idx="7">
                    <c:v>7.090772234145178E-5</c:v>
                  </c:pt>
                  <c:pt idx="8">
                    <c:v>7.694527194568261E-5</c:v>
                  </c:pt>
                  <c:pt idx="9">
                    <c:v>6.829974142597654E-5</c:v>
                  </c:pt>
                  <c:pt idx="10">
                    <c:v>7.3981925108766212E-4</c:v>
                  </c:pt>
                  <c:pt idx="11">
                    <c:v>1.7378967268047135E-3</c:v>
                  </c:pt>
                  <c:pt idx="12">
                    <c:v>3.7508531577777778E-4</c:v>
                  </c:pt>
                  <c:pt idx="13">
                    <c:v>1.0992008168596239E-4</c:v>
                  </c:pt>
                  <c:pt idx="14">
                    <c:v>5.0159997652303121E-5</c:v>
                  </c:pt>
                  <c:pt idx="15">
                    <c:v>2.1335012062863405E-5</c:v>
                  </c:pt>
                  <c:pt idx="16">
                    <c:v>3.9575238475967177E-5</c:v>
                  </c:pt>
                  <c:pt idx="17">
                    <c:v>1.1845575296159747E-3</c:v>
                  </c:pt>
                  <c:pt idx="18">
                    <c:v>3.5152473424343153E-3</c:v>
                  </c:pt>
                  <c:pt idx="19">
                    <c:v>2.2958853926487927E-5</c:v>
                  </c:pt>
                  <c:pt idx="20">
                    <c:v>3.8844924878111139E-5</c:v>
                  </c:pt>
                </c:numCache>
              </c:numRef>
            </c:plus>
            <c:minus>
              <c:numRef>
                <c:f>Resolution!$O$4:$O$24</c:f>
                <c:numCache>
                  <c:formatCode>General</c:formatCode>
                  <c:ptCount val="21"/>
                  <c:pt idx="0">
                    <c:v>6.2370484845623259E-5</c:v>
                  </c:pt>
                  <c:pt idx="1">
                    <c:v>1.241598307233347E-4</c:v>
                  </c:pt>
                  <c:pt idx="2">
                    <c:v>4.4123838994423148E-5</c:v>
                  </c:pt>
                  <c:pt idx="3">
                    <c:v>2.7712630051444833E-4</c:v>
                  </c:pt>
                  <c:pt idx="4">
                    <c:v>1.8819320229187313E-4</c:v>
                  </c:pt>
                  <c:pt idx="5">
                    <c:v>6.8260808205803064E-5</c:v>
                  </c:pt>
                  <c:pt idx="6">
                    <c:v>1.6637929770746385E-4</c:v>
                  </c:pt>
                  <c:pt idx="7">
                    <c:v>7.090772234145178E-5</c:v>
                  </c:pt>
                  <c:pt idx="8">
                    <c:v>7.694527194568261E-5</c:v>
                  </c:pt>
                  <c:pt idx="9">
                    <c:v>6.829974142597654E-5</c:v>
                  </c:pt>
                  <c:pt idx="10">
                    <c:v>7.3981925108766212E-4</c:v>
                  </c:pt>
                  <c:pt idx="11">
                    <c:v>1.7378967268047135E-3</c:v>
                  </c:pt>
                  <c:pt idx="12">
                    <c:v>3.7508531577777778E-4</c:v>
                  </c:pt>
                  <c:pt idx="13">
                    <c:v>1.0992008168596239E-4</c:v>
                  </c:pt>
                  <c:pt idx="14">
                    <c:v>5.0159997652303121E-5</c:v>
                  </c:pt>
                  <c:pt idx="15">
                    <c:v>2.1335012062863405E-5</c:v>
                  </c:pt>
                  <c:pt idx="16">
                    <c:v>3.9575238475967177E-5</c:v>
                  </c:pt>
                  <c:pt idx="17">
                    <c:v>1.1845575296159747E-3</c:v>
                  </c:pt>
                  <c:pt idx="18">
                    <c:v>3.5152473424343153E-3</c:v>
                  </c:pt>
                  <c:pt idx="19">
                    <c:v>2.2958853926487927E-5</c:v>
                  </c:pt>
                  <c:pt idx="20">
                    <c:v>3.8844924878111139E-5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xVal>
            <c:numRef>
              <c:f>Resolution!$M$4:$M$24</c:f>
              <c:numCache>
                <c:formatCode>0.00</c:formatCode>
                <c:ptCount val="21"/>
                <c:pt idx="0">
                  <c:v>2.8655765539760623</c:v>
                </c:pt>
                <c:pt idx="1">
                  <c:v>2.0215431476962218</c:v>
                </c:pt>
                <c:pt idx="2">
                  <c:v>1.7042923823948775</c:v>
                </c:pt>
                <c:pt idx="3">
                  <c:v>1.5596088741847689</c:v>
                </c:pt>
                <c:pt idx="4">
                  <c:v>1.5008181689138744</c:v>
                </c:pt>
                <c:pt idx="5">
                  <c:v>1.133076280073078</c:v>
                </c:pt>
                <c:pt idx="6">
                  <c:v>1.0737305205408159</c:v>
                </c:pt>
                <c:pt idx="7">
                  <c:v>1.0184693600469881</c:v>
                </c:pt>
                <c:pt idx="8">
                  <c:v>0.95965931232224844</c:v>
                </c:pt>
                <c:pt idx="9">
                  <c:v>0.94826994244749252</c:v>
                </c:pt>
                <c:pt idx="10">
                  <c:v>5.6980288229818976</c:v>
                </c:pt>
                <c:pt idx="11">
                  <c:v>5.3479759334779091</c:v>
                </c:pt>
                <c:pt idx="12">
                  <c:v>3.5136418446315325</c:v>
                </c:pt>
                <c:pt idx="13">
                  <c:v>1.9020896422713336</c:v>
                </c:pt>
                <c:pt idx="14">
                  <c:v>1.8171308893357248</c:v>
                </c:pt>
                <c:pt idx="15">
                  <c:v>1.6759802690015555</c:v>
                </c:pt>
                <c:pt idx="16">
                  <c:v>1.6140583374805302</c:v>
                </c:pt>
                <c:pt idx="17">
                  <c:v>5.584901677582395</c:v>
                </c:pt>
                <c:pt idx="18">
                  <c:v>5.2176619590881597</c:v>
                </c:pt>
                <c:pt idx="19">
                  <c:v>1.2293698549682632</c:v>
                </c:pt>
                <c:pt idx="20">
                  <c:v>0.92323864057627025</c:v>
                </c:pt>
              </c:numCache>
            </c:numRef>
          </c:xVal>
          <c:yVal>
            <c:numRef>
              <c:f>Resolution!$N$4:$N$24</c:f>
              <c:numCache>
                <c:formatCode>0\.0000</c:formatCode>
                <c:ptCount val="21"/>
                <c:pt idx="0">
                  <c:v>3.7339875184759404E-3</c:v>
                </c:pt>
                <c:pt idx="1">
                  <c:v>2.1614221495709031E-3</c:v>
                </c:pt>
                <c:pt idx="2">
                  <c:v>1.6299233182293484E-3</c:v>
                </c:pt>
                <c:pt idx="3">
                  <c:v>1.7336179217746646E-3</c:v>
                </c:pt>
                <c:pt idx="4">
                  <c:v>1.5400036039282822E-3</c:v>
                </c:pt>
                <c:pt idx="5">
                  <c:v>1.0185518038259083E-3</c:v>
                </c:pt>
                <c:pt idx="6">
                  <c:v>1.0894014157577993E-3</c:v>
                </c:pt>
                <c:pt idx="7">
                  <c:v>8.8648528099910789E-4</c:v>
                </c:pt>
                <c:pt idx="8">
                  <c:v>8.4349443748618581E-4</c:v>
                </c:pt>
                <c:pt idx="9">
                  <c:v>8.2069185670095683E-4</c:v>
                </c:pt>
                <c:pt idx="10">
                  <c:v>1.5496753246753247E-2</c:v>
                </c:pt>
                <c:pt idx="11">
                  <c:v>1.5864889600732179E-2</c:v>
                </c:pt>
                <c:pt idx="12">
                  <c:v>5.6935185185185179E-3</c:v>
                </c:pt>
                <c:pt idx="13">
                  <c:v>1.9018632416787265E-3</c:v>
                </c:pt>
                <c:pt idx="14">
                  <c:v>1.7464091134224864E-3</c:v>
                </c:pt>
                <c:pt idx="15">
                  <c:v>1.5762197691076094E-3</c:v>
                </c:pt>
                <c:pt idx="16">
                  <c:v>1.5123094958968348E-3</c:v>
                </c:pt>
                <c:pt idx="17">
                  <c:v>1.5289890331998351E-2</c:v>
                </c:pt>
                <c:pt idx="18">
                  <c:v>1.7471680237828833E-2</c:v>
                </c:pt>
                <c:pt idx="19">
                  <c:v>1.0381842638212981E-3</c:v>
                </c:pt>
                <c:pt idx="20">
                  <c:v>7.9442976474599389E-4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28256"/>
        <c:axId val="627028800"/>
      </c:scatterChart>
      <c:valAx>
        <c:axId val="627028256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PT" sz="16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PT" sz="16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627028800"/>
        <c:crosses val="autoZero"/>
        <c:crossBetween val="midCat"/>
      </c:valAx>
      <c:valAx>
        <c:axId val="627028800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PT" sz="14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PT" sz="14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6270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1" strike="noStrike" spc="-1">
                <a:solidFill>
                  <a:srgbClr val="595959"/>
                </a:solidFill>
                <a:latin typeface="Calibri"/>
              </a:rPr>
              <a:t>SDD Resolution</a:t>
            </a:r>
          </a:p>
        </c:rich>
      </c:tx>
      <c:layout>
        <c:manualLayout>
          <c:xMode val="edge"/>
          <c:yMode val="edge"/>
          <c:x val="0.143672121303108"/>
          <c:y val="2.4923583352927301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trendlineType val="poly"/>
            <c:order val="6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Resolution!$O$26:$O$40</c:f>
                <c:numCache>
                  <c:formatCode>General</c:formatCode>
                  <c:ptCount val="15"/>
                  <c:pt idx="0">
                    <c:v>6.827884200700118E-4</c:v>
                  </c:pt>
                  <c:pt idx="1">
                    <c:v>1.5835399328859062E-3</c:v>
                  </c:pt>
                  <c:pt idx="2">
                    <c:v>3.852788587925446E-3</c:v>
                  </c:pt>
                  <c:pt idx="3">
                    <c:v>1.6623570340909089E-3</c:v>
                  </c:pt>
                  <c:pt idx="4">
                    <c:v>2.3883660244897964E-5</c:v>
                  </c:pt>
                  <c:pt idx="5">
                    <c:v>5.4315220304781574E-4</c:v>
                  </c:pt>
                  <c:pt idx="6">
                    <c:v>2.0919720140716168E-5</c:v>
                  </c:pt>
                  <c:pt idx="7">
                    <c:v>2.0418655993523536E-5</c:v>
                  </c:pt>
                  <c:pt idx="8">
                    <c:v>5.1939435114503824E-4</c:v>
                  </c:pt>
                  <c:pt idx="9">
                    <c:v>1.1787866156325543E-3</c:v>
                  </c:pt>
                  <c:pt idx="10">
                    <c:v>3.2202331493851525E-3</c:v>
                  </c:pt>
                  <c:pt idx="11">
                    <c:v>1.8341972290331569E-3</c:v>
                  </c:pt>
                  <c:pt idx="12">
                    <c:v>4.2566300250493388E-4</c:v>
                  </c:pt>
                  <c:pt idx="13">
                    <c:v>2.3702376137298405E-4</c:v>
                  </c:pt>
                  <c:pt idx="14">
                    <c:v>6.1262088626845936E-4</c:v>
                  </c:pt>
                </c:numCache>
              </c:numRef>
            </c:plus>
            <c:minus>
              <c:numRef>
                <c:f>Resolution!$O$26:$O$40</c:f>
                <c:numCache>
                  <c:formatCode>General</c:formatCode>
                  <c:ptCount val="15"/>
                  <c:pt idx="0">
                    <c:v>6.827884200700118E-4</c:v>
                  </c:pt>
                  <c:pt idx="1">
                    <c:v>1.5835399328859062E-3</c:v>
                  </c:pt>
                  <c:pt idx="2">
                    <c:v>3.852788587925446E-3</c:v>
                  </c:pt>
                  <c:pt idx="3">
                    <c:v>1.6623570340909089E-3</c:v>
                  </c:pt>
                  <c:pt idx="4">
                    <c:v>2.3883660244897964E-5</c:v>
                  </c:pt>
                  <c:pt idx="5">
                    <c:v>5.4315220304781574E-4</c:v>
                  </c:pt>
                  <c:pt idx="6">
                    <c:v>2.0919720140716168E-5</c:v>
                  </c:pt>
                  <c:pt idx="7">
                    <c:v>2.0418655993523536E-5</c:v>
                  </c:pt>
                  <c:pt idx="8">
                    <c:v>5.1939435114503824E-4</c:v>
                  </c:pt>
                  <c:pt idx="9">
                    <c:v>1.1787866156325543E-3</c:v>
                  </c:pt>
                  <c:pt idx="10">
                    <c:v>3.2202331493851525E-3</c:v>
                  </c:pt>
                  <c:pt idx="11">
                    <c:v>1.8341972290331569E-3</c:v>
                  </c:pt>
                  <c:pt idx="12">
                    <c:v>4.2566300250493388E-4</c:v>
                  </c:pt>
                  <c:pt idx="13">
                    <c:v>2.3702376137298405E-4</c:v>
                  </c:pt>
                  <c:pt idx="14">
                    <c:v>6.1262088626845936E-4</c:v>
                  </c:pt>
                </c:numCache>
              </c:numRef>
            </c:minus>
          </c:errBars>
          <c:xVal>
            <c:numRef>
              <c:f>Resolution!$M$26:$M$40</c:f>
              <c:numCache>
                <c:formatCode>0.00</c:formatCode>
                <c:ptCount val="15"/>
                <c:pt idx="0">
                  <c:v>15.276525413351823</c:v>
                </c:pt>
                <c:pt idx="1">
                  <c:v>14.713839651479711</c:v>
                </c:pt>
                <c:pt idx="2">
                  <c:v>14.233523557739298</c:v>
                </c:pt>
                <c:pt idx="3">
                  <c:v>13.762047064079507</c:v>
                </c:pt>
                <c:pt idx="4">
                  <c:v>5.7142857142857144</c:v>
                </c:pt>
                <c:pt idx="5">
                  <c:v>5.6820933415026795</c:v>
                </c:pt>
                <c:pt idx="6">
                  <c:v>5.3479759334779091</c:v>
                </c:pt>
                <c:pt idx="7">
                  <c:v>5.2835410407526107</c:v>
                </c:pt>
                <c:pt idx="8">
                  <c:v>13.323861953460529</c:v>
                </c:pt>
                <c:pt idx="9">
                  <c:v>12.694894822438663</c:v>
                </c:pt>
                <c:pt idx="10">
                  <c:v>12.321289682673649</c:v>
                </c:pt>
                <c:pt idx="11">
                  <c:v>11.803159420437522</c:v>
                </c:pt>
                <c:pt idx="12">
                  <c:v>5.0301454492615498</c:v>
                </c:pt>
                <c:pt idx="13">
                  <c:v>4.992703502794809</c:v>
                </c:pt>
                <c:pt idx="14">
                  <c:v>4.6947839410382493</c:v>
                </c:pt>
              </c:numCache>
            </c:numRef>
          </c:xVal>
          <c:yVal>
            <c:numRef>
              <c:f>Resolution!$N$26:$N$40</c:f>
              <c:numCache>
                <c:formatCode>0.0000</c:formatCode>
                <c:ptCount val="15"/>
                <c:pt idx="0">
                  <c:v>3.0384084693115522E-2</c:v>
                </c:pt>
                <c:pt idx="1">
                  <c:v>3.3729400570469796E-2</c:v>
                </c:pt>
                <c:pt idx="2">
                  <c:v>3.6601491585291739E-2</c:v>
                </c:pt>
                <c:pt idx="3">
                  <c:v>2.9506837355113634E-2</c:v>
                </c:pt>
                <c:pt idx="4">
                  <c:v>6.2575189841632666E-3</c:v>
                </c:pt>
                <c:pt idx="5">
                  <c:v>1.0201815292028541E-2</c:v>
                </c:pt>
                <c:pt idx="6">
                  <c:v>8.07501197431644E-3</c:v>
                </c:pt>
                <c:pt idx="7">
                  <c:v>9.8622108448718684E-3</c:v>
                </c:pt>
                <c:pt idx="8">
                  <c:v>2.4411534503816792E-2</c:v>
                </c:pt>
                <c:pt idx="9">
                  <c:v>2.6994213497985496E-2</c:v>
                </c:pt>
                <c:pt idx="10">
                  <c:v>3.2424416538636709E-2</c:v>
                </c:pt>
                <c:pt idx="11">
                  <c:v>2.5780661052521591E-2</c:v>
                </c:pt>
                <c:pt idx="12">
                  <c:v>9.4756285775011388E-3</c:v>
                </c:pt>
                <c:pt idx="13">
                  <c:v>9.0616007232594675E-3</c:v>
                </c:pt>
                <c:pt idx="14">
                  <c:v>9.6245965553228997E-3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23360"/>
        <c:axId val="627030976"/>
      </c:scatterChart>
      <c:valAx>
        <c:axId val="6270233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8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800" b="1" strike="noStrike" spc="-1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627030976"/>
        <c:crosses val="autoZero"/>
        <c:crossBetween val="midCat"/>
      </c:valAx>
      <c:valAx>
        <c:axId val="627030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8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800" b="1" strike="noStrike" spc="-1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6270233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345960</xdr:colOff>
      <xdr:row>1</xdr:row>
      <xdr:rowOff>320760</xdr:rowOff>
    </xdr:from>
    <xdr:to>
      <xdr:col>18</xdr:col>
      <xdr:colOff>2205</xdr:colOff>
      <xdr:row>17</xdr:row>
      <xdr:rowOff>153390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355680</xdr:colOff>
      <xdr:row>18</xdr:row>
      <xdr:rowOff>139680</xdr:rowOff>
    </xdr:from>
    <xdr:to>
      <xdr:col>18</xdr:col>
      <xdr:colOff>2520</xdr:colOff>
      <xdr:row>34</xdr:row>
      <xdr:rowOff>169035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46148</xdr:colOff>
      <xdr:row>3</xdr:row>
      <xdr:rowOff>18499</xdr:rowOff>
    </xdr:from>
    <xdr:to>
      <xdr:col>26</xdr:col>
      <xdr:colOff>254768</xdr:colOff>
      <xdr:row>21</xdr:row>
      <xdr:rowOff>16523</xdr:rowOff>
    </xdr:to>
    <xdr:graphicFrame macro="">
      <xdr:nvGraphicFramePr>
        <xdr:cNvPr id="4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2661</xdr:colOff>
      <xdr:row>24</xdr:row>
      <xdr:rowOff>193193</xdr:rowOff>
    </xdr:from>
    <xdr:to>
      <xdr:col>26</xdr:col>
      <xdr:colOff>231081</xdr:colOff>
      <xdr:row>42</xdr:row>
      <xdr:rowOff>58298</xdr:rowOff>
    </xdr:to>
    <xdr:graphicFrame macro="">
      <xdr:nvGraphicFramePr>
        <xdr:cNvPr id="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2:F203" totalsRowShown="0" headerRowDxfId="25" headerRowBorderDxfId="24">
  <autoFilter ref="B2:F20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Energy (keV)" dataDxfId="23"/>
    <tableColumn id="2" name="intensity (%)"/>
    <tableColumn id="3" name="shell"/>
    <tableColumn id="4" name="HPGe Channel"/>
    <tableColumn id="5" name="SDD Channel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I36" totalsRowShown="0" headerRowDxfId="21" tableBorderDxfId="20">
  <autoFilter ref="B2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ource"/>
    <tableColumn id="2" name="Line"/>
    <tableColumn id="3" name="Parent"/>
    <tableColumn id="4" name="Shell" dataDxfId="19"/>
    <tableColumn id="5" name="Energy (keV)" dataDxfId="18"/>
    <tableColumn id="7" name="SDD Channel" dataDxfId="17"/>
    <tableColumn id="10" name="HPGe Channel"/>
    <tableColumn id="11" name="Mean energy (keV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3:O41" totalsRowShown="0" headerRowDxfId="16" dataDxfId="14" headerRowBorderDxfId="15">
  <autoFilter ref="B3:O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Peak nr." dataDxfId="13"/>
    <tableColumn id="2" name=" Energy (keV) " dataDxfId="12"/>
    <tableColumn id="3" name="Energy (MeV)" dataDxfId="11"/>
    <tableColumn id="4" name=" ROId " dataDxfId="10"/>
    <tableColumn id="5" name=" ROIu " dataDxfId="9"/>
    <tableColumn id="6" name="Centroid " dataDxfId="8"/>
    <tableColumn id="7" name=" Sigma " dataDxfId="7"/>
    <tableColumn id="8" name="dSigma" dataDxfId="6"/>
    <tableColumn id="9" name=" FWHM " dataDxfId="5" dataCellStyle="Vírgula"/>
    <tableColumn id="10" name="FWHM (MeV)" dataDxfId="4" dataCellStyle="Vírgula"/>
    <tableColumn id="11" name="dFWHM (MeV)" dataDxfId="3"/>
    <tableColumn id="13" name="1/sqrt(E') (MeV)^-0.5" dataDxfId="2"/>
    <tableColumn id="14" name="R = FWHM/E" dataDxfId="1">
      <calculatedColumnFormula>K4/D4</calculatedColumnFormula>
    </tableColumn>
    <tableColumn id="15" name="d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zoomScaleNormal="100" workbookViewId="0">
      <selection activeCell="E8" sqref="E8"/>
    </sheetView>
  </sheetViews>
  <sheetFormatPr defaultColWidth="8.54296875" defaultRowHeight="14.5" x14ac:dyDescent="0.35"/>
  <cols>
    <col min="2" max="2" width="7.7265625" customWidth="1"/>
    <col min="3" max="3" width="9.54296875" customWidth="1"/>
    <col min="4" max="4" width="5.453125" customWidth="1"/>
    <col min="5" max="5" width="8.81640625" style="1" customWidth="1"/>
    <col min="6" max="6" width="8.81640625" customWidth="1"/>
    <col min="7" max="7" width="7.54296875" customWidth="1"/>
  </cols>
  <sheetData>
    <row r="1" spans="1:10" ht="15" thickBot="1" x14ac:dyDescent="0.4"/>
    <row r="2" spans="1:10" ht="44" thickBot="1" x14ac:dyDescent="0.4">
      <c r="B2" s="6" t="s">
        <v>0</v>
      </c>
      <c r="C2" s="7" t="s">
        <v>1</v>
      </c>
      <c r="D2" s="8" t="s">
        <v>2</v>
      </c>
      <c r="E2" s="122" t="s">
        <v>3</v>
      </c>
      <c r="F2" s="9" t="s">
        <v>4</v>
      </c>
      <c r="G2" s="123" t="s">
        <v>5</v>
      </c>
      <c r="H2" s="2"/>
      <c r="I2" s="2"/>
      <c r="J2" s="2"/>
    </row>
    <row r="3" spans="1:10" ht="15" thickBot="1" x14ac:dyDescent="0.4">
      <c r="A3" s="165" t="s">
        <v>6</v>
      </c>
      <c r="B3" s="125">
        <v>5.609</v>
      </c>
      <c r="C3" s="126">
        <v>11</v>
      </c>
      <c r="D3" s="127" t="s">
        <v>7</v>
      </c>
      <c r="E3" s="128"/>
      <c r="F3" s="129"/>
      <c r="G3" s="323">
        <f>(Tabela1[[#This Row],[Energy (keV)]]*Tabela1[[#This Row],[intensity (%)]]+B4*C4)/(Tabela1[[#This Row],[intensity (%)]]+C4)</f>
        <v>5.6333243243243238</v>
      </c>
    </row>
    <row r="4" spans="1:10" x14ac:dyDescent="0.35">
      <c r="B4" s="245">
        <v>5.6360000000000001</v>
      </c>
      <c r="C4" s="246">
        <v>100</v>
      </c>
      <c r="D4" s="247" t="s">
        <v>8</v>
      </c>
      <c r="E4" s="248"/>
      <c r="F4" s="249">
        <v>181</v>
      </c>
      <c r="G4" s="324"/>
    </row>
    <row r="5" spans="1:10" x14ac:dyDescent="0.35">
      <c r="B5" s="135">
        <v>6.2050000000000001</v>
      </c>
      <c r="C5" s="136"/>
      <c r="D5" s="132" t="s">
        <v>9</v>
      </c>
      <c r="E5" s="133"/>
      <c r="F5" s="134">
        <v>200</v>
      </c>
      <c r="G5" s="137"/>
    </row>
    <row r="6" spans="1:10" x14ac:dyDescent="0.35">
      <c r="B6" s="135">
        <v>6.5869999999999997</v>
      </c>
      <c r="C6" s="136"/>
      <c r="D6" s="132" t="s">
        <v>10</v>
      </c>
      <c r="E6" s="133"/>
      <c r="F6" s="134">
        <v>212</v>
      </c>
      <c r="G6" s="137"/>
    </row>
    <row r="7" spans="1:10" x14ac:dyDescent="0.35">
      <c r="B7" s="135">
        <v>7.1779999999999999</v>
      </c>
      <c r="C7" s="136"/>
      <c r="D7" s="132" t="s">
        <v>11</v>
      </c>
      <c r="E7" s="133"/>
      <c r="F7" s="134">
        <v>231</v>
      </c>
      <c r="G7" s="137"/>
    </row>
    <row r="8" spans="1:10" x14ac:dyDescent="0.35">
      <c r="B8" s="130">
        <v>39.521999999999998</v>
      </c>
      <c r="C8" s="131"/>
      <c r="D8" s="132" t="s">
        <v>12</v>
      </c>
      <c r="E8" s="133"/>
      <c r="F8" s="134">
        <v>1272</v>
      </c>
      <c r="G8" s="138"/>
    </row>
    <row r="9" spans="1:10" x14ac:dyDescent="0.35">
      <c r="B9" s="130">
        <v>40.116999999999997</v>
      </c>
      <c r="C9" s="131"/>
      <c r="D9" s="132" t="s">
        <v>13</v>
      </c>
      <c r="E9" s="133"/>
      <c r="F9" s="134">
        <v>1292</v>
      </c>
      <c r="G9" s="138"/>
    </row>
    <row r="10" spans="1:10" x14ac:dyDescent="0.35">
      <c r="B10" s="240">
        <v>45.289000000000001</v>
      </c>
      <c r="C10" s="241">
        <v>10</v>
      </c>
      <c r="D10" s="242" t="s">
        <v>14</v>
      </c>
      <c r="E10" s="243"/>
      <c r="F10" s="244"/>
      <c r="G10" s="325">
        <f>(Tabela1[[#This Row],[Energy (keV)]]*Tabela1[[#This Row],[intensity (%)]]+B11*C11)/(Tabela1[[#This Row],[intensity (%)]]+C11)</f>
        <v>45.37024137931035</v>
      </c>
    </row>
    <row r="11" spans="1:10" x14ac:dyDescent="0.35">
      <c r="B11" s="245">
        <v>45.412999999999997</v>
      </c>
      <c r="C11" s="246">
        <v>19</v>
      </c>
      <c r="D11" s="247" t="s">
        <v>15</v>
      </c>
      <c r="E11" s="248"/>
      <c r="F11" s="249">
        <v>1461</v>
      </c>
      <c r="G11" s="324"/>
    </row>
    <row r="12" spans="1:10" ht="15" thickBot="1" x14ac:dyDescent="0.4">
      <c r="B12" s="130">
        <v>46.578000000000003</v>
      </c>
      <c r="C12" s="131"/>
      <c r="D12" s="132" t="s">
        <v>16</v>
      </c>
      <c r="E12" s="139"/>
      <c r="F12" s="140">
        <v>1497</v>
      </c>
      <c r="G12" s="141"/>
    </row>
    <row r="13" spans="1:10" ht="15" thickBot="1" x14ac:dyDescent="0.4">
      <c r="A13" s="166" t="s">
        <v>17</v>
      </c>
      <c r="B13" s="142">
        <v>118.97</v>
      </c>
      <c r="C13" s="143">
        <v>5.2999999999999998E-4</v>
      </c>
      <c r="D13" s="144"/>
      <c r="E13" s="145"/>
      <c r="F13" s="146"/>
      <c r="G13" s="147"/>
    </row>
    <row r="14" spans="1:10" x14ac:dyDescent="0.35">
      <c r="B14" s="148">
        <v>121.7817</v>
      </c>
      <c r="C14" s="149">
        <v>28.53</v>
      </c>
      <c r="D14" s="150"/>
      <c r="E14" s="145">
        <v>378</v>
      </c>
      <c r="F14" s="146"/>
      <c r="G14" s="151"/>
    </row>
    <row r="15" spans="1:10" x14ac:dyDescent="0.35">
      <c r="B15" s="152">
        <v>125.68</v>
      </c>
      <c r="C15" s="153">
        <v>5.13E-3</v>
      </c>
      <c r="D15" s="150"/>
      <c r="E15" s="145"/>
      <c r="F15" s="146"/>
      <c r="G15" s="154"/>
    </row>
    <row r="16" spans="1:10" x14ac:dyDescent="0.35">
      <c r="B16" s="152">
        <v>137.56</v>
      </c>
      <c r="C16" s="153">
        <v>7.3999999999999999E-4</v>
      </c>
      <c r="D16" s="150"/>
      <c r="E16" s="145"/>
      <c r="F16" s="146"/>
      <c r="G16" s="147"/>
    </row>
    <row r="17" spans="2:7" x14ac:dyDescent="0.35">
      <c r="B17" s="152">
        <v>148</v>
      </c>
      <c r="C17" s="153">
        <v>2.0500000000000001E-2</v>
      </c>
      <c r="D17" s="150"/>
      <c r="E17" s="145"/>
      <c r="F17" s="146"/>
      <c r="G17" s="155"/>
    </row>
    <row r="18" spans="2:7" x14ac:dyDescent="0.35">
      <c r="B18" s="152">
        <v>150.13</v>
      </c>
      <c r="C18" s="153">
        <v>8.9999999999999998E-4</v>
      </c>
      <c r="D18" s="150"/>
      <c r="E18" s="145"/>
      <c r="F18" s="146"/>
      <c r="G18" s="155"/>
    </row>
    <row r="19" spans="2:7" x14ac:dyDescent="0.35">
      <c r="B19" s="152">
        <v>166.91</v>
      </c>
      <c r="C19" s="153">
        <v>2.0999999999999999E-3</v>
      </c>
      <c r="D19" s="150"/>
      <c r="E19" s="145"/>
      <c r="F19" s="146"/>
      <c r="G19" s="155"/>
    </row>
    <row r="20" spans="2:7" x14ac:dyDescent="0.35">
      <c r="B20" s="152">
        <v>172.1</v>
      </c>
      <c r="C20" s="153">
        <v>4.2999999999999999E-4</v>
      </c>
      <c r="D20" s="150"/>
      <c r="E20" s="145"/>
      <c r="F20" s="146"/>
      <c r="G20" s="155"/>
    </row>
    <row r="21" spans="2:7" x14ac:dyDescent="0.35">
      <c r="B21" s="152">
        <v>174.8</v>
      </c>
      <c r="C21" s="153">
        <v>1.3799999999999999E-3</v>
      </c>
      <c r="D21" s="150"/>
      <c r="E21" s="145"/>
      <c r="F21" s="146"/>
      <c r="G21" s="155"/>
    </row>
    <row r="22" spans="2:7" x14ac:dyDescent="0.35">
      <c r="B22" s="152">
        <v>175.18</v>
      </c>
      <c r="C22" s="153">
        <v>4.0000000000000001E-3</v>
      </c>
      <c r="D22" s="150"/>
      <c r="E22" s="145"/>
      <c r="F22" s="146"/>
      <c r="G22" s="155"/>
    </row>
    <row r="23" spans="2:7" x14ac:dyDescent="0.35">
      <c r="B23" s="152">
        <v>192.6</v>
      </c>
      <c r="C23" s="153">
        <v>6.8100000000000001E-3</v>
      </c>
      <c r="D23" s="150"/>
      <c r="E23" s="145"/>
      <c r="F23" s="146"/>
      <c r="G23" s="155"/>
    </row>
    <row r="24" spans="2:7" x14ac:dyDescent="0.35">
      <c r="B24" s="152">
        <v>195.22</v>
      </c>
      <c r="C24" s="153">
        <v>2.0500000000000002E-3</v>
      </c>
      <c r="D24" s="150"/>
      <c r="E24" s="145"/>
      <c r="F24" s="146"/>
      <c r="G24" s="155"/>
    </row>
    <row r="25" spans="2:7" x14ac:dyDescent="0.35">
      <c r="B25" s="152">
        <v>202.74</v>
      </c>
      <c r="C25" s="153">
        <v>5.1000000000000004E-3</v>
      </c>
      <c r="D25" s="150"/>
      <c r="E25" s="145"/>
      <c r="F25" s="146"/>
      <c r="G25" s="155"/>
    </row>
    <row r="26" spans="2:7" x14ac:dyDescent="0.35">
      <c r="B26" s="152">
        <v>207.03</v>
      </c>
      <c r="C26" s="153">
        <v>1.14E-3</v>
      </c>
      <c r="D26" s="150"/>
      <c r="E26" s="145"/>
      <c r="F26" s="146"/>
      <c r="G26" s="155"/>
    </row>
    <row r="27" spans="2:7" x14ac:dyDescent="0.35">
      <c r="B27" s="152">
        <v>207.64</v>
      </c>
      <c r="C27" s="153">
        <v>7.3000000000000001E-3</v>
      </c>
      <c r="D27" s="150"/>
      <c r="E27" s="145"/>
      <c r="F27" s="146"/>
      <c r="G27" s="155"/>
    </row>
    <row r="28" spans="2:7" x14ac:dyDescent="0.35">
      <c r="B28" s="152">
        <v>209.3</v>
      </c>
      <c r="C28" s="153">
        <v>1.7000000000000001E-4</v>
      </c>
      <c r="D28" s="150"/>
      <c r="E28" s="145"/>
      <c r="F28" s="146"/>
      <c r="G28" s="155"/>
    </row>
    <row r="29" spans="2:7" x14ac:dyDescent="0.35">
      <c r="B29" s="152">
        <v>209.41</v>
      </c>
      <c r="C29" s="153">
        <v>1.1999999999999999E-3</v>
      </c>
      <c r="D29" s="150"/>
      <c r="E29" s="145"/>
      <c r="F29" s="146"/>
      <c r="G29" s="155"/>
    </row>
    <row r="30" spans="2:7" x14ac:dyDescent="0.35">
      <c r="B30" s="152">
        <v>209.97</v>
      </c>
      <c r="C30" s="153">
        <v>4.3E-3</v>
      </c>
      <c r="D30" s="150"/>
      <c r="E30" s="145"/>
      <c r="F30" s="146"/>
      <c r="G30" s="155"/>
    </row>
    <row r="31" spans="2:7" x14ac:dyDescent="0.35">
      <c r="B31" s="152">
        <v>210.95</v>
      </c>
      <c r="C31" s="153">
        <v>3.8E-3</v>
      </c>
      <c r="D31" s="150"/>
      <c r="E31" s="145"/>
      <c r="F31" s="146"/>
      <c r="G31" s="155"/>
    </row>
    <row r="32" spans="2:7" x14ac:dyDescent="0.35">
      <c r="B32" s="152">
        <v>212.43</v>
      </c>
      <c r="C32" s="153">
        <v>2.07E-2</v>
      </c>
      <c r="D32" s="150"/>
      <c r="E32" s="145"/>
      <c r="F32" s="146"/>
      <c r="G32" s="155"/>
    </row>
    <row r="33" spans="2:7" x14ac:dyDescent="0.35">
      <c r="B33" s="152">
        <v>237.1</v>
      </c>
      <c r="C33" s="153">
        <v>6.3299999999999997E-3</v>
      </c>
      <c r="D33" s="150"/>
      <c r="E33" s="145"/>
      <c r="F33" s="146"/>
      <c r="G33" s="155"/>
    </row>
    <row r="34" spans="2:7" x14ac:dyDescent="0.35">
      <c r="B34" s="152">
        <v>239.33</v>
      </c>
      <c r="C34" s="153">
        <v>5.3179999999999998E-3</v>
      </c>
      <c r="D34" s="150"/>
      <c r="E34" s="145"/>
      <c r="F34" s="146"/>
      <c r="G34" s="155"/>
    </row>
    <row r="35" spans="2:7" x14ac:dyDescent="0.35">
      <c r="B35" s="152">
        <v>241</v>
      </c>
      <c r="C35" s="153">
        <v>3.723E-4</v>
      </c>
      <c r="D35" s="150"/>
      <c r="E35" s="145"/>
      <c r="F35" s="146"/>
      <c r="G35" s="155"/>
    </row>
    <row r="36" spans="2:7" x14ac:dyDescent="0.35">
      <c r="B36" s="148">
        <v>244.69739999999999</v>
      </c>
      <c r="C36" s="149">
        <v>7.55</v>
      </c>
      <c r="D36" s="150"/>
      <c r="E36" s="145">
        <v>759</v>
      </c>
      <c r="F36" s="146"/>
      <c r="G36" s="155"/>
    </row>
    <row r="37" spans="2:7" x14ac:dyDescent="0.35">
      <c r="B37" s="152">
        <v>251.63300000000001</v>
      </c>
      <c r="C37" s="153">
        <v>6.7000000000000004E-2</v>
      </c>
      <c r="D37" s="150"/>
      <c r="E37" s="145"/>
      <c r="F37" s="146"/>
      <c r="G37" s="155"/>
    </row>
    <row r="38" spans="2:7" x14ac:dyDescent="0.35">
      <c r="B38" s="152">
        <v>269.83999999999997</v>
      </c>
      <c r="C38" s="153">
        <v>7.7999999999999996E-3</v>
      </c>
      <c r="D38" s="150"/>
      <c r="E38" s="145"/>
      <c r="F38" s="146"/>
      <c r="G38" s="156"/>
    </row>
    <row r="39" spans="2:7" x14ac:dyDescent="0.35">
      <c r="B39" s="152">
        <v>271.08</v>
      </c>
      <c r="C39" s="153">
        <v>7.1499999999999994E-2</v>
      </c>
      <c r="D39" s="150"/>
      <c r="E39" s="145"/>
      <c r="F39" s="146"/>
      <c r="G39" s="155"/>
    </row>
    <row r="40" spans="2:7" x14ac:dyDescent="0.35">
      <c r="B40" s="152">
        <v>272.41000000000003</v>
      </c>
      <c r="C40" s="153">
        <v>6.4000000000000005E-4</v>
      </c>
      <c r="D40" s="150"/>
      <c r="E40" s="145"/>
      <c r="F40" s="146"/>
      <c r="G40" s="155"/>
    </row>
    <row r="41" spans="2:7" x14ac:dyDescent="0.35">
      <c r="B41" s="152">
        <v>275.42</v>
      </c>
      <c r="C41" s="153">
        <v>3.4599999999999999E-2</v>
      </c>
      <c r="D41" s="150"/>
      <c r="E41" s="145"/>
      <c r="F41" s="146"/>
      <c r="G41" s="155"/>
    </row>
    <row r="42" spans="2:7" x14ac:dyDescent="0.35">
      <c r="B42" s="152">
        <v>285.98</v>
      </c>
      <c r="C42" s="153">
        <v>9.7999999999999997E-3</v>
      </c>
      <c r="D42" s="150"/>
      <c r="E42" s="145"/>
      <c r="F42" s="146"/>
      <c r="G42" s="155"/>
    </row>
    <row r="43" spans="2:7" x14ac:dyDescent="0.35">
      <c r="B43" s="152">
        <v>286.5</v>
      </c>
      <c r="C43" s="153">
        <v>1.4E-3</v>
      </c>
      <c r="D43" s="150"/>
      <c r="E43" s="145"/>
      <c r="F43" s="146"/>
      <c r="G43" s="155"/>
    </row>
    <row r="44" spans="2:7" x14ac:dyDescent="0.35">
      <c r="B44" s="152">
        <v>287.10000000000002</v>
      </c>
      <c r="C44" s="153">
        <v>8.0999999999999996E-4</v>
      </c>
      <c r="D44" s="150"/>
      <c r="E44" s="145"/>
      <c r="F44" s="146"/>
      <c r="G44" s="155"/>
    </row>
    <row r="45" spans="2:7" x14ac:dyDescent="0.35">
      <c r="B45" s="152">
        <v>295.93869999999998</v>
      </c>
      <c r="C45" s="153">
        <v>0.44</v>
      </c>
      <c r="D45" s="150"/>
      <c r="E45" s="145"/>
      <c r="F45" s="146"/>
      <c r="G45" s="155"/>
    </row>
    <row r="46" spans="2:7" x14ac:dyDescent="0.35">
      <c r="B46" s="152">
        <v>315.10000000000002</v>
      </c>
      <c r="C46" s="153">
        <v>3.9899999999999998E-2</v>
      </c>
      <c r="D46" s="150"/>
      <c r="E46" s="145"/>
      <c r="F46" s="146"/>
      <c r="G46" s="155"/>
    </row>
    <row r="47" spans="2:7" x14ac:dyDescent="0.35">
      <c r="B47" s="152">
        <v>316.13</v>
      </c>
      <c r="C47" s="153">
        <v>1.01E-2</v>
      </c>
      <c r="D47" s="150"/>
      <c r="E47" s="145"/>
      <c r="F47" s="146"/>
      <c r="G47" s="155"/>
    </row>
    <row r="48" spans="2:7" x14ac:dyDescent="0.35">
      <c r="B48" s="152">
        <v>320.10000000000002</v>
      </c>
      <c r="C48" s="153">
        <v>2.0500000000000002E-3</v>
      </c>
      <c r="D48" s="150"/>
      <c r="E48" s="145"/>
      <c r="F48" s="146"/>
      <c r="G48" s="155"/>
    </row>
    <row r="49" spans="2:7" x14ac:dyDescent="0.35">
      <c r="B49" s="152">
        <v>324.83</v>
      </c>
      <c r="C49" s="153">
        <v>6.8099999999999994E-2</v>
      </c>
      <c r="D49" s="150"/>
      <c r="E49" s="145"/>
      <c r="F49" s="146"/>
      <c r="G49" s="155"/>
    </row>
    <row r="50" spans="2:7" x14ac:dyDescent="0.35">
      <c r="B50" s="152">
        <v>324.91399999999999</v>
      </c>
      <c r="C50" s="153">
        <v>4.9699999999999996E-3</v>
      </c>
      <c r="D50" s="150"/>
      <c r="E50" s="145"/>
      <c r="F50" s="146"/>
      <c r="G50" s="155"/>
    </row>
    <row r="51" spans="2:7" x14ac:dyDescent="0.35">
      <c r="B51" s="152">
        <v>328.76400000000001</v>
      </c>
      <c r="C51" s="153">
        <v>3.46E-3</v>
      </c>
      <c r="D51" s="150"/>
      <c r="E51" s="145"/>
      <c r="F51" s="146"/>
      <c r="G51" s="155"/>
    </row>
    <row r="52" spans="2:7" x14ac:dyDescent="0.35">
      <c r="B52" s="152">
        <v>329.41</v>
      </c>
      <c r="C52" s="153">
        <v>0.12130000000000001</v>
      </c>
      <c r="D52" s="150"/>
      <c r="E52" s="145"/>
      <c r="F52" s="146"/>
      <c r="G52" s="155"/>
    </row>
    <row r="53" spans="2:7" x14ac:dyDescent="0.35">
      <c r="B53" s="152">
        <v>330.58</v>
      </c>
      <c r="C53" s="153">
        <v>9.2999999999999992E-3</v>
      </c>
      <c r="D53" s="150"/>
      <c r="E53" s="145"/>
      <c r="F53" s="146"/>
      <c r="G53" s="155"/>
    </row>
    <row r="54" spans="2:7" x14ac:dyDescent="0.35">
      <c r="B54" s="152">
        <v>340.46</v>
      </c>
      <c r="C54" s="153">
        <v>2.6599999999999999E-2</v>
      </c>
      <c r="D54" s="150"/>
      <c r="E54" s="145"/>
      <c r="F54" s="146"/>
      <c r="G54" s="155"/>
    </row>
    <row r="55" spans="2:7" x14ac:dyDescent="0.35">
      <c r="B55" s="148">
        <v>344.27850000000001</v>
      </c>
      <c r="C55" s="149">
        <v>26.59</v>
      </c>
      <c r="D55" s="150"/>
      <c r="E55" s="145">
        <v>1068</v>
      </c>
      <c r="F55" s="146"/>
      <c r="G55" s="155"/>
    </row>
    <row r="56" spans="2:7" x14ac:dyDescent="0.35">
      <c r="B56" s="152">
        <v>345.54</v>
      </c>
      <c r="C56" s="153">
        <v>9.7999999999999997E-3</v>
      </c>
      <c r="D56" s="150"/>
      <c r="E56" s="145"/>
      <c r="F56" s="146"/>
      <c r="G56" s="155"/>
    </row>
    <row r="57" spans="2:7" x14ac:dyDescent="0.35">
      <c r="B57" s="152">
        <v>348.75200000000001</v>
      </c>
      <c r="C57" s="153">
        <v>1.6999999999999999E-3</v>
      </c>
      <c r="D57" s="150"/>
      <c r="E57" s="145"/>
      <c r="F57" s="146"/>
      <c r="G57" s="156"/>
    </row>
    <row r="58" spans="2:7" x14ac:dyDescent="0.35">
      <c r="B58" s="152">
        <v>351.66</v>
      </c>
      <c r="C58" s="153">
        <v>1.06E-2</v>
      </c>
      <c r="D58" s="150"/>
      <c r="E58" s="145"/>
      <c r="F58" s="146"/>
      <c r="G58" s="155"/>
    </row>
    <row r="59" spans="2:7" x14ac:dyDescent="0.35">
      <c r="B59" s="152">
        <v>354.16</v>
      </c>
      <c r="C59" s="153">
        <v>9.6000000000000002E-4</v>
      </c>
      <c r="D59" s="150"/>
      <c r="E59" s="145"/>
      <c r="F59" s="146"/>
      <c r="G59" s="155"/>
    </row>
    <row r="60" spans="2:7" x14ac:dyDescent="0.35">
      <c r="B60" s="152">
        <v>357.26</v>
      </c>
      <c r="C60" s="153">
        <v>6.1000000000000004E-3</v>
      </c>
      <c r="D60" s="150"/>
      <c r="E60" s="145"/>
      <c r="F60" s="146"/>
      <c r="G60" s="155"/>
    </row>
    <row r="61" spans="2:7" x14ac:dyDescent="0.35">
      <c r="B61" s="152">
        <v>358.48</v>
      </c>
      <c r="C61" s="153">
        <v>1.65E-3</v>
      </c>
      <c r="D61" s="150"/>
      <c r="E61" s="145"/>
      <c r="F61" s="146"/>
      <c r="G61" s="155"/>
    </row>
    <row r="62" spans="2:7" x14ac:dyDescent="0.35">
      <c r="B62" s="152">
        <v>367.78910000000002</v>
      </c>
      <c r="C62" s="153">
        <v>0.85899999999999999</v>
      </c>
      <c r="D62" s="150"/>
      <c r="E62" s="145"/>
      <c r="F62" s="146"/>
      <c r="G62" s="155"/>
    </row>
    <row r="63" spans="2:7" x14ac:dyDescent="0.35">
      <c r="B63" s="152">
        <v>378.15</v>
      </c>
      <c r="C63" s="153">
        <v>2.4000000000000001E-4</v>
      </c>
      <c r="D63" s="150"/>
      <c r="E63" s="145"/>
      <c r="F63" s="146"/>
      <c r="G63" s="155"/>
    </row>
    <row r="64" spans="2:7" x14ac:dyDescent="0.35">
      <c r="B64" s="152">
        <v>379.36</v>
      </c>
      <c r="C64" s="153">
        <v>8.1999999999999998E-4</v>
      </c>
      <c r="D64" s="150"/>
      <c r="E64" s="145"/>
      <c r="F64" s="146"/>
      <c r="G64" s="155"/>
    </row>
    <row r="65" spans="2:7" x14ac:dyDescent="0.35">
      <c r="B65" s="152">
        <v>385.61</v>
      </c>
      <c r="C65" s="153">
        <v>5.5599999999999998E-3</v>
      </c>
      <c r="D65" s="150"/>
      <c r="E65" s="145"/>
      <c r="F65" s="146"/>
      <c r="G65" s="155"/>
    </row>
    <row r="66" spans="2:7" x14ac:dyDescent="0.35">
      <c r="B66" s="152">
        <v>387.9</v>
      </c>
      <c r="C66" s="153">
        <v>2.8999999999999998E-3</v>
      </c>
      <c r="D66" s="150"/>
      <c r="E66" s="145"/>
      <c r="F66" s="146"/>
      <c r="G66" s="155"/>
    </row>
    <row r="67" spans="2:7" x14ac:dyDescent="0.35">
      <c r="B67" s="152">
        <v>389.07</v>
      </c>
      <c r="C67" s="153">
        <v>3.5000000000000001E-3</v>
      </c>
      <c r="D67" s="150"/>
      <c r="E67" s="145"/>
      <c r="F67" s="146"/>
      <c r="G67" s="155"/>
    </row>
    <row r="68" spans="2:7" x14ac:dyDescent="0.35">
      <c r="B68" s="152">
        <v>391.19</v>
      </c>
      <c r="C68" s="153">
        <v>1.41E-3</v>
      </c>
      <c r="D68" s="150"/>
      <c r="E68" s="145"/>
      <c r="F68" s="146"/>
      <c r="G68" s="155"/>
    </row>
    <row r="69" spans="2:7" x14ac:dyDescent="0.35">
      <c r="B69" s="152">
        <v>395.75</v>
      </c>
      <c r="C69" s="153">
        <v>8.0000000000000002E-3</v>
      </c>
      <c r="D69" s="150"/>
      <c r="E69" s="145"/>
      <c r="F69" s="146"/>
      <c r="G69" s="155"/>
    </row>
    <row r="70" spans="2:7" x14ac:dyDescent="0.35">
      <c r="B70" s="152">
        <v>397.75</v>
      </c>
      <c r="C70" s="153">
        <v>3.6999999999999999E-4</v>
      </c>
      <c r="D70" s="150"/>
      <c r="E70" s="145"/>
      <c r="F70" s="146"/>
      <c r="G70" s="155"/>
    </row>
    <row r="71" spans="2:7" x14ac:dyDescent="0.35">
      <c r="B71" s="152">
        <v>401.29</v>
      </c>
      <c r="C71" s="153">
        <v>6.4000000000000005E-4</v>
      </c>
      <c r="D71" s="150"/>
      <c r="E71" s="145"/>
      <c r="F71" s="146"/>
      <c r="G71" s="155"/>
    </row>
    <row r="72" spans="2:7" x14ac:dyDescent="0.35">
      <c r="B72" s="152">
        <v>406.74</v>
      </c>
      <c r="C72" s="153">
        <v>8.1999999999999998E-4</v>
      </c>
      <c r="D72" s="150"/>
      <c r="E72" s="145"/>
      <c r="F72" s="146"/>
      <c r="G72" s="155"/>
    </row>
    <row r="73" spans="2:7" x14ac:dyDescent="0.35">
      <c r="B73" s="148">
        <v>411.11649999999997</v>
      </c>
      <c r="C73" s="149">
        <v>2.2370000000000001</v>
      </c>
      <c r="D73" s="150"/>
      <c r="E73" s="145">
        <v>1275</v>
      </c>
      <c r="F73" s="146"/>
      <c r="G73" s="155"/>
    </row>
    <row r="74" spans="2:7" x14ac:dyDescent="0.35">
      <c r="B74" s="152">
        <v>416.02</v>
      </c>
      <c r="C74" s="153">
        <v>0.10879999999999999</v>
      </c>
      <c r="D74" s="150"/>
      <c r="E74" s="145"/>
      <c r="F74" s="146"/>
      <c r="G74" s="155"/>
    </row>
    <row r="75" spans="2:7" x14ac:dyDescent="0.35">
      <c r="B75" s="152">
        <v>423.45</v>
      </c>
      <c r="C75" s="153">
        <v>2.98E-3</v>
      </c>
      <c r="D75" s="150"/>
      <c r="E75" s="145"/>
      <c r="F75" s="146"/>
      <c r="G75" s="156"/>
    </row>
    <row r="76" spans="2:7" x14ac:dyDescent="0.35">
      <c r="B76" s="152">
        <v>440.86</v>
      </c>
      <c r="C76" s="153">
        <v>6.1999999999999998E-3</v>
      </c>
      <c r="D76" s="150"/>
      <c r="E76" s="145"/>
      <c r="F76" s="146"/>
      <c r="G76" s="155"/>
    </row>
    <row r="77" spans="2:7" x14ac:dyDescent="0.35">
      <c r="B77" s="152">
        <v>441</v>
      </c>
      <c r="C77" s="153"/>
      <c r="D77" s="150"/>
      <c r="E77" s="145"/>
      <c r="F77" s="146"/>
      <c r="G77" s="155"/>
    </row>
    <row r="78" spans="2:7" x14ac:dyDescent="0.35">
      <c r="B78" s="148">
        <v>443.9606</v>
      </c>
      <c r="C78" s="149">
        <v>2.827</v>
      </c>
      <c r="D78" s="150"/>
      <c r="E78" s="145">
        <v>1377</v>
      </c>
      <c r="F78" s="146"/>
      <c r="G78" s="155"/>
    </row>
    <row r="79" spans="2:7" x14ac:dyDescent="0.35">
      <c r="B79" s="152">
        <v>444.01</v>
      </c>
      <c r="C79" s="153">
        <v>0.29799999999999999</v>
      </c>
      <c r="D79" s="150"/>
      <c r="E79" s="145"/>
      <c r="F79" s="146"/>
      <c r="G79" s="155"/>
    </row>
    <row r="80" spans="2:7" x14ac:dyDescent="0.35">
      <c r="B80" s="152">
        <v>464.28</v>
      </c>
      <c r="C80" s="153">
        <v>4.4999999999999999E-4</v>
      </c>
      <c r="D80" s="150"/>
      <c r="E80" s="145"/>
      <c r="F80" s="146"/>
      <c r="G80" s="156"/>
    </row>
    <row r="81" spans="2:7" x14ac:dyDescent="0.35">
      <c r="B81" s="152">
        <v>476.42</v>
      </c>
      <c r="C81" s="153">
        <v>1.6999999999999999E-3</v>
      </c>
      <c r="D81" s="150"/>
      <c r="E81" s="145"/>
      <c r="F81" s="146"/>
      <c r="G81" s="155"/>
    </row>
    <row r="82" spans="2:7" x14ac:dyDescent="0.35">
      <c r="B82" s="152">
        <v>482.33</v>
      </c>
      <c r="C82" s="153">
        <v>2.47E-2</v>
      </c>
      <c r="D82" s="150"/>
      <c r="E82" s="145"/>
      <c r="F82" s="146"/>
      <c r="G82" s="155"/>
    </row>
    <row r="83" spans="2:7" x14ac:dyDescent="0.35">
      <c r="B83" s="152">
        <v>482.4</v>
      </c>
      <c r="C83" s="153">
        <v>2.3400000000000001E-3</v>
      </c>
      <c r="D83" s="150"/>
      <c r="E83" s="145"/>
      <c r="F83" s="146"/>
      <c r="G83" s="155"/>
    </row>
    <row r="84" spans="2:7" x14ac:dyDescent="0.35">
      <c r="B84" s="152">
        <v>488.67919999999998</v>
      </c>
      <c r="C84" s="153">
        <v>0.41399999999999998</v>
      </c>
      <c r="D84" s="150"/>
      <c r="E84" s="145"/>
      <c r="F84" s="146"/>
      <c r="G84" s="155"/>
    </row>
    <row r="85" spans="2:7" x14ac:dyDescent="0.35">
      <c r="B85" s="152">
        <v>493.54</v>
      </c>
      <c r="C85" s="153">
        <v>3.0300000000000001E-2</v>
      </c>
      <c r="D85" s="150"/>
      <c r="E85" s="145"/>
      <c r="F85" s="146"/>
      <c r="G85" s="155"/>
    </row>
    <row r="86" spans="2:7" x14ac:dyDescent="0.35">
      <c r="B86" s="152">
        <v>493.78</v>
      </c>
      <c r="C86" s="153">
        <v>9.7999999999999997E-3</v>
      </c>
      <c r="D86" s="150"/>
      <c r="E86" s="145"/>
      <c r="F86" s="146"/>
      <c r="G86" s="155"/>
    </row>
    <row r="87" spans="2:7" x14ac:dyDescent="0.35">
      <c r="B87" s="152">
        <v>496.4</v>
      </c>
      <c r="C87" s="153">
        <v>5.8799999999999998E-3</v>
      </c>
      <c r="D87" s="150"/>
      <c r="E87" s="145"/>
      <c r="F87" s="146"/>
      <c r="G87" s="155"/>
    </row>
    <row r="88" spans="2:7" x14ac:dyDescent="0.35">
      <c r="B88" s="152">
        <v>496.56</v>
      </c>
      <c r="C88" s="153">
        <v>5.7999999999999996E-3</v>
      </c>
      <c r="D88" s="150"/>
      <c r="E88" s="145"/>
      <c r="F88" s="146"/>
      <c r="G88" s="155"/>
    </row>
    <row r="89" spans="2:7" x14ac:dyDescent="0.35">
      <c r="B89" s="152">
        <v>503.46699999999998</v>
      </c>
      <c r="C89" s="153">
        <v>0.15240000000000001</v>
      </c>
      <c r="D89" s="150"/>
      <c r="E89" s="145"/>
      <c r="F89" s="146"/>
      <c r="G89" s="155"/>
    </row>
    <row r="90" spans="2:7" x14ac:dyDescent="0.35">
      <c r="B90" s="152">
        <v>514.78</v>
      </c>
      <c r="C90" s="153">
        <v>4.2999999999999999E-4</v>
      </c>
      <c r="D90" s="150"/>
      <c r="E90" s="145"/>
      <c r="F90" s="146"/>
      <c r="G90" s="155"/>
    </row>
    <row r="91" spans="2:7" x14ac:dyDescent="0.35">
      <c r="B91" s="152">
        <v>520.24</v>
      </c>
      <c r="C91" s="153">
        <v>5.3400000000000003E-2</v>
      </c>
      <c r="D91" s="150"/>
      <c r="E91" s="145"/>
      <c r="F91" s="146"/>
      <c r="G91" s="155"/>
    </row>
    <row r="92" spans="2:7" x14ac:dyDescent="0.35">
      <c r="B92" s="152">
        <v>523.13</v>
      </c>
      <c r="C92" s="153">
        <v>1.5299999999999999E-2</v>
      </c>
      <c r="D92" s="150"/>
      <c r="E92" s="145"/>
      <c r="F92" s="146"/>
      <c r="G92" s="155"/>
    </row>
    <row r="93" spans="2:7" x14ac:dyDescent="0.35">
      <c r="B93" s="152">
        <v>526.88</v>
      </c>
      <c r="C93" s="153">
        <v>1.2E-2</v>
      </c>
      <c r="D93" s="150"/>
      <c r="E93" s="145"/>
      <c r="F93" s="146"/>
      <c r="G93" s="155"/>
    </row>
    <row r="94" spans="2:7" x14ac:dyDescent="0.35">
      <c r="B94" s="152">
        <v>527.1</v>
      </c>
      <c r="C94" s="153">
        <v>1.861E-4</v>
      </c>
      <c r="D94" s="150"/>
      <c r="E94" s="145"/>
      <c r="F94" s="146"/>
      <c r="G94" s="155"/>
    </row>
    <row r="95" spans="2:7" x14ac:dyDescent="0.35">
      <c r="B95" s="152">
        <v>534.25</v>
      </c>
      <c r="C95" s="153">
        <v>4.1000000000000002E-2</v>
      </c>
      <c r="D95" s="150"/>
      <c r="E95" s="145"/>
      <c r="F95" s="146"/>
      <c r="G95" s="155"/>
    </row>
    <row r="96" spans="2:7" x14ac:dyDescent="0.35">
      <c r="B96" s="152">
        <v>535.44000000000005</v>
      </c>
      <c r="C96" s="153">
        <v>1.73E-3</v>
      </c>
      <c r="D96" s="150"/>
      <c r="E96" s="145"/>
      <c r="F96" s="146"/>
      <c r="G96" s="155"/>
    </row>
    <row r="97" spans="2:7" x14ac:dyDescent="0.35">
      <c r="B97" s="152">
        <v>536.23</v>
      </c>
      <c r="C97" s="153"/>
      <c r="D97" s="150"/>
      <c r="E97" s="145"/>
      <c r="F97" s="146"/>
      <c r="G97" s="155"/>
    </row>
    <row r="98" spans="2:7" x14ac:dyDescent="0.35">
      <c r="B98" s="152">
        <v>538.29</v>
      </c>
      <c r="C98" s="153">
        <v>4.3E-3</v>
      </c>
      <c r="D98" s="150"/>
      <c r="E98" s="145"/>
      <c r="F98" s="146"/>
      <c r="G98" s="155"/>
    </row>
    <row r="99" spans="2:7" x14ac:dyDescent="0.35">
      <c r="B99" s="152">
        <v>556.48</v>
      </c>
      <c r="C99" s="153">
        <v>1.77E-2</v>
      </c>
      <c r="D99" s="150"/>
      <c r="E99" s="145"/>
      <c r="F99" s="146"/>
      <c r="G99" s="155"/>
    </row>
    <row r="100" spans="2:7" x14ac:dyDescent="0.35">
      <c r="B100" s="152">
        <v>557.79999999999995</v>
      </c>
      <c r="C100" s="153">
        <v>2.8999999999999998E-3</v>
      </c>
      <c r="D100" s="150"/>
      <c r="E100" s="145"/>
      <c r="F100" s="146"/>
      <c r="G100" s="155"/>
    </row>
    <row r="101" spans="2:7" x14ac:dyDescent="0.35">
      <c r="B101" s="152">
        <v>561.26</v>
      </c>
      <c r="C101" s="153">
        <v>1.41E-3</v>
      </c>
      <c r="D101" s="150"/>
      <c r="E101" s="145"/>
      <c r="F101" s="146"/>
      <c r="G101" s="155"/>
    </row>
    <row r="102" spans="2:7" x14ac:dyDescent="0.35">
      <c r="B102" s="152">
        <v>562.98</v>
      </c>
      <c r="C102" s="153">
        <v>2.0199999999999999E-2</v>
      </c>
      <c r="D102" s="150"/>
      <c r="E102" s="145"/>
      <c r="F102" s="146"/>
      <c r="G102" s="155"/>
    </row>
    <row r="103" spans="2:7" x14ac:dyDescent="0.35">
      <c r="B103" s="152">
        <v>563.1</v>
      </c>
      <c r="C103" s="153">
        <v>2.9999999999999997E-4</v>
      </c>
      <c r="D103" s="150"/>
      <c r="E103" s="145"/>
      <c r="F103" s="146"/>
      <c r="G103" s="155"/>
    </row>
    <row r="104" spans="2:7" x14ac:dyDescent="0.35">
      <c r="B104" s="152">
        <v>563.98599999999999</v>
      </c>
      <c r="C104" s="153">
        <v>0.49399999999999999</v>
      </c>
      <c r="D104" s="150"/>
      <c r="E104" s="145"/>
      <c r="F104" s="146"/>
      <c r="G104" s="155"/>
    </row>
    <row r="105" spans="2:7" x14ac:dyDescent="0.35">
      <c r="B105" s="152">
        <v>566.43799999999999</v>
      </c>
      <c r="C105" s="153">
        <v>0.13100000000000001</v>
      </c>
      <c r="D105" s="150"/>
      <c r="E105" s="145"/>
      <c r="F105" s="146"/>
      <c r="G105" s="155"/>
    </row>
    <row r="106" spans="2:7" x14ac:dyDescent="0.35">
      <c r="B106" s="152">
        <v>571.83000000000004</v>
      </c>
      <c r="C106" s="153">
        <v>4.4400000000000004E-3</v>
      </c>
      <c r="D106" s="150"/>
      <c r="E106" s="145"/>
      <c r="F106" s="146"/>
      <c r="G106" s="155"/>
    </row>
    <row r="107" spans="2:7" x14ac:dyDescent="0.35">
      <c r="B107" s="152">
        <v>586.26480000000004</v>
      </c>
      <c r="C107" s="153">
        <v>0.45500000000000002</v>
      </c>
      <c r="D107" s="150"/>
      <c r="E107" s="145"/>
      <c r="F107" s="146"/>
      <c r="G107" s="155"/>
    </row>
    <row r="108" spans="2:7" x14ac:dyDescent="0.35">
      <c r="B108" s="152">
        <v>588.6</v>
      </c>
      <c r="C108" s="153">
        <v>2.3999999999999998E-3</v>
      </c>
      <c r="D108" s="150"/>
      <c r="E108" s="145"/>
      <c r="F108" s="146"/>
      <c r="G108" s="155"/>
    </row>
    <row r="109" spans="2:7" x14ac:dyDescent="0.35">
      <c r="B109" s="152">
        <v>589.83000000000004</v>
      </c>
      <c r="C109" s="153">
        <v>1.2999999999999999E-3</v>
      </c>
      <c r="D109" s="150"/>
      <c r="E109" s="145"/>
      <c r="F109" s="146"/>
      <c r="G109" s="155"/>
    </row>
    <row r="110" spans="2:7" x14ac:dyDescent="0.35">
      <c r="B110" s="152">
        <v>595.61</v>
      </c>
      <c r="C110" s="153">
        <v>3.2000000000000001E-2</v>
      </c>
      <c r="D110" s="150"/>
      <c r="E110" s="145"/>
      <c r="F110" s="146"/>
      <c r="G110" s="155"/>
    </row>
    <row r="111" spans="2:7" x14ac:dyDescent="0.35">
      <c r="B111" s="152">
        <v>608.05999999999995</v>
      </c>
      <c r="C111" s="153">
        <v>2.7E-4</v>
      </c>
      <c r="D111" s="150"/>
      <c r="E111" s="145"/>
      <c r="F111" s="146"/>
      <c r="G111" s="155"/>
    </row>
    <row r="112" spans="2:7" x14ac:dyDescent="0.35">
      <c r="B112" s="152">
        <v>609.23</v>
      </c>
      <c r="C112" s="153">
        <v>1.2199999999999999E-3</v>
      </c>
      <c r="D112" s="150"/>
      <c r="E112" s="145"/>
      <c r="F112" s="146"/>
      <c r="G112" s="155"/>
    </row>
    <row r="113" spans="2:7" x14ac:dyDescent="0.35">
      <c r="B113" s="152">
        <v>615.41</v>
      </c>
      <c r="C113" s="153"/>
      <c r="D113" s="150"/>
      <c r="E113" s="145"/>
      <c r="F113" s="146"/>
      <c r="G113" s="155"/>
    </row>
    <row r="114" spans="2:7" x14ac:dyDescent="0.35">
      <c r="B114" s="152">
        <v>616.04999999999995</v>
      </c>
      <c r="C114" s="153">
        <v>9.1999999999999998E-3</v>
      </c>
      <c r="D114" s="150"/>
      <c r="E114" s="145"/>
      <c r="F114" s="146"/>
      <c r="G114" s="155"/>
    </row>
    <row r="115" spans="2:7" x14ac:dyDescent="0.35">
      <c r="B115" s="152">
        <v>644.39</v>
      </c>
      <c r="C115" s="153">
        <v>6.6E-3</v>
      </c>
      <c r="D115" s="150"/>
      <c r="E115" s="145"/>
      <c r="F115" s="146"/>
      <c r="G115" s="155"/>
    </row>
    <row r="116" spans="2:7" x14ac:dyDescent="0.35">
      <c r="B116" s="152">
        <v>656.48900000000003</v>
      </c>
      <c r="C116" s="153">
        <v>0.14410000000000001</v>
      </c>
      <c r="D116" s="150"/>
      <c r="E116" s="145"/>
      <c r="F116" s="146"/>
      <c r="G116" s="155"/>
    </row>
    <row r="117" spans="2:7" x14ac:dyDescent="0.35">
      <c r="B117" s="152">
        <v>664.77</v>
      </c>
      <c r="C117" s="153">
        <v>9.9000000000000008E-3</v>
      </c>
      <c r="D117" s="150"/>
      <c r="E117" s="145"/>
      <c r="F117" s="146"/>
      <c r="G117" s="155"/>
    </row>
    <row r="118" spans="2:7" x14ac:dyDescent="0.35">
      <c r="B118" s="152">
        <v>671.15499999999997</v>
      </c>
      <c r="C118" s="153">
        <v>2.4E-2</v>
      </c>
      <c r="D118" s="150"/>
      <c r="E118" s="145"/>
      <c r="F118" s="146"/>
      <c r="G118" s="155"/>
    </row>
    <row r="119" spans="2:7" x14ac:dyDescent="0.35">
      <c r="B119" s="152">
        <v>674.64</v>
      </c>
      <c r="C119" s="153">
        <v>0.16900000000000001</v>
      </c>
      <c r="D119" s="150"/>
      <c r="E119" s="145"/>
      <c r="F119" s="146"/>
      <c r="G119" s="155"/>
    </row>
    <row r="120" spans="2:7" x14ac:dyDescent="0.35">
      <c r="B120" s="152">
        <v>675</v>
      </c>
      <c r="C120" s="153">
        <v>2.1299999999999999E-2</v>
      </c>
      <c r="D120" s="150"/>
      <c r="E120" s="145"/>
      <c r="F120" s="146"/>
      <c r="G120" s="155"/>
    </row>
    <row r="121" spans="2:7" x14ac:dyDescent="0.35">
      <c r="B121" s="152">
        <v>678.62300000000005</v>
      </c>
      <c r="C121" s="153">
        <v>0.47299999999999998</v>
      </c>
      <c r="D121" s="150"/>
      <c r="E121" s="145"/>
      <c r="F121" s="146"/>
      <c r="G121" s="155"/>
    </row>
    <row r="122" spans="2:7" x14ac:dyDescent="0.35">
      <c r="B122" s="152">
        <v>683.25</v>
      </c>
      <c r="C122" s="153">
        <v>4.7000000000000002E-3</v>
      </c>
      <c r="D122" s="150"/>
      <c r="E122" s="145"/>
      <c r="F122" s="146"/>
      <c r="G122" s="155"/>
    </row>
    <row r="123" spans="2:7" x14ac:dyDescent="0.35">
      <c r="B123" s="152">
        <v>686.6</v>
      </c>
      <c r="C123" s="153">
        <v>2.0299999999999999E-2</v>
      </c>
      <c r="D123" s="150"/>
      <c r="E123" s="145"/>
      <c r="F123" s="146"/>
      <c r="G123" s="155"/>
    </row>
    <row r="124" spans="2:7" x14ac:dyDescent="0.35">
      <c r="B124" s="152">
        <v>688.67</v>
      </c>
      <c r="C124" s="153">
        <v>0.85599999999999998</v>
      </c>
      <c r="D124" s="150"/>
      <c r="E124" s="145"/>
      <c r="F124" s="146"/>
      <c r="G124" s="155"/>
    </row>
    <row r="125" spans="2:7" x14ac:dyDescent="0.35">
      <c r="B125" s="152">
        <v>696.87</v>
      </c>
      <c r="C125" s="153">
        <v>1.6E-2</v>
      </c>
      <c r="D125" s="150"/>
      <c r="E125" s="145"/>
      <c r="F125" s="146"/>
      <c r="G125" s="155"/>
    </row>
    <row r="126" spans="2:7" x14ac:dyDescent="0.35">
      <c r="B126" s="152">
        <v>703.01</v>
      </c>
      <c r="C126" s="153">
        <v>3.8999999999999998E-3</v>
      </c>
      <c r="D126" s="150"/>
      <c r="E126" s="145"/>
      <c r="F126" s="146"/>
      <c r="G126" s="155"/>
    </row>
    <row r="127" spans="2:7" x14ac:dyDescent="0.35">
      <c r="B127" s="152">
        <v>703.55</v>
      </c>
      <c r="C127" s="153">
        <v>2.7000000000000001E-3</v>
      </c>
      <c r="D127" s="150"/>
      <c r="E127" s="145"/>
      <c r="F127" s="146"/>
      <c r="G127" s="155"/>
    </row>
    <row r="128" spans="2:7" x14ac:dyDescent="0.35">
      <c r="B128" s="152">
        <v>707.16</v>
      </c>
      <c r="C128" s="153">
        <v>1.42E-3</v>
      </c>
      <c r="D128" s="150"/>
      <c r="E128" s="145"/>
      <c r="F128" s="146"/>
      <c r="G128" s="155"/>
    </row>
    <row r="129" spans="2:7" x14ac:dyDescent="0.35">
      <c r="B129" s="152">
        <v>712.83</v>
      </c>
      <c r="C129" s="153">
        <v>9.5500000000000002E-2</v>
      </c>
      <c r="D129" s="150"/>
      <c r="E129" s="145"/>
      <c r="F129" s="146"/>
      <c r="G129" s="155"/>
    </row>
    <row r="130" spans="2:7" x14ac:dyDescent="0.35">
      <c r="B130" s="152">
        <v>719.346</v>
      </c>
      <c r="C130" s="153">
        <v>0.25</v>
      </c>
      <c r="D130" s="150"/>
      <c r="E130" s="145"/>
      <c r="F130" s="146"/>
      <c r="G130" s="155"/>
    </row>
    <row r="131" spans="2:7" x14ac:dyDescent="0.35">
      <c r="B131" s="152">
        <v>719.36</v>
      </c>
      <c r="C131" s="153">
        <v>9.5000000000000001E-2</v>
      </c>
      <c r="D131" s="150"/>
      <c r="E131" s="145"/>
      <c r="F131" s="146"/>
      <c r="G131" s="155"/>
    </row>
    <row r="132" spans="2:7" x14ac:dyDescent="0.35">
      <c r="B132" s="152">
        <v>728.04</v>
      </c>
      <c r="C132" s="153">
        <v>1.11E-2</v>
      </c>
      <c r="D132" s="150"/>
      <c r="E132" s="145"/>
      <c r="F132" s="146"/>
      <c r="G132" s="155"/>
    </row>
    <row r="133" spans="2:7" x14ac:dyDescent="0.35">
      <c r="B133" s="152">
        <v>734.14</v>
      </c>
      <c r="C133" s="153">
        <v>8.9999999999999998E-4</v>
      </c>
      <c r="D133" s="150"/>
      <c r="E133" s="145"/>
      <c r="F133" s="146"/>
      <c r="G133" s="155"/>
    </row>
    <row r="134" spans="2:7" x14ac:dyDescent="0.35">
      <c r="B134" s="152">
        <v>735.43</v>
      </c>
      <c r="C134" s="153">
        <v>4.4099999999999999E-3</v>
      </c>
      <c r="D134" s="150"/>
      <c r="E134" s="145"/>
      <c r="F134" s="146"/>
      <c r="G134" s="155"/>
    </row>
    <row r="135" spans="2:7" x14ac:dyDescent="0.35">
      <c r="B135" s="152">
        <v>756.16</v>
      </c>
      <c r="C135" s="153">
        <v>4.4000000000000003E-3</v>
      </c>
      <c r="D135" s="150"/>
      <c r="E135" s="145"/>
      <c r="F135" s="146"/>
      <c r="G135" s="155"/>
    </row>
    <row r="136" spans="2:7" x14ac:dyDescent="0.35">
      <c r="B136" s="152">
        <v>764.88</v>
      </c>
      <c r="C136" s="153">
        <v>0.189</v>
      </c>
      <c r="D136" s="150"/>
      <c r="E136" s="145"/>
      <c r="F136" s="146"/>
      <c r="G136" s="155"/>
    </row>
    <row r="137" spans="2:7" x14ac:dyDescent="0.35">
      <c r="B137" s="152">
        <v>766.38</v>
      </c>
      <c r="C137" s="153">
        <v>6.8999999999999997E-4</v>
      </c>
      <c r="D137" s="150"/>
      <c r="E137" s="145"/>
      <c r="F137" s="146"/>
      <c r="G137" s="155"/>
    </row>
    <row r="138" spans="2:7" x14ac:dyDescent="0.35">
      <c r="B138" s="152">
        <v>768.96</v>
      </c>
      <c r="C138" s="153">
        <v>8.2000000000000003E-2</v>
      </c>
      <c r="D138" s="150"/>
      <c r="E138" s="145"/>
      <c r="F138" s="146"/>
      <c r="G138" s="155"/>
    </row>
    <row r="139" spans="2:7" x14ac:dyDescent="0.35">
      <c r="B139" s="148">
        <v>778.90449999999998</v>
      </c>
      <c r="C139" s="149">
        <v>12.93</v>
      </c>
      <c r="D139" s="150"/>
      <c r="E139" s="145">
        <v>2415</v>
      </c>
      <c r="F139" s="146"/>
      <c r="G139" s="155"/>
    </row>
    <row r="140" spans="2:7" x14ac:dyDescent="0.35">
      <c r="B140" s="152">
        <v>794.78</v>
      </c>
      <c r="C140" s="153">
        <v>2.63E-2</v>
      </c>
      <c r="D140" s="150"/>
      <c r="E140" s="145"/>
      <c r="F140" s="146"/>
      <c r="G140" s="155"/>
    </row>
    <row r="141" spans="2:7" x14ac:dyDescent="0.35">
      <c r="B141" s="152">
        <v>802</v>
      </c>
      <c r="C141" s="153">
        <v>4.0999999999999999E-4</v>
      </c>
      <c r="D141" s="150"/>
      <c r="E141" s="145"/>
      <c r="F141" s="146"/>
      <c r="G141" s="156"/>
    </row>
    <row r="142" spans="2:7" x14ac:dyDescent="0.35">
      <c r="B142" s="152">
        <v>805.71</v>
      </c>
      <c r="C142" s="153">
        <v>1.52E-2</v>
      </c>
      <c r="D142" s="150"/>
      <c r="E142" s="145"/>
      <c r="F142" s="146"/>
      <c r="G142" s="155"/>
    </row>
    <row r="143" spans="2:7" x14ac:dyDescent="0.35">
      <c r="B143" s="152">
        <v>810.45100000000002</v>
      </c>
      <c r="C143" s="153">
        <v>0.317</v>
      </c>
      <c r="D143" s="150"/>
      <c r="E143" s="145"/>
      <c r="F143" s="146"/>
      <c r="G143" s="155"/>
    </row>
    <row r="144" spans="2:7" x14ac:dyDescent="0.35">
      <c r="B144" s="152">
        <v>813.21</v>
      </c>
      <c r="C144" s="153">
        <v>4.3E-3</v>
      </c>
      <c r="D144" s="150"/>
      <c r="E144" s="145"/>
      <c r="F144" s="146"/>
      <c r="G144" s="155"/>
    </row>
    <row r="145" spans="2:7" x14ac:dyDescent="0.35">
      <c r="B145" s="152">
        <v>839.36</v>
      </c>
      <c r="C145" s="153">
        <v>1.77E-2</v>
      </c>
      <c r="D145" s="150"/>
      <c r="E145" s="145"/>
      <c r="F145" s="146"/>
      <c r="G145" s="155"/>
    </row>
    <row r="146" spans="2:7" x14ac:dyDescent="0.35">
      <c r="B146" s="152">
        <v>841.57399999999996</v>
      </c>
      <c r="C146" s="153">
        <v>0.16800000000000001</v>
      </c>
      <c r="D146" s="150"/>
      <c r="E146" s="145"/>
      <c r="F146" s="146"/>
      <c r="G146" s="155"/>
    </row>
    <row r="147" spans="2:7" x14ac:dyDescent="0.35">
      <c r="B147" s="152">
        <v>850.1</v>
      </c>
      <c r="C147" s="153">
        <v>7.6999999999999996E-4</v>
      </c>
      <c r="D147" s="150"/>
      <c r="E147" s="145"/>
      <c r="F147" s="146"/>
      <c r="G147" s="155"/>
    </row>
    <row r="148" spans="2:7" x14ac:dyDescent="0.35">
      <c r="B148" s="152">
        <v>855.21</v>
      </c>
      <c r="C148" s="153">
        <v>1.97E-3</v>
      </c>
      <c r="D148" s="150"/>
      <c r="E148" s="145"/>
      <c r="F148" s="146"/>
      <c r="G148" s="155"/>
    </row>
    <row r="149" spans="2:7" x14ac:dyDescent="0.35">
      <c r="B149" s="148">
        <v>867.38</v>
      </c>
      <c r="C149" s="149">
        <v>4.2300000000000004</v>
      </c>
      <c r="D149" s="150"/>
      <c r="E149" s="145">
        <v>2689</v>
      </c>
      <c r="F149" s="146"/>
      <c r="G149" s="155"/>
    </row>
    <row r="150" spans="2:7" x14ac:dyDescent="0.35">
      <c r="B150" s="152">
        <v>896.59</v>
      </c>
      <c r="C150" s="153">
        <v>6.7000000000000004E-2</v>
      </c>
      <c r="D150" s="150"/>
      <c r="E150" s="145"/>
      <c r="F150" s="146"/>
      <c r="G150" s="155"/>
    </row>
    <row r="151" spans="2:7" x14ac:dyDescent="0.35">
      <c r="B151" s="152">
        <v>901.19</v>
      </c>
      <c r="C151" s="153">
        <v>8.5400000000000004E-2</v>
      </c>
      <c r="D151" s="150"/>
      <c r="E151" s="145"/>
      <c r="F151" s="146"/>
      <c r="G151" s="156"/>
    </row>
    <row r="152" spans="2:7" x14ac:dyDescent="0.35">
      <c r="B152" s="152">
        <v>906.06</v>
      </c>
      <c r="C152" s="153">
        <v>9.1999999999999998E-3</v>
      </c>
      <c r="D152" s="150"/>
      <c r="E152" s="145"/>
      <c r="F152" s="146"/>
      <c r="G152" s="155"/>
    </row>
    <row r="153" spans="2:7" x14ac:dyDescent="0.35">
      <c r="B153" s="152">
        <v>919.33699999999999</v>
      </c>
      <c r="C153" s="153">
        <v>0.41899999999999998</v>
      </c>
      <c r="D153" s="150"/>
      <c r="E153" s="145"/>
      <c r="F153" s="146"/>
      <c r="G153" s="155"/>
    </row>
    <row r="154" spans="2:7" x14ac:dyDescent="0.35">
      <c r="B154" s="152">
        <v>919.74</v>
      </c>
      <c r="C154" s="153">
        <v>6.4999999999999997E-3</v>
      </c>
      <c r="D154" s="150"/>
      <c r="E154" s="145"/>
      <c r="F154" s="146"/>
      <c r="G154" s="155"/>
    </row>
    <row r="155" spans="2:7" x14ac:dyDescent="0.35">
      <c r="B155" s="152">
        <v>926.31</v>
      </c>
      <c r="C155" s="153">
        <v>0.27200000000000002</v>
      </c>
      <c r="D155" s="150"/>
      <c r="E155" s="145"/>
      <c r="F155" s="146"/>
      <c r="G155" s="155"/>
    </row>
    <row r="156" spans="2:7" x14ac:dyDescent="0.35">
      <c r="B156" s="152">
        <v>930.59</v>
      </c>
      <c r="C156" s="153">
        <v>7.2900000000000006E-2</v>
      </c>
      <c r="D156" s="150"/>
      <c r="E156" s="145"/>
      <c r="F156" s="146"/>
      <c r="G156" s="155"/>
    </row>
    <row r="157" spans="2:7" x14ac:dyDescent="0.35">
      <c r="B157" s="152">
        <v>937.05</v>
      </c>
      <c r="C157" s="153">
        <v>2.7000000000000001E-3</v>
      </c>
      <c r="D157" s="150"/>
      <c r="E157" s="145"/>
      <c r="F157" s="146"/>
      <c r="G157" s="155"/>
    </row>
    <row r="158" spans="2:7" x14ac:dyDescent="0.35">
      <c r="B158" s="152">
        <v>947.15</v>
      </c>
      <c r="C158" s="153">
        <v>1.09E-3</v>
      </c>
      <c r="D158" s="150"/>
      <c r="E158" s="145"/>
      <c r="F158" s="146"/>
      <c r="G158" s="155"/>
    </row>
    <row r="159" spans="2:7" x14ac:dyDescent="0.35">
      <c r="B159" s="152">
        <v>958.63</v>
      </c>
      <c r="C159" s="153">
        <v>1.9699999999999999E-2</v>
      </c>
      <c r="D159" s="150"/>
      <c r="E159" s="145"/>
      <c r="F159" s="146"/>
      <c r="G159" s="155"/>
    </row>
    <row r="160" spans="2:7" x14ac:dyDescent="0.35">
      <c r="B160" s="152">
        <v>961.08</v>
      </c>
      <c r="C160" s="153">
        <v>8.0000000000000002E-3</v>
      </c>
      <c r="D160" s="150"/>
      <c r="E160" s="145"/>
      <c r="F160" s="146"/>
      <c r="G160" s="155"/>
    </row>
    <row r="161" spans="2:7" x14ac:dyDescent="0.35">
      <c r="B161" s="152">
        <v>963.36699999999996</v>
      </c>
      <c r="C161" s="153">
        <v>0.14000000000000001</v>
      </c>
      <c r="D161" s="150"/>
      <c r="E161" s="145"/>
      <c r="F161" s="146"/>
      <c r="G161" s="155"/>
    </row>
    <row r="162" spans="2:7" x14ac:dyDescent="0.35">
      <c r="B162" s="148">
        <v>964.05700000000002</v>
      </c>
      <c r="C162" s="149">
        <v>14.51</v>
      </c>
      <c r="D162" s="150"/>
      <c r="E162" s="145">
        <v>2990</v>
      </c>
      <c r="F162" s="146"/>
      <c r="G162" s="155"/>
    </row>
    <row r="163" spans="2:7" x14ac:dyDescent="0.35">
      <c r="B163" s="152">
        <v>968.65</v>
      </c>
      <c r="C163" s="153">
        <v>7.92E-3</v>
      </c>
      <c r="D163" s="150"/>
      <c r="E163" s="145"/>
      <c r="F163" s="146"/>
      <c r="G163" s="155"/>
    </row>
    <row r="164" spans="2:7" x14ac:dyDescent="0.35">
      <c r="B164" s="152">
        <v>970.22</v>
      </c>
      <c r="C164" s="153">
        <v>1.1999999999999999E-3</v>
      </c>
      <c r="D164" s="150"/>
      <c r="E164" s="145"/>
      <c r="F164" s="146"/>
      <c r="G164" s="156"/>
    </row>
    <row r="165" spans="2:7" x14ac:dyDescent="0.35">
      <c r="B165" s="152">
        <v>974.09</v>
      </c>
      <c r="C165" s="153">
        <v>1.3599999999999999E-2</v>
      </c>
      <c r="D165" s="150"/>
      <c r="E165" s="145"/>
      <c r="F165" s="146"/>
      <c r="G165" s="155"/>
    </row>
    <row r="166" spans="2:7" x14ac:dyDescent="0.35">
      <c r="B166" s="152">
        <v>990.18</v>
      </c>
      <c r="C166" s="153">
        <v>3.1399999999999997E-2</v>
      </c>
      <c r="D166" s="150"/>
      <c r="E166" s="145"/>
      <c r="F166" s="146"/>
      <c r="G166" s="155"/>
    </row>
    <row r="167" spans="2:7" x14ac:dyDescent="0.35">
      <c r="B167" s="152">
        <v>1001.1</v>
      </c>
      <c r="C167" s="153">
        <v>4.4999999999999997E-3</v>
      </c>
      <c r="D167" s="150"/>
      <c r="E167" s="145"/>
      <c r="F167" s="146"/>
      <c r="G167" s="155"/>
    </row>
    <row r="168" spans="2:7" x14ac:dyDescent="0.35">
      <c r="B168" s="152">
        <v>1005.27</v>
      </c>
      <c r="C168" s="153">
        <v>0.65900000000000003</v>
      </c>
      <c r="D168" s="150"/>
      <c r="E168" s="145"/>
      <c r="F168" s="146"/>
      <c r="G168" s="155"/>
    </row>
    <row r="169" spans="2:7" x14ac:dyDescent="0.35">
      <c r="B169" s="152">
        <v>1050.0999999999999</v>
      </c>
      <c r="C169" s="153">
        <v>6.9999999999999999E-4</v>
      </c>
      <c r="D169" s="150"/>
      <c r="E169" s="145"/>
      <c r="F169" s="146"/>
      <c r="G169" s="155"/>
    </row>
    <row r="170" spans="2:7" x14ac:dyDescent="0.35">
      <c r="B170" s="152">
        <v>1084</v>
      </c>
      <c r="C170" s="153">
        <v>0.245</v>
      </c>
      <c r="D170" s="150"/>
      <c r="E170" s="145"/>
      <c r="F170" s="146"/>
      <c r="G170" s="155"/>
    </row>
    <row r="171" spans="2:7" x14ac:dyDescent="0.35">
      <c r="B171" s="152">
        <v>1084.3800000000001</v>
      </c>
      <c r="C171" s="153">
        <v>1.06E-2</v>
      </c>
      <c r="D171" s="150"/>
      <c r="E171" s="145"/>
      <c r="F171" s="146"/>
      <c r="G171" s="155"/>
    </row>
    <row r="172" spans="2:7" x14ac:dyDescent="0.35">
      <c r="B172" s="148">
        <v>1085.837</v>
      </c>
      <c r="C172" s="149">
        <v>10.11</v>
      </c>
      <c r="D172" s="150"/>
      <c r="E172" s="145">
        <v>3366</v>
      </c>
      <c r="F172" s="146"/>
      <c r="G172" s="155"/>
    </row>
    <row r="173" spans="2:7" x14ac:dyDescent="0.35">
      <c r="B173" s="148">
        <v>1089.7370000000001</v>
      </c>
      <c r="C173" s="149">
        <v>1.734</v>
      </c>
      <c r="D173" s="150"/>
      <c r="E173" s="145"/>
      <c r="F173" s="146"/>
      <c r="G173" s="155"/>
    </row>
    <row r="174" spans="2:7" x14ac:dyDescent="0.35">
      <c r="B174" s="152">
        <v>1109.18</v>
      </c>
      <c r="C174" s="153">
        <v>0.189</v>
      </c>
      <c r="D174" s="150"/>
      <c r="E174" s="145"/>
      <c r="F174" s="146"/>
      <c r="G174" s="156"/>
    </row>
    <row r="175" spans="2:7" x14ac:dyDescent="0.35">
      <c r="B175" s="148">
        <v>1112.076</v>
      </c>
      <c r="C175" s="149">
        <v>13.67</v>
      </c>
      <c r="D175" s="150"/>
      <c r="E175" s="145">
        <v>3449</v>
      </c>
      <c r="F175" s="146"/>
      <c r="G175" s="155"/>
    </row>
    <row r="176" spans="2:7" x14ac:dyDescent="0.35">
      <c r="B176" s="152">
        <v>1139</v>
      </c>
      <c r="C176" s="153">
        <v>1.25E-3</v>
      </c>
      <c r="D176" s="150"/>
      <c r="E176" s="145"/>
      <c r="F176" s="146"/>
      <c r="G176" s="155"/>
    </row>
    <row r="177" spans="2:7" x14ac:dyDescent="0.35">
      <c r="B177" s="152">
        <v>1170.97</v>
      </c>
      <c r="C177" s="153">
        <v>3.7199999999999997E-2</v>
      </c>
      <c r="D177" s="150"/>
      <c r="E177" s="145"/>
      <c r="F177" s="146"/>
      <c r="G177" s="156"/>
    </row>
    <row r="178" spans="2:7" x14ac:dyDescent="0.35">
      <c r="B178" s="152">
        <v>1206.0899999999999</v>
      </c>
      <c r="C178" s="153">
        <v>1.2999999999999999E-2</v>
      </c>
      <c r="D178" s="150"/>
      <c r="E178" s="145"/>
      <c r="F178" s="146"/>
      <c r="G178" s="155"/>
    </row>
    <row r="179" spans="2:7" x14ac:dyDescent="0.35">
      <c r="B179" s="157">
        <v>1212.9480000000001</v>
      </c>
      <c r="C179" s="158">
        <v>1.415</v>
      </c>
      <c r="D179" s="150"/>
      <c r="E179" s="145"/>
      <c r="F179" s="146"/>
      <c r="G179" s="155"/>
    </row>
    <row r="180" spans="2:7" x14ac:dyDescent="0.35">
      <c r="B180" s="157">
        <v>1246.3399999999999</v>
      </c>
      <c r="C180" s="158">
        <v>9.3000000000000005E-4</v>
      </c>
      <c r="D180" s="150"/>
      <c r="E180" s="145"/>
      <c r="F180" s="146"/>
      <c r="G180" s="155"/>
    </row>
    <row r="181" spans="2:7" x14ac:dyDescent="0.35">
      <c r="B181" s="157">
        <v>1249.94</v>
      </c>
      <c r="C181" s="158">
        <v>0.187</v>
      </c>
      <c r="D181" s="150"/>
      <c r="E181" s="145"/>
      <c r="F181" s="146"/>
      <c r="G181" s="155"/>
    </row>
    <row r="182" spans="2:7" x14ac:dyDescent="0.35">
      <c r="B182" s="157">
        <v>1261.3499999999999</v>
      </c>
      <c r="C182" s="158">
        <v>3.3500000000000002E-2</v>
      </c>
      <c r="D182" s="150"/>
      <c r="E182" s="145"/>
      <c r="F182" s="146"/>
      <c r="G182" s="155"/>
    </row>
    <row r="183" spans="2:7" x14ac:dyDescent="0.35">
      <c r="B183" s="157">
        <v>1292.78</v>
      </c>
      <c r="C183" s="158">
        <v>0.10100000000000001</v>
      </c>
      <c r="D183" s="150"/>
      <c r="E183" s="145"/>
      <c r="F183" s="146"/>
      <c r="G183" s="155"/>
    </row>
    <row r="184" spans="2:7" x14ac:dyDescent="0.35">
      <c r="B184" s="157">
        <v>1299.1420000000001</v>
      </c>
      <c r="C184" s="158">
        <v>1.633</v>
      </c>
      <c r="D184" s="150"/>
      <c r="E184" s="145"/>
      <c r="F184" s="146"/>
      <c r="G184" s="155"/>
    </row>
    <row r="185" spans="2:7" x14ac:dyDescent="0.35">
      <c r="B185" s="157">
        <v>1314.6</v>
      </c>
      <c r="C185" s="158">
        <v>1.9E-3</v>
      </c>
      <c r="D185" s="150"/>
      <c r="E185" s="145"/>
      <c r="F185" s="146"/>
      <c r="G185" s="155"/>
    </row>
    <row r="186" spans="2:7" x14ac:dyDescent="0.35">
      <c r="B186" s="157">
        <v>1315.58</v>
      </c>
      <c r="C186" s="158">
        <v>3.64E-3</v>
      </c>
      <c r="D186" s="150"/>
      <c r="E186" s="145"/>
      <c r="F186" s="146"/>
      <c r="G186" s="155"/>
    </row>
    <row r="187" spans="2:7" x14ac:dyDescent="0.35">
      <c r="B187" s="157">
        <v>1318.38</v>
      </c>
      <c r="C187" s="158">
        <v>1.57E-3</v>
      </c>
      <c r="D187" s="150"/>
      <c r="E187" s="145"/>
      <c r="F187" s="146"/>
      <c r="G187" s="155"/>
    </row>
    <row r="188" spans="2:7" x14ac:dyDescent="0.35">
      <c r="B188" s="157">
        <v>1348.1</v>
      </c>
      <c r="C188" s="158">
        <v>1.7299999999999999E-2</v>
      </c>
      <c r="D188" s="150"/>
      <c r="E188" s="145"/>
      <c r="F188" s="146"/>
      <c r="G188" s="155"/>
    </row>
    <row r="189" spans="2:7" x14ac:dyDescent="0.35">
      <c r="B189" s="157">
        <v>1363.78</v>
      </c>
      <c r="C189" s="158">
        <v>2.58E-2</v>
      </c>
      <c r="D189" s="150"/>
      <c r="E189" s="145"/>
      <c r="F189" s="146"/>
      <c r="G189" s="155"/>
    </row>
    <row r="190" spans="2:7" x14ac:dyDescent="0.35">
      <c r="B190" s="157">
        <v>1390.5</v>
      </c>
      <c r="C190" s="158">
        <v>4.2500000000000003E-3</v>
      </c>
      <c r="D190" s="150"/>
      <c r="E190" s="145"/>
      <c r="F190" s="146"/>
      <c r="G190" s="155"/>
    </row>
    <row r="191" spans="2:7" x14ac:dyDescent="0.35">
      <c r="B191" s="157">
        <v>1408.0129999999999</v>
      </c>
      <c r="C191" s="158">
        <v>20.87</v>
      </c>
      <c r="D191" s="150"/>
      <c r="E191" s="145"/>
      <c r="F191" s="146"/>
      <c r="G191" s="155"/>
    </row>
    <row r="192" spans="2:7" x14ac:dyDescent="0.35">
      <c r="B192" s="152">
        <v>1455.1</v>
      </c>
      <c r="C192" s="153">
        <v>2.5000000000000001E-3</v>
      </c>
      <c r="D192" s="150"/>
      <c r="E192" s="145"/>
      <c r="F192" s="146"/>
      <c r="G192" s="155"/>
    </row>
    <row r="193" spans="2:7" x14ac:dyDescent="0.35">
      <c r="B193" s="152">
        <v>1457.643</v>
      </c>
      <c r="C193" s="153">
        <v>0.497</v>
      </c>
      <c r="D193" s="150"/>
      <c r="E193" s="145"/>
      <c r="F193" s="146"/>
      <c r="G193" s="155"/>
    </row>
    <row r="194" spans="2:7" x14ac:dyDescent="0.35">
      <c r="B194" s="152">
        <v>1485.9</v>
      </c>
      <c r="C194" s="153">
        <v>5.5999999999999999E-3</v>
      </c>
      <c r="D194" s="150"/>
      <c r="E194" s="145"/>
      <c r="F194" s="146"/>
      <c r="G194" s="155"/>
    </row>
    <row r="195" spans="2:7" x14ac:dyDescent="0.35">
      <c r="B195" s="152">
        <v>1491.4</v>
      </c>
      <c r="C195" s="153">
        <v>5.9999999999999995E-4</v>
      </c>
      <c r="D195" s="150"/>
      <c r="E195" s="145"/>
      <c r="F195" s="146"/>
      <c r="G195" s="155"/>
    </row>
    <row r="196" spans="2:7" x14ac:dyDescent="0.35">
      <c r="B196" s="152">
        <v>1528.1</v>
      </c>
      <c r="C196" s="153">
        <v>0.27900000000000003</v>
      </c>
      <c r="D196" s="150"/>
      <c r="E196" s="145"/>
      <c r="F196" s="146"/>
      <c r="G196" s="155"/>
    </row>
    <row r="197" spans="2:7" x14ac:dyDescent="0.35">
      <c r="B197" s="152">
        <v>1605.62</v>
      </c>
      <c r="C197" s="153">
        <v>7.9000000000000008E-3</v>
      </c>
      <c r="D197" s="150"/>
      <c r="E197" s="145"/>
      <c r="F197" s="146"/>
      <c r="G197" s="155"/>
    </row>
    <row r="198" spans="2:7" x14ac:dyDescent="0.35">
      <c r="B198" s="152">
        <v>1608.36</v>
      </c>
      <c r="C198" s="153">
        <v>5.4000000000000003E-3</v>
      </c>
      <c r="D198" s="150"/>
      <c r="E198" s="145"/>
      <c r="F198" s="146"/>
      <c r="G198" s="155"/>
    </row>
    <row r="199" spans="2:7" x14ac:dyDescent="0.35">
      <c r="B199" s="152">
        <v>1635.38</v>
      </c>
      <c r="C199" s="153">
        <v>1.6000000000000001E-4</v>
      </c>
      <c r="D199" s="150"/>
      <c r="E199" s="145"/>
      <c r="F199" s="146"/>
      <c r="G199" s="155"/>
    </row>
    <row r="200" spans="2:7" x14ac:dyDescent="0.35">
      <c r="B200" s="152">
        <v>1647.44</v>
      </c>
      <c r="C200" s="153">
        <v>7.3000000000000001E-3</v>
      </c>
      <c r="D200" s="150"/>
      <c r="E200" s="145"/>
      <c r="F200" s="146"/>
      <c r="G200" s="155"/>
    </row>
    <row r="201" spans="2:7" x14ac:dyDescent="0.35">
      <c r="B201" s="152">
        <v>1674.31</v>
      </c>
      <c r="C201" s="153">
        <v>6.1000000000000004E-3</v>
      </c>
      <c r="D201" s="150"/>
      <c r="E201" s="145"/>
      <c r="F201" s="146"/>
      <c r="G201" s="155"/>
    </row>
    <row r="202" spans="2:7" x14ac:dyDescent="0.35">
      <c r="B202" s="152">
        <v>1698.1</v>
      </c>
      <c r="C202" s="153">
        <v>5.7999999999999996E-3</v>
      </c>
      <c r="D202" s="150"/>
      <c r="E202" s="145"/>
      <c r="F202" s="146"/>
      <c r="G202" s="155"/>
    </row>
    <row r="203" spans="2:7" ht="15" thickBot="1" x14ac:dyDescent="0.4">
      <c r="B203" s="159">
        <v>1769.09</v>
      </c>
      <c r="C203" s="160">
        <v>9.3100000000000006E-3</v>
      </c>
      <c r="D203" s="161"/>
      <c r="E203" s="162"/>
      <c r="F203" s="163"/>
      <c r="G203" s="164"/>
    </row>
  </sheetData>
  <mergeCells count="2">
    <mergeCell ref="G3:G4"/>
    <mergeCell ref="G10:G11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B10" sqref="B10:G12"/>
    </sheetView>
  </sheetViews>
  <sheetFormatPr defaultColWidth="8.54296875" defaultRowHeight="14.5" x14ac:dyDescent="0.35"/>
  <cols>
    <col min="3" max="3" width="9.54296875" customWidth="1"/>
    <col min="7" max="7" width="7.7265625" customWidth="1"/>
  </cols>
  <sheetData>
    <row r="1" spans="1:7" ht="15" thickBot="1" x14ac:dyDescent="0.4"/>
    <row r="2" spans="1:7" ht="47" thickBot="1" x14ac:dyDescent="0.4">
      <c r="B2" s="6" t="s">
        <v>0</v>
      </c>
      <c r="C2" s="7" t="s">
        <v>1</v>
      </c>
      <c r="D2" s="8" t="s">
        <v>2</v>
      </c>
      <c r="E2" s="6" t="s">
        <v>3</v>
      </c>
      <c r="F2" s="9" t="s">
        <v>4</v>
      </c>
      <c r="G2" s="14" t="s">
        <v>5</v>
      </c>
    </row>
    <row r="3" spans="1:7" ht="15" thickBot="1" x14ac:dyDescent="0.4">
      <c r="A3" s="165" t="s">
        <v>6</v>
      </c>
      <c r="B3" s="125">
        <v>4.2720000000000002</v>
      </c>
      <c r="C3" s="126">
        <v>11</v>
      </c>
      <c r="D3" s="127" t="s">
        <v>7</v>
      </c>
      <c r="E3" s="129"/>
      <c r="F3" s="129"/>
      <c r="G3" s="323">
        <f>(B3*C3+B4*C4)/(C3+C4)</f>
        <v>4.2846126126126123</v>
      </c>
    </row>
    <row r="4" spans="1:7" x14ac:dyDescent="0.35">
      <c r="B4" s="135">
        <v>4.2859999999999996</v>
      </c>
      <c r="C4" s="167">
        <v>100</v>
      </c>
      <c r="D4" s="132" t="s">
        <v>8</v>
      </c>
      <c r="E4" s="134"/>
      <c r="F4" s="134">
        <v>138</v>
      </c>
      <c r="G4" s="326"/>
    </row>
    <row r="5" spans="1:7" x14ac:dyDescent="0.35">
      <c r="B5" s="135">
        <v>4.6189999999999998</v>
      </c>
      <c r="C5" s="167"/>
      <c r="D5" s="132" t="s">
        <v>9</v>
      </c>
      <c r="E5" s="134"/>
      <c r="F5" s="134">
        <v>149</v>
      </c>
      <c r="G5" s="182"/>
    </row>
    <row r="6" spans="1:7" x14ac:dyDescent="0.35">
      <c r="B6" s="135">
        <v>4.9359999999999999</v>
      </c>
      <c r="C6" s="167"/>
      <c r="D6" s="132" t="s">
        <v>10</v>
      </c>
      <c r="E6" s="134"/>
      <c r="F6" s="134">
        <v>159</v>
      </c>
      <c r="G6" s="182"/>
    </row>
    <row r="7" spans="1:7" x14ac:dyDescent="0.35">
      <c r="B7" s="135">
        <v>5.28</v>
      </c>
      <c r="C7" s="167"/>
      <c r="D7" s="132" t="s">
        <v>11</v>
      </c>
      <c r="E7" s="134"/>
      <c r="F7" s="134">
        <v>170</v>
      </c>
      <c r="G7" s="182"/>
    </row>
    <row r="8" spans="1:7" x14ac:dyDescent="0.35">
      <c r="B8" s="262">
        <v>30.625</v>
      </c>
      <c r="C8" s="263"/>
      <c r="D8" s="242" t="s">
        <v>12</v>
      </c>
      <c r="E8" s="327"/>
      <c r="F8" s="244">
        <v>987</v>
      </c>
      <c r="G8" s="329"/>
    </row>
    <row r="9" spans="1:7" x14ac:dyDescent="0.35">
      <c r="B9" s="267">
        <v>30.972999999999999</v>
      </c>
      <c r="C9" s="268"/>
      <c r="D9" s="247" t="s">
        <v>13</v>
      </c>
      <c r="E9" s="328"/>
      <c r="F9" s="249">
        <v>998</v>
      </c>
      <c r="G9" s="330"/>
    </row>
    <row r="10" spans="1:7" x14ac:dyDescent="0.35">
      <c r="B10" s="262">
        <v>34.918999999999997</v>
      </c>
      <c r="C10" s="263">
        <v>9</v>
      </c>
      <c r="D10" s="242" t="s">
        <v>14</v>
      </c>
      <c r="E10" s="244"/>
      <c r="F10" s="244">
        <v>1126</v>
      </c>
      <c r="G10" s="325">
        <f>(B10*C10+B11*C11)/(C10+C11)</f>
        <v>34.964333333333336</v>
      </c>
    </row>
    <row r="11" spans="1:7" x14ac:dyDescent="0.35">
      <c r="B11" s="135">
        <v>34.987000000000002</v>
      </c>
      <c r="C11" s="136">
        <v>18</v>
      </c>
      <c r="D11" s="132" t="s">
        <v>15</v>
      </c>
      <c r="E11" s="134">
        <v>109</v>
      </c>
      <c r="F11" s="134"/>
      <c r="G11" s="326"/>
    </row>
    <row r="12" spans="1:7" ht="15" thickBot="1" x14ac:dyDescent="0.4">
      <c r="B12" s="264">
        <v>35.822000000000003</v>
      </c>
      <c r="C12" s="265"/>
      <c r="D12" s="266" t="s">
        <v>16</v>
      </c>
      <c r="E12" s="140"/>
      <c r="F12" s="140">
        <v>1154</v>
      </c>
      <c r="G12" s="185"/>
    </row>
    <row r="13" spans="1:7" ht="15" thickBot="1" x14ac:dyDescent="0.4">
      <c r="A13" s="168" t="s">
        <v>17</v>
      </c>
      <c r="B13" s="169">
        <v>53.162199999999999</v>
      </c>
      <c r="C13" s="170">
        <v>2.1407250000000002</v>
      </c>
      <c r="D13" s="171"/>
      <c r="E13" s="172">
        <v>165</v>
      </c>
      <c r="F13" s="173"/>
      <c r="G13" s="183"/>
    </row>
    <row r="14" spans="1:7" x14ac:dyDescent="0.35">
      <c r="B14" s="256">
        <v>79.614199999999997</v>
      </c>
      <c r="C14" s="257">
        <v>2.6495350000000002</v>
      </c>
      <c r="D14" s="258"/>
      <c r="E14" s="259"/>
      <c r="F14" s="260"/>
      <c r="G14" s="261"/>
    </row>
    <row r="15" spans="1:7" x14ac:dyDescent="0.35">
      <c r="B15" s="250">
        <v>80.997900000000001</v>
      </c>
      <c r="C15" s="251">
        <v>32.948549999999997</v>
      </c>
      <c r="D15" s="252"/>
      <c r="E15" s="253">
        <v>252</v>
      </c>
      <c r="F15" s="254"/>
      <c r="G15" s="255"/>
    </row>
    <row r="16" spans="1:7" x14ac:dyDescent="0.35">
      <c r="B16" s="174">
        <v>160.61199999999999</v>
      </c>
      <c r="C16" s="175">
        <v>0.63787400000000005</v>
      </c>
      <c r="D16" s="176"/>
      <c r="E16" s="172"/>
      <c r="F16" s="173"/>
      <c r="G16" s="183"/>
    </row>
    <row r="17" spans="2:7" x14ac:dyDescent="0.35">
      <c r="B17" s="174">
        <v>223.23679999999999</v>
      </c>
      <c r="C17" s="175">
        <v>0.45296500000000001</v>
      </c>
      <c r="D17" s="176"/>
      <c r="E17" s="172"/>
      <c r="F17" s="173"/>
      <c r="G17" s="183"/>
    </row>
    <row r="18" spans="2:7" x14ac:dyDescent="0.35">
      <c r="B18" s="174">
        <v>276.39890000000003</v>
      </c>
      <c r="C18" s="175">
        <v>7.1605699999999999</v>
      </c>
      <c r="D18" s="176"/>
      <c r="E18" s="172">
        <v>857</v>
      </c>
      <c r="F18" s="173"/>
      <c r="G18" s="183"/>
    </row>
    <row r="19" spans="2:7" x14ac:dyDescent="0.35">
      <c r="B19" s="174">
        <v>302.85079999999999</v>
      </c>
      <c r="C19" s="175">
        <v>18.335775000000002</v>
      </c>
      <c r="D19" s="176"/>
      <c r="E19" s="172">
        <v>940</v>
      </c>
      <c r="F19" s="173"/>
      <c r="G19" s="183"/>
    </row>
    <row r="20" spans="2:7" x14ac:dyDescent="0.35">
      <c r="B20" s="174">
        <v>356.0129</v>
      </c>
      <c r="C20" s="175">
        <v>62.05</v>
      </c>
      <c r="D20" s="176"/>
      <c r="E20" s="172">
        <v>1103</v>
      </c>
      <c r="F20" s="173"/>
      <c r="G20" s="183"/>
    </row>
    <row r="21" spans="2:7" ht="15" thickBot="1" x14ac:dyDescent="0.4">
      <c r="B21" s="177">
        <v>383.8485</v>
      </c>
      <c r="C21" s="178">
        <v>8.9414049999999996</v>
      </c>
      <c r="D21" s="179"/>
      <c r="E21" s="180">
        <v>1191</v>
      </c>
      <c r="F21" s="181"/>
      <c r="G21" s="184"/>
    </row>
  </sheetData>
  <mergeCells count="4">
    <mergeCell ref="G3:G4"/>
    <mergeCell ref="G10:G11"/>
    <mergeCell ref="E8:E9"/>
    <mergeCell ref="G8:G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K8" sqref="K8"/>
    </sheetView>
  </sheetViews>
  <sheetFormatPr defaultColWidth="8.54296875" defaultRowHeight="14.5" x14ac:dyDescent="0.35"/>
  <cols>
    <col min="3" max="3" width="10" customWidth="1"/>
  </cols>
  <sheetData>
    <row r="1" spans="1:6" ht="15" thickBot="1" x14ac:dyDescent="0.4"/>
    <row r="2" spans="1:6" ht="31.5" thickBot="1" x14ac:dyDescent="0.4">
      <c r="B2" s="6" t="s">
        <v>0</v>
      </c>
      <c r="C2" s="7" t="s">
        <v>1</v>
      </c>
      <c r="D2" s="8" t="s">
        <v>2</v>
      </c>
      <c r="E2" s="14" t="s">
        <v>18</v>
      </c>
      <c r="F2" s="197" t="s">
        <v>79</v>
      </c>
    </row>
    <row r="3" spans="1:6" ht="15" thickBot="1" x14ac:dyDescent="0.4">
      <c r="A3" s="165" t="s">
        <v>6</v>
      </c>
      <c r="B3" s="192">
        <v>4.9660000000000002</v>
      </c>
      <c r="C3" s="126">
        <v>0.91486925200000002</v>
      </c>
      <c r="D3" s="193" t="s">
        <v>19</v>
      </c>
      <c r="E3" s="129"/>
      <c r="F3" s="198"/>
    </row>
    <row r="4" spans="1:6" x14ac:dyDescent="0.35">
      <c r="B4" s="194">
        <v>31.815999999999999</v>
      </c>
      <c r="C4" s="195">
        <v>1.9904773259678901</v>
      </c>
      <c r="D4" s="196" t="s">
        <v>20</v>
      </c>
      <c r="E4" s="331"/>
      <c r="F4" s="137">
        <f>(B4*C4+B5*C5)/(C4+C5)</f>
        <v>32.060360902255638</v>
      </c>
    </row>
    <row r="5" spans="1:6" x14ac:dyDescent="0.35">
      <c r="B5" s="194">
        <v>32.192999999999998</v>
      </c>
      <c r="C5" s="195">
        <v>3.6670547641265498</v>
      </c>
      <c r="D5" s="196" t="s">
        <v>21</v>
      </c>
      <c r="E5" s="331"/>
      <c r="F5" s="137"/>
    </row>
    <row r="6" spans="1:6" x14ac:dyDescent="0.35">
      <c r="B6" s="194">
        <v>36.481999999999999</v>
      </c>
      <c r="C6" s="195">
        <v>1.0786365095092201</v>
      </c>
      <c r="D6" s="196" t="s">
        <v>22</v>
      </c>
      <c r="E6" s="331"/>
      <c r="F6" s="137">
        <f>(B6*C6+B7*C7+B8*C8)/(C6+C7+C8)</f>
        <v>36.732293929712462</v>
      </c>
    </row>
    <row r="7" spans="1:6" x14ac:dyDescent="0.35">
      <c r="B7" s="194">
        <v>36.826999999999998</v>
      </c>
      <c r="C7" s="195">
        <v>1.35045290990554</v>
      </c>
      <c r="D7" s="196" t="s">
        <v>23</v>
      </c>
      <c r="E7" s="331"/>
      <c r="F7" s="137"/>
    </row>
    <row r="8" spans="1:6" ht="15" thickBot="1" x14ac:dyDescent="0.4">
      <c r="B8" s="194">
        <v>37.255000000000003</v>
      </c>
      <c r="C8" s="131">
        <v>0.27181640039632399</v>
      </c>
      <c r="D8" s="196" t="s">
        <v>24</v>
      </c>
      <c r="E8" s="134"/>
      <c r="F8" s="185"/>
    </row>
    <row r="9" spans="1:6" ht="15" thickBot="1" x14ac:dyDescent="0.4">
      <c r="A9" s="168" t="s">
        <v>17</v>
      </c>
      <c r="B9" s="169">
        <v>283.5</v>
      </c>
      <c r="C9" s="170">
        <v>5.8E-4</v>
      </c>
      <c r="D9" s="186"/>
      <c r="E9" s="191"/>
      <c r="F9" s="199"/>
    </row>
    <row r="10" spans="1:6" ht="15" thickBot="1" x14ac:dyDescent="0.4">
      <c r="B10" s="187">
        <v>661.65700000000004</v>
      </c>
      <c r="C10" s="188">
        <v>85.1</v>
      </c>
      <c r="D10" s="189"/>
      <c r="E10" s="190">
        <v>2052</v>
      </c>
      <c r="F10" s="200"/>
    </row>
  </sheetData>
  <mergeCells count="2">
    <mergeCell ref="E4:E5"/>
    <mergeCell ref="E6:E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Normal="100" workbookViewId="0">
      <selection activeCell="K15" sqref="K15"/>
    </sheetView>
  </sheetViews>
  <sheetFormatPr defaultColWidth="8.54296875" defaultRowHeight="14.5" x14ac:dyDescent="0.35"/>
  <cols>
    <col min="3" max="3" width="10.26953125" customWidth="1"/>
  </cols>
  <sheetData>
    <row r="2" spans="1:5" ht="31.5" thickBot="1" x14ac:dyDescent="0.4">
      <c r="B2" s="6" t="s">
        <v>0</v>
      </c>
      <c r="C2" s="7" t="s">
        <v>1</v>
      </c>
      <c r="D2" s="8" t="s">
        <v>2</v>
      </c>
      <c r="E2" s="14" t="s">
        <v>3</v>
      </c>
    </row>
    <row r="3" spans="1:5" ht="15" thickBot="1" x14ac:dyDescent="0.4">
      <c r="A3" s="165" t="s">
        <v>6</v>
      </c>
      <c r="B3" s="216">
        <v>0.874</v>
      </c>
      <c r="C3" s="217">
        <v>3.2925827471659498E-4</v>
      </c>
      <c r="D3" s="218" t="s">
        <v>19</v>
      </c>
      <c r="E3" s="219"/>
    </row>
    <row r="4" spans="1:5" x14ac:dyDescent="0.35">
      <c r="B4" s="220">
        <v>7.4610000000000003</v>
      </c>
      <c r="C4" s="221">
        <v>3.3076588035486801E-3</v>
      </c>
      <c r="D4" s="222" t="s">
        <v>20</v>
      </c>
      <c r="E4" s="223"/>
    </row>
    <row r="5" spans="1:5" x14ac:dyDescent="0.35">
      <c r="B5" s="220">
        <v>7.4779999999999998</v>
      </c>
      <c r="C5" s="221">
        <v>6.4552279538420696E-3</v>
      </c>
      <c r="D5" s="222" t="s">
        <v>21</v>
      </c>
      <c r="E5" s="223"/>
    </row>
    <row r="6" spans="1:5" x14ac:dyDescent="0.35">
      <c r="B6" s="220">
        <v>8.2959999999999994</v>
      </c>
      <c r="C6" s="221">
        <v>1.3453257951684401E-3</v>
      </c>
      <c r="D6" s="222" t="s">
        <v>23</v>
      </c>
      <c r="E6" s="223"/>
    </row>
    <row r="7" spans="1:5" ht="15" thickBot="1" x14ac:dyDescent="0.4">
      <c r="B7" s="224">
        <v>8.2959999999999994</v>
      </c>
      <c r="C7" s="225">
        <v>1.3453257951684401E-3</v>
      </c>
      <c r="D7" s="226" t="s">
        <v>22</v>
      </c>
      <c r="E7" s="227"/>
    </row>
    <row r="8" spans="1:5" ht="15" thickBot="1" x14ac:dyDescent="0.4">
      <c r="A8" s="168" t="s">
        <v>17</v>
      </c>
      <c r="B8" s="201">
        <v>347.14</v>
      </c>
      <c r="C8" s="202">
        <v>7.4999999999999997E-3</v>
      </c>
      <c r="D8" s="203"/>
      <c r="E8" s="204"/>
    </row>
    <row r="9" spans="1:5" x14ac:dyDescent="0.35">
      <c r="B9" s="205">
        <v>826.1</v>
      </c>
      <c r="C9" s="206">
        <v>7.6E-3</v>
      </c>
      <c r="D9" s="207"/>
      <c r="E9" s="204"/>
    </row>
    <row r="10" spans="1:5" x14ac:dyDescent="0.35">
      <c r="B10" s="208">
        <v>1173.2280000000001</v>
      </c>
      <c r="C10" s="209">
        <v>99.85</v>
      </c>
      <c r="D10" s="210"/>
      <c r="E10" s="211">
        <v>3638</v>
      </c>
    </row>
    <row r="11" spans="1:5" x14ac:dyDescent="0.35">
      <c r="B11" s="205">
        <v>1332.492</v>
      </c>
      <c r="C11" s="206">
        <v>99.982600000000005</v>
      </c>
      <c r="D11" s="207"/>
      <c r="E11" s="204"/>
    </row>
    <row r="12" spans="1:5" x14ac:dyDescent="0.35">
      <c r="B12" s="205">
        <v>2158.5700000000002</v>
      </c>
      <c r="C12" s="206">
        <v>1.1999999999999999E-3</v>
      </c>
      <c r="D12" s="207"/>
      <c r="E12" s="204"/>
    </row>
    <row r="13" spans="1:5" x14ac:dyDescent="0.35">
      <c r="B13" s="212">
        <v>2505.692</v>
      </c>
      <c r="C13" s="213">
        <v>1.9999999999999999E-6</v>
      </c>
      <c r="D13" s="214"/>
      <c r="E13" s="2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zoomScale="70" zoomScaleNormal="70" workbookViewId="0">
      <selection activeCell="C2" sqref="C2:F50"/>
    </sheetView>
  </sheetViews>
  <sheetFormatPr defaultColWidth="8.54296875" defaultRowHeight="14.5" x14ac:dyDescent="0.35"/>
  <cols>
    <col min="4" max="4" width="9.54296875" customWidth="1"/>
    <col min="5" max="5" width="10.81640625" customWidth="1"/>
    <col min="6" max="6" width="9.1796875" customWidth="1"/>
    <col min="7" max="7" width="9.54296875" customWidth="1"/>
  </cols>
  <sheetData>
    <row r="2" spans="2:7" ht="31" x14ac:dyDescent="0.35">
      <c r="C2" s="228" t="s">
        <v>0</v>
      </c>
      <c r="D2" s="229" t="s">
        <v>25</v>
      </c>
      <c r="E2" s="230" t="s">
        <v>2</v>
      </c>
      <c r="F2" s="229" t="s">
        <v>3</v>
      </c>
      <c r="G2" s="231" t="s">
        <v>4</v>
      </c>
    </row>
    <row r="3" spans="2:7" x14ac:dyDescent="0.35">
      <c r="B3" s="26"/>
      <c r="C3" s="232">
        <f t="shared" ref="C3:C50" si="0">F3*0.3225-0.0825</f>
        <v>24.427500000000002</v>
      </c>
      <c r="D3" s="19" t="s">
        <v>26</v>
      </c>
      <c r="E3" s="27"/>
      <c r="F3" s="236">
        <v>76</v>
      </c>
      <c r="G3" s="20"/>
    </row>
    <row r="4" spans="2:7" x14ac:dyDescent="0.35">
      <c r="C4" s="233">
        <f t="shared" si="0"/>
        <v>27.6525</v>
      </c>
      <c r="D4" s="4" t="s">
        <v>27</v>
      </c>
      <c r="E4" s="5"/>
      <c r="F4" s="237">
        <v>86</v>
      </c>
      <c r="G4" s="22"/>
    </row>
    <row r="5" spans="2:7" x14ac:dyDescent="0.35">
      <c r="C5" s="233">
        <f t="shared" si="0"/>
        <v>47.002499999999998</v>
      </c>
      <c r="D5" s="4" t="s">
        <v>28</v>
      </c>
      <c r="E5" s="5"/>
      <c r="F5" s="237">
        <v>146</v>
      </c>
      <c r="G5" s="22"/>
    </row>
    <row r="6" spans="2:7" x14ac:dyDescent="0.35">
      <c r="C6" s="233">
        <f t="shared" si="0"/>
        <v>59.58</v>
      </c>
      <c r="D6" s="4" t="s">
        <v>29</v>
      </c>
      <c r="E6" s="5"/>
      <c r="F6" s="237">
        <v>185</v>
      </c>
      <c r="G6" s="22"/>
    </row>
    <row r="7" spans="2:7" x14ac:dyDescent="0.35">
      <c r="C7" s="233">
        <f t="shared" si="0"/>
        <v>63.772500000000001</v>
      </c>
      <c r="D7" s="4" t="s">
        <v>30</v>
      </c>
      <c r="E7" s="5"/>
      <c r="F7" s="237">
        <v>198</v>
      </c>
      <c r="G7" s="22"/>
    </row>
    <row r="8" spans="2:7" x14ac:dyDescent="0.35">
      <c r="B8" s="26"/>
      <c r="C8" s="233">
        <f t="shared" si="0"/>
        <v>75.382500000000007</v>
      </c>
      <c r="D8" s="4" t="s">
        <v>31</v>
      </c>
      <c r="E8" s="5"/>
      <c r="F8" s="237">
        <v>234</v>
      </c>
      <c r="G8" s="22"/>
    </row>
    <row r="9" spans="2:7" x14ac:dyDescent="0.35">
      <c r="C9" s="233">
        <f t="shared" si="0"/>
        <v>77.31750000000001</v>
      </c>
      <c r="D9" s="4" t="s">
        <v>32</v>
      </c>
      <c r="E9" s="5"/>
      <c r="F9" s="237">
        <v>240</v>
      </c>
      <c r="G9" s="22"/>
    </row>
    <row r="10" spans="2:7" x14ac:dyDescent="0.35">
      <c r="C10" s="233">
        <f t="shared" si="0"/>
        <v>84.412500000000009</v>
      </c>
      <c r="D10" s="4" t="s">
        <v>33</v>
      </c>
      <c r="E10" s="5"/>
      <c r="F10" s="237">
        <v>262</v>
      </c>
      <c r="G10" s="22"/>
    </row>
    <row r="11" spans="2:7" x14ac:dyDescent="0.35">
      <c r="C11" s="233">
        <f t="shared" si="0"/>
        <v>87.637500000000003</v>
      </c>
      <c r="D11" s="4" t="s">
        <v>34</v>
      </c>
      <c r="E11" s="5"/>
      <c r="F11" s="237">
        <v>272</v>
      </c>
      <c r="G11" s="22"/>
    </row>
    <row r="12" spans="2:7" x14ac:dyDescent="0.35">
      <c r="C12" s="233">
        <f t="shared" si="0"/>
        <v>90.217500000000001</v>
      </c>
      <c r="D12" s="4" t="s">
        <v>35</v>
      </c>
      <c r="E12" s="5"/>
      <c r="F12" s="237">
        <v>280</v>
      </c>
      <c r="G12" s="22"/>
    </row>
    <row r="13" spans="2:7" x14ac:dyDescent="0.35">
      <c r="C13" s="234">
        <f t="shared" si="0"/>
        <v>93.12</v>
      </c>
      <c r="D13" s="24" t="s">
        <v>36</v>
      </c>
      <c r="E13" s="28"/>
      <c r="F13" s="238">
        <v>289</v>
      </c>
      <c r="G13" s="25"/>
    </row>
    <row r="14" spans="2:7" x14ac:dyDescent="0.35">
      <c r="C14" s="233">
        <f t="shared" si="0"/>
        <v>144.39750000000001</v>
      </c>
      <c r="D14" s="5"/>
      <c r="E14" s="5"/>
      <c r="F14" s="237">
        <v>448</v>
      </c>
      <c r="G14" s="22"/>
    </row>
    <row r="15" spans="2:7" x14ac:dyDescent="0.35">
      <c r="C15" s="233">
        <f t="shared" si="0"/>
        <v>186.32249999999999</v>
      </c>
      <c r="D15" s="5" t="s">
        <v>37</v>
      </c>
      <c r="E15" s="5"/>
      <c r="F15" s="237">
        <v>578</v>
      </c>
      <c r="G15" s="22"/>
    </row>
    <row r="16" spans="2:7" x14ac:dyDescent="0.35">
      <c r="C16" s="233">
        <f t="shared" si="0"/>
        <v>209.86500000000001</v>
      </c>
      <c r="D16" s="5"/>
      <c r="E16" s="5"/>
      <c r="F16" s="237">
        <v>651</v>
      </c>
      <c r="G16" s="22"/>
    </row>
    <row r="17" spans="3:7" x14ac:dyDescent="0.35">
      <c r="C17" s="233">
        <f t="shared" si="0"/>
        <v>238.89</v>
      </c>
      <c r="D17" s="5" t="s">
        <v>38</v>
      </c>
      <c r="E17" s="5" t="s">
        <v>39</v>
      </c>
      <c r="F17" s="237">
        <v>741</v>
      </c>
      <c r="G17" s="22"/>
    </row>
    <row r="18" spans="3:7" x14ac:dyDescent="0.35">
      <c r="C18" s="233">
        <f t="shared" si="0"/>
        <v>242.11500000000001</v>
      </c>
      <c r="D18" s="5" t="s">
        <v>40</v>
      </c>
      <c r="E18" s="5" t="s">
        <v>41</v>
      </c>
      <c r="F18" s="237">
        <v>751</v>
      </c>
      <c r="G18" s="22"/>
    </row>
    <row r="19" spans="3:7" x14ac:dyDescent="0.35">
      <c r="C19" s="233">
        <f t="shared" si="0"/>
        <v>270.495</v>
      </c>
      <c r="D19" s="5"/>
      <c r="E19" s="5"/>
      <c r="F19" s="237">
        <v>839</v>
      </c>
      <c r="G19" s="22"/>
    </row>
    <row r="20" spans="3:7" x14ac:dyDescent="0.35">
      <c r="C20" s="233">
        <f t="shared" si="0"/>
        <v>295.32750000000004</v>
      </c>
      <c r="D20" s="5" t="s">
        <v>40</v>
      </c>
      <c r="E20" s="5" t="s">
        <v>41</v>
      </c>
      <c r="F20" s="237">
        <v>916</v>
      </c>
      <c r="G20" s="22"/>
    </row>
    <row r="21" spans="3:7" x14ac:dyDescent="0.35">
      <c r="C21" s="233">
        <f t="shared" si="0"/>
        <v>300.16500000000002</v>
      </c>
      <c r="D21" s="5" t="s">
        <v>38</v>
      </c>
      <c r="E21" s="5" t="s">
        <v>39</v>
      </c>
      <c r="F21" s="237">
        <v>931</v>
      </c>
      <c r="G21" s="22"/>
    </row>
    <row r="22" spans="3:7" x14ac:dyDescent="0.35">
      <c r="C22" s="233">
        <f t="shared" si="0"/>
        <v>338.54250000000002</v>
      </c>
      <c r="D22" s="5"/>
      <c r="E22" s="5"/>
      <c r="F22" s="237">
        <v>1050</v>
      </c>
      <c r="G22" s="22"/>
    </row>
    <row r="23" spans="3:7" x14ac:dyDescent="0.35">
      <c r="C23" s="233">
        <f t="shared" si="0"/>
        <v>352.08750000000003</v>
      </c>
      <c r="D23" s="5" t="s">
        <v>40</v>
      </c>
      <c r="E23" s="5" t="s">
        <v>41</v>
      </c>
      <c r="F23" s="237">
        <v>1092</v>
      </c>
      <c r="G23" s="22"/>
    </row>
    <row r="24" spans="3:7" x14ac:dyDescent="0.35">
      <c r="C24" s="233">
        <f t="shared" si="0"/>
        <v>409.49250000000001</v>
      </c>
      <c r="D24" s="5"/>
      <c r="E24" s="5"/>
      <c r="F24" s="237">
        <v>1270</v>
      </c>
      <c r="G24" s="22"/>
    </row>
    <row r="25" spans="3:7" x14ac:dyDescent="0.35">
      <c r="C25" s="233">
        <f t="shared" si="0"/>
        <v>462.70500000000004</v>
      </c>
      <c r="D25" s="5"/>
      <c r="E25" s="5"/>
      <c r="F25" s="237">
        <v>1435</v>
      </c>
      <c r="G25" s="22"/>
    </row>
    <row r="26" spans="3:7" x14ac:dyDescent="0.35">
      <c r="C26" s="233">
        <f t="shared" si="0"/>
        <v>481.08750000000003</v>
      </c>
      <c r="D26" s="5"/>
      <c r="E26" s="5"/>
      <c r="F26" s="237">
        <v>1492</v>
      </c>
      <c r="G26" s="22"/>
    </row>
    <row r="27" spans="3:7" x14ac:dyDescent="0.35">
      <c r="C27" s="235">
        <f t="shared" si="0"/>
        <v>511.08000000000004</v>
      </c>
      <c r="D27" s="29"/>
      <c r="E27" s="29"/>
      <c r="F27" s="239">
        <v>1585</v>
      </c>
      <c r="G27" s="22"/>
    </row>
    <row r="28" spans="3:7" x14ac:dyDescent="0.35">
      <c r="C28" s="233">
        <f t="shared" si="0"/>
        <v>533.97750000000008</v>
      </c>
      <c r="D28" s="5"/>
      <c r="E28" s="5"/>
      <c r="F28" s="237">
        <v>1656</v>
      </c>
      <c r="G28" s="22"/>
    </row>
    <row r="29" spans="3:7" x14ac:dyDescent="0.35">
      <c r="C29" s="233">
        <f t="shared" si="0"/>
        <v>570.09750000000008</v>
      </c>
      <c r="D29" s="5" t="s">
        <v>42</v>
      </c>
      <c r="E29" s="5"/>
      <c r="F29" s="237">
        <v>1768</v>
      </c>
      <c r="G29" s="22"/>
    </row>
    <row r="30" spans="3:7" x14ac:dyDescent="0.35">
      <c r="C30" s="233">
        <f t="shared" si="0"/>
        <v>583.32000000000005</v>
      </c>
      <c r="D30" s="5" t="s">
        <v>43</v>
      </c>
      <c r="E30" s="5" t="s">
        <v>39</v>
      </c>
      <c r="F30" s="237">
        <v>1809</v>
      </c>
      <c r="G30" s="22"/>
    </row>
    <row r="31" spans="3:7" x14ac:dyDescent="0.35">
      <c r="C31" s="233">
        <f t="shared" si="0"/>
        <v>609.4425</v>
      </c>
      <c r="D31" s="5" t="s">
        <v>44</v>
      </c>
      <c r="E31" s="5" t="s">
        <v>41</v>
      </c>
      <c r="F31" s="237">
        <v>1890</v>
      </c>
      <c r="G31" s="22"/>
    </row>
    <row r="32" spans="3:7" x14ac:dyDescent="0.35">
      <c r="C32" s="233">
        <f t="shared" si="0"/>
        <v>665.5575</v>
      </c>
      <c r="D32" s="5" t="s">
        <v>44</v>
      </c>
      <c r="E32" s="5" t="s">
        <v>41</v>
      </c>
      <c r="F32" s="237">
        <v>2064</v>
      </c>
      <c r="G32" s="22"/>
    </row>
    <row r="33" spans="3:7" x14ac:dyDescent="0.35">
      <c r="C33" s="233">
        <f t="shared" si="0"/>
        <v>727.15500000000009</v>
      </c>
      <c r="D33" s="5" t="s">
        <v>45</v>
      </c>
      <c r="E33" s="5" t="s">
        <v>39</v>
      </c>
      <c r="F33" s="237">
        <v>2255</v>
      </c>
      <c r="G33" s="22"/>
    </row>
    <row r="34" spans="3:7" x14ac:dyDescent="0.35">
      <c r="C34" s="233">
        <f t="shared" si="0"/>
        <v>768.75750000000005</v>
      </c>
      <c r="D34" s="5" t="s">
        <v>44</v>
      </c>
      <c r="E34" s="5" t="s">
        <v>41</v>
      </c>
      <c r="F34" s="237">
        <v>2384</v>
      </c>
      <c r="G34" s="22"/>
    </row>
    <row r="35" spans="3:7" x14ac:dyDescent="0.35">
      <c r="C35" s="233">
        <f t="shared" si="0"/>
        <v>784.88250000000005</v>
      </c>
      <c r="D35" s="5" t="s">
        <v>45</v>
      </c>
      <c r="E35" s="5" t="s">
        <v>39</v>
      </c>
      <c r="F35" s="237">
        <v>2434</v>
      </c>
      <c r="G35" s="22"/>
    </row>
    <row r="36" spans="3:7" x14ac:dyDescent="0.35">
      <c r="C36" s="233">
        <f t="shared" si="0"/>
        <v>794.88</v>
      </c>
      <c r="D36" s="5"/>
      <c r="E36" s="5"/>
      <c r="F36" s="237">
        <v>2465</v>
      </c>
      <c r="G36" s="22"/>
    </row>
    <row r="37" spans="3:7" x14ac:dyDescent="0.35">
      <c r="C37" s="233">
        <f t="shared" si="0"/>
        <v>806.16750000000002</v>
      </c>
      <c r="D37" s="5" t="s">
        <v>44</v>
      </c>
      <c r="E37" s="5" t="s">
        <v>41</v>
      </c>
      <c r="F37" s="237">
        <v>2500</v>
      </c>
      <c r="G37" s="22"/>
    </row>
    <row r="38" spans="3:7" x14ac:dyDescent="0.35">
      <c r="C38" s="233">
        <f t="shared" si="0"/>
        <v>839.38499999999999</v>
      </c>
      <c r="D38" s="5"/>
      <c r="E38" s="5"/>
      <c r="F38" s="237">
        <v>2603</v>
      </c>
      <c r="G38" s="22"/>
    </row>
    <row r="39" spans="3:7" x14ac:dyDescent="0.35">
      <c r="C39" s="233">
        <f t="shared" si="0"/>
        <v>860.99250000000006</v>
      </c>
      <c r="D39" s="5" t="s">
        <v>43</v>
      </c>
      <c r="E39" s="5" t="s">
        <v>39</v>
      </c>
      <c r="F39" s="237">
        <v>2670</v>
      </c>
      <c r="G39" s="22"/>
    </row>
    <row r="40" spans="3:7" x14ac:dyDescent="0.35">
      <c r="C40" s="233">
        <f t="shared" si="0"/>
        <v>911.30250000000001</v>
      </c>
      <c r="D40" s="5"/>
      <c r="E40" s="5"/>
      <c r="F40" s="237">
        <v>2826</v>
      </c>
      <c r="G40" s="22"/>
    </row>
    <row r="41" spans="3:7" x14ac:dyDescent="0.35">
      <c r="C41" s="233">
        <f t="shared" si="0"/>
        <v>934.2</v>
      </c>
      <c r="D41" s="5" t="s">
        <v>44</v>
      </c>
      <c r="E41" s="5" t="s">
        <v>41</v>
      </c>
      <c r="F41" s="237">
        <v>2897</v>
      </c>
      <c r="G41" s="22"/>
    </row>
    <row r="42" spans="3:7" x14ac:dyDescent="0.35">
      <c r="C42" s="233">
        <f t="shared" si="0"/>
        <v>964.83750000000009</v>
      </c>
      <c r="D42" s="5" t="s">
        <v>46</v>
      </c>
      <c r="E42" s="5"/>
      <c r="F42" s="237">
        <v>2992</v>
      </c>
      <c r="G42" s="22"/>
    </row>
    <row r="43" spans="3:7" x14ac:dyDescent="0.35">
      <c r="C43" s="233">
        <f t="shared" si="0"/>
        <v>968.7075000000001</v>
      </c>
      <c r="D43" s="5"/>
      <c r="E43" s="5"/>
      <c r="F43" s="237">
        <v>3004</v>
      </c>
      <c r="G43" s="22"/>
    </row>
    <row r="44" spans="3:7" x14ac:dyDescent="0.35">
      <c r="C44" s="233">
        <f t="shared" si="0"/>
        <v>1001.2800000000001</v>
      </c>
      <c r="D44" s="5" t="s">
        <v>47</v>
      </c>
      <c r="E44" s="5" t="s">
        <v>41</v>
      </c>
      <c r="F44" s="237">
        <v>3105</v>
      </c>
      <c r="G44" s="22"/>
    </row>
    <row r="45" spans="3:7" x14ac:dyDescent="0.35">
      <c r="C45" s="233">
        <f t="shared" si="0"/>
        <v>1051.9125000000001</v>
      </c>
      <c r="D45" s="5"/>
      <c r="E45" s="5"/>
      <c r="F45" s="237">
        <v>3262</v>
      </c>
      <c r="G45" s="22"/>
    </row>
    <row r="46" spans="3:7" x14ac:dyDescent="0.35">
      <c r="C46" s="233">
        <f t="shared" si="0"/>
        <v>1069.9725000000001</v>
      </c>
      <c r="D46" s="5"/>
      <c r="E46" s="5"/>
      <c r="F46" s="237">
        <v>3318</v>
      </c>
      <c r="G46" s="22"/>
    </row>
    <row r="47" spans="3:7" x14ac:dyDescent="0.35">
      <c r="C47" s="233">
        <f t="shared" si="0"/>
        <v>1120.605</v>
      </c>
      <c r="D47" s="5" t="s">
        <v>44</v>
      </c>
      <c r="E47" s="5" t="s">
        <v>41</v>
      </c>
      <c r="F47" s="237">
        <v>3475</v>
      </c>
      <c r="G47" s="22"/>
    </row>
    <row r="48" spans="3:7" x14ac:dyDescent="0.35">
      <c r="C48" s="233">
        <f t="shared" si="0"/>
        <v>1155.4349999999999</v>
      </c>
      <c r="D48" s="5" t="s">
        <v>44</v>
      </c>
      <c r="E48" s="5" t="s">
        <v>41</v>
      </c>
      <c r="F48" s="237">
        <v>3583</v>
      </c>
      <c r="G48" s="22"/>
    </row>
    <row r="49" spans="3:7" x14ac:dyDescent="0.35">
      <c r="C49" s="233">
        <f t="shared" si="0"/>
        <v>1238.6400000000001</v>
      </c>
      <c r="D49" s="5" t="s">
        <v>44</v>
      </c>
      <c r="E49" s="5" t="s">
        <v>41</v>
      </c>
      <c r="F49" s="237">
        <v>3841</v>
      </c>
      <c r="G49" s="22"/>
    </row>
    <row r="50" spans="3:7" x14ac:dyDescent="0.35">
      <c r="C50" s="234">
        <f t="shared" si="0"/>
        <v>1280.8875</v>
      </c>
      <c r="D50" s="28" t="s">
        <v>44</v>
      </c>
      <c r="E50" s="28" t="s">
        <v>41</v>
      </c>
      <c r="F50" s="238">
        <v>3972</v>
      </c>
      <c r="G50" s="2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zoomScaleNormal="100" workbookViewId="0">
      <selection activeCell="I8" sqref="I8"/>
    </sheetView>
  </sheetViews>
  <sheetFormatPr defaultColWidth="8.54296875" defaultRowHeight="14.5" x14ac:dyDescent="0.35"/>
  <cols>
    <col min="2" max="2" width="7" customWidth="1"/>
    <col min="3" max="3" width="8.1796875" customWidth="1"/>
    <col min="4" max="4" width="6.81640625" bestFit="1" customWidth="1"/>
    <col min="5" max="5" width="8.54296875" bestFit="1" customWidth="1"/>
    <col min="6" max="6" width="7.54296875" bestFit="1" customWidth="1"/>
    <col min="7" max="7" width="9" customWidth="1"/>
    <col min="8" max="8" width="8.26953125" customWidth="1"/>
    <col min="9" max="9" width="7.1796875" bestFit="1" customWidth="1"/>
  </cols>
  <sheetData>
    <row r="2" spans="2:9" ht="44" thickBot="1" x14ac:dyDescent="0.4">
      <c r="B2" s="277" t="s">
        <v>48</v>
      </c>
      <c r="C2" s="277" t="s">
        <v>49</v>
      </c>
      <c r="D2" s="277" t="s">
        <v>25</v>
      </c>
      <c r="E2" s="277" t="s">
        <v>50</v>
      </c>
      <c r="F2" s="278" t="s">
        <v>0</v>
      </c>
      <c r="G2" s="279" t="s">
        <v>4</v>
      </c>
      <c r="H2" s="280" t="s">
        <v>3</v>
      </c>
      <c r="I2" s="280" t="s">
        <v>80</v>
      </c>
    </row>
    <row r="3" spans="2:9" x14ac:dyDescent="0.35">
      <c r="B3" s="281" t="s">
        <v>51</v>
      </c>
      <c r="C3" s="30" t="s">
        <v>52</v>
      </c>
      <c r="D3" s="30" t="s">
        <v>53</v>
      </c>
      <c r="E3" s="30" t="s">
        <v>54</v>
      </c>
      <c r="F3" s="120">
        <v>4.2850000000000001</v>
      </c>
      <c r="G3" s="109">
        <v>138.05000000000001</v>
      </c>
      <c r="H3" s="31"/>
      <c r="I3" s="32"/>
    </row>
    <row r="4" spans="2:9" x14ac:dyDescent="0.35">
      <c r="B4" s="124" t="s">
        <v>55</v>
      </c>
      <c r="C4" s="30" t="s">
        <v>55</v>
      </c>
      <c r="D4" s="30" t="s">
        <v>55</v>
      </c>
      <c r="E4" s="30" t="s">
        <v>9</v>
      </c>
      <c r="F4" s="121">
        <v>4.6189999999999998</v>
      </c>
      <c r="G4" s="44">
        <v>149.34</v>
      </c>
      <c r="H4" s="10"/>
      <c r="I4" s="30"/>
    </row>
    <row r="5" spans="2:9" x14ac:dyDescent="0.35">
      <c r="B5" s="124" t="s">
        <v>55</v>
      </c>
      <c r="C5" s="30" t="s">
        <v>56</v>
      </c>
      <c r="D5" s="30" t="s">
        <v>55</v>
      </c>
      <c r="E5" s="30" t="s">
        <v>10</v>
      </c>
      <c r="F5" s="121">
        <v>4.9359999999999999</v>
      </c>
      <c r="G5" s="44">
        <v>158.41999999999999</v>
      </c>
      <c r="H5" s="10"/>
      <c r="I5" s="30"/>
    </row>
    <row r="6" spans="2:9" x14ac:dyDescent="0.35">
      <c r="B6" s="124" t="s">
        <v>55</v>
      </c>
      <c r="C6" s="30" t="s">
        <v>56</v>
      </c>
      <c r="D6" s="30" t="s">
        <v>55</v>
      </c>
      <c r="E6" s="30" t="s">
        <v>11</v>
      </c>
      <c r="F6" s="121">
        <v>5.28</v>
      </c>
      <c r="G6" s="44"/>
      <c r="H6" s="10"/>
      <c r="I6" s="30"/>
    </row>
    <row r="7" spans="2:9" x14ac:dyDescent="0.35">
      <c r="B7" s="124" t="s">
        <v>55</v>
      </c>
      <c r="C7" s="30" t="s">
        <v>56</v>
      </c>
      <c r="D7" s="30" t="s">
        <v>55</v>
      </c>
      <c r="E7" s="30" t="s">
        <v>12</v>
      </c>
      <c r="F7" s="121">
        <v>30.625</v>
      </c>
      <c r="G7" s="44">
        <v>986.01</v>
      </c>
      <c r="H7" s="10"/>
      <c r="I7" s="30"/>
    </row>
    <row r="8" spans="2:9" x14ac:dyDescent="0.35">
      <c r="B8" s="124" t="s">
        <v>55</v>
      </c>
      <c r="C8" s="30" t="s">
        <v>56</v>
      </c>
      <c r="D8" s="30" t="s">
        <v>55</v>
      </c>
      <c r="E8" s="30" t="s">
        <v>13</v>
      </c>
      <c r="F8" s="121">
        <v>30.972999999999999</v>
      </c>
      <c r="G8" s="44">
        <v>997.27</v>
      </c>
      <c r="H8" s="10"/>
      <c r="I8" s="30"/>
    </row>
    <row r="9" spans="2:9" ht="29" x14ac:dyDescent="0.35">
      <c r="B9" s="124" t="s">
        <v>55</v>
      </c>
      <c r="C9" s="30" t="s">
        <v>56</v>
      </c>
      <c r="D9" s="30" t="s">
        <v>55</v>
      </c>
      <c r="E9" s="30" t="s">
        <v>57</v>
      </c>
      <c r="F9" s="121">
        <v>34.963999999999999</v>
      </c>
      <c r="G9" s="44">
        <v>1125.99</v>
      </c>
      <c r="H9" s="10"/>
      <c r="I9" s="30"/>
    </row>
    <row r="10" spans="2:9" x14ac:dyDescent="0.35">
      <c r="B10" s="124" t="s">
        <v>55</v>
      </c>
      <c r="C10" s="30" t="s">
        <v>56</v>
      </c>
      <c r="D10" s="30" t="s">
        <v>55</v>
      </c>
      <c r="E10" s="30" t="s">
        <v>16</v>
      </c>
      <c r="F10" s="121">
        <v>35.822000000000003</v>
      </c>
      <c r="G10" s="44">
        <v>1152.94</v>
      </c>
      <c r="H10" s="10"/>
      <c r="I10" s="30"/>
    </row>
    <row r="11" spans="2:9" x14ac:dyDescent="0.35">
      <c r="B11" s="124" t="s">
        <v>55</v>
      </c>
      <c r="C11" s="30" t="s">
        <v>58</v>
      </c>
      <c r="D11" s="30" t="s">
        <v>59</v>
      </c>
      <c r="E11" s="30" t="s">
        <v>59</v>
      </c>
      <c r="F11" s="121">
        <v>81</v>
      </c>
      <c r="G11" s="44" t="s">
        <v>59</v>
      </c>
      <c r="H11" s="11">
        <v>252.75</v>
      </c>
      <c r="I11" s="33"/>
    </row>
    <row r="12" spans="2:9" x14ac:dyDescent="0.35">
      <c r="B12" s="124" t="s">
        <v>55</v>
      </c>
      <c r="C12" s="30" t="s">
        <v>55</v>
      </c>
      <c r="D12" s="30" t="s">
        <v>59</v>
      </c>
      <c r="E12" s="30" t="s">
        <v>59</v>
      </c>
      <c r="F12" s="121">
        <v>276.39999999999998</v>
      </c>
      <c r="G12" s="44" t="s">
        <v>59</v>
      </c>
      <c r="H12" s="11">
        <v>858.41</v>
      </c>
      <c r="I12" s="33"/>
    </row>
    <row r="13" spans="2:9" x14ac:dyDescent="0.35">
      <c r="B13" s="124" t="s">
        <v>55</v>
      </c>
      <c r="C13" s="30" t="s">
        <v>55</v>
      </c>
      <c r="D13" s="30" t="s">
        <v>59</v>
      </c>
      <c r="E13" s="30" t="s">
        <v>59</v>
      </c>
      <c r="F13" s="121">
        <v>302.85000000000002</v>
      </c>
      <c r="G13" s="44" t="s">
        <v>59</v>
      </c>
      <c r="H13" s="11">
        <v>940.36</v>
      </c>
      <c r="I13" s="33"/>
    </row>
    <row r="14" spans="2:9" x14ac:dyDescent="0.35">
      <c r="B14" s="124" t="s">
        <v>55</v>
      </c>
      <c r="C14" s="30" t="s">
        <v>55</v>
      </c>
      <c r="D14" s="30" t="s">
        <v>59</v>
      </c>
      <c r="E14" s="30" t="s">
        <v>59</v>
      </c>
      <c r="F14" s="121">
        <v>356.01</v>
      </c>
      <c r="G14" s="44" t="s">
        <v>59</v>
      </c>
      <c r="H14" s="11">
        <v>1105.28</v>
      </c>
      <c r="I14" s="33"/>
    </row>
    <row r="15" spans="2:9" ht="15" thickBot="1" x14ac:dyDescent="0.4">
      <c r="B15" s="35" t="s">
        <v>55</v>
      </c>
      <c r="C15" s="35" t="s">
        <v>55</v>
      </c>
      <c r="D15" s="35" t="s">
        <v>59</v>
      </c>
      <c r="E15" s="35" t="s">
        <v>59</v>
      </c>
      <c r="F15" s="121">
        <v>383.85</v>
      </c>
      <c r="G15" s="34" t="s">
        <v>59</v>
      </c>
      <c r="H15" s="11">
        <v>1191.52</v>
      </c>
      <c r="I15" s="33"/>
    </row>
    <row r="16" spans="2:9" x14ac:dyDescent="0.35">
      <c r="B16" s="282" t="s">
        <v>46</v>
      </c>
      <c r="C16" s="32" t="s">
        <v>52</v>
      </c>
      <c r="D16" s="32" t="s">
        <v>60</v>
      </c>
      <c r="E16" s="32" t="s">
        <v>54</v>
      </c>
      <c r="F16" s="121">
        <v>5.633</v>
      </c>
      <c r="G16" s="31">
        <v>181.47</v>
      </c>
      <c r="H16" s="31"/>
      <c r="I16" s="46"/>
    </row>
    <row r="17" spans="2:9" x14ac:dyDescent="0.35">
      <c r="B17" s="124" t="s">
        <v>55</v>
      </c>
      <c r="C17" s="30" t="s">
        <v>55</v>
      </c>
      <c r="D17" s="30" t="s">
        <v>55</v>
      </c>
      <c r="E17" s="30" t="s">
        <v>9</v>
      </c>
      <c r="F17" s="121">
        <v>6.2050000000000001</v>
      </c>
      <c r="G17" s="44">
        <v>200.13</v>
      </c>
      <c r="H17" s="10"/>
      <c r="I17" s="30"/>
    </row>
    <row r="18" spans="2:9" x14ac:dyDescent="0.35">
      <c r="B18" s="124" t="s">
        <v>55</v>
      </c>
      <c r="C18" s="30" t="s">
        <v>55</v>
      </c>
      <c r="D18" s="30" t="s">
        <v>55</v>
      </c>
      <c r="E18" s="30" t="s">
        <v>10</v>
      </c>
      <c r="F18" s="121">
        <v>6.5869999999999997</v>
      </c>
      <c r="G18" s="44">
        <v>212.12</v>
      </c>
      <c r="H18" s="10"/>
      <c r="I18" s="30"/>
    </row>
    <row r="19" spans="2:9" x14ac:dyDescent="0.35">
      <c r="B19" s="124" t="s">
        <v>55</v>
      </c>
      <c r="C19" s="30" t="s">
        <v>55</v>
      </c>
      <c r="D19" s="30" t="s">
        <v>55</v>
      </c>
      <c r="E19" s="30" t="s">
        <v>11</v>
      </c>
      <c r="F19" s="121">
        <v>7.1779999999999999</v>
      </c>
      <c r="G19" s="44">
        <v>231.5</v>
      </c>
      <c r="H19" s="10"/>
      <c r="I19" s="30"/>
    </row>
    <row r="20" spans="2:9" x14ac:dyDescent="0.35">
      <c r="B20" s="124" t="s">
        <v>55</v>
      </c>
      <c r="C20" s="30" t="s">
        <v>55</v>
      </c>
      <c r="D20" s="30" t="s">
        <v>55</v>
      </c>
      <c r="E20" s="30" t="s">
        <v>12</v>
      </c>
      <c r="F20" s="121">
        <v>39.521999999999998</v>
      </c>
      <c r="G20" s="44">
        <v>1272.7</v>
      </c>
      <c r="H20" s="10"/>
      <c r="I20" s="30"/>
    </row>
    <row r="21" spans="2:9" x14ac:dyDescent="0.35">
      <c r="B21" s="124" t="s">
        <v>55</v>
      </c>
      <c r="C21" s="30" t="s">
        <v>55</v>
      </c>
      <c r="D21" s="30" t="s">
        <v>55</v>
      </c>
      <c r="E21" s="30" t="s">
        <v>13</v>
      </c>
      <c r="F21" s="121">
        <v>40.116999999999997</v>
      </c>
      <c r="G21" s="44">
        <v>1292.07</v>
      </c>
      <c r="H21" s="10"/>
      <c r="I21" s="30"/>
    </row>
    <row r="22" spans="2:9" ht="29" x14ac:dyDescent="0.35">
      <c r="B22" s="124" t="s">
        <v>55</v>
      </c>
      <c r="C22" s="30" t="s">
        <v>55</v>
      </c>
      <c r="D22" s="30" t="s">
        <v>55</v>
      </c>
      <c r="E22" s="30" t="s">
        <v>57</v>
      </c>
      <c r="F22" s="121">
        <v>45.37</v>
      </c>
      <c r="G22" s="44">
        <v>1461.06</v>
      </c>
      <c r="H22" s="10"/>
      <c r="I22" s="30"/>
    </row>
    <row r="23" spans="2:9" x14ac:dyDescent="0.35">
      <c r="B23" s="124" t="s">
        <v>55</v>
      </c>
      <c r="C23" s="30" t="s">
        <v>55</v>
      </c>
      <c r="D23" s="30" t="s">
        <v>55</v>
      </c>
      <c r="E23" s="30" t="s">
        <v>16</v>
      </c>
      <c r="F23" s="121">
        <v>46.578000000000003</v>
      </c>
      <c r="G23" s="44"/>
      <c r="H23" s="10"/>
      <c r="I23" s="30"/>
    </row>
    <row r="24" spans="2:9" x14ac:dyDescent="0.35">
      <c r="B24" s="124" t="s">
        <v>55</v>
      </c>
      <c r="C24" s="30" t="s">
        <v>58</v>
      </c>
      <c r="D24" s="30" t="s">
        <v>59</v>
      </c>
      <c r="E24" s="30" t="s">
        <v>59</v>
      </c>
      <c r="F24" s="121">
        <v>121.78</v>
      </c>
      <c r="G24" s="44" t="s">
        <v>59</v>
      </c>
      <c r="H24" s="11">
        <v>379.09</v>
      </c>
      <c r="I24" s="33"/>
    </row>
    <row r="25" spans="2:9" x14ac:dyDescent="0.35">
      <c r="B25" s="124" t="s">
        <v>55</v>
      </c>
      <c r="C25" s="30" t="s">
        <v>55</v>
      </c>
      <c r="D25" s="30" t="s">
        <v>59</v>
      </c>
      <c r="E25" s="30" t="s">
        <v>59</v>
      </c>
      <c r="F25" s="121">
        <v>244.7</v>
      </c>
      <c r="G25" s="44" t="s">
        <v>59</v>
      </c>
      <c r="H25" s="11">
        <v>760.15</v>
      </c>
      <c r="I25" s="33"/>
    </row>
    <row r="26" spans="2:9" x14ac:dyDescent="0.35">
      <c r="B26" s="124" t="s">
        <v>55</v>
      </c>
      <c r="C26" s="30" t="s">
        <v>55</v>
      </c>
      <c r="D26" s="30" t="s">
        <v>59</v>
      </c>
      <c r="E26" s="30" t="s">
        <v>59</v>
      </c>
      <c r="F26" s="121">
        <v>344.28</v>
      </c>
      <c r="G26" s="44" t="s">
        <v>59</v>
      </c>
      <c r="H26" s="11">
        <v>1068.82</v>
      </c>
      <c r="I26" s="33"/>
    </row>
    <row r="27" spans="2:9" x14ac:dyDescent="0.35">
      <c r="B27" s="124" t="s">
        <v>55</v>
      </c>
      <c r="C27" s="30" t="s">
        <v>55</v>
      </c>
      <c r="D27" s="30" t="s">
        <v>59</v>
      </c>
      <c r="E27" s="30" t="s">
        <v>59</v>
      </c>
      <c r="F27" s="121">
        <v>411.12</v>
      </c>
      <c r="G27" s="44" t="s">
        <v>59</v>
      </c>
      <c r="H27" s="11">
        <v>1276.1600000000001</v>
      </c>
      <c r="I27" s="33"/>
    </row>
    <row r="28" spans="2:9" x14ac:dyDescent="0.35">
      <c r="B28" s="124" t="s">
        <v>55</v>
      </c>
      <c r="C28" s="30" t="s">
        <v>55</v>
      </c>
      <c r="D28" s="30" t="s">
        <v>59</v>
      </c>
      <c r="E28" s="30" t="s">
        <v>59</v>
      </c>
      <c r="F28" s="121">
        <v>443.96</v>
      </c>
      <c r="G28" s="44" t="s">
        <v>59</v>
      </c>
      <c r="H28" s="11">
        <v>1377.88</v>
      </c>
      <c r="I28" s="33"/>
    </row>
    <row r="29" spans="2:9" x14ac:dyDescent="0.35">
      <c r="B29" s="124" t="s">
        <v>55</v>
      </c>
      <c r="C29" s="30" t="s">
        <v>55</v>
      </c>
      <c r="D29" s="30" t="s">
        <v>59</v>
      </c>
      <c r="E29" s="30" t="s">
        <v>59</v>
      </c>
      <c r="F29" s="121">
        <v>778.9</v>
      </c>
      <c r="G29" s="44" t="s">
        <v>59</v>
      </c>
      <c r="H29" s="11">
        <v>2416.1799999999998</v>
      </c>
      <c r="I29" s="33"/>
    </row>
    <row r="30" spans="2:9" x14ac:dyDescent="0.35">
      <c r="B30" s="124" t="s">
        <v>55</v>
      </c>
      <c r="C30" s="30" t="s">
        <v>55</v>
      </c>
      <c r="D30" s="30" t="s">
        <v>59</v>
      </c>
      <c r="E30" s="30" t="s">
        <v>59</v>
      </c>
      <c r="F30" s="121">
        <v>867.38</v>
      </c>
      <c r="G30" s="44" t="s">
        <v>59</v>
      </c>
      <c r="H30" s="11">
        <v>2690.65</v>
      </c>
      <c r="I30" s="33"/>
    </row>
    <row r="31" spans="2:9" x14ac:dyDescent="0.35">
      <c r="B31" s="124" t="s">
        <v>55</v>
      </c>
      <c r="C31" s="30" t="s">
        <v>55</v>
      </c>
      <c r="D31" s="30" t="s">
        <v>59</v>
      </c>
      <c r="E31" s="30" t="s">
        <v>59</v>
      </c>
      <c r="F31" s="121">
        <v>964.06</v>
      </c>
      <c r="G31" s="44" t="s">
        <v>59</v>
      </c>
      <c r="H31" s="11">
        <v>2990.47</v>
      </c>
      <c r="I31" s="33"/>
    </row>
    <row r="32" spans="2:9" x14ac:dyDescent="0.35">
      <c r="B32" s="124" t="s">
        <v>55</v>
      </c>
      <c r="C32" s="30" t="s">
        <v>55</v>
      </c>
      <c r="D32" s="30" t="s">
        <v>59</v>
      </c>
      <c r="E32" s="30" t="s">
        <v>59</v>
      </c>
      <c r="F32" s="121">
        <v>1085.8399999999999</v>
      </c>
      <c r="G32" s="44" t="s">
        <v>59</v>
      </c>
      <c r="H32" s="11">
        <v>3368.43</v>
      </c>
      <c r="I32" s="33"/>
    </row>
    <row r="33" spans="2:9" x14ac:dyDescent="0.35">
      <c r="B33" s="124" t="s">
        <v>55</v>
      </c>
      <c r="C33" s="30" t="s">
        <v>55</v>
      </c>
      <c r="D33" s="30" t="s">
        <v>59</v>
      </c>
      <c r="E33" s="30" t="s">
        <v>59</v>
      </c>
      <c r="F33" s="121">
        <v>1089.74</v>
      </c>
      <c r="G33" s="44" t="s">
        <v>59</v>
      </c>
      <c r="H33" s="63"/>
      <c r="I33" s="30"/>
    </row>
    <row r="34" spans="2:9" ht="15" thickBot="1" x14ac:dyDescent="0.4">
      <c r="B34" s="35" t="s">
        <v>55</v>
      </c>
      <c r="C34" s="35" t="s">
        <v>55</v>
      </c>
      <c r="D34" s="35" t="s">
        <v>59</v>
      </c>
      <c r="E34" s="35" t="s">
        <v>59</v>
      </c>
      <c r="F34" s="121">
        <v>1112.08</v>
      </c>
      <c r="G34" s="34" t="s">
        <v>59</v>
      </c>
      <c r="H34" s="12">
        <v>3449.51</v>
      </c>
      <c r="I34" s="13"/>
    </row>
    <row r="35" spans="2:9" ht="15" thickBot="1" x14ac:dyDescent="0.4">
      <c r="B35" s="283" t="s">
        <v>61</v>
      </c>
      <c r="C35" s="37" t="s">
        <v>58</v>
      </c>
      <c r="D35" s="37" t="s">
        <v>59</v>
      </c>
      <c r="E35" s="37" t="s">
        <v>59</v>
      </c>
      <c r="F35" s="121">
        <v>661.66</v>
      </c>
      <c r="G35" s="36" t="s">
        <v>59</v>
      </c>
      <c r="H35" s="34">
        <v>2052.5</v>
      </c>
      <c r="I35" s="13"/>
    </row>
    <row r="36" spans="2:9" x14ac:dyDescent="0.35">
      <c r="B36" s="281" t="s">
        <v>62</v>
      </c>
      <c r="C36" s="30" t="s">
        <v>58</v>
      </c>
      <c r="D36" s="30" t="s">
        <v>59</v>
      </c>
      <c r="E36" s="30" t="s">
        <v>59</v>
      </c>
      <c r="F36" s="121">
        <v>1173.23</v>
      </c>
      <c r="G36" s="109" t="s">
        <v>59</v>
      </c>
      <c r="H36" s="109">
        <v>3639.15</v>
      </c>
      <c r="I36" s="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1"/>
  <sheetViews>
    <sheetView tabSelected="1" zoomScale="85" zoomScaleNormal="85" workbookViewId="0">
      <selection activeCell="AE15" sqref="AE15"/>
    </sheetView>
  </sheetViews>
  <sheetFormatPr defaultColWidth="8.54296875" defaultRowHeight="14.5" x14ac:dyDescent="0.35"/>
  <cols>
    <col min="2" max="2" width="6.453125" customWidth="1"/>
    <col min="3" max="4" width="8" customWidth="1"/>
    <col min="5" max="5" width="5.453125" customWidth="1"/>
    <col min="7" max="7" width="8.7265625" customWidth="1"/>
    <col min="8" max="8" width="7" customWidth="1"/>
    <col min="9" max="9" width="10.453125" bestFit="1" customWidth="1"/>
    <col min="10" max="10" width="10" customWidth="1"/>
    <col min="11" max="11" width="10.54296875" bestFit="1" customWidth="1"/>
    <col min="12" max="12" width="8.26953125" bestFit="1" customWidth="1"/>
    <col min="13" max="13" width="11" bestFit="1" customWidth="1"/>
    <col min="14" max="14" width="9" bestFit="1" customWidth="1"/>
    <col min="15" max="15" width="8.7265625" bestFit="1" customWidth="1"/>
  </cols>
  <sheetData>
    <row r="2" spans="1:33" ht="15" thickBot="1" x14ac:dyDescent="0.4"/>
    <row r="3" spans="1:33" ht="29.5" thickBot="1" x14ac:dyDescent="0.4">
      <c r="B3" s="52" t="s">
        <v>63</v>
      </c>
      <c r="C3" s="53" t="s">
        <v>64</v>
      </c>
      <c r="D3" s="53" t="s">
        <v>65</v>
      </c>
      <c r="E3" s="53" t="s">
        <v>66</v>
      </c>
      <c r="F3" s="53" t="s">
        <v>67</v>
      </c>
      <c r="G3" s="53" t="s">
        <v>68</v>
      </c>
      <c r="H3" s="53" t="s">
        <v>69</v>
      </c>
      <c r="I3" s="66" t="s">
        <v>76</v>
      </c>
      <c r="J3" s="53" t="s">
        <v>70</v>
      </c>
      <c r="K3" s="53" t="s">
        <v>71</v>
      </c>
      <c r="L3" s="67" t="s">
        <v>77</v>
      </c>
      <c r="M3" s="53" t="s">
        <v>72</v>
      </c>
      <c r="N3" s="53" t="s">
        <v>73</v>
      </c>
      <c r="O3" s="68" t="s">
        <v>78</v>
      </c>
    </row>
    <row r="4" spans="1:33" x14ac:dyDescent="0.35">
      <c r="A4" s="57" t="s">
        <v>46</v>
      </c>
      <c r="B4" s="31">
        <v>1</v>
      </c>
      <c r="C4" s="15">
        <v>121.78</v>
      </c>
      <c r="D4" s="99">
        <f>Tabela3[[#This Row],[ Energy (keV) ]]/1000</f>
        <v>0.12178</v>
      </c>
      <c r="E4" s="109">
        <v>366</v>
      </c>
      <c r="F4" s="46">
        <v>393</v>
      </c>
      <c r="G4" s="3">
        <v>379.09</v>
      </c>
      <c r="H4" s="3">
        <v>1.41</v>
      </c>
      <c r="I4" s="76">
        <v>0.01</v>
      </c>
      <c r="J4" s="77">
        <f>Tabela3[[#This Row],[ Sigma ]]*2.355</f>
        <v>3.3205499999999999</v>
      </c>
      <c r="K4" s="78">
        <f>(Tabela3[[#This Row],[ Sigma ]]*0.3225)/1000</f>
        <v>4.5472500000000001E-4</v>
      </c>
      <c r="L4" s="103">
        <f>2.355*Tabela3[[#This Row],[dSigma]]*0.32252559/1000</f>
        <v>7.5954776445000003E-6</v>
      </c>
      <c r="M4" s="18">
        <f>1/SQRT(Tabela3[[#This Row],[Energy (MeV)]])</f>
        <v>2.8655765539760623</v>
      </c>
      <c r="N4" s="113">
        <f t="shared" ref="N4:N15" si="0">K4/D4</f>
        <v>3.7339875184759404E-3</v>
      </c>
      <c r="O4" s="103">
        <f>Tabela3[[#This Row],[dFWHM (MeV)]]/Tabela3[[#This Row],[Energy (MeV)]]</f>
        <v>6.2370484845623259E-5</v>
      </c>
      <c r="AB4" s="50" t="s">
        <v>74</v>
      </c>
      <c r="AC4" s="50"/>
      <c r="AD4" s="50"/>
      <c r="AE4" s="50"/>
      <c r="AF4" s="50"/>
      <c r="AG4" s="50"/>
    </row>
    <row r="5" spans="1:33" x14ac:dyDescent="0.35">
      <c r="A5" s="58"/>
      <c r="B5" s="10">
        <v>2</v>
      </c>
      <c r="C5" s="16">
        <v>244.7</v>
      </c>
      <c r="D5" s="99">
        <f>Tabela3[[#This Row],[ Energy (keV) ]]/1000</f>
        <v>0.2447</v>
      </c>
      <c r="E5" s="44">
        <v>747</v>
      </c>
      <c r="F5" s="30">
        <v>771</v>
      </c>
      <c r="G5" s="33">
        <v>760.15</v>
      </c>
      <c r="H5" s="33">
        <v>1.64</v>
      </c>
      <c r="I5" s="69">
        <v>0.04</v>
      </c>
      <c r="J5" s="70">
        <f>Tabela3[[#This Row],[ Sigma ]]*2.355</f>
        <v>3.8621999999999996</v>
      </c>
      <c r="K5" s="71">
        <f>(Tabela3[[#This Row],[ Sigma ]]*0.3225)/1000</f>
        <v>5.2890000000000001E-4</v>
      </c>
      <c r="L5" s="98">
        <f>2.355*Tabela3[[#This Row],[dSigma]]*0.32252559/1000</f>
        <v>3.0381910578000001E-5</v>
      </c>
      <c r="M5" s="21">
        <f>1/SQRT(Tabela3[[#This Row],[Energy (MeV)]])</f>
        <v>2.0215431476962218</v>
      </c>
      <c r="N5" s="75">
        <f t="shared" si="0"/>
        <v>2.1614221495709031E-3</v>
      </c>
      <c r="O5" s="98">
        <f>Tabela3[[#This Row],[dFWHM (MeV)]]/Tabela3[[#This Row],[Energy (MeV)]]</f>
        <v>1.241598307233347E-4</v>
      </c>
      <c r="AB5" s="51" t="s">
        <v>75</v>
      </c>
      <c r="AC5" s="51"/>
      <c r="AD5" s="51"/>
      <c r="AE5" s="51"/>
      <c r="AF5" s="51"/>
      <c r="AG5" s="51"/>
    </row>
    <row r="6" spans="1:33" x14ac:dyDescent="0.35">
      <c r="A6" s="58"/>
      <c r="B6" s="10">
        <v>3</v>
      </c>
      <c r="C6" s="16">
        <v>344.28</v>
      </c>
      <c r="D6" s="99">
        <f>Tabela3[[#This Row],[ Energy (keV) ]]/1000</f>
        <v>0.34427999999999997</v>
      </c>
      <c r="E6" s="44">
        <v>1057</v>
      </c>
      <c r="F6" s="30">
        <v>1081</v>
      </c>
      <c r="G6" s="33">
        <v>1068.82</v>
      </c>
      <c r="H6" s="33">
        <v>1.74</v>
      </c>
      <c r="I6" s="69">
        <v>0.02</v>
      </c>
      <c r="J6" s="70">
        <f>Tabela3[[#This Row],[ Sigma ]]*2.355</f>
        <v>4.0976999999999997</v>
      </c>
      <c r="K6" s="71">
        <f>(Tabela3[[#This Row],[ Sigma ]]*0.3225)/1000</f>
        <v>5.6115000000000006E-4</v>
      </c>
      <c r="L6" s="98">
        <f>2.355*Tabela3[[#This Row],[dSigma]]*0.32252559/1000</f>
        <v>1.5190955289000001E-5</v>
      </c>
      <c r="M6" s="21">
        <f>1/SQRT(Tabela3[[#This Row],[Energy (MeV)]])</f>
        <v>1.7042923823948775</v>
      </c>
      <c r="N6" s="75">
        <f t="shared" si="0"/>
        <v>1.6299233182293484E-3</v>
      </c>
      <c r="O6" s="98">
        <f>Tabela3[[#This Row],[dFWHM (MeV)]]/Tabela3[[#This Row],[Energy (MeV)]]</f>
        <v>4.4123838994423148E-5</v>
      </c>
      <c r="AD6" s="5"/>
    </row>
    <row r="7" spans="1:33" x14ac:dyDescent="0.35">
      <c r="A7" s="58"/>
      <c r="B7" s="10">
        <v>4</v>
      </c>
      <c r="C7" s="16">
        <v>411.12</v>
      </c>
      <c r="D7" s="99">
        <f>Tabela3[[#This Row],[ Energy (keV) ]]/1000</f>
        <v>0.41111999999999999</v>
      </c>
      <c r="E7" s="44">
        <v>1267</v>
      </c>
      <c r="F7" s="30">
        <v>1282</v>
      </c>
      <c r="G7" s="33">
        <v>1276.1500000000001</v>
      </c>
      <c r="H7" s="33">
        <v>2.21</v>
      </c>
      <c r="I7" s="69">
        <v>0.15</v>
      </c>
      <c r="J7" s="70">
        <f>Tabela3[[#This Row],[ Sigma ]]*2.355</f>
        <v>5.2045500000000002</v>
      </c>
      <c r="K7" s="71">
        <f>(Tabela3[[#This Row],[ Sigma ]]*0.3225)/1000</f>
        <v>7.127250000000001E-4</v>
      </c>
      <c r="L7" s="98">
        <f>2.355*Tabela3[[#This Row],[dSigma]]*0.32252559/1000</f>
        <v>1.1393216466749999E-4</v>
      </c>
      <c r="M7" s="21">
        <f>1/SQRT(Tabela3[[#This Row],[Energy (MeV)]])</f>
        <v>1.5596088741847689</v>
      </c>
      <c r="N7" s="75">
        <f t="shared" si="0"/>
        <v>1.7336179217746646E-3</v>
      </c>
      <c r="O7" s="98">
        <f>Tabela3[[#This Row],[dFWHM (MeV)]]/Tabela3[[#This Row],[Energy (MeV)]]</f>
        <v>2.7712630051444833E-4</v>
      </c>
      <c r="AD7" s="5"/>
    </row>
    <row r="8" spans="1:33" x14ac:dyDescent="0.35">
      <c r="A8" s="58"/>
      <c r="B8" s="10">
        <v>5</v>
      </c>
      <c r="C8" s="16">
        <v>443.96</v>
      </c>
      <c r="D8" s="99">
        <f>Tabela3[[#This Row],[ Energy (keV) ]]/1000</f>
        <v>0.44395999999999997</v>
      </c>
      <c r="E8" s="44">
        <v>1369</v>
      </c>
      <c r="F8" s="30">
        <v>1385</v>
      </c>
      <c r="G8" s="33">
        <v>1377.88</v>
      </c>
      <c r="H8" s="33">
        <v>2.12</v>
      </c>
      <c r="I8" s="69">
        <v>0.11</v>
      </c>
      <c r="J8" s="70">
        <f>Tabela3[[#This Row],[ Sigma ]]*2.355</f>
        <v>4.9926000000000004</v>
      </c>
      <c r="K8" s="71">
        <f>(Tabela3[[#This Row],[ Sigma ]]*0.3225)/1000</f>
        <v>6.8370000000000008E-4</v>
      </c>
      <c r="L8" s="98">
        <f>2.355*Tabela3[[#This Row],[dSigma]]*0.32252559/1000</f>
        <v>8.3550254089499994E-5</v>
      </c>
      <c r="M8" s="21">
        <f>1/SQRT(Tabela3[[#This Row],[Energy (MeV)]])</f>
        <v>1.5008181689138744</v>
      </c>
      <c r="N8" s="75">
        <f t="shared" si="0"/>
        <v>1.5400036039282822E-3</v>
      </c>
      <c r="O8" s="98">
        <f>Tabela3[[#This Row],[dFWHM (MeV)]]/Tabela3[[#This Row],[Energy (MeV)]]</f>
        <v>1.8819320229187313E-4</v>
      </c>
      <c r="AD8" s="5"/>
    </row>
    <row r="9" spans="1:33" x14ac:dyDescent="0.35">
      <c r="A9" s="58"/>
      <c r="B9" s="10">
        <v>6</v>
      </c>
      <c r="C9" s="16">
        <v>778.9</v>
      </c>
      <c r="D9" s="99">
        <f>Tabela3[[#This Row],[ Energy (keV) ]]/1000</f>
        <v>0.77889999999999993</v>
      </c>
      <c r="E9" s="44">
        <v>2399</v>
      </c>
      <c r="F9" s="30">
        <v>2431</v>
      </c>
      <c r="G9" s="33">
        <v>2416.1799999999998</v>
      </c>
      <c r="H9" s="33">
        <v>2.46</v>
      </c>
      <c r="I9" s="69">
        <v>7.0000000000000007E-2</v>
      </c>
      <c r="J9" s="70">
        <f>Tabela3[[#This Row],[ Sigma ]]*2.355</f>
        <v>5.7932999999999995</v>
      </c>
      <c r="K9" s="71">
        <f>(Tabela3[[#This Row],[ Sigma ]]*0.3225)/1000</f>
        <v>7.9334999999999996E-4</v>
      </c>
      <c r="L9" s="98">
        <f>2.355*Tabela3[[#This Row],[dSigma]]*0.32252559/1000</f>
        <v>5.3168343511500003E-5</v>
      </c>
      <c r="M9" s="21">
        <f>1/SQRT(Tabela3[[#This Row],[Energy (MeV)]])</f>
        <v>1.133076280073078</v>
      </c>
      <c r="N9" s="75">
        <f t="shared" si="0"/>
        <v>1.0185518038259083E-3</v>
      </c>
      <c r="O9" s="98">
        <f>Tabela3[[#This Row],[dFWHM (MeV)]]/Tabela3[[#This Row],[Energy (MeV)]]</f>
        <v>6.8260808205803064E-5</v>
      </c>
      <c r="AD9" s="5"/>
    </row>
    <row r="10" spans="1:33" x14ac:dyDescent="0.35">
      <c r="A10" s="58"/>
      <c r="B10" s="10">
        <v>7</v>
      </c>
      <c r="C10" s="16">
        <v>867.38</v>
      </c>
      <c r="D10" s="99">
        <f>Tabela3[[#This Row],[ Energy (keV) ]]/1000</f>
        <v>0.86738000000000004</v>
      </c>
      <c r="E10" s="44">
        <v>2679</v>
      </c>
      <c r="F10" s="30">
        <v>2699</v>
      </c>
      <c r="G10" s="33">
        <v>2690.65</v>
      </c>
      <c r="H10" s="33">
        <v>2.93</v>
      </c>
      <c r="I10" s="69">
        <v>0.19</v>
      </c>
      <c r="J10" s="70">
        <f>Tabela3[[#This Row],[ Sigma ]]*2.355</f>
        <v>6.90015</v>
      </c>
      <c r="K10" s="71">
        <f>(Tabela3[[#This Row],[ Sigma ]]*0.3225)/1000</f>
        <v>9.4492500000000011E-4</v>
      </c>
      <c r="L10" s="98">
        <f>2.355*Tabela3[[#This Row],[dSigma]]*0.32252559/1000</f>
        <v>1.443140752455E-4</v>
      </c>
      <c r="M10" s="21">
        <f>1/SQRT(Tabela3[[#This Row],[Energy (MeV)]])</f>
        <v>1.0737305205408159</v>
      </c>
      <c r="N10" s="75">
        <f t="shared" si="0"/>
        <v>1.0894014157577993E-3</v>
      </c>
      <c r="O10" s="98">
        <f>Tabela3[[#This Row],[dFWHM (MeV)]]/Tabela3[[#This Row],[Energy (MeV)]]</f>
        <v>1.6637929770746385E-4</v>
      </c>
      <c r="AD10" s="5"/>
    </row>
    <row r="11" spans="1:33" x14ac:dyDescent="0.35">
      <c r="A11" s="58"/>
      <c r="B11" s="10">
        <v>8</v>
      </c>
      <c r="C11" s="16">
        <v>964.06</v>
      </c>
      <c r="D11" s="99">
        <f>Tabela3[[#This Row],[ Energy (keV) ]]/1000</f>
        <v>0.96405999999999992</v>
      </c>
      <c r="E11" s="44">
        <v>2978</v>
      </c>
      <c r="F11" s="30">
        <v>3001</v>
      </c>
      <c r="G11" s="33">
        <v>2990.47</v>
      </c>
      <c r="H11" s="33">
        <v>2.65</v>
      </c>
      <c r="I11" s="69">
        <v>0.09</v>
      </c>
      <c r="J11" s="70">
        <f>Tabela3[[#This Row],[ Sigma ]]*2.355</f>
        <v>6.2407499999999994</v>
      </c>
      <c r="K11" s="71">
        <f>(Tabela3[[#This Row],[ Sigma ]]*0.3225)/1000</f>
        <v>8.5462499999999992E-4</v>
      </c>
      <c r="L11" s="98">
        <f>2.355*Tabela3[[#This Row],[dSigma]]*0.32252559/1000</f>
        <v>6.8359298800499995E-5</v>
      </c>
      <c r="M11" s="21">
        <f>1/SQRT(Tabela3[[#This Row],[Energy (MeV)]])</f>
        <v>1.0184693600469881</v>
      </c>
      <c r="N11" s="75">
        <f t="shared" si="0"/>
        <v>8.8648528099910789E-4</v>
      </c>
      <c r="O11" s="98">
        <f>Tabela3[[#This Row],[dFWHM (MeV)]]/Tabela3[[#This Row],[Energy (MeV)]]</f>
        <v>7.090772234145178E-5</v>
      </c>
      <c r="AD11" s="5"/>
    </row>
    <row r="12" spans="1:33" x14ac:dyDescent="0.35">
      <c r="A12" s="58"/>
      <c r="B12" s="10">
        <v>9</v>
      </c>
      <c r="C12" s="16">
        <v>1085.8399999999999</v>
      </c>
      <c r="D12" s="99">
        <f>Tabela3[[#This Row],[ Energy (keV) ]]/1000</f>
        <v>1.0858399999999999</v>
      </c>
      <c r="E12" s="44">
        <v>3358</v>
      </c>
      <c r="F12" s="30">
        <v>3373</v>
      </c>
      <c r="G12" s="33">
        <v>3368.42</v>
      </c>
      <c r="H12" s="33">
        <v>2.84</v>
      </c>
      <c r="I12" s="69">
        <v>0.11</v>
      </c>
      <c r="J12" s="70">
        <f>Tabela3[[#This Row],[ Sigma ]]*2.355</f>
        <v>6.6881999999999993</v>
      </c>
      <c r="K12" s="71">
        <f>(Tabela3[[#This Row],[ Sigma ]]*0.3225)/1000</f>
        <v>9.1589999999999998E-4</v>
      </c>
      <c r="L12" s="98">
        <f>2.355*Tabela3[[#This Row],[dSigma]]*0.32252559/1000</f>
        <v>8.3550254089499994E-5</v>
      </c>
      <c r="M12" s="21">
        <f>1/SQRT(Tabela3[[#This Row],[Energy (MeV)]])</f>
        <v>0.95965931232224844</v>
      </c>
      <c r="N12" s="75">
        <f t="shared" si="0"/>
        <v>8.4349443748618581E-4</v>
      </c>
      <c r="O12" s="98">
        <f>Tabela3[[#This Row],[dFWHM (MeV)]]/Tabela3[[#This Row],[Energy (MeV)]]</f>
        <v>7.694527194568261E-5</v>
      </c>
      <c r="AD12" s="5"/>
    </row>
    <row r="13" spans="1:33" ht="15" thickBot="1" x14ac:dyDescent="0.4">
      <c r="A13" s="59"/>
      <c r="B13" s="10">
        <v>10</v>
      </c>
      <c r="C13" s="16">
        <v>1112.08</v>
      </c>
      <c r="D13" s="99">
        <f>Tabela3[[#This Row],[ Energy (keV) ]]/1000</f>
        <v>1.11208</v>
      </c>
      <c r="E13" s="44">
        <v>3432</v>
      </c>
      <c r="F13" s="30">
        <v>3458</v>
      </c>
      <c r="G13" s="33">
        <v>3449.51</v>
      </c>
      <c r="H13" s="33">
        <v>2.83</v>
      </c>
      <c r="I13" s="69">
        <v>0.1</v>
      </c>
      <c r="J13" s="70">
        <f>Tabela3[[#This Row],[ Sigma ]]*2.355</f>
        <v>6.66465</v>
      </c>
      <c r="K13" s="71">
        <f>(Tabela3[[#This Row],[ Sigma ]]*0.3225)/1000</f>
        <v>9.1267500000000005E-4</v>
      </c>
      <c r="L13" s="98">
        <f>2.355*Tabela3[[#This Row],[dSigma]]*0.32252559/1000</f>
        <v>7.5954776444999995E-5</v>
      </c>
      <c r="M13" s="21">
        <f>1/SQRT(Tabela3[[#This Row],[Energy (MeV)]])</f>
        <v>0.94826994244749252</v>
      </c>
      <c r="N13" s="75">
        <f t="shared" si="0"/>
        <v>8.2069185670095683E-4</v>
      </c>
      <c r="O13" s="98">
        <f>Tabela3[[#This Row],[dFWHM (MeV)]]/Tabela3[[#This Row],[Energy (MeV)]]</f>
        <v>6.829974142597654E-5</v>
      </c>
      <c r="AD13" s="5"/>
    </row>
    <row r="14" spans="1:33" x14ac:dyDescent="0.35">
      <c r="A14" s="57" t="s">
        <v>51</v>
      </c>
      <c r="B14" s="92">
        <v>1</v>
      </c>
      <c r="C14" s="91">
        <v>30.8</v>
      </c>
      <c r="D14" s="275">
        <f>Tabela3[[#This Row],[ Energy (keV) ]]/1000</f>
        <v>3.0800000000000001E-2</v>
      </c>
      <c r="E14" s="91">
        <v>88</v>
      </c>
      <c r="F14" s="91">
        <v>106</v>
      </c>
      <c r="G14" s="91">
        <v>97.28</v>
      </c>
      <c r="H14" s="91">
        <v>1.48</v>
      </c>
      <c r="I14" s="91">
        <v>0.03</v>
      </c>
      <c r="J14" s="87">
        <f>Tabela3[[#This Row],[ Sigma ]]*2.355</f>
        <v>3.4853999999999998</v>
      </c>
      <c r="K14" s="82">
        <f>(Tabela3[[#This Row],[ Sigma ]]*0.3225)/1000</f>
        <v>4.773E-4</v>
      </c>
      <c r="L14" s="276">
        <f>2.355*Tabela3[[#This Row],[dSigma]]*0.32252559/1000</f>
        <v>2.2786432933499995E-5</v>
      </c>
      <c r="M14" s="83">
        <f>1/SQRT(Tabela3[[#This Row],[Energy (MeV)]])</f>
        <v>5.6980288229818976</v>
      </c>
      <c r="N14" s="105">
        <f t="shared" si="0"/>
        <v>1.5496753246753247E-2</v>
      </c>
      <c r="O14" s="110">
        <f>Tabela3[[#This Row],[dFWHM (MeV)]]/Tabela3[[#This Row],[Energy (MeV)]]</f>
        <v>7.3981925108766212E-4</v>
      </c>
      <c r="AD14" s="5"/>
    </row>
    <row r="15" spans="1:33" x14ac:dyDescent="0.35">
      <c r="A15" s="269"/>
      <c r="B15" s="10">
        <v>2</v>
      </c>
      <c r="C15" s="124">
        <v>34.963999999999999</v>
      </c>
      <c r="D15" s="272">
        <f>Tabela3[[#This Row],[ Energy (keV) ]]/1000</f>
        <v>3.4964000000000002E-2</v>
      </c>
      <c r="E15" s="124">
        <v>107</v>
      </c>
      <c r="F15" s="124">
        <v>120</v>
      </c>
      <c r="G15" s="124">
        <v>110.33</v>
      </c>
      <c r="H15" s="124">
        <v>1.72</v>
      </c>
      <c r="I15" s="124">
        <v>0.08</v>
      </c>
      <c r="J15" s="70">
        <f>Tabela3[[#This Row],[ Sigma ]]*2.355</f>
        <v>4.0506000000000002</v>
      </c>
      <c r="K15" s="71">
        <f>(Tabela3[[#This Row],[ Sigma ]]*0.3225)/1000</f>
        <v>5.5469999999999998E-4</v>
      </c>
      <c r="L15" s="97">
        <f>2.355*Tabela3[[#This Row],[dSigma]]*0.32252559/1000</f>
        <v>6.0763821156000003E-5</v>
      </c>
      <c r="M15" s="21">
        <f>1/SQRT(Tabela3[[#This Row],[Energy (MeV)]])</f>
        <v>5.3479759334779091</v>
      </c>
      <c r="N15" s="75">
        <f t="shared" si="0"/>
        <v>1.5864889600732179E-2</v>
      </c>
      <c r="O15" s="98">
        <f>Tabela3[[#This Row],[dFWHM (MeV)]]/Tabela3[[#This Row],[Energy (MeV)]]</f>
        <v>1.7378967268047135E-3</v>
      </c>
      <c r="AD15" s="5"/>
    </row>
    <row r="16" spans="1:33" x14ac:dyDescent="0.35">
      <c r="A16" s="269"/>
      <c r="B16" s="10">
        <v>3</v>
      </c>
      <c r="C16" s="33">
        <v>81</v>
      </c>
      <c r="D16" s="272">
        <f>Tabela3[[#This Row],[ Energy (keV) ]]/1000</f>
        <v>8.1000000000000003E-2</v>
      </c>
      <c r="E16" s="124">
        <v>240</v>
      </c>
      <c r="F16" s="124">
        <v>261</v>
      </c>
      <c r="G16" s="33">
        <v>252.75</v>
      </c>
      <c r="H16" s="33">
        <v>1.43</v>
      </c>
      <c r="I16" s="69">
        <v>0.04</v>
      </c>
      <c r="J16" s="70">
        <f>Tabela3[[#This Row],[ Sigma ]]*2.355</f>
        <v>3.3676499999999998</v>
      </c>
      <c r="K16" s="71">
        <f>(Tabela3[[#This Row],[ Sigma ]]*0.3225)/1000</f>
        <v>4.6117499999999997E-4</v>
      </c>
      <c r="L16" s="97">
        <f>2.355*Tabela3[[#This Row],[dSigma]]*0.32252559/1000</f>
        <v>3.0381910578000001E-5</v>
      </c>
      <c r="M16" s="21">
        <f>1/SQRT(Tabela3[[#This Row],[Energy (MeV)]])</f>
        <v>3.5136418446315325</v>
      </c>
      <c r="N16" s="75">
        <f t="shared" ref="N16:N24" si="1">K16/D16</f>
        <v>5.6935185185185179E-3</v>
      </c>
      <c r="O16" s="98">
        <f>Tabela3[[#This Row],[dFWHM (MeV)]]/Tabela3[[#This Row],[Energy (MeV)]]</f>
        <v>3.7508531577777778E-4</v>
      </c>
      <c r="AD16" s="5"/>
    </row>
    <row r="17" spans="1:30" x14ac:dyDescent="0.35">
      <c r="A17" s="58"/>
      <c r="B17" s="10">
        <v>4</v>
      </c>
      <c r="C17" s="271">
        <v>276.39999999999998</v>
      </c>
      <c r="D17" s="272">
        <f>Tabela3[[#This Row],[ Energy (keV) ]]/1000</f>
        <v>0.27639999999999998</v>
      </c>
      <c r="E17" s="30">
        <v>850</v>
      </c>
      <c r="F17" s="30">
        <v>865</v>
      </c>
      <c r="G17" s="33">
        <v>858.41</v>
      </c>
      <c r="H17" s="33">
        <v>1.63</v>
      </c>
      <c r="I17" s="69">
        <v>0.04</v>
      </c>
      <c r="J17" s="70">
        <f>Tabela3[[#This Row],[ Sigma ]]*2.355</f>
        <v>3.8386499999999999</v>
      </c>
      <c r="K17" s="71">
        <f>(Tabela3[[#This Row],[ Sigma ]]*0.3225)/1000</f>
        <v>5.2567499999999997E-4</v>
      </c>
      <c r="L17" s="97">
        <f>2.355*Tabela3[[#This Row],[dSigma]]*0.32252559/1000</f>
        <v>3.0381910578000001E-5</v>
      </c>
      <c r="M17" s="21">
        <f>1/SQRT(Tabela3[[#This Row],[Energy (MeV)]])</f>
        <v>1.9020896422713336</v>
      </c>
      <c r="N17" s="75">
        <f t="shared" si="1"/>
        <v>1.9018632416787265E-3</v>
      </c>
      <c r="O17" s="98">
        <f>Tabela3[[#This Row],[dFWHM (MeV)]]/Tabela3[[#This Row],[Energy (MeV)]]</f>
        <v>1.0992008168596239E-4</v>
      </c>
      <c r="AD17" s="5"/>
    </row>
    <row r="18" spans="1:30" x14ac:dyDescent="0.35">
      <c r="A18" s="58"/>
      <c r="B18" s="44">
        <v>5</v>
      </c>
      <c r="C18" s="271">
        <v>302.85000000000002</v>
      </c>
      <c r="D18" s="272">
        <f>Tabela3[[#This Row],[ Energy (keV) ]]/1000</f>
        <v>0.30285000000000001</v>
      </c>
      <c r="E18" s="30">
        <v>931</v>
      </c>
      <c r="F18" s="30">
        <v>947</v>
      </c>
      <c r="G18" s="33">
        <v>940.36</v>
      </c>
      <c r="H18" s="33">
        <v>1.64</v>
      </c>
      <c r="I18" s="69">
        <v>0.02</v>
      </c>
      <c r="J18" s="70">
        <f>Tabela3[[#This Row],[ Sigma ]]*2.355</f>
        <v>3.8621999999999996</v>
      </c>
      <c r="K18" s="71">
        <f>(Tabela3[[#This Row],[ Sigma ]]*0.3225)/1000</f>
        <v>5.2890000000000001E-4</v>
      </c>
      <c r="L18" s="97">
        <f>2.355*Tabela3[[#This Row],[dSigma]]*0.32252559/1000</f>
        <v>1.5190955289000001E-5</v>
      </c>
      <c r="M18" s="21">
        <f>1/SQRT(Tabela3[[#This Row],[Energy (MeV)]])</f>
        <v>1.8171308893357248</v>
      </c>
      <c r="N18" s="75">
        <f t="shared" si="1"/>
        <v>1.7464091134224864E-3</v>
      </c>
      <c r="O18" s="98">
        <f>Tabela3[[#This Row],[dFWHM (MeV)]]/Tabela3[[#This Row],[Energy (MeV)]]</f>
        <v>5.0159997652303121E-5</v>
      </c>
      <c r="AD18" s="5"/>
    </row>
    <row r="19" spans="1:30" x14ac:dyDescent="0.35">
      <c r="A19" s="58"/>
      <c r="B19" s="40">
        <v>6</v>
      </c>
      <c r="C19" s="271">
        <v>356.01</v>
      </c>
      <c r="D19" s="272">
        <f>Tabela3[[#This Row],[ Energy (keV) ]]/1000</f>
        <v>0.35600999999999999</v>
      </c>
      <c r="E19" s="30">
        <v>1095</v>
      </c>
      <c r="F19" s="30">
        <v>1117</v>
      </c>
      <c r="G19" s="33">
        <v>1105.28</v>
      </c>
      <c r="H19" s="33">
        <v>1.74</v>
      </c>
      <c r="I19" s="69">
        <v>0.01</v>
      </c>
      <c r="J19" s="70">
        <f>Tabela3[[#This Row],[ Sigma ]]*2.355</f>
        <v>4.0976999999999997</v>
      </c>
      <c r="K19" s="71">
        <f>(Tabela3[[#This Row],[ Sigma ]]*0.3225)/1000</f>
        <v>5.6115000000000006E-4</v>
      </c>
      <c r="L19" s="97">
        <f>2.355*Tabela3[[#This Row],[dSigma]]*0.32252559/1000</f>
        <v>7.5954776445000003E-6</v>
      </c>
      <c r="M19" s="21">
        <f>1/SQRT(Tabela3[[#This Row],[Energy (MeV)]])</f>
        <v>1.6759802690015555</v>
      </c>
      <c r="N19" s="75">
        <f t="shared" si="1"/>
        <v>1.5762197691076094E-3</v>
      </c>
      <c r="O19" s="98">
        <f>Tabela3[[#This Row],[dFWHM (MeV)]]/Tabela3[[#This Row],[Energy (MeV)]]</f>
        <v>2.1335012062863405E-5</v>
      </c>
      <c r="AD19" s="5"/>
    </row>
    <row r="20" spans="1:30" ht="15" thickBot="1" x14ac:dyDescent="0.4">
      <c r="A20" s="59"/>
      <c r="B20" s="96">
        <v>7</v>
      </c>
      <c r="C20" s="273">
        <v>383.85</v>
      </c>
      <c r="D20" s="274">
        <f>Tabela3[[#This Row],[ Energy (keV) ]]/1000</f>
        <v>0.38385000000000002</v>
      </c>
      <c r="E20" s="88">
        <v>1184</v>
      </c>
      <c r="F20" s="88">
        <v>1195</v>
      </c>
      <c r="G20" s="89">
        <v>1191.52</v>
      </c>
      <c r="H20" s="89">
        <v>1.8</v>
      </c>
      <c r="I20" s="84">
        <v>0.02</v>
      </c>
      <c r="J20" s="90">
        <f>Tabela3[[#This Row],[ Sigma ]]*2.355</f>
        <v>4.2389999999999999</v>
      </c>
      <c r="K20" s="85">
        <f>(Tabela3[[#This Row],[ Sigma ]]*0.3225)/1000</f>
        <v>5.8050000000000007E-4</v>
      </c>
      <c r="L20" s="102">
        <f>2.355*Tabela3[[#This Row],[dSigma]]*0.32252559/1000</f>
        <v>1.5190955289000001E-5</v>
      </c>
      <c r="M20" s="86">
        <f>1/SQRT(Tabela3[[#This Row],[Energy (MeV)]])</f>
        <v>1.6140583374805302</v>
      </c>
      <c r="N20" s="106">
        <f t="shared" si="1"/>
        <v>1.5123094958968348E-3</v>
      </c>
      <c r="O20" s="104">
        <f>Tabela3[[#This Row],[dFWHM (MeV)]]/Tabela3[[#This Row],[Energy (MeV)]]</f>
        <v>3.9575238475967177E-5</v>
      </c>
      <c r="AD20" s="5"/>
    </row>
    <row r="21" spans="1:30" x14ac:dyDescent="0.35">
      <c r="A21" s="60" t="s">
        <v>61</v>
      </c>
      <c r="B21" s="40">
        <v>1</v>
      </c>
      <c r="C21" s="270">
        <v>32.060400000000001</v>
      </c>
      <c r="D21" s="99">
        <f>Tabela3[[#This Row],[ Energy (keV) ]]/1000</f>
        <v>3.2060400000000003E-2</v>
      </c>
      <c r="E21" s="40">
        <v>87</v>
      </c>
      <c r="F21" s="38">
        <v>106</v>
      </c>
      <c r="G21" s="39">
        <v>100.99</v>
      </c>
      <c r="H21" s="38">
        <v>1.52</v>
      </c>
      <c r="I21" s="69">
        <v>0.05</v>
      </c>
      <c r="J21" s="70">
        <f>Tabela3[[#This Row],[ Sigma ]]*2.355</f>
        <v>3.5796000000000001</v>
      </c>
      <c r="K21" s="71">
        <f>(Tabela3[[#This Row],[ Sigma ]]*0.3225)/1000</f>
        <v>4.9019999999999999E-4</v>
      </c>
      <c r="L21" s="98">
        <f>2.355*Tabela3[[#This Row],[dSigma]]*0.32252559/1000</f>
        <v>3.7977388222499997E-5</v>
      </c>
      <c r="M21" s="21">
        <f>1/SQRT(Tabela3[[#This Row],[Energy (MeV)]])</f>
        <v>5.584901677582395</v>
      </c>
      <c r="N21" s="75">
        <f t="shared" si="1"/>
        <v>1.5289890331998351E-2</v>
      </c>
      <c r="O21" s="98">
        <f>Tabela3[[#This Row],[dFWHM (MeV)]]/Tabela3[[#This Row],[Energy (MeV)]]</f>
        <v>1.1845575296159747E-3</v>
      </c>
      <c r="AD21" s="64"/>
    </row>
    <row r="22" spans="1:30" x14ac:dyDescent="0.35">
      <c r="A22" s="50"/>
      <c r="B22" s="42">
        <v>2</v>
      </c>
      <c r="C22" s="284">
        <v>36.732300000000002</v>
      </c>
      <c r="D22" s="100">
        <f>Tabela3[[#This Row],[ Energy (keV) ]]/1000</f>
        <v>3.6732300000000002E-2</v>
      </c>
      <c r="E22" s="42">
        <v>108</v>
      </c>
      <c r="F22" s="41">
        <v>121</v>
      </c>
      <c r="G22" s="43">
        <v>114.69</v>
      </c>
      <c r="H22" s="41">
        <v>1.99</v>
      </c>
      <c r="I22" s="285">
        <v>0.17</v>
      </c>
      <c r="J22" s="286">
        <f>Tabela3[[#This Row],[ Sigma ]]*2.355</f>
        <v>4.6864499999999998</v>
      </c>
      <c r="K22" s="287">
        <f>(Tabela3[[#This Row],[ Sigma ]]*0.3225)/1000</f>
        <v>6.4177500000000003E-4</v>
      </c>
      <c r="L22" s="288">
        <f>2.355*Tabela3[[#This Row],[dSigma]]*0.32252559/1000</f>
        <v>1.291231199565E-4</v>
      </c>
      <c r="M22" s="81">
        <f>1/SQRT(Tabela3[[#This Row],[Energy (MeV)]])</f>
        <v>5.2176619590881597</v>
      </c>
      <c r="N22" s="75">
        <f t="shared" si="1"/>
        <v>1.7471680237828833E-2</v>
      </c>
      <c r="O22" s="288">
        <f>Tabela3[[#This Row],[dFWHM (MeV)]]/Tabela3[[#This Row],[Energy (MeV)]]</f>
        <v>3.5152473424343153E-3</v>
      </c>
      <c r="AD22" s="5"/>
    </row>
    <row r="23" spans="1:30" ht="15" thickBot="1" x14ac:dyDescent="0.4">
      <c r="A23" s="50"/>
      <c r="B23" s="95">
        <v>3</v>
      </c>
      <c r="C23" s="94">
        <v>661.66</v>
      </c>
      <c r="D23" s="101">
        <f>Tabela3[[#This Row],[ Energy (keV) ]]/1000</f>
        <v>0.66165999999999991</v>
      </c>
      <c r="E23" s="93">
        <v>2037</v>
      </c>
      <c r="F23" s="88">
        <v>2071</v>
      </c>
      <c r="G23" s="89">
        <v>2052.5</v>
      </c>
      <c r="H23" s="89">
        <v>2.13</v>
      </c>
      <c r="I23" s="84">
        <v>0.02</v>
      </c>
      <c r="J23" s="90">
        <f>Tabela3[[#This Row],[ Sigma ]]*2.355</f>
        <v>5.0161499999999997</v>
      </c>
      <c r="K23" s="85">
        <f>(Tabela3[[#This Row],[ Sigma ]]*0.3225)/1000</f>
        <v>6.8692500000000001E-4</v>
      </c>
      <c r="L23" s="104">
        <f>2.355*Tabela3[[#This Row],[dSigma]]*0.32252559/1000</f>
        <v>1.5190955289000001E-5</v>
      </c>
      <c r="M23" s="86">
        <f>1/SQRT(Tabela3[[#This Row],[Energy (MeV)]])</f>
        <v>1.2293698549682632</v>
      </c>
      <c r="N23" s="106">
        <f t="shared" si="1"/>
        <v>1.0381842638212981E-3</v>
      </c>
      <c r="O23" s="104">
        <f>Tabela3[[#This Row],[dFWHM (MeV)]]/Tabela3[[#This Row],[Energy (MeV)]]</f>
        <v>2.2958853926487927E-5</v>
      </c>
      <c r="AD23" s="5"/>
    </row>
    <row r="24" spans="1:30" ht="15" thickBot="1" x14ac:dyDescent="0.4">
      <c r="A24" s="61" t="s">
        <v>62</v>
      </c>
      <c r="B24" s="34">
        <v>1</v>
      </c>
      <c r="C24" s="17">
        <v>1173.2</v>
      </c>
      <c r="D24" s="108">
        <f>C24/1000</f>
        <v>1.1732</v>
      </c>
      <c r="E24" s="34">
        <v>3617</v>
      </c>
      <c r="F24" s="35">
        <v>3651</v>
      </c>
      <c r="G24" s="13">
        <v>3639.15</v>
      </c>
      <c r="H24" s="13">
        <v>2.89</v>
      </c>
      <c r="I24" s="79">
        <v>0.06</v>
      </c>
      <c r="J24" s="111">
        <f>Tabela3[[#This Row],[ Sigma ]]*2.355</f>
        <v>6.8059500000000002</v>
      </c>
      <c r="K24" s="80">
        <f>(Tabela3[[#This Row],[ Sigma ]]*0.3225)/1000</f>
        <v>9.3202500000000006E-4</v>
      </c>
      <c r="L24" s="112">
        <f>2.355*Tabela3[[#This Row],[dSigma]]*0.32252559/1000</f>
        <v>4.557286586699999E-5</v>
      </c>
      <c r="M24" s="23">
        <f>1/SQRT(D24)</f>
        <v>0.92323864057627025</v>
      </c>
      <c r="N24" s="114">
        <f t="shared" si="1"/>
        <v>7.9442976474599389E-4</v>
      </c>
      <c r="O24" s="112">
        <f>Tabela3[[#This Row],[dFWHM (MeV)]]/Tabela3[[#This Row],[Energy (MeV)]]</f>
        <v>3.8844924878111139E-5</v>
      </c>
      <c r="AD24" s="5"/>
    </row>
    <row r="25" spans="1:30" ht="15" thickBot="1" x14ac:dyDescent="0.4">
      <c r="A25" s="62"/>
      <c r="B25" s="38"/>
      <c r="C25" s="39"/>
      <c r="D25" s="48"/>
      <c r="E25" s="38"/>
      <c r="F25" s="38"/>
      <c r="G25" s="39"/>
      <c r="H25" s="38"/>
      <c r="I25" s="69"/>
      <c r="J25" s="74"/>
      <c r="K25" s="71"/>
      <c r="L25" s="39"/>
      <c r="M25" s="39"/>
      <c r="N25" s="72"/>
      <c r="O25" s="5"/>
      <c r="AD25" s="5"/>
    </row>
    <row r="26" spans="1:30" x14ac:dyDescent="0.35">
      <c r="A26" s="54" t="s">
        <v>51</v>
      </c>
      <c r="B26" s="289">
        <v>1</v>
      </c>
      <c r="C26" s="290">
        <v>4.2850000000000001</v>
      </c>
      <c r="D26" s="291">
        <f t="shared" ref="D26:D41" si="2">C26/1000</f>
        <v>4.2849999999999997E-3</v>
      </c>
      <c r="E26" s="289"/>
      <c r="F26" s="292"/>
      <c r="G26" s="290">
        <v>139.04</v>
      </c>
      <c r="H26" s="290">
        <v>1.78</v>
      </c>
      <c r="I26" s="293">
        <v>0.04</v>
      </c>
      <c r="J26" s="294">
        <f>Tabela3[[#This Row],[ Sigma ]]*2.355</f>
        <v>4.1919000000000004</v>
      </c>
      <c r="K26" s="295">
        <f t="shared" ref="K26:K33" si="3">J26*0.0310589/1000</f>
        <v>1.3019580291000001E-4</v>
      </c>
      <c r="L26" s="296">
        <f>2.355*Tabela3[[#This Row],[dSigma]]*0.0310589/1000</f>
        <v>2.9257483800000004E-6</v>
      </c>
      <c r="M26" s="297">
        <f t="shared" ref="M26:M35" si="4">1/SQRT(D26)</f>
        <v>15.276525413351823</v>
      </c>
      <c r="N26" s="113">
        <f t="shared" ref="N26:N35" si="5">K26/D26</f>
        <v>3.0384084693115522E-2</v>
      </c>
      <c r="O26" s="298">
        <f>Tabela3[[#This Row],[dFWHM (MeV)]]/Tabela3[[#This Row],[Energy (MeV)]]</f>
        <v>6.827884200700118E-4</v>
      </c>
      <c r="AD26" s="5"/>
    </row>
    <row r="27" spans="1:30" x14ac:dyDescent="0.35">
      <c r="A27" s="55"/>
      <c r="B27" s="42">
        <v>2</v>
      </c>
      <c r="C27" s="43">
        <v>4.6189999999999998</v>
      </c>
      <c r="D27" s="100">
        <f t="shared" si="2"/>
        <v>4.6189999999999998E-3</v>
      </c>
      <c r="E27" s="42"/>
      <c r="F27" s="41"/>
      <c r="G27" s="43">
        <v>150.36000000000001</v>
      </c>
      <c r="H27" s="43">
        <v>2.13</v>
      </c>
      <c r="I27" s="285">
        <v>0.1</v>
      </c>
      <c r="J27" s="299">
        <f>Tabela3[[#This Row],[ Sigma ]]*2.355</f>
        <v>5.0161499999999997</v>
      </c>
      <c r="K27" s="300">
        <f t="shared" si="3"/>
        <v>1.5579610123499999E-4</v>
      </c>
      <c r="L27" s="301">
        <f>2.355*Tabela3[[#This Row],[dSigma]]*0.0310589/1000</f>
        <v>7.3143709500000005E-6</v>
      </c>
      <c r="M27" s="81">
        <f t="shared" si="4"/>
        <v>14.713839651479711</v>
      </c>
      <c r="N27" s="75">
        <f t="shared" si="5"/>
        <v>3.3729400570469796E-2</v>
      </c>
      <c r="O27" s="288">
        <f>Tabela3[[#This Row],[dFWHM (MeV)]]/Tabela3[[#This Row],[Energy (MeV)]]</f>
        <v>1.5835399328859062E-3</v>
      </c>
      <c r="AD27" s="5"/>
    </row>
    <row r="28" spans="1:30" x14ac:dyDescent="0.35">
      <c r="A28" s="55"/>
      <c r="B28" s="42">
        <v>3</v>
      </c>
      <c r="C28" s="43">
        <v>4.9359999999999999</v>
      </c>
      <c r="D28" s="100">
        <f t="shared" si="2"/>
        <v>4.9360000000000003E-3</v>
      </c>
      <c r="E28" s="42"/>
      <c r="F28" s="41"/>
      <c r="G28" s="43">
        <v>159.80000000000001</v>
      </c>
      <c r="H28" s="43">
        <v>2.4700000000000002</v>
      </c>
      <c r="I28" s="285">
        <v>0.26</v>
      </c>
      <c r="J28" s="299">
        <f>Tabela3[[#This Row],[ Sigma ]]*2.355</f>
        <v>5.8168500000000005</v>
      </c>
      <c r="K28" s="300">
        <f t="shared" si="3"/>
        <v>1.8066496246500004E-4</v>
      </c>
      <c r="L28" s="301">
        <f>2.355*Tabela3[[#This Row],[dSigma]]*0.0310589/1000</f>
        <v>1.9017364470000002E-5</v>
      </c>
      <c r="M28" s="81">
        <f t="shared" si="4"/>
        <v>14.233523557739298</v>
      </c>
      <c r="N28" s="75">
        <f t="shared" si="5"/>
        <v>3.6601491585291739E-2</v>
      </c>
      <c r="O28" s="288">
        <f>Tabela3[[#This Row],[dFWHM (MeV)]]/Tabela3[[#This Row],[Energy (MeV)]]</f>
        <v>3.852788587925446E-3</v>
      </c>
      <c r="AD28" s="5"/>
    </row>
    <row r="29" spans="1:30" x14ac:dyDescent="0.35">
      <c r="A29" s="55"/>
      <c r="B29" s="42">
        <v>4</v>
      </c>
      <c r="C29" s="43">
        <v>5.28</v>
      </c>
      <c r="D29" s="100">
        <f t="shared" si="2"/>
        <v>5.28E-3</v>
      </c>
      <c r="E29" s="42"/>
      <c r="F29" s="41"/>
      <c r="G29" s="43">
        <v>171.19</v>
      </c>
      <c r="H29" s="43">
        <v>2.13</v>
      </c>
      <c r="I29" s="285">
        <v>0.12</v>
      </c>
      <c r="J29" s="299">
        <f>Tabela3[[#This Row],[ Sigma ]]*2.355</f>
        <v>5.0161499999999997</v>
      </c>
      <c r="K29" s="300">
        <f t="shared" si="3"/>
        <v>1.5579610123499999E-4</v>
      </c>
      <c r="L29" s="301">
        <f>2.355*Tabela3[[#This Row],[dSigma]]*0.0310589/1000</f>
        <v>8.7772451399999986E-6</v>
      </c>
      <c r="M29" s="81">
        <f t="shared" si="4"/>
        <v>13.762047064079507</v>
      </c>
      <c r="N29" s="75">
        <f t="shared" si="5"/>
        <v>2.9506837355113634E-2</v>
      </c>
      <c r="O29" s="288">
        <f>Tabela3[[#This Row],[dFWHM (MeV)]]/Tabela3[[#This Row],[Energy (MeV)]]</f>
        <v>1.6623570340909089E-3</v>
      </c>
      <c r="AD29" s="5"/>
    </row>
    <row r="30" spans="1:30" x14ac:dyDescent="0.35">
      <c r="A30" s="55"/>
      <c r="B30" s="45">
        <v>5</v>
      </c>
      <c r="C30" s="49">
        <v>30.625</v>
      </c>
      <c r="D30" s="107">
        <f t="shared" si="2"/>
        <v>3.0624999999999999E-2</v>
      </c>
      <c r="E30" s="45"/>
      <c r="F30" s="47"/>
      <c r="G30" s="49">
        <v>179.97</v>
      </c>
      <c r="H30" s="49">
        <v>2.62</v>
      </c>
      <c r="I30" s="115">
        <v>0.01</v>
      </c>
      <c r="J30" s="116">
        <f>Tabela3[[#This Row],[ Sigma ]]*2.355</f>
        <v>6.1701000000000006</v>
      </c>
      <c r="K30" s="117">
        <f t="shared" si="3"/>
        <v>1.9163651889000002E-4</v>
      </c>
      <c r="L30" s="118">
        <f>2.355*Tabela3[[#This Row],[dSigma]]*0.0310589/1000</f>
        <v>7.3143709500000009E-7</v>
      </c>
      <c r="M30" s="65">
        <f t="shared" si="4"/>
        <v>5.7142857142857144</v>
      </c>
      <c r="N30" s="73">
        <f t="shared" si="5"/>
        <v>6.2575189841632666E-3</v>
      </c>
      <c r="O30" s="119">
        <f>Tabela3[[#This Row],[dFWHM (MeV)]]/Tabela3[[#This Row],[Energy (MeV)]]</f>
        <v>2.3883660244897964E-5</v>
      </c>
      <c r="AD30" s="5"/>
    </row>
    <row r="31" spans="1:30" x14ac:dyDescent="0.35">
      <c r="A31" s="55"/>
      <c r="B31" s="42">
        <v>6</v>
      </c>
      <c r="C31" s="43">
        <v>30.972999999999999</v>
      </c>
      <c r="D31" s="100">
        <f t="shared" si="2"/>
        <v>3.0973000000000001E-2</v>
      </c>
      <c r="E31" s="42"/>
      <c r="F31" s="41"/>
      <c r="G31" s="43">
        <v>987.6</v>
      </c>
      <c r="H31" s="43">
        <v>4.32</v>
      </c>
      <c r="I31" s="285">
        <v>0.23</v>
      </c>
      <c r="J31" s="299">
        <f>Tabela3[[#This Row],[ Sigma ]]*2.355</f>
        <v>10.1736</v>
      </c>
      <c r="K31" s="300">
        <f t="shared" si="3"/>
        <v>3.1598082504000002E-4</v>
      </c>
      <c r="L31" s="301">
        <f>2.355*Tabela3[[#This Row],[dSigma]]*0.0310589/1000</f>
        <v>1.6823053184999998E-5</v>
      </c>
      <c r="M31" s="81">
        <f t="shared" si="4"/>
        <v>5.6820933415026795</v>
      </c>
      <c r="N31" s="75">
        <f t="shared" si="5"/>
        <v>1.0201815292028541E-2</v>
      </c>
      <c r="O31" s="288">
        <f>Tabela3[[#This Row],[dFWHM (MeV)]]/Tabela3[[#This Row],[Energy (MeV)]]</f>
        <v>5.4315220304781574E-4</v>
      </c>
      <c r="AD31" s="5"/>
    </row>
    <row r="32" spans="1:30" x14ac:dyDescent="0.35">
      <c r="A32" s="55"/>
      <c r="B32" s="42">
        <v>7</v>
      </c>
      <c r="C32" s="43">
        <v>34.963999999999999</v>
      </c>
      <c r="D32" s="100">
        <f t="shared" si="2"/>
        <v>3.4964000000000002E-2</v>
      </c>
      <c r="E32" s="42"/>
      <c r="F32" s="41"/>
      <c r="G32" s="302">
        <v>998.84</v>
      </c>
      <c r="H32" s="302">
        <v>3.86</v>
      </c>
      <c r="I32" s="285">
        <v>0.01</v>
      </c>
      <c r="J32" s="299">
        <f>Tabela3[[#This Row],[ Sigma ]]*2.355</f>
        <v>9.0902999999999992</v>
      </c>
      <c r="K32" s="300">
        <f t="shared" si="3"/>
        <v>2.8233471867E-4</v>
      </c>
      <c r="L32" s="301">
        <f>2.355*Tabela3[[#This Row],[dSigma]]*0.0310589/1000</f>
        <v>7.3143709500000009E-7</v>
      </c>
      <c r="M32" s="81">
        <f t="shared" si="4"/>
        <v>5.3479759334779091</v>
      </c>
      <c r="N32" s="75">
        <f t="shared" si="5"/>
        <v>8.07501197431644E-3</v>
      </c>
      <c r="O32" s="288">
        <f>Tabela3[[#This Row],[dFWHM (MeV)]]/Tabela3[[#This Row],[Energy (MeV)]]</f>
        <v>2.0919720140716168E-5</v>
      </c>
      <c r="AD32" s="5"/>
    </row>
    <row r="33" spans="1:30" ht="15" thickBot="1" x14ac:dyDescent="0.4">
      <c r="A33" s="56"/>
      <c r="B33" s="303">
        <v>8</v>
      </c>
      <c r="C33" s="304">
        <v>35.822000000000003</v>
      </c>
      <c r="D33" s="305">
        <f t="shared" si="2"/>
        <v>3.5822E-2</v>
      </c>
      <c r="E33" s="303"/>
      <c r="F33" s="306"/>
      <c r="G33" s="304">
        <v>1127</v>
      </c>
      <c r="H33" s="304">
        <v>4.83</v>
      </c>
      <c r="I33" s="307">
        <v>0.01</v>
      </c>
      <c r="J33" s="308">
        <f>Tabela3[[#This Row],[ Sigma ]]*2.355</f>
        <v>11.374650000000001</v>
      </c>
      <c r="K33" s="309">
        <f t="shared" si="3"/>
        <v>3.5328411688500004E-4</v>
      </c>
      <c r="L33" s="310">
        <f>2.355*Tabela3[[#This Row],[dSigma]]*0.0310589/1000</f>
        <v>7.3143709500000009E-7</v>
      </c>
      <c r="M33" s="311">
        <f t="shared" si="4"/>
        <v>5.2835410407526107</v>
      </c>
      <c r="N33" s="106">
        <f t="shared" si="5"/>
        <v>9.8622108448718684E-3</v>
      </c>
      <c r="O33" s="312">
        <f>Tabela3[[#This Row],[dFWHM (MeV)]]/Tabela3[[#This Row],[Energy (MeV)]]</f>
        <v>2.0418655993523536E-5</v>
      </c>
      <c r="AD33" s="5"/>
    </row>
    <row r="34" spans="1:30" x14ac:dyDescent="0.35">
      <c r="A34" s="54" t="s">
        <v>46</v>
      </c>
      <c r="B34" s="42">
        <v>1</v>
      </c>
      <c r="C34" s="43">
        <v>5.633</v>
      </c>
      <c r="D34" s="100">
        <f t="shared" si="2"/>
        <v>5.633E-3</v>
      </c>
      <c r="E34" s="42"/>
      <c r="F34" s="41"/>
      <c r="G34" s="43">
        <v>182.47</v>
      </c>
      <c r="H34" s="43">
        <v>1.88</v>
      </c>
      <c r="I34" s="285">
        <v>0.04</v>
      </c>
      <c r="J34" s="299">
        <f>Tabela3[[#This Row],[ Sigma ]]*2.355</f>
        <v>4.4273999999999996</v>
      </c>
      <c r="K34" s="300">
        <f t="shared" ref="K34:K41" si="6">J34*0.0310589/1000</f>
        <v>1.3751017385999999E-4</v>
      </c>
      <c r="L34" s="301">
        <f>2.355*Tabela3[[#This Row],[dSigma]]*0.0310589/1000</f>
        <v>2.9257483800000004E-6</v>
      </c>
      <c r="M34" s="81">
        <f t="shared" si="4"/>
        <v>13.323861953460529</v>
      </c>
      <c r="N34" s="75">
        <f t="shared" si="5"/>
        <v>2.4411534503816792E-2</v>
      </c>
      <c r="O34" s="288">
        <f>Tabela3[[#This Row],[dFWHM (MeV)]]/Tabela3[[#This Row],[Energy (MeV)]]</f>
        <v>5.1939435114503824E-4</v>
      </c>
      <c r="AD34" s="5"/>
    </row>
    <row r="35" spans="1:30" x14ac:dyDescent="0.35">
      <c r="A35" s="55"/>
      <c r="B35" s="42">
        <v>2</v>
      </c>
      <c r="C35" s="43">
        <v>6.2050000000000001</v>
      </c>
      <c r="D35" s="100">
        <f t="shared" si="2"/>
        <v>6.2050000000000004E-3</v>
      </c>
      <c r="E35" s="42"/>
      <c r="F35" s="41"/>
      <c r="G35" s="43">
        <v>201.11</v>
      </c>
      <c r="H35" s="43">
        <v>2.29</v>
      </c>
      <c r="I35" s="285">
        <v>0.1</v>
      </c>
      <c r="J35" s="299">
        <f>Tabela3[[#This Row],[ Sigma ]]*2.355</f>
        <v>5.3929499999999999</v>
      </c>
      <c r="K35" s="300">
        <f t="shared" si="6"/>
        <v>1.6749909475500001E-4</v>
      </c>
      <c r="L35" s="301">
        <f>2.355*Tabela3[[#This Row],[dSigma]]*0.0310589/1000</f>
        <v>7.3143709500000005E-6</v>
      </c>
      <c r="M35" s="81">
        <f t="shared" si="4"/>
        <v>12.694894822438663</v>
      </c>
      <c r="N35" s="75">
        <f t="shared" si="5"/>
        <v>2.6994213497985496E-2</v>
      </c>
      <c r="O35" s="288">
        <f>Tabela3[[#This Row],[dFWHM (MeV)]]/Tabela3[[#This Row],[Energy (MeV)]]</f>
        <v>1.1787866156325543E-3</v>
      </c>
      <c r="AD35" s="5"/>
    </row>
    <row r="36" spans="1:30" x14ac:dyDescent="0.35">
      <c r="A36" s="55"/>
      <c r="B36" s="42">
        <v>3</v>
      </c>
      <c r="C36" s="43">
        <v>6.5869999999999997</v>
      </c>
      <c r="D36" s="100">
        <f t="shared" si="2"/>
        <v>6.587E-3</v>
      </c>
      <c r="E36" s="42"/>
      <c r="F36" s="41"/>
      <c r="G36" s="43">
        <v>213.12</v>
      </c>
      <c r="H36" s="43">
        <v>2.92</v>
      </c>
      <c r="I36" s="285">
        <v>0.28999999999999998</v>
      </c>
      <c r="J36" s="299">
        <f>Tabela3[[#This Row],[ Sigma ]]*2.355</f>
        <v>6.8765999999999998</v>
      </c>
      <c r="K36" s="300">
        <f t="shared" si="6"/>
        <v>2.1357963174E-4</v>
      </c>
      <c r="L36" s="301">
        <f>2.355*Tabela3[[#This Row],[dSigma]]*0.0310589/1000</f>
        <v>2.1211675754999999E-5</v>
      </c>
      <c r="M36" s="81">
        <f t="shared" ref="M36:M37" si="7">1/SQRT(D36)</f>
        <v>12.321289682673649</v>
      </c>
      <c r="N36" s="75">
        <f t="shared" ref="N36:N37" si="8">K36/D36</f>
        <v>3.2424416538636709E-2</v>
      </c>
      <c r="O36" s="288">
        <f>Tabela3[[#This Row],[dFWHM (MeV)]]/Tabela3[[#This Row],[Energy (MeV)]]</f>
        <v>3.2202331493851525E-3</v>
      </c>
      <c r="AD36" s="5"/>
    </row>
    <row r="37" spans="1:30" x14ac:dyDescent="0.35">
      <c r="A37" s="55"/>
      <c r="B37" s="42">
        <v>4</v>
      </c>
      <c r="C37" s="43">
        <v>7.1779999999999999</v>
      </c>
      <c r="D37" s="100">
        <f t="shared" si="2"/>
        <v>7.1780000000000004E-3</v>
      </c>
      <c r="E37" s="42"/>
      <c r="F37" s="41"/>
      <c r="G37" s="43">
        <v>232.17</v>
      </c>
      <c r="H37" s="43">
        <v>2.5299999999999998</v>
      </c>
      <c r="I37" s="285">
        <v>0.18</v>
      </c>
      <c r="J37" s="299">
        <f>Tabela3[[#This Row],[ Sigma ]]*2.355</f>
        <v>5.9581499999999998</v>
      </c>
      <c r="K37" s="300">
        <f t="shared" si="6"/>
        <v>1.8505358503499998E-4</v>
      </c>
      <c r="L37" s="301">
        <f>2.355*Tabela3[[#This Row],[dSigma]]*0.0310589/1000</f>
        <v>1.3165867710000001E-5</v>
      </c>
      <c r="M37" s="81">
        <f t="shared" si="7"/>
        <v>11.803159420437522</v>
      </c>
      <c r="N37" s="75">
        <f t="shared" si="8"/>
        <v>2.5780661052521591E-2</v>
      </c>
      <c r="O37" s="288">
        <f>Tabela3[[#This Row],[dFWHM (MeV)]]/Tabela3[[#This Row],[Energy (MeV)]]</f>
        <v>1.8341972290331569E-3</v>
      </c>
      <c r="AD37" s="5"/>
    </row>
    <row r="38" spans="1:30" x14ac:dyDescent="0.35">
      <c r="A38" s="55"/>
      <c r="B38" s="42">
        <v>5</v>
      </c>
      <c r="C38" s="43">
        <v>39.521999999999998</v>
      </c>
      <c r="D38" s="100">
        <f t="shared" si="2"/>
        <v>3.9522000000000002E-2</v>
      </c>
      <c r="E38" s="42"/>
      <c r="F38" s="41"/>
      <c r="G38" s="43">
        <v>1273.83</v>
      </c>
      <c r="H38" s="43">
        <v>5.12</v>
      </c>
      <c r="I38" s="285">
        <v>0.23</v>
      </c>
      <c r="J38" s="299">
        <f>Tabela3[[#This Row],[ Sigma ]]*2.355</f>
        <v>12.057600000000001</v>
      </c>
      <c r="K38" s="300">
        <f t="shared" si="6"/>
        <v>3.7449579264000005E-4</v>
      </c>
      <c r="L38" s="301">
        <f>2.355*Tabela3[[#This Row],[dSigma]]*0.0310589/1000</f>
        <v>1.6823053184999998E-5</v>
      </c>
      <c r="M38" s="81">
        <f>1/SQRT(D38)</f>
        <v>5.0301454492615498</v>
      </c>
      <c r="N38" s="75">
        <f>K38/D38</f>
        <v>9.4756285775011388E-3</v>
      </c>
      <c r="O38" s="288">
        <f>Tabela3[[#This Row],[dFWHM (MeV)]]/Tabela3[[#This Row],[Energy (MeV)]]</f>
        <v>4.2566300250493388E-4</v>
      </c>
      <c r="AD38" s="5"/>
    </row>
    <row r="39" spans="1:30" x14ac:dyDescent="0.35">
      <c r="A39" s="55"/>
      <c r="B39" s="42">
        <v>6</v>
      </c>
      <c r="C39" s="43">
        <v>40.116999999999997</v>
      </c>
      <c r="D39" s="100">
        <f t="shared" si="2"/>
        <v>4.0117E-2</v>
      </c>
      <c r="E39" s="42"/>
      <c r="F39" s="41"/>
      <c r="G39" s="43">
        <v>1292.93</v>
      </c>
      <c r="H39" s="43">
        <v>4.97</v>
      </c>
      <c r="I39" s="285">
        <v>0.13</v>
      </c>
      <c r="J39" s="299">
        <f>Tabela3[[#This Row],[ Sigma ]]*2.355</f>
        <v>11.70435</v>
      </c>
      <c r="K39" s="300">
        <f t="shared" si="6"/>
        <v>3.6352423621500003E-4</v>
      </c>
      <c r="L39" s="301">
        <f>2.355*Tabela3[[#This Row],[dSigma]]*0.0310589/1000</f>
        <v>9.508682235000001E-6</v>
      </c>
      <c r="M39" s="81">
        <f>1/SQRT(D39)</f>
        <v>4.992703502794809</v>
      </c>
      <c r="N39" s="75">
        <f>K39/D39</f>
        <v>9.0616007232594675E-3</v>
      </c>
      <c r="O39" s="288">
        <f>Tabela3[[#This Row],[dFWHM (MeV)]]/Tabela3[[#This Row],[Energy (MeV)]]</f>
        <v>2.3702376137298405E-4</v>
      </c>
      <c r="AD39" s="5"/>
    </row>
    <row r="40" spans="1:30" x14ac:dyDescent="0.35">
      <c r="A40" s="55"/>
      <c r="B40" s="42">
        <v>7</v>
      </c>
      <c r="C40" s="43">
        <v>45.37</v>
      </c>
      <c r="D40" s="100">
        <f t="shared" si="2"/>
        <v>4.5370000000000001E-2</v>
      </c>
      <c r="E40" s="42"/>
      <c r="F40" s="41"/>
      <c r="G40" s="43">
        <v>1462.2</v>
      </c>
      <c r="H40" s="43">
        <v>5.97</v>
      </c>
      <c r="I40" s="313">
        <v>0.38</v>
      </c>
      <c r="J40" s="299">
        <f>H40*2.355</f>
        <v>14.059349999999998</v>
      </c>
      <c r="K40" s="287">
        <f t="shared" si="6"/>
        <v>4.3666794571499998E-4</v>
      </c>
      <c r="L40" s="43">
        <f>2.355*I40*0.0310589/1000</f>
        <v>2.7794609610000001E-5</v>
      </c>
      <c r="M40" s="81">
        <f>1/SQRT(D40)</f>
        <v>4.6947839410382493</v>
      </c>
      <c r="N40" s="75">
        <f>K40/D40</f>
        <v>9.6245965553228997E-3</v>
      </c>
      <c r="O40" s="288">
        <f>L40/D40</f>
        <v>6.1262088626845936E-4</v>
      </c>
      <c r="AD40" s="38"/>
    </row>
    <row r="41" spans="1:30" ht="15" thickBot="1" x14ac:dyDescent="0.4">
      <c r="A41" s="56"/>
      <c r="B41" s="314">
        <v>8</v>
      </c>
      <c r="C41" s="315">
        <v>46.578000000000003</v>
      </c>
      <c r="D41" s="316">
        <f t="shared" si="2"/>
        <v>4.6578000000000001E-2</v>
      </c>
      <c r="E41" s="314"/>
      <c r="F41" s="317"/>
      <c r="G41" s="315"/>
      <c r="H41" s="317"/>
      <c r="I41" s="318"/>
      <c r="J41" s="319"/>
      <c r="K41" s="320">
        <f t="shared" si="6"/>
        <v>0</v>
      </c>
      <c r="L41" s="315"/>
      <c r="M41" s="321">
        <f>1/SQRT(D41)</f>
        <v>4.6335044209201888</v>
      </c>
      <c r="N41" s="114">
        <f>K41/D41</f>
        <v>0</v>
      </c>
      <c r="O41" s="322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152Eu</vt:lpstr>
      <vt:lpstr>133Ba</vt:lpstr>
      <vt:lpstr>137Cs</vt:lpstr>
      <vt:lpstr>60Co</vt:lpstr>
      <vt:lpstr>Background</vt:lpstr>
      <vt:lpstr>Energy Calibration</vt:lpstr>
      <vt:lpstr>Resolution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3</cp:revision>
  <dcterms:created xsi:type="dcterms:W3CDTF">2024-10-03T09:39:19Z</dcterms:created>
  <dcterms:modified xsi:type="dcterms:W3CDTF">2024-12-04T16:51:45Z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