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ISOLDE\Gold_n_Lead\RBS_2Setembro\"/>
    </mc:Choice>
  </mc:AlternateContent>
  <bookViews>
    <workbookView xWindow="0" yWindow="0" windowWidth="19180" windowHeight="7260" activeTab="1"/>
  </bookViews>
  <sheets>
    <sheet name="Runs" sheetId="2" r:id="rId1"/>
    <sheet name="Calibration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F5" i="3" s="1"/>
  <c r="L27" i="3"/>
  <c r="M27" i="3" s="1"/>
  <c r="L22" i="3"/>
  <c r="M22" i="3"/>
  <c r="L19" i="3"/>
  <c r="M19" i="3" s="1"/>
  <c r="L28" i="3"/>
  <c r="M28" i="3" s="1"/>
  <c r="L26" i="3"/>
  <c r="L25" i="3"/>
  <c r="M25" i="3" s="1"/>
  <c r="L24" i="3"/>
  <c r="M24" i="3" s="1"/>
  <c r="L23" i="3"/>
  <c r="L21" i="3"/>
  <c r="M21" i="3" s="1"/>
  <c r="L20" i="3"/>
  <c r="M20" i="3" s="1"/>
  <c r="E6" i="3"/>
  <c r="E7" i="3"/>
  <c r="E8" i="3"/>
  <c r="F8" i="3" s="1"/>
  <c r="E9" i="3"/>
  <c r="F9" i="3" s="1"/>
  <c r="F6" i="3"/>
  <c r="M26" i="3"/>
  <c r="M23" i="3"/>
  <c r="F14" i="3"/>
  <c r="E14" i="3"/>
  <c r="F15" i="3"/>
  <c r="E15" i="3"/>
  <c r="F7" i="3"/>
</calcChain>
</file>

<file path=xl/sharedStrings.xml><?xml version="1.0" encoding="utf-8"?>
<sst xmlns="http://schemas.openxmlformats.org/spreadsheetml/2006/main" count="92" uniqueCount="57">
  <si>
    <t>Run</t>
  </si>
  <si>
    <t>Charge</t>
  </si>
  <si>
    <t>Target</t>
  </si>
  <si>
    <t>Current (nA)</t>
  </si>
  <si>
    <t>Aqui. Time</t>
  </si>
  <si>
    <t>4He</t>
  </si>
  <si>
    <t>Angle</t>
  </si>
  <si>
    <t>Position (mm)</t>
  </si>
  <si>
    <t>1515 keV</t>
  </si>
  <si>
    <t>Comments</t>
  </si>
  <si>
    <t>´´</t>
  </si>
  <si>
    <t>gain 50</t>
  </si>
  <si>
    <t>Au 1</t>
  </si>
  <si>
    <t>Au1</t>
  </si>
  <si>
    <t>20º</t>
  </si>
  <si>
    <t>Pb 1</t>
  </si>
  <si>
    <t>~10</t>
  </si>
  <si>
    <t>´´ passamos a medir na FC</t>
  </si>
  <si>
    <t>baixou para ~1,5 a meio</t>
  </si>
  <si>
    <t>Pb 2 (c/backing)</t>
  </si>
  <si>
    <t>medimos no porta alvos</t>
  </si>
  <si>
    <t xml:space="preserve">C </t>
  </si>
  <si>
    <t>medimos na FC</t>
  </si>
  <si>
    <t>calib.</t>
  </si>
  <si>
    <t>medimos no porta alvos passando pela pilha</t>
  </si>
  <si>
    <t>CaF2 on Carbon</t>
  </si>
  <si>
    <t>CaF2 on formvar</t>
  </si>
  <si>
    <t>&lt; 1</t>
  </si>
  <si>
    <t xml:space="preserve">&lt;1 </t>
  </si>
  <si>
    <t>&lt; 1000</t>
  </si>
  <si>
    <t>não vimos nada -estava ao contratio</t>
  </si>
  <si>
    <t>estava ao contrario</t>
  </si>
  <si>
    <t>C</t>
  </si>
  <si>
    <t>Element</t>
  </si>
  <si>
    <t>Z</t>
  </si>
  <si>
    <t>kinematic factor</t>
  </si>
  <si>
    <t>Back Energy (keV)</t>
  </si>
  <si>
    <t>Surface channel</t>
  </si>
  <si>
    <t>F</t>
  </si>
  <si>
    <t>Ca</t>
  </si>
  <si>
    <t>Au</t>
  </si>
  <si>
    <t>Pb</t>
  </si>
  <si>
    <t>A</t>
  </si>
  <si>
    <t>nm</t>
  </si>
  <si>
    <t>ug/cm^2</t>
  </si>
  <si>
    <t>10^15 atms/cm^2</t>
  </si>
  <si>
    <t>Target thicknesses:</t>
  </si>
  <si>
    <t>Element calculator:</t>
  </si>
  <si>
    <t>K factor</t>
  </si>
  <si>
    <t>Na</t>
  </si>
  <si>
    <t>N</t>
  </si>
  <si>
    <t>K</t>
  </si>
  <si>
    <t>S</t>
  </si>
  <si>
    <t>O</t>
  </si>
  <si>
    <t>Cl</t>
  </si>
  <si>
    <t>SI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</si>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</sst>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/>
    <xf numFmtId="168" fontId="0" fillId="4" borderId="0" xfId="0" applyNumberFormat="1" applyFill="1"/>
    <xf numFmtId="167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68" fontId="0" fillId="5" borderId="0" xfId="0" applyNumberFormat="1" applyFill="1"/>
    <xf numFmtId="167" fontId="0" fillId="5" borderId="0" xfId="0" applyNumberFormat="1" applyFill="1"/>
    <xf numFmtId="2" fontId="0" fillId="5" borderId="0" xfId="0" applyNumberFormat="1" applyFill="1"/>
    <xf numFmtId="0" fontId="1" fillId="0" borderId="0" xfId="0" applyFont="1"/>
    <xf numFmtId="0" fontId="2" fillId="6" borderId="0" xfId="0" applyFont="1" applyFill="1"/>
    <xf numFmtId="168" fontId="2" fillId="6" borderId="0" xfId="0" applyNumberFormat="1" applyFont="1" applyFill="1"/>
    <xf numFmtId="2" fontId="2" fillId="6" borderId="0" xfId="0" applyNumberFormat="1" applyFont="1" applyFill="1"/>
    <xf numFmtId="0" fontId="0" fillId="7" borderId="0" xfId="0" applyFill="1"/>
    <xf numFmtId="168" fontId="0" fillId="7" borderId="0" xfId="0" applyNumberFormat="1" applyFill="1"/>
    <xf numFmtId="167" fontId="0" fillId="7" borderId="0" xfId="0" applyNumberFormat="1" applyFill="1"/>
    <xf numFmtId="2" fontId="0" fillId="7" borderId="0" xfId="0" applyNumberFormat="1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168" fontId="0" fillId="11" borderId="0" xfId="0" applyNumberFormat="1" applyFill="1"/>
    <xf numFmtId="167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0" fontId="2" fillId="13" borderId="0" xfId="0" applyFont="1" applyFill="1"/>
    <xf numFmtId="0" fontId="0" fillId="15" borderId="0" xfId="0" applyFill="1"/>
    <xf numFmtId="11" fontId="0" fillId="0" borderId="0" xfId="0" applyNumberFormat="1"/>
    <xf numFmtId="0" fontId="0" fillId="0" borderId="0" xfId="0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1" fontId="0" fillId="0" borderId="9" xfId="0" applyNumberForma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1" fontId="0" fillId="0" borderId="11" xfId="0" applyNumberForma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5" xfId="0" applyFill="1" applyBorder="1"/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8" xfId="0" applyFill="1" applyBorder="1" applyAlignment="1">
      <alignment vertical="center" wrapText="1"/>
    </xf>
    <xf numFmtId="0" fontId="0" fillId="14" borderId="10" xfId="0" applyFill="1" applyBorder="1" applyAlignment="1">
      <alignment vertical="center" wrapText="1"/>
    </xf>
    <xf numFmtId="0" fontId="0" fillId="9" borderId="0" xfId="0" applyFill="1" applyAlignment="1">
      <alignment horizontal="center"/>
    </xf>
    <xf numFmtId="0" fontId="0" fillId="9" borderId="1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Fill="1" applyBorder="1"/>
    <xf numFmtId="167" fontId="0" fillId="6" borderId="0" xfId="0" applyNumberFormat="1" applyFill="1"/>
    <xf numFmtId="0" fontId="1" fillId="0" borderId="0" xfId="0" applyFont="1" applyFill="1" applyBorder="1"/>
    <xf numFmtId="0" fontId="0" fillId="12" borderId="0" xfId="0" applyFill="1" applyBorder="1"/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RBS Calib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89195100612424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Calibration!$G$5:$G$9</c:f>
              <c:numCache>
                <c:formatCode>General</c:formatCode>
                <c:ptCount val="5"/>
                <c:pt idx="0">
                  <c:v>170</c:v>
                </c:pt>
                <c:pt idx="1">
                  <c:v>315</c:v>
                </c:pt>
                <c:pt idx="2">
                  <c:v>517</c:v>
                </c:pt>
                <c:pt idx="3">
                  <c:v>737</c:v>
                </c:pt>
                <c:pt idx="4">
                  <c:v>739</c:v>
                </c:pt>
              </c:numCache>
            </c:numRef>
          </c:xVal>
          <c:yVal>
            <c:numRef>
              <c:f>Calibration!$F$5:$F$9</c:f>
              <c:numCache>
                <c:formatCode>0.00</c:formatCode>
                <c:ptCount val="5"/>
                <c:pt idx="0">
                  <c:v>387.62124088212039</c:v>
                </c:pt>
                <c:pt idx="1">
                  <c:v>653.26684850728577</c:v>
                </c:pt>
                <c:pt idx="2">
                  <c:v>1021.6361470866716</c:v>
                </c:pt>
                <c:pt idx="3">
                  <c:v>1398.6474275084709</c:v>
                </c:pt>
                <c:pt idx="4">
                  <c:v>1404.1779232146746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355632"/>
        <c:axId val="1409359984"/>
      </c:scatterChart>
      <c:valAx>
        <c:axId val="14093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9359984"/>
        <c:crosses val="autoZero"/>
        <c:crossBetween val="midCat"/>
      </c:valAx>
      <c:valAx>
        <c:axId val="14093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93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403225</xdr:colOff>
      <xdr:row>1</xdr:row>
      <xdr:rowOff>107950</xdr:rowOff>
    </xdr:from>
    <xdr:to>
      <xdr:col>15</xdr:col>
      <xdr:colOff>98425</xdr:colOff>
      <xdr:row>15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0" sqref="C10"/>
    </sheetView>
  </sheetViews>
  <sheetFormatPr defaultRowHeight="14.5" x14ac:dyDescent="0.35"/>
  <cols>
    <col min="1" max="1" width="8.26953125" bestFit="1" customWidth="1"/>
    <col min="2" max="2" width="4.08984375" bestFit="1" customWidth="1"/>
    <col min="3" max="3" width="14.7265625" bestFit="1" customWidth="1"/>
    <col min="4" max="4" width="5.453125" bestFit="1" customWidth="1"/>
    <col min="5" max="5" width="8.7265625" customWidth="1"/>
    <col min="6" max="6" width="6.6328125" bestFit="1" customWidth="1"/>
    <col min="7" max="7" width="20.90625" bestFit="1" customWidth="1"/>
    <col min="8" max="8" width="5.1796875" bestFit="1" customWidth="1"/>
    <col min="9" max="9" width="38.54296875" bestFit="1" customWidth="1"/>
  </cols>
  <sheetData>
    <row r="1" spans="1:9" x14ac:dyDescent="0.35">
      <c r="A1" t="s">
        <v>8</v>
      </c>
      <c r="B1" t="s">
        <v>5</v>
      </c>
    </row>
    <row r="2" spans="1:9" ht="15" thickBot="1" x14ac:dyDescent="0.4"/>
    <row r="3" spans="1:9" ht="29.5" thickBot="1" x14ac:dyDescent="0.4">
      <c r="B3" s="1" t="s">
        <v>0</v>
      </c>
      <c r="C3" s="2" t="s">
        <v>2</v>
      </c>
      <c r="D3" s="2" t="s">
        <v>6</v>
      </c>
      <c r="E3" s="2" t="s">
        <v>7</v>
      </c>
      <c r="F3" s="2" t="s">
        <v>1</v>
      </c>
      <c r="G3" s="2" t="s">
        <v>3</v>
      </c>
      <c r="H3" s="3" t="s">
        <v>4</v>
      </c>
      <c r="I3" s="4" t="s">
        <v>9</v>
      </c>
    </row>
    <row r="4" spans="1:9" x14ac:dyDescent="0.35">
      <c r="B4">
        <v>1</v>
      </c>
      <c r="C4" t="s">
        <v>12</v>
      </c>
      <c r="D4">
        <v>0</v>
      </c>
      <c r="E4">
        <v>21</v>
      </c>
      <c r="F4">
        <v>20000</v>
      </c>
      <c r="G4" t="s">
        <v>16</v>
      </c>
      <c r="I4" t="s">
        <v>11</v>
      </c>
    </row>
    <row r="5" spans="1:9" x14ac:dyDescent="0.35">
      <c r="B5">
        <v>2</v>
      </c>
      <c r="C5" s="5" t="s">
        <v>13</v>
      </c>
      <c r="E5">
        <v>19</v>
      </c>
      <c r="F5" t="s">
        <v>10</v>
      </c>
      <c r="G5" t="s">
        <v>16</v>
      </c>
      <c r="I5" t="s">
        <v>10</v>
      </c>
    </row>
    <row r="6" spans="1:9" x14ac:dyDescent="0.35">
      <c r="B6">
        <v>3</v>
      </c>
      <c r="C6" t="s">
        <v>10</v>
      </c>
      <c r="D6" t="s">
        <v>14</v>
      </c>
      <c r="E6" t="s">
        <v>10</v>
      </c>
      <c r="F6" t="s">
        <v>10</v>
      </c>
      <c r="G6" t="s">
        <v>16</v>
      </c>
      <c r="I6" t="s">
        <v>10</v>
      </c>
    </row>
    <row r="7" spans="1:9" x14ac:dyDescent="0.35">
      <c r="B7">
        <v>4</v>
      </c>
      <c r="C7" t="s">
        <v>15</v>
      </c>
      <c r="D7">
        <v>0</v>
      </c>
      <c r="E7">
        <v>32</v>
      </c>
      <c r="F7" t="s">
        <v>10</v>
      </c>
      <c r="G7" t="s">
        <v>16</v>
      </c>
      <c r="I7" t="s">
        <v>17</v>
      </c>
    </row>
    <row r="8" spans="1:9" x14ac:dyDescent="0.35">
      <c r="B8">
        <v>5</v>
      </c>
      <c r="C8" t="s">
        <v>10</v>
      </c>
      <c r="D8" t="s">
        <v>10</v>
      </c>
      <c r="E8">
        <v>33</v>
      </c>
      <c r="F8" t="s">
        <v>10</v>
      </c>
      <c r="G8" t="s">
        <v>18</v>
      </c>
      <c r="I8" t="s">
        <v>10</v>
      </c>
    </row>
    <row r="9" spans="1:9" x14ac:dyDescent="0.35">
      <c r="B9">
        <v>6</v>
      </c>
      <c r="C9" t="s">
        <v>19</v>
      </c>
      <c r="D9">
        <v>0</v>
      </c>
      <c r="E9">
        <v>58</v>
      </c>
      <c r="F9" t="s">
        <v>10</v>
      </c>
      <c r="I9" t="s">
        <v>20</v>
      </c>
    </row>
    <row r="10" spans="1:9" x14ac:dyDescent="0.35">
      <c r="B10">
        <v>7</v>
      </c>
      <c r="C10" t="s">
        <v>21</v>
      </c>
      <c r="D10">
        <v>0</v>
      </c>
      <c r="E10">
        <v>45</v>
      </c>
      <c r="F10" t="s">
        <v>10</v>
      </c>
      <c r="I10" t="s">
        <v>22</v>
      </c>
    </row>
    <row r="11" spans="1:9" x14ac:dyDescent="0.35">
      <c r="B11">
        <v>8</v>
      </c>
      <c r="C11" t="s">
        <v>21</v>
      </c>
      <c r="D11">
        <v>20</v>
      </c>
      <c r="E11">
        <v>45</v>
      </c>
      <c r="F11" t="s">
        <v>10</v>
      </c>
      <c r="I11" t="s">
        <v>10</v>
      </c>
    </row>
    <row r="12" spans="1:9" x14ac:dyDescent="0.35">
      <c r="B12">
        <v>9</v>
      </c>
      <c r="C12" t="s">
        <v>23</v>
      </c>
      <c r="D12">
        <v>0</v>
      </c>
      <c r="E12">
        <v>6</v>
      </c>
      <c r="F12">
        <v>10000</v>
      </c>
      <c r="I12" t="s">
        <v>24</v>
      </c>
    </row>
    <row r="14" spans="1:9" x14ac:dyDescent="0.35">
      <c r="B14">
        <v>10</v>
      </c>
      <c r="C14" t="s">
        <v>25</v>
      </c>
      <c r="D14">
        <v>0</v>
      </c>
      <c r="E14">
        <v>35</v>
      </c>
      <c r="F14">
        <v>10000</v>
      </c>
      <c r="G14">
        <v>6</v>
      </c>
      <c r="I14" t="s">
        <v>22</v>
      </c>
    </row>
    <row r="15" spans="1:9" x14ac:dyDescent="0.35">
      <c r="B15">
        <v>11</v>
      </c>
      <c r="C15" t="s">
        <v>25</v>
      </c>
      <c r="D15">
        <v>0</v>
      </c>
      <c r="E15">
        <v>35</v>
      </c>
      <c r="F15">
        <v>20000</v>
      </c>
      <c r="G15" t="s">
        <v>28</v>
      </c>
    </row>
    <row r="16" spans="1:9" x14ac:dyDescent="0.35">
      <c r="B16">
        <v>12</v>
      </c>
      <c r="C16" t="s">
        <v>10</v>
      </c>
      <c r="D16">
        <v>0</v>
      </c>
      <c r="E16">
        <v>35</v>
      </c>
      <c r="F16">
        <v>20000</v>
      </c>
      <c r="G16">
        <v>5</v>
      </c>
    </row>
    <row r="17" spans="2:9" x14ac:dyDescent="0.35">
      <c r="C17" t="s">
        <v>10</v>
      </c>
      <c r="D17">
        <v>0</v>
      </c>
      <c r="E17">
        <v>37</v>
      </c>
      <c r="F17">
        <v>2000</v>
      </c>
      <c r="G17" t="s">
        <v>27</v>
      </c>
    </row>
    <row r="18" spans="2:9" x14ac:dyDescent="0.35">
      <c r="C18" t="s">
        <v>26</v>
      </c>
      <c r="D18">
        <v>0</v>
      </c>
      <c r="E18">
        <v>20</v>
      </c>
      <c r="F18" t="s">
        <v>29</v>
      </c>
      <c r="G18" t="s">
        <v>10</v>
      </c>
      <c r="I18" t="s">
        <v>30</v>
      </c>
    </row>
    <row r="19" spans="2:9" x14ac:dyDescent="0.35">
      <c r="C19" t="s">
        <v>26</v>
      </c>
      <c r="E19">
        <v>6</v>
      </c>
      <c r="G19" t="s">
        <v>27</v>
      </c>
      <c r="I19" t="s">
        <v>31</v>
      </c>
    </row>
    <row r="20" spans="2:9" x14ac:dyDescent="0.35">
      <c r="B20">
        <v>14</v>
      </c>
      <c r="C20" t="s">
        <v>26</v>
      </c>
      <c r="D20">
        <v>0</v>
      </c>
      <c r="E20">
        <v>18</v>
      </c>
      <c r="F20">
        <v>20000</v>
      </c>
      <c r="G20" t="s">
        <v>27</v>
      </c>
    </row>
    <row r="21" spans="2:9" x14ac:dyDescent="0.35">
      <c r="B21">
        <v>15</v>
      </c>
      <c r="C21" t="s">
        <v>32</v>
      </c>
      <c r="D21">
        <v>0</v>
      </c>
      <c r="E21">
        <v>35</v>
      </c>
      <c r="F21">
        <v>20000</v>
      </c>
      <c r="G21">
        <v>1</v>
      </c>
      <c r="I2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B4" sqref="B4:G9"/>
    </sheetView>
  </sheetViews>
  <sheetFormatPr defaultRowHeight="14.5" x14ac:dyDescent="0.35"/>
  <cols>
    <col min="1" max="1" width="8.26953125" bestFit="1" customWidth="1"/>
    <col min="3" max="3" width="3.81640625" customWidth="1"/>
    <col min="4" max="4" width="8.81640625" bestFit="1" customWidth="1"/>
    <col min="5" max="5" width="11.81640625" bestFit="1" customWidth="1"/>
    <col min="6" max="6" width="11.7265625" customWidth="1"/>
    <col min="11" max="11" width="10.453125" customWidth="1"/>
    <col min="12" max="12" width="12.26953125" customWidth="1"/>
  </cols>
  <sheetData>
    <row r="1" spans="1:7" x14ac:dyDescent="0.35">
      <c r="A1" s="6"/>
      <c r="B1" s="6"/>
    </row>
    <row r="2" spans="1:7" x14ac:dyDescent="0.35">
      <c r="A2" s="34"/>
    </row>
    <row r="4" spans="1:7" ht="29" x14ac:dyDescent="0.35">
      <c r="B4" s="7" t="s">
        <v>33</v>
      </c>
      <c r="C4" s="7" t="s">
        <v>34</v>
      </c>
      <c r="D4" s="8" t="s">
        <v>42</v>
      </c>
      <c r="E4" s="7" t="s">
        <v>35</v>
      </c>
      <c r="F4" s="7" t="s">
        <v>36</v>
      </c>
      <c r="G4" s="7" t="s">
        <v>37</v>
      </c>
    </row>
    <row r="5" spans="1:7" x14ac:dyDescent="0.35">
      <c r="B5" s="31" t="s">
        <v>32</v>
      </c>
      <c r="C5" s="13">
        <v>6</v>
      </c>
      <c r="D5" s="14">
        <v>12.010999999999999</v>
      </c>
      <c r="E5" s="15">
        <f>((SQRT(1-(4.0026/D5)^2*SIN(RADIANS(165))^2)+4.0026/D5*COS(RADIANS(165)))/(1+4.0026/D5))^2</f>
        <v>0.25585560454265371</v>
      </c>
      <c r="F5" s="16">
        <f>1515*E5</f>
        <v>387.62124088212039</v>
      </c>
      <c r="G5" s="13">
        <v>170</v>
      </c>
    </row>
    <row r="6" spans="1:7" x14ac:dyDescent="0.35">
      <c r="B6" s="32" t="s">
        <v>38</v>
      </c>
      <c r="C6" s="18">
        <v>9</v>
      </c>
      <c r="D6" s="19">
        <v>18.998000000000001</v>
      </c>
      <c r="E6" s="51">
        <f t="shared" ref="E6:E9" si="0">((SQRT(1-(4.0026/D6)^2*SIN(RADIANS(165))^2)+4.0026/D6*COS(RADIANS(165)))/(1+4.0026/D6))^2</f>
        <v>0.43119923993880249</v>
      </c>
      <c r="F6" s="20">
        <f t="shared" ref="F6:F9" si="1">1515*E6</f>
        <v>653.26684850728577</v>
      </c>
      <c r="G6" s="18">
        <v>315</v>
      </c>
    </row>
    <row r="7" spans="1:7" x14ac:dyDescent="0.35">
      <c r="B7" s="26" t="s">
        <v>39</v>
      </c>
      <c r="C7" s="9">
        <v>20</v>
      </c>
      <c r="D7" s="10">
        <v>40.078000000000003</v>
      </c>
      <c r="E7" s="11">
        <f t="shared" si="0"/>
        <v>0.67434729180638386</v>
      </c>
      <c r="F7" s="12">
        <f t="shared" si="1"/>
        <v>1021.6361470866716</v>
      </c>
      <c r="G7" s="9">
        <v>517</v>
      </c>
    </row>
    <row r="8" spans="1:7" x14ac:dyDescent="0.35">
      <c r="B8" s="25" t="s">
        <v>40</v>
      </c>
      <c r="C8" s="21">
        <v>79</v>
      </c>
      <c r="D8" s="22">
        <v>196.97</v>
      </c>
      <c r="E8" s="23">
        <f t="shared" si="0"/>
        <v>0.92319962211780249</v>
      </c>
      <c r="F8" s="24">
        <f t="shared" si="1"/>
        <v>1398.6474275084709</v>
      </c>
      <c r="G8" s="21">
        <v>737</v>
      </c>
    </row>
    <row r="9" spans="1:7" x14ac:dyDescent="0.35">
      <c r="B9" s="33" t="s">
        <v>41</v>
      </c>
      <c r="C9" s="27">
        <v>82</v>
      </c>
      <c r="D9" s="28">
        <v>207.2</v>
      </c>
      <c r="E9" s="29">
        <f t="shared" si="0"/>
        <v>0.92685011433311859</v>
      </c>
      <c r="F9" s="30">
        <f t="shared" si="1"/>
        <v>1404.1779232146746</v>
      </c>
      <c r="G9" s="27">
        <v>739</v>
      </c>
    </row>
    <row r="12" spans="1:7" ht="15" thickBot="1" x14ac:dyDescent="0.4">
      <c r="A12" s="41" t="s">
        <v>46</v>
      </c>
      <c r="B12" s="41"/>
    </row>
    <row r="13" spans="1:7" ht="31.5" customHeight="1" x14ac:dyDescent="0.35">
      <c r="C13" s="42"/>
      <c r="D13" s="43" t="s">
        <v>43</v>
      </c>
      <c r="E13" s="43" t="s">
        <v>45</v>
      </c>
      <c r="F13" s="44" t="s">
        <v>44</v>
      </c>
    </row>
    <row r="14" spans="1:7" x14ac:dyDescent="0.35">
      <c r="C14" s="45" t="s">
        <v>32</v>
      </c>
      <c r="D14" s="35">
        <v>100</v>
      </c>
      <c r="E14" s="36">
        <f>D14*10^-7*6.022E+23*2.267/12.011*10^-15</f>
        <v>1136.6142702522689</v>
      </c>
      <c r="F14" s="37">
        <f>D14*10^-7*2.267*10^6</f>
        <v>22.669999999999998</v>
      </c>
    </row>
    <row r="15" spans="1:7" ht="15" thickBot="1" x14ac:dyDescent="0.4">
      <c r="C15" s="46" t="s">
        <v>40</v>
      </c>
      <c r="D15" s="38">
        <v>100</v>
      </c>
      <c r="E15" s="39">
        <f>D15*10^-7*6.022E+23*19.3/196.967*10^-15</f>
        <v>590.07143328577888</v>
      </c>
      <c r="F15" s="40">
        <f>D15*10^-7*19.3*10^6</f>
        <v>193</v>
      </c>
    </row>
    <row r="17" spans="8:14" ht="15" thickBot="1" x14ac:dyDescent="0.4"/>
    <row r="18" spans="8:14" ht="29.5" thickBot="1" x14ac:dyDescent="0.4">
      <c r="H18" s="47" t="s">
        <v>47</v>
      </c>
      <c r="I18" s="47"/>
      <c r="K18" s="49" t="s">
        <v>37</v>
      </c>
      <c r="L18" s="48" t="s">
        <v>36</v>
      </c>
      <c r="M18" s="49" t="s">
        <v>48</v>
      </c>
      <c r="N18" s="48" t="s">
        <v>33</v>
      </c>
    </row>
    <row r="19" spans="8:14" x14ac:dyDescent="0.35">
      <c r="K19" s="17">
        <v>720</v>
      </c>
      <c r="L19" s="17">
        <f>K19*1.7813+90.28</f>
        <v>1372.816</v>
      </c>
      <c r="M19" s="52">
        <f>L19/1515</f>
        <v>0.90614917491749181</v>
      </c>
    </row>
    <row r="20" spans="8:14" x14ac:dyDescent="0.35">
      <c r="K20">
        <v>613</v>
      </c>
      <c r="L20">
        <f>K20*1.7813+90.28</f>
        <v>1182.2169000000001</v>
      </c>
      <c r="M20">
        <f>L20/1515</f>
        <v>0.78034118811881192</v>
      </c>
      <c r="N20" t="s">
        <v>56</v>
      </c>
    </row>
    <row r="21" spans="8:14" x14ac:dyDescent="0.35">
      <c r="K21">
        <v>514</v>
      </c>
      <c r="L21">
        <f>K21*1.7813+90.28</f>
        <v>1005.8682</v>
      </c>
      <c r="M21">
        <f>L21/1515</f>
        <v>0.66393940594059409</v>
      </c>
      <c r="N21" t="s">
        <v>51</v>
      </c>
    </row>
    <row r="22" spans="8:14" x14ac:dyDescent="0.35">
      <c r="K22">
        <v>486</v>
      </c>
      <c r="L22">
        <f>K22*1.7813+90.28</f>
        <v>955.99180000000001</v>
      </c>
      <c r="M22" s="50">
        <f>L22/1515</f>
        <v>0.63101768976897687</v>
      </c>
      <c r="N22" t="s">
        <v>54</v>
      </c>
    </row>
    <row r="23" spans="8:14" x14ac:dyDescent="0.35">
      <c r="K23">
        <v>482</v>
      </c>
      <c r="L23">
        <f>K23*1.7813+90.28</f>
        <v>948.86660000000006</v>
      </c>
      <c r="M23">
        <f>L23/1515</f>
        <v>0.62631458745874591</v>
      </c>
      <c r="N23" t="s">
        <v>52</v>
      </c>
    </row>
    <row r="24" spans="8:14" x14ac:dyDescent="0.35">
      <c r="K24">
        <v>430</v>
      </c>
      <c r="L24">
        <f>K24*1.7813+90.28</f>
        <v>856.23900000000003</v>
      </c>
      <c r="M24">
        <f>L24/1515</f>
        <v>0.56517425742574257</v>
      </c>
      <c r="N24" t="s">
        <v>55</v>
      </c>
    </row>
    <row r="25" spans="8:14" x14ac:dyDescent="0.35">
      <c r="K25">
        <v>370</v>
      </c>
      <c r="L25">
        <f>K25*1.7813+90.28</f>
        <v>749.36099999999999</v>
      </c>
      <c r="M25" s="50">
        <f>L25/1515</f>
        <v>0.49462772277227723</v>
      </c>
      <c r="N25" t="s">
        <v>49</v>
      </c>
    </row>
    <row r="26" spans="8:14" x14ac:dyDescent="0.35">
      <c r="K26">
        <v>261</v>
      </c>
      <c r="L26">
        <f>K26*1.7813+90.28</f>
        <v>555.19929999999999</v>
      </c>
      <c r="M26" s="50">
        <f>L26/1515</f>
        <v>0.36646818481848187</v>
      </c>
      <c r="N26" t="s">
        <v>53</v>
      </c>
    </row>
    <row r="27" spans="8:14" x14ac:dyDescent="0.35">
      <c r="K27">
        <v>210</v>
      </c>
      <c r="L27">
        <f>K27*1.7813+90.28</f>
        <v>464.35300000000007</v>
      </c>
      <c r="M27" s="50">
        <f>L27/1515</f>
        <v>0.30650363036303635</v>
      </c>
      <c r="N27" t="s">
        <v>50</v>
      </c>
    </row>
    <row r="28" spans="8:14" x14ac:dyDescent="0.35">
      <c r="K28" s="31">
        <v>172</v>
      </c>
      <c r="L28" s="31">
        <f>K28*1.7813+90.28</f>
        <v>396.66359999999997</v>
      </c>
      <c r="M28" s="53">
        <f>L28/1515</f>
        <v>0.26182415841584156</v>
      </c>
      <c r="N28" s="54" t="s">
        <v>32</v>
      </c>
    </row>
  </sheetData>
  <mergeCells count="2">
    <mergeCell ref="A12:B12"/>
    <mergeCell ref="H18:I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Runs</vt:lpstr>
      <vt:lpstr>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Pires</dc:creator>
  <cp:lastModifiedBy>Ricardo Pires</cp:lastModifiedBy>
  <dcterms:created xsi:type="dcterms:W3CDTF">2022-08-29T11:45:38Z</dcterms:created>
  <dcterms:modified xsi:type="dcterms:W3CDTF">2022-09-20T12:58:36Z</dcterms:modified>
</cp:coreProperties>
</file>